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
    </mc:Choice>
  </mc:AlternateContent>
  <bookViews>
    <workbookView xWindow="0" yWindow="0" windowWidth="23040" windowHeight="9264" tabRatio="860" activeTab="1"/>
  </bookViews>
  <sheets>
    <sheet name="Инструкция" sheetId="2" r:id="rId1"/>
    <sheet name="Форма ОБ 10092026" sheetId="1" r:id="rId2"/>
    <sheet name="АХО комменты" sheetId="16" r:id="rId3"/>
    <sheet name="топл для отопл" sheetId="22" r:id="rId4"/>
    <sheet name="электроэнергия" sheetId="24" r:id="rId5"/>
    <sheet name="охр объектов ПС" sheetId="23" r:id="rId6"/>
    <sheet name="Охр труда" sheetId="15" r:id="rId7"/>
    <sheet name="Наемный транспорт" sheetId="17" r:id="rId8"/>
    <sheet name="обсл и рем автотр ср" sheetId="18" r:id="rId9"/>
    <sheet name="Расшифр авто ПС" sheetId="19" r:id="rId10"/>
    <sheet name="Расшифр авто РП" sheetId="20" r:id="rId11"/>
    <sheet name="комм услуги" sheetId="21" r:id="rId12"/>
    <sheet name="Сводная_ком расх 2025" sheetId="27" r:id="rId13"/>
    <sheet name="Сводная_ком расходы 7 мес 2026" sheetId="28" r:id="rId14"/>
    <sheet name="аморт 2026-2027" sheetId="25" r:id="rId15"/>
    <sheet name="аморт Динамика" sheetId="26" r:id="rId16"/>
    <sheet name="ПНР" sheetId="8" r:id="rId17"/>
    <sheet name="ДОАР" sheetId="9" r:id="rId18"/>
    <sheet name="РР_Другие" sheetId="10" r:id="rId19"/>
    <sheet name="Неосн.д_Прочие доходы" sheetId="12" r:id="rId20"/>
    <sheet name="Неосн.д_Прочие расходы" sheetId="11" r:id="rId21"/>
    <sheet name="Расшифровка по доходам" sheetId="6" r:id="rId22"/>
    <sheet name="Сервисные контракты" sheetId="3" r:id="rId23"/>
    <sheet name="Расчет по амортизации (для АО)" sheetId="14" r:id="rId24"/>
    <sheet name="Объемные показатели Моб.опер" sheetId="7"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[1]КОМандировка!#REF!</definedName>
    <definedName name="\0">#REF!</definedName>
    <definedName name="\a">#REF!</definedName>
    <definedName name="\B">#REF!</definedName>
    <definedName name="\C">#REF!</definedName>
    <definedName name="\E">#REF!</definedName>
    <definedName name="\I">#REF!</definedName>
    <definedName name="\m">#REF!</definedName>
    <definedName name="\n">#REF!</definedName>
    <definedName name="\o">#REF!</definedName>
    <definedName name="\P">#REF!</definedName>
    <definedName name="\R">#REF!</definedName>
    <definedName name="\Y">#REF!</definedName>
    <definedName name="\Z">#REF!</definedName>
    <definedName name="______A16491">#REF!</definedName>
    <definedName name="______A66000">#REF!</definedName>
    <definedName name="______B16491">#REF!</definedName>
    <definedName name="______CST11">#REF!</definedName>
    <definedName name="______CST12">#REF!</definedName>
    <definedName name="______CST13">#REF!</definedName>
    <definedName name="______CST14">#REF!</definedName>
    <definedName name="______CST15">#REF!</definedName>
    <definedName name="______CST21">#REF!</definedName>
    <definedName name="______CST22">#REF!</definedName>
    <definedName name="______CST23">#REF!</definedName>
    <definedName name="______CST24">#REF!</definedName>
    <definedName name="______CST25">#REF!</definedName>
    <definedName name="______dat110">#REF!</definedName>
    <definedName name="______dat120">#REF!</definedName>
    <definedName name="______dat210">#REF!</definedName>
    <definedName name="______dat220">#REF!</definedName>
    <definedName name="______dat310">#REF!</definedName>
    <definedName name="______dat320">#REF!</definedName>
    <definedName name="______dat410">#REF!</definedName>
    <definedName name="______dat420">#REF!</definedName>
    <definedName name="______FXA1">#REF!</definedName>
    <definedName name="______FXA11">#REF!</definedName>
    <definedName name="______FXA2">#REF!</definedName>
    <definedName name="______FXA21">#REF!</definedName>
    <definedName name="______IRR1">#REF!</definedName>
    <definedName name="______KRD1">#REF!</definedName>
    <definedName name="______KRD2">#REF!</definedName>
    <definedName name="______LIS1">#REF!</definedName>
    <definedName name="______NPV1">#REF!</definedName>
    <definedName name="______PR11">#REF!</definedName>
    <definedName name="______PR12">#REF!</definedName>
    <definedName name="______PR13">#REF!</definedName>
    <definedName name="______PR14">#REF!</definedName>
    <definedName name="______PR21">#REF!</definedName>
    <definedName name="______PR22">#REF!</definedName>
    <definedName name="______PR23">#REF!</definedName>
    <definedName name="______PR24">#REF!</definedName>
    <definedName name="______qq1">#REF!</definedName>
    <definedName name="______SAL1">#REF!</definedName>
    <definedName name="______SAL2">#REF!</definedName>
    <definedName name="______SAL3">#REF!</definedName>
    <definedName name="______SAL4">#REF!</definedName>
    <definedName name="______tab1">#REF!</definedName>
    <definedName name="______tab10">#REF!</definedName>
    <definedName name="______tab11">#REF!</definedName>
    <definedName name="______tab12">#REF!</definedName>
    <definedName name="______tab13">#REF!</definedName>
    <definedName name="______tab14">#REF!</definedName>
    <definedName name="______tab15">#REF!</definedName>
    <definedName name="______tab16">#REF!</definedName>
    <definedName name="______tab17">#REF!</definedName>
    <definedName name="______tab18">#REF!</definedName>
    <definedName name="______tab19">#REF!</definedName>
    <definedName name="______tab2">#REF!</definedName>
    <definedName name="______tab20">#REF!</definedName>
    <definedName name="______tab21">#REF!</definedName>
    <definedName name="______tab22">#REF!</definedName>
    <definedName name="______tab23">#REF!</definedName>
    <definedName name="______tab24">#REF!</definedName>
    <definedName name="______tab25">#REF!</definedName>
    <definedName name="______tab26">#REF!</definedName>
    <definedName name="______tab27">#REF!</definedName>
    <definedName name="______tab28">#REF!</definedName>
    <definedName name="______tab29">#REF!</definedName>
    <definedName name="______tab3">#REF!</definedName>
    <definedName name="______tab30">#REF!</definedName>
    <definedName name="______tab31">#REF!</definedName>
    <definedName name="______tab4">#REF!</definedName>
    <definedName name="______tab5">#REF!</definedName>
    <definedName name="______tab6">#REF!</definedName>
    <definedName name="______tab7">#REF!</definedName>
    <definedName name="______tab8">#REF!</definedName>
    <definedName name="______tab9">#REF!</definedName>
    <definedName name="______TXS1">#REF!</definedName>
    <definedName name="______TXS11">#REF!</definedName>
    <definedName name="______TXS2">#REF!</definedName>
    <definedName name="______TXS21">#REF!</definedName>
    <definedName name="______VC1">#REF!</definedName>
    <definedName name="______VC2">#REF!</definedName>
    <definedName name="_____A16491">#REF!</definedName>
    <definedName name="_____A66000">#REF!</definedName>
    <definedName name="_____B16491">#REF!</definedName>
    <definedName name="_____CST11">#REF!</definedName>
    <definedName name="_____CST12">#REF!</definedName>
    <definedName name="_____CST13">#REF!</definedName>
    <definedName name="_____CST14">#REF!</definedName>
    <definedName name="_____CST15">#REF!</definedName>
    <definedName name="_____CST21">#REF!</definedName>
    <definedName name="_____CST22">#REF!</definedName>
    <definedName name="_____CST23">#REF!</definedName>
    <definedName name="_____CST24">#REF!</definedName>
    <definedName name="_____CST25">#REF!</definedName>
    <definedName name="_____DAT10">#REF!</definedName>
    <definedName name="_____DAT11">#REF!</definedName>
    <definedName name="_____dat110">#REF!</definedName>
    <definedName name="_____DAT12">#REF!</definedName>
    <definedName name="_____dat120">#REF!</definedName>
    <definedName name="_____DAT13">#REF!</definedName>
    <definedName name="_____DAT14">#REF!</definedName>
    <definedName name="_____DAT15">#REF!</definedName>
    <definedName name="_____DAT16">#REF!</definedName>
    <definedName name="_____DAT17">#REF!</definedName>
    <definedName name="_____dat210">#REF!</definedName>
    <definedName name="_____dat220">#REF!</definedName>
    <definedName name="_____dat310">#REF!</definedName>
    <definedName name="_____dat320">#REF!</definedName>
    <definedName name="_____dat410">#REF!</definedName>
    <definedName name="_____dat420">#REF!</definedName>
    <definedName name="_____DAT6">#REF!</definedName>
    <definedName name="_____DAT7">#REF!</definedName>
    <definedName name="_____DAT8">#REF!</definedName>
    <definedName name="_____DAT9">#REF!</definedName>
    <definedName name="_____FXA1">#REF!</definedName>
    <definedName name="_____FXA11">#REF!</definedName>
    <definedName name="_____FXA2">#REF!</definedName>
    <definedName name="_____FXA21">#REF!</definedName>
    <definedName name="_____IRR1">#REF!</definedName>
    <definedName name="_____KRD1">#REF!</definedName>
    <definedName name="_____KRD2">#REF!</definedName>
    <definedName name="_____kv1">#REF!</definedName>
    <definedName name="_____kv2">#REF!</definedName>
    <definedName name="_____kv3">#REF!</definedName>
    <definedName name="_____kv4">#REF!</definedName>
    <definedName name="_____LIS1">#REF!</definedName>
    <definedName name="_____NPV1">#REF!</definedName>
    <definedName name="_____pl99">#REF!</definedName>
    <definedName name="_____PR11">#REF!</definedName>
    <definedName name="_____PR12">#REF!</definedName>
    <definedName name="_____PR13">#REF!</definedName>
    <definedName name="_____PR14">#REF!</definedName>
    <definedName name="_____PR21">#REF!</definedName>
    <definedName name="_____PR22">#REF!</definedName>
    <definedName name="_____PR23">#REF!</definedName>
    <definedName name="_____PR24">#REF!</definedName>
    <definedName name="_____qq1">#REF!</definedName>
    <definedName name="_____SAL1">#REF!</definedName>
    <definedName name="_____SAL2">#REF!</definedName>
    <definedName name="_____SAL3">#REF!</definedName>
    <definedName name="_____SAL4">#REF!</definedName>
    <definedName name="_____SP1">#REF!</definedName>
    <definedName name="_____SP10">#REF!</definedName>
    <definedName name="_____SP11">#REF!</definedName>
    <definedName name="_____SP12">#REF!</definedName>
    <definedName name="_____SP13">#REF!</definedName>
    <definedName name="_____SP14">#REF!</definedName>
    <definedName name="_____SP15">#REF!</definedName>
    <definedName name="_____SP16">#REF!</definedName>
    <definedName name="_____SP17">#REF!</definedName>
    <definedName name="_____SP18">#REF!</definedName>
    <definedName name="_____SP19">#REF!</definedName>
    <definedName name="_____SP2">#REF!</definedName>
    <definedName name="_____SP20">#REF!</definedName>
    <definedName name="_____SP3">#REF!</definedName>
    <definedName name="_____SP4">#REF!</definedName>
    <definedName name="_____SP5">#REF!</definedName>
    <definedName name="_____SP7">#REF!</definedName>
    <definedName name="_____SP8">#REF!</definedName>
    <definedName name="_____SP9">#REF!</definedName>
    <definedName name="_____sul1">#REF!</definedName>
    <definedName name="_____tab1">#REF!</definedName>
    <definedName name="_____tab10">#REF!</definedName>
    <definedName name="_____tab11">#REF!</definedName>
    <definedName name="_____tab12">#REF!</definedName>
    <definedName name="_____tab13">#REF!</definedName>
    <definedName name="_____tab14">#REF!</definedName>
    <definedName name="_____tab15">#REF!</definedName>
    <definedName name="_____tab16">#REF!</definedName>
    <definedName name="_____tab17">#REF!</definedName>
    <definedName name="_____tab18">#REF!</definedName>
    <definedName name="_____tab19">#REF!</definedName>
    <definedName name="_____tab2">#REF!</definedName>
    <definedName name="_____tab20">#REF!</definedName>
    <definedName name="_____tab21">#REF!</definedName>
    <definedName name="_____tab22">#REF!</definedName>
    <definedName name="_____tab23">#REF!</definedName>
    <definedName name="_____tab24">#REF!</definedName>
    <definedName name="_____tab25">#REF!</definedName>
    <definedName name="_____tab26">#REF!</definedName>
    <definedName name="_____tab27">#REF!</definedName>
    <definedName name="_____tab28">#REF!</definedName>
    <definedName name="_____tab29">#REF!</definedName>
    <definedName name="_____tab3">#REF!</definedName>
    <definedName name="_____tab30">#REF!</definedName>
    <definedName name="_____tab31">#REF!</definedName>
    <definedName name="_____tab4">#REF!</definedName>
    <definedName name="_____tab5">#REF!</definedName>
    <definedName name="_____tab6">#REF!</definedName>
    <definedName name="_____tab7">#REF!</definedName>
    <definedName name="_____tab8">#REF!</definedName>
    <definedName name="_____tab9">#REF!</definedName>
    <definedName name="_____TXS1">#REF!</definedName>
    <definedName name="_____TXS11">#REF!</definedName>
    <definedName name="_____TXS2">#REF!</definedName>
    <definedName name="_____TXS21">#REF!</definedName>
    <definedName name="_____VC1">#REF!</definedName>
    <definedName name="_____VC2">#REF!</definedName>
    <definedName name="_____vv1">#REF!</definedName>
    <definedName name="_____vv2">#REF!</definedName>
    <definedName name="_____vvv1">#REF!</definedName>
    <definedName name="____A16491">#REF!</definedName>
    <definedName name="____A66000">#REF!</definedName>
    <definedName name="____B16491">#REF!</definedName>
    <definedName name="____CST11">#REF!</definedName>
    <definedName name="____CST12">#REF!</definedName>
    <definedName name="____CST13">#REF!</definedName>
    <definedName name="____CST14">#REF!</definedName>
    <definedName name="____CST15">#REF!</definedName>
    <definedName name="____CST21">#REF!</definedName>
    <definedName name="____CST22">#REF!</definedName>
    <definedName name="____CST23">#REF!</definedName>
    <definedName name="____CST24">#REF!</definedName>
    <definedName name="____CST25">#REF!</definedName>
    <definedName name="____DAT10">#REF!</definedName>
    <definedName name="____DAT11">#REF!</definedName>
    <definedName name="____dat110">#REF!</definedName>
    <definedName name="____DAT12">#REF!</definedName>
    <definedName name="____dat120">#REF!</definedName>
    <definedName name="____DAT13">#REF!</definedName>
    <definedName name="____DAT14">#REF!</definedName>
    <definedName name="____DAT15">#REF!</definedName>
    <definedName name="____DAT16">#REF!</definedName>
    <definedName name="____DAT17">#REF!</definedName>
    <definedName name="____dat210">#REF!</definedName>
    <definedName name="____dat220">#REF!</definedName>
    <definedName name="____dat310">#REF!</definedName>
    <definedName name="____dat320">#REF!</definedName>
    <definedName name="____dat410">#REF!</definedName>
    <definedName name="____dat420">#REF!</definedName>
    <definedName name="____DAT6">#REF!</definedName>
    <definedName name="____DAT7">#REF!</definedName>
    <definedName name="____DAT8">#REF!</definedName>
    <definedName name="____DAT9">#REF!</definedName>
    <definedName name="____FXA1">#REF!</definedName>
    <definedName name="____FXA11">#REF!</definedName>
    <definedName name="____FXA2">#REF!</definedName>
    <definedName name="____FXA21">#REF!</definedName>
    <definedName name="____IRR1">#REF!</definedName>
    <definedName name="____KRD1">#REF!</definedName>
    <definedName name="____KRD2">#REF!</definedName>
    <definedName name="____kv1">#REF!</definedName>
    <definedName name="____kv2">#REF!</definedName>
    <definedName name="____kv3">#REF!</definedName>
    <definedName name="____kv4">#REF!</definedName>
    <definedName name="____LIS1">#REF!</definedName>
    <definedName name="____NPV1">#REF!</definedName>
    <definedName name="____pl99">#REF!</definedName>
    <definedName name="____PR11">#REF!</definedName>
    <definedName name="____PR12">#REF!</definedName>
    <definedName name="____PR13">#REF!</definedName>
    <definedName name="____PR14">#REF!</definedName>
    <definedName name="____PR21">#REF!</definedName>
    <definedName name="____PR22">#REF!</definedName>
    <definedName name="____PR23">#REF!</definedName>
    <definedName name="____PR24">#REF!</definedName>
    <definedName name="____qq1">#REF!</definedName>
    <definedName name="____SAL1">#REF!</definedName>
    <definedName name="____SAL2">#REF!</definedName>
    <definedName name="____SAL3">#REF!</definedName>
    <definedName name="____SAL4">#REF!</definedName>
    <definedName name="____SP1">#REF!</definedName>
    <definedName name="____SP10">#REF!</definedName>
    <definedName name="____SP11">#REF!</definedName>
    <definedName name="____SP12">#REF!</definedName>
    <definedName name="____SP13">#REF!</definedName>
    <definedName name="____SP14">#REF!</definedName>
    <definedName name="____SP15">#REF!</definedName>
    <definedName name="____SP16">#REF!</definedName>
    <definedName name="____SP17">#REF!</definedName>
    <definedName name="____SP18">#REF!</definedName>
    <definedName name="____SP19">#REF!</definedName>
    <definedName name="____SP2">#REF!</definedName>
    <definedName name="____SP20">#REF!</definedName>
    <definedName name="____SP3">#REF!</definedName>
    <definedName name="____SP4">#REF!</definedName>
    <definedName name="____SP5">#REF!</definedName>
    <definedName name="____SP7">#REF!</definedName>
    <definedName name="____SP8">#REF!</definedName>
    <definedName name="____SP9">#REF!</definedName>
    <definedName name="____sul1">#REF!</definedName>
    <definedName name="____tab1">#REF!</definedName>
    <definedName name="____tab10">#REF!</definedName>
    <definedName name="____tab11">#REF!</definedName>
    <definedName name="____tab12">#REF!</definedName>
    <definedName name="____tab13">#REF!</definedName>
    <definedName name="____tab14">#REF!</definedName>
    <definedName name="____tab15">#REF!</definedName>
    <definedName name="____tab16">#REF!</definedName>
    <definedName name="____tab17">#REF!</definedName>
    <definedName name="____tab18">#REF!</definedName>
    <definedName name="____tab19">#REF!</definedName>
    <definedName name="____tab2">#REF!</definedName>
    <definedName name="____tab20">#REF!</definedName>
    <definedName name="____tab21">#REF!</definedName>
    <definedName name="____tab22">#REF!</definedName>
    <definedName name="____tab23">#REF!</definedName>
    <definedName name="____tab24">#REF!</definedName>
    <definedName name="____tab25">#REF!</definedName>
    <definedName name="____tab26">#REF!</definedName>
    <definedName name="____tab27">#REF!</definedName>
    <definedName name="____tab28">#REF!</definedName>
    <definedName name="____tab29">#REF!</definedName>
    <definedName name="____tab3">#REF!</definedName>
    <definedName name="____tab30">#REF!</definedName>
    <definedName name="____tab31">#REF!</definedName>
    <definedName name="____tab4">#REF!</definedName>
    <definedName name="____tab5">#REF!</definedName>
    <definedName name="____tab6">#REF!</definedName>
    <definedName name="____tab7">#REF!</definedName>
    <definedName name="____tab8">#REF!</definedName>
    <definedName name="____tab9">#REF!</definedName>
    <definedName name="____TXS1">#REF!</definedName>
    <definedName name="____TXS11">#REF!</definedName>
    <definedName name="____TXS2">#REF!</definedName>
    <definedName name="____TXS21">#REF!</definedName>
    <definedName name="____VC1">#REF!</definedName>
    <definedName name="____VC2">#REF!</definedName>
    <definedName name="____vv1">#REF!</definedName>
    <definedName name="____vv2">#REF!</definedName>
    <definedName name="____vvv1">#REF!</definedName>
    <definedName name="___A16491">#REF!</definedName>
    <definedName name="___A66000">#REF!</definedName>
    <definedName name="___asd1">#REF!</definedName>
    <definedName name="___B16491">#REF!</definedName>
    <definedName name="___bbb1">#REF!</definedName>
    <definedName name="___bva1">#REF!</definedName>
    <definedName name="___bva2">#REF!</definedName>
    <definedName name="___bva3">#REF!</definedName>
    <definedName name="___CST11">#REF!</definedName>
    <definedName name="___CST12">#REF!</definedName>
    <definedName name="___CST13">#REF!</definedName>
    <definedName name="___CST14">#REF!</definedName>
    <definedName name="___CST15">#REF!</definedName>
    <definedName name="___CST21">#REF!</definedName>
    <definedName name="___CST22">#REF!</definedName>
    <definedName name="___CST23">#REF!</definedName>
    <definedName name="___CST24">#REF!</definedName>
    <definedName name="___CST25">#REF!</definedName>
    <definedName name="___DAT10">#REF!</definedName>
    <definedName name="___DAT11">#REF!</definedName>
    <definedName name="___dat110">#REF!</definedName>
    <definedName name="___DAT12">#REF!</definedName>
    <definedName name="___dat120">#REF!</definedName>
    <definedName name="___DAT13">#REF!</definedName>
    <definedName name="___DAT14">#REF!</definedName>
    <definedName name="___DAT15">#REF!</definedName>
    <definedName name="___DAT16">#REF!</definedName>
    <definedName name="___DAT17">#REF!</definedName>
    <definedName name="___dat210">#REF!</definedName>
    <definedName name="___dat220">#REF!</definedName>
    <definedName name="___dat310">#REF!</definedName>
    <definedName name="___dat320">#REF!</definedName>
    <definedName name="___dat410">#REF!</definedName>
    <definedName name="___dat420">#REF!</definedName>
    <definedName name="___DAT6">#REF!</definedName>
    <definedName name="___DAT7">#REF!</definedName>
    <definedName name="___DAT8">#REF!</definedName>
    <definedName name="___DAT9">#REF!</definedName>
    <definedName name="___dto1">#REF!</definedName>
    <definedName name="___dto2">#REF!</definedName>
    <definedName name="___dto3">#REF!</definedName>
    <definedName name="___FXA1">#REF!</definedName>
    <definedName name="___FXA11">#REF!</definedName>
    <definedName name="___FXA2">#REF!</definedName>
    <definedName name="___FXA21">#REF!</definedName>
    <definedName name="___gia1">#REF!</definedName>
    <definedName name="___gia10">#REF!</definedName>
    <definedName name="___gia11">#REF!</definedName>
    <definedName name="___gia12">#REF!</definedName>
    <definedName name="___gia13">#REF!</definedName>
    <definedName name="___gia14">#REF!</definedName>
    <definedName name="___gia15">#REF!</definedName>
    <definedName name="___gia2">#REF!</definedName>
    <definedName name="___gia3">#REF!</definedName>
    <definedName name="___gia4">#REF!</definedName>
    <definedName name="___gia5">#REF!</definedName>
    <definedName name="___gia6">#REF!</definedName>
    <definedName name="___gia7">#REF!</definedName>
    <definedName name="___gia8">#REF!</definedName>
    <definedName name="___gia9">#REF!</definedName>
    <definedName name="___IRR1">#REF!</definedName>
    <definedName name="___KRD1">#REF!</definedName>
    <definedName name="___KRD2">#REF!</definedName>
    <definedName name="___kv1">#REF!</definedName>
    <definedName name="___kv2">#REF!</definedName>
    <definedName name="___kv3">#REF!</definedName>
    <definedName name="___kv4">#REF!</definedName>
    <definedName name="___LIS1">#REF!</definedName>
    <definedName name="___NPV1">#REF!</definedName>
    <definedName name="___PG1">#REF!</definedName>
    <definedName name="___PG3">#REF!</definedName>
    <definedName name="___pl99">#REF!</definedName>
    <definedName name="___PR11">#REF!</definedName>
    <definedName name="___PR12">#REF!</definedName>
    <definedName name="___PR13">#REF!</definedName>
    <definedName name="___PR14">#REF!</definedName>
    <definedName name="___PR21">#REF!</definedName>
    <definedName name="___PR22">#REF!</definedName>
    <definedName name="___PR23">#REF!</definedName>
    <definedName name="___PR24">#REF!</definedName>
    <definedName name="___qq1">#REF!</definedName>
    <definedName name="___SAL1">#REF!</definedName>
    <definedName name="___SAL2">#REF!</definedName>
    <definedName name="___SAL3">#REF!</definedName>
    <definedName name="___SAL4">#REF!</definedName>
    <definedName name="___SP1">#REF!</definedName>
    <definedName name="___SP10">#REF!</definedName>
    <definedName name="___SP11">#REF!</definedName>
    <definedName name="___SP12">#REF!</definedName>
    <definedName name="___SP13">#REF!</definedName>
    <definedName name="___SP14">#REF!</definedName>
    <definedName name="___SP15">#REF!</definedName>
    <definedName name="___SP16">#REF!</definedName>
    <definedName name="___SP17">#REF!</definedName>
    <definedName name="___SP18">#REF!</definedName>
    <definedName name="___SP19">#REF!</definedName>
    <definedName name="___SP2">#REF!</definedName>
    <definedName name="___SP20">#REF!</definedName>
    <definedName name="___SP3">#REF!</definedName>
    <definedName name="___SP4">#REF!</definedName>
    <definedName name="___SP5">#REF!</definedName>
    <definedName name="___SP7">#REF!</definedName>
    <definedName name="___SP8">#REF!</definedName>
    <definedName name="___SP9">#REF!</definedName>
    <definedName name="___sul1">#REF!</definedName>
    <definedName name="___tab1">#REF!</definedName>
    <definedName name="___tab10">#REF!</definedName>
    <definedName name="___tab11">#REF!</definedName>
    <definedName name="___tab12">#REF!</definedName>
    <definedName name="___tab13">#REF!</definedName>
    <definedName name="___tab14">#REF!</definedName>
    <definedName name="___tab15">#REF!</definedName>
    <definedName name="___tab16">#REF!</definedName>
    <definedName name="___tab17">#REF!</definedName>
    <definedName name="___tab18">#REF!</definedName>
    <definedName name="___tab19">#REF!</definedName>
    <definedName name="___tab2">#REF!</definedName>
    <definedName name="___tab20">#REF!</definedName>
    <definedName name="___tab21">#REF!</definedName>
    <definedName name="___tab22">#REF!</definedName>
    <definedName name="___tab23">#REF!</definedName>
    <definedName name="___tab24">#REF!</definedName>
    <definedName name="___tab25">#REF!</definedName>
    <definedName name="___tab26">#REF!</definedName>
    <definedName name="___tab27">#REF!</definedName>
    <definedName name="___tab28">#REF!</definedName>
    <definedName name="___tab29">#REF!</definedName>
    <definedName name="___tab3">#REF!</definedName>
    <definedName name="___tab30">#REF!</definedName>
    <definedName name="___tab31">#REF!</definedName>
    <definedName name="___tab4">#REF!</definedName>
    <definedName name="___tab5">#REF!</definedName>
    <definedName name="___tab6">#REF!</definedName>
    <definedName name="___tab7">#REF!</definedName>
    <definedName name="___tab8">#REF!</definedName>
    <definedName name="___tab9">#REF!</definedName>
    <definedName name="___trf1">#REF!</definedName>
    <definedName name="___ttt1">#REF!</definedName>
    <definedName name="___TXS1">#REF!</definedName>
    <definedName name="___TXS11">#REF!</definedName>
    <definedName name="___TXS2">#REF!</definedName>
    <definedName name="___TXS21">#REF!</definedName>
    <definedName name="___VC1">#REF!</definedName>
    <definedName name="___VC2">#REF!</definedName>
    <definedName name="___vv1">#REF!</definedName>
    <definedName name="___vv2">#REF!</definedName>
    <definedName name="___vvv1">#REF!</definedName>
    <definedName name="__10MAMAYO_M">#REF!</definedName>
    <definedName name="__11MANOVO_M">#REF!</definedName>
    <definedName name="__12MAOCTO_M">#REF!</definedName>
    <definedName name="__13MASEPO_M">#REF!</definedName>
    <definedName name="__14MBAPRO_M">#REF!</definedName>
    <definedName name="__15MBAUGO_M">#REF!</definedName>
    <definedName name="__16MBDECO_M">#REF!</definedName>
    <definedName name="__17MBFEBO_M">#REF!</definedName>
    <definedName name="__18MBJANO_M">#REF!</definedName>
    <definedName name="__19MBJULO_M">#REF!</definedName>
    <definedName name="__1P">#REF!</definedName>
    <definedName name="__20MBJUNO_M">#REF!</definedName>
    <definedName name="__21MBMARO_M">#REF!</definedName>
    <definedName name="__22MBMAYO_M">#REF!</definedName>
    <definedName name="__23MBNOVO_M">#REF!</definedName>
    <definedName name="__24MBSEPO_M">#REF!</definedName>
    <definedName name="__25YAAPRO_M">#REF!</definedName>
    <definedName name="__26YAAUGO_M">#REF!</definedName>
    <definedName name="__27YADECO_M">#REF!</definedName>
    <definedName name="__28YAFEBO_M">#REF!</definedName>
    <definedName name="__29YAJANO_M">#REF!</definedName>
    <definedName name="__2MAAPRO_M">#REF!</definedName>
    <definedName name="__30YAJULO_M">#REF!</definedName>
    <definedName name="__31YAJUNO_M">#REF!</definedName>
    <definedName name="__32YAMARO_M">#REF!</definedName>
    <definedName name="__33YAMAYO_M">#REF!</definedName>
    <definedName name="__34YANOVO_M">#REF!</definedName>
    <definedName name="__35YAOCTO_M">#REF!</definedName>
    <definedName name="__36YASEPO_M">#REF!</definedName>
    <definedName name="__37YBAPRO_M">#REF!</definedName>
    <definedName name="__38YBAUGO_M">#REF!</definedName>
    <definedName name="__39YBDECO_M">#REF!</definedName>
    <definedName name="__3MAAUGO_M">#REF!</definedName>
    <definedName name="__40YBFEBO_M">#REF!</definedName>
    <definedName name="__41YBJANO_M">#REF!</definedName>
    <definedName name="__42YBJULO_M">#REF!</definedName>
    <definedName name="__43YBJUNO_M">#REF!</definedName>
    <definedName name="__44YBMARO_M">#REF!</definedName>
    <definedName name="__45YBMAYO_M">#REF!</definedName>
    <definedName name="__46YBNOVO_M">#REF!</definedName>
    <definedName name="__47YBOCTO_M">#REF!</definedName>
    <definedName name="__48YBSEPO_M">#REF!</definedName>
    <definedName name="__4MADECO_M">#REF!</definedName>
    <definedName name="__5450_01">#REF!</definedName>
    <definedName name="__5456_n">#REF!</definedName>
    <definedName name="__5MAFEBO_M">#REF!</definedName>
    <definedName name="__6MAJANO_M">#REF!</definedName>
    <definedName name="__7MAJULO_M">#REF!</definedName>
    <definedName name="__8MAJUNO_M">#REF!</definedName>
    <definedName name="__9MAMARO_M">#REF!</definedName>
    <definedName name="__A16491">#REF!</definedName>
    <definedName name="__A66000">#REF!</definedName>
    <definedName name="__A70000">#REF!</definedName>
    <definedName name="__A80000">#REF!</definedName>
    <definedName name="__asd1">#REF!</definedName>
    <definedName name="__B16491">#REF!</definedName>
    <definedName name="__bbb1">#REF!</definedName>
    <definedName name="__bva1">#REF!</definedName>
    <definedName name="__bva2">#REF!</definedName>
    <definedName name="__bva3">#REF!</definedName>
    <definedName name="__CST11">#REF!</definedName>
    <definedName name="__CST12">#REF!</definedName>
    <definedName name="__CST13">#REF!</definedName>
    <definedName name="__CST14">#REF!</definedName>
    <definedName name="__CST15">#REF!</definedName>
    <definedName name="__CST21">#REF!</definedName>
    <definedName name="__CST22">#REF!</definedName>
    <definedName name="__CST23">#REF!</definedName>
    <definedName name="__CST24">#REF!</definedName>
    <definedName name="__CST25">#REF!</definedName>
    <definedName name="__d1">#REF!,#REF!,#REF!,#REF!,#REF!,#REF!,#REF!,#REF!,#REF!,#REF!,#REF!,#REF!</definedName>
    <definedName name="__DAT1">#REF!</definedName>
    <definedName name="__DAT10">#REF!</definedName>
    <definedName name="__DAT11">#REF!</definedName>
    <definedName name="__dat110">#REF!</definedName>
    <definedName name="__DAT12">#REF!</definedName>
    <definedName name="__dat120">#REF!</definedName>
    <definedName name="__DAT13">#REF!</definedName>
    <definedName name="__DAT14">#REF!</definedName>
    <definedName name="__DAT15">#REF!</definedName>
    <definedName name="__DAT16">#REF!</definedName>
    <definedName name="__DAT17">#REF!</definedName>
    <definedName name="__DAT2">#REF!</definedName>
    <definedName name="__dat210">#REF!</definedName>
    <definedName name="__dat220">#REF!</definedName>
    <definedName name="__DAT3">#REF!</definedName>
    <definedName name="__dat310">#REF!</definedName>
    <definedName name="__dat320">#REF!</definedName>
    <definedName name="__DAT4">#REF!</definedName>
    <definedName name="__dat410">#REF!</definedName>
    <definedName name="__dat420">#REF!</definedName>
    <definedName name="__DAT5">#REF!</definedName>
    <definedName name="__DAT6">#REF!</definedName>
    <definedName name="__DAT7">#REF!</definedName>
    <definedName name="__DAT8">#REF!</definedName>
    <definedName name="__DAT9">#REF!</definedName>
    <definedName name="__dto1">#REF!</definedName>
    <definedName name="__dto2">#REF!</definedName>
    <definedName name="__dto3">#REF!</definedName>
    <definedName name="__exr08" localSheetId="24">'[2]1НК'!$H$13</definedName>
    <definedName name="__exr08">#REF!</definedName>
    <definedName name="__FXA1">#REF!</definedName>
    <definedName name="__FXA11">#REF!</definedName>
    <definedName name="__FXA2">#REF!</definedName>
    <definedName name="__FXA21">#REF!</definedName>
    <definedName name="__gia1">#REF!</definedName>
    <definedName name="__gia10">#REF!</definedName>
    <definedName name="__gia11">#REF!</definedName>
    <definedName name="__gia12">#REF!</definedName>
    <definedName name="__gia13">#REF!</definedName>
    <definedName name="__gia14">#REF!</definedName>
    <definedName name="__gia15">#REF!</definedName>
    <definedName name="__gia2">#REF!</definedName>
    <definedName name="__gia3">#REF!</definedName>
    <definedName name="__gia4">#REF!</definedName>
    <definedName name="__gia5">#REF!</definedName>
    <definedName name="__gia6">#REF!</definedName>
    <definedName name="__gia7">#REF!</definedName>
    <definedName name="__gia8">#REF!</definedName>
    <definedName name="__gia9">#REF!</definedName>
    <definedName name="__IntlFixup" hidden="1">TRUE</definedName>
    <definedName name="__IRR1">#REF!</definedName>
    <definedName name="__KRD1">#REF!</definedName>
    <definedName name="__KRD2">#REF!</definedName>
    <definedName name="__kv1">#REF!</definedName>
    <definedName name="__kv2">#REF!</definedName>
    <definedName name="__kv3">#REF!</definedName>
    <definedName name="__kv4">#REF!</definedName>
    <definedName name="__LIS1">#REF!</definedName>
    <definedName name="__NPV1">#REF!</definedName>
    <definedName name="__PG1">#REF!</definedName>
    <definedName name="__PG3">#REF!</definedName>
    <definedName name="__pl99">#REF!</definedName>
    <definedName name="__PR11">#REF!</definedName>
    <definedName name="__PR12">#REF!</definedName>
    <definedName name="__PR13">#REF!</definedName>
    <definedName name="__PR14">#REF!</definedName>
    <definedName name="__PR21">#REF!</definedName>
    <definedName name="__PR22">#REF!</definedName>
    <definedName name="__PR23">#REF!</definedName>
    <definedName name="__PR24">#REF!</definedName>
    <definedName name="__qq1">#REF!</definedName>
    <definedName name="__SAL1">#REF!</definedName>
    <definedName name="__SAL2">#REF!</definedName>
    <definedName name="__SAL3">#REF!</definedName>
    <definedName name="__SAL4">#REF!</definedName>
    <definedName name="__SDU99">#REF!</definedName>
    <definedName name="__SP1">#REF!</definedName>
    <definedName name="__SP10">#REF!</definedName>
    <definedName name="__SP11">#REF!</definedName>
    <definedName name="__SP12">#REF!</definedName>
    <definedName name="__SP13">#REF!</definedName>
    <definedName name="__SP14">#REF!</definedName>
    <definedName name="__SP15">#REF!</definedName>
    <definedName name="__SP16">#REF!</definedName>
    <definedName name="__SP17">#REF!</definedName>
    <definedName name="__SP18">#REF!</definedName>
    <definedName name="__SP19">#REF!</definedName>
    <definedName name="__SP2">#REF!</definedName>
    <definedName name="__SP20">#REF!</definedName>
    <definedName name="__SP3">#REF!</definedName>
    <definedName name="__SP4">#REF!</definedName>
    <definedName name="__SP5">#REF!</definedName>
    <definedName name="__SP7">#REF!</definedName>
    <definedName name="__SP8">#REF!</definedName>
    <definedName name="__SP9">#REF!</definedName>
    <definedName name="__sul1">#REF!</definedName>
    <definedName name="__tab1">#REF!</definedName>
    <definedName name="__tab10">#REF!</definedName>
    <definedName name="__tab11">#REF!</definedName>
    <definedName name="__tab12">#REF!</definedName>
    <definedName name="__tab13">#REF!</definedName>
    <definedName name="__tab14">#REF!</definedName>
    <definedName name="__tab15">#REF!</definedName>
    <definedName name="__tab16">#REF!</definedName>
    <definedName name="__tab17">#REF!</definedName>
    <definedName name="__tab18">#REF!</definedName>
    <definedName name="__tab19">#REF!</definedName>
    <definedName name="__tab2">#REF!</definedName>
    <definedName name="__tab20">#REF!</definedName>
    <definedName name="__tab21">#REF!</definedName>
    <definedName name="__tab22">#REF!</definedName>
    <definedName name="__tab23">#REF!</definedName>
    <definedName name="__tab24">#REF!</definedName>
    <definedName name="__tab25">#REF!</definedName>
    <definedName name="__tab26">#REF!</definedName>
    <definedName name="__tab27">#REF!</definedName>
    <definedName name="__tab28">#REF!</definedName>
    <definedName name="__tab29">#REF!</definedName>
    <definedName name="__tab3">#REF!</definedName>
    <definedName name="__tab30">#REF!</definedName>
    <definedName name="__tab31">#REF!</definedName>
    <definedName name="__tab4">#REF!</definedName>
    <definedName name="__tab5">#REF!</definedName>
    <definedName name="__tab6">#REF!</definedName>
    <definedName name="__tab7">#REF!</definedName>
    <definedName name="__tab8">#REF!</definedName>
    <definedName name="__tab9">#REF!</definedName>
    <definedName name="__trf1">#REF!</definedName>
    <definedName name="__ttt1">#REF!</definedName>
    <definedName name="__TXS1">#REF!</definedName>
    <definedName name="__TXS11">#REF!</definedName>
    <definedName name="__TXS2">#REF!</definedName>
    <definedName name="__TXS21">#REF!</definedName>
    <definedName name="__USD99">#REF!</definedName>
    <definedName name="__VC1">#REF!</definedName>
    <definedName name="__VC2">#REF!</definedName>
    <definedName name="__vv1">#REF!</definedName>
    <definedName name="__vv2">#REF!</definedName>
    <definedName name="__vvv1">#REF!</definedName>
    <definedName name="__xx10">#REF!</definedName>
    <definedName name="_10MAMAYO_M">#REF!</definedName>
    <definedName name="_11MANOVO_M">#REF!</definedName>
    <definedName name="_12MAOCTO_M">#REF!</definedName>
    <definedName name="_13MASEPO_M">#REF!</definedName>
    <definedName name="_14MBAPRO_M">#REF!</definedName>
    <definedName name="_15MBAUGO_M">#REF!</definedName>
    <definedName name="_16MBDECO_M">#REF!</definedName>
    <definedName name="_17MBFEBO_M">#REF!</definedName>
    <definedName name="_18MBJANO_M">#REF!</definedName>
    <definedName name="_19MBJULO_M">#REF!</definedName>
    <definedName name="_1P">#REF!</definedName>
    <definedName name="_20MBJUNO_M">#REF!</definedName>
    <definedName name="_21MBMARO_M">#REF!</definedName>
    <definedName name="_22MBMAYO_M">#REF!</definedName>
    <definedName name="_23MBNOVO_M">#REF!</definedName>
    <definedName name="_24MBSEPO_M">#REF!</definedName>
    <definedName name="_25YAAPRO_M">#REF!</definedName>
    <definedName name="_26YAAUGO_M">#REF!</definedName>
    <definedName name="_27YADECO_M">#REF!</definedName>
    <definedName name="_28YAFEBO_M">#REF!</definedName>
    <definedName name="_29YAJANO_M">#REF!</definedName>
    <definedName name="_2MAAPRO_M">#REF!</definedName>
    <definedName name="_30YAJULO_M">#REF!</definedName>
    <definedName name="_31YAJUNO_M">#REF!</definedName>
    <definedName name="_32YAMARO_M">#REF!</definedName>
    <definedName name="_33YAMAYO_M">#REF!</definedName>
    <definedName name="_34YANOVO_M">#REF!</definedName>
    <definedName name="_35YAOCTO_M">#REF!</definedName>
    <definedName name="_36YASEPO_M">#REF!</definedName>
    <definedName name="_37YBAPRO_M">#REF!</definedName>
    <definedName name="_38YBAUGO_M">#REF!</definedName>
    <definedName name="_39YBDECO_M">#REF!</definedName>
    <definedName name="_3MAAUGO_M">#REF!</definedName>
    <definedName name="_4050_00">#REF!</definedName>
    <definedName name="_4050_01">#REF!</definedName>
    <definedName name="_4050_n">#REF!</definedName>
    <definedName name="_4052_00">#REF!</definedName>
    <definedName name="_4052_01">#REF!</definedName>
    <definedName name="_4052_n">#REF!</definedName>
    <definedName name="_40YBFEBO_M">#REF!</definedName>
    <definedName name="_4100_00">#REF!</definedName>
    <definedName name="_4100_01">#REF!</definedName>
    <definedName name="_4100_n">#REF!</definedName>
    <definedName name="_4101_00">#REF!</definedName>
    <definedName name="_4101_01">#REF!</definedName>
    <definedName name="_4101_n">#REF!</definedName>
    <definedName name="_4150_00">#REF!</definedName>
    <definedName name="_4150_01">#REF!</definedName>
    <definedName name="_4150_n">#REF!</definedName>
    <definedName name="_4151_00">#REF!</definedName>
    <definedName name="_4151_01">#REF!</definedName>
    <definedName name="_4151_n">#REF!</definedName>
    <definedName name="_4152_00">#REF!</definedName>
    <definedName name="_4152_01">#REF!</definedName>
    <definedName name="_4152_n">#REF!</definedName>
    <definedName name="_4155_00">#REF!</definedName>
    <definedName name="_4155_01">#REF!</definedName>
    <definedName name="_4155_n">#REF!</definedName>
    <definedName name="_41YBJANO_M">#REF!</definedName>
    <definedName name="_4250_00">#REF!</definedName>
    <definedName name="_4250_01">#REF!</definedName>
    <definedName name="_4250_n">#REF!</definedName>
    <definedName name="_4252_00">#REF!</definedName>
    <definedName name="_4252_01">#REF!</definedName>
    <definedName name="_4252_n">#REF!</definedName>
    <definedName name="_4253_00">#REF!</definedName>
    <definedName name="_4253_01">#REF!</definedName>
    <definedName name="_4253_n">#REF!</definedName>
    <definedName name="_42YBJULO_M">#REF!</definedName>
    <definedName name="_4300_n">#REF!</definedName>
    <definedName name="_4302_00">#REF!</definedName>
    <definedName name="_4302_01">#REF!</definedName>
    <definedName name="_4302_n">#REF!</definedName>
    <definedName name="_43YBJUNO_M">#REF!</definedName>
    <definedName name="_4400_n">#REF!</definedName>
    <definedName name="_4405_00">#REF!</definedName>
    <definedName name="_4405_01">#REF!</definedName>
    <definedName name="_4405_n">#REF!</definedName>
    <definedName name="_4411_00">#REF!</definedName>
    <definedName name="_4411_01">#REF!</definedName>
    <definedName name="_4411_n">#REF!</definedName>
    <definedName name="_4414_00">#REF!</definedName>
    <definedName name="_4414_01">#REF!</definedName>
    <definedName name="_4414_n">#REF!</definedName>
    <definedName name="_4417_00">#REF!</definedName>
    <definedName name="_4417_01">#REF!</definedName>
    <definedName name="_4417_n">#REF!</definedName>
    <definedName name="_4420_00">#REF!</definedName>
    <definedName name="_4420_01">#REF!</definedName>
    <definedName name="_4420_n">#REF!</definedName>
    <definedName name="_4424_00">#REF!</definedName>
    <definedName name="_4424_01">#REF!</definedName>
    <definedName name="_4424_n">#REF!</definedName>
    <definedName name="_4449_00">#REF!</definedName>
    <definedName name="_4449_01">#REF!</definedName>
    <definedName name="_4449_n">#REF!</definedName>
    <definedName name="_4450_00">#REF!</definedName>
    <definedName name="_4450_01">#REF!</definedName>
    <definedName name="_4450_n">#REF!</definedName>
    <definedName name="_4490_n">#REF!</definedName>
    <definedName name="_4491_00">#REF!</definedName>
    <definedName name="_4491_01">#REF!</definedName>
    <definedName name="_4491_n">#REF!</definedName>
    <definedName name="_44YBMARO_M">#REF!</definedName>
    <definedName name="_4500_n">#REF!</definedName>
    <definedName name="_4510_00">#REF!</definedName>
    <definedName name="_4510_01">#REF!</definedName>
    <definedName name="_4510_n">#REF!</definedName>
    <definedName name="_4530_00">#REF!</definedName>
    <definedName name="_4530_01">#REF!</definedName>
    <definedName name="_4530_n">#REF!</definedName>
    <definedName name="_45YBMAYO_M">#REF!</definedName>
    <definedName name="_4600_n">#REF!</definedName>
    <definedName name="_4601_00">#REF!</definedName>
    <definedName name="_4601_01">#REF!</definedName>
    <definedName name="_4601_n">#REF!</definedName>
    <definedName name="_4603_00">#REF!</definedName>
    <definedName name="_4603_01">#REF!</definedName>
    <definedName name="_4603_n">#REF!</definedName>
    <definedName name="_4604_00">#REF!</definedName>
    <definedName name="_4604_01">#REF!</definedName>
    <definedName name="_4604_n">#REF!</definedName>
    <definedName name="_4606_00">#REF!</definedName>
    <definedName name="_4606_01">#REF!</definedName>
    <definedName name="_4606_n">#REF!</definedName>
    <definedName name="_4607_00">#REF!</definedName>
    <definedName name="_4607_01">#REF!</definedName>
    <definedName name="_4607_n">#REF!</definedName>
    <definedName name="_4608_00">#REF!</definedName>
    <definedName name="_4608_01">#REF!</definedName>
    <definedName name="_4608_n">#REF!</definedName>
    <definedName name="_46YBNOVO_M">#REF!</definedName>
    <definedName name="_4700_n">#REF!</definedName>
    <definedName name="_4703_00">#REF!</definedName>
    <definedName name="_4703_01">#REF!</definedName>
    <definedName name="_4703_n">#REF!</definedName>
    <definedName name="_4706_00">#REF!</definedName>
    <definedName name="_4706_01">#REF!</definedName>
    <definedName name="_4706_n">#REF!</definedName>
    <definedName name="_47YBOCTO_M">#REF!</definedName>
    <definedName name="_4800_n">#REF!</definedName>
    <definedName name="_4801_00">#REF!</definedName>
    <definedName name="_4801_01">#REF!</definedName>
    <definedName name="_4801_n">#REF!</definedName>
    <definedName name="_4802_00">#REF!</definedName>
    <definedName name="_4802_01">#REF!</definedName>
    <definedName name="_4802_n">#REF!</definedName>
    <definedName name="_4850_00">#REF!</definedName>
    <definedName name="_4850_01">#REF!</definedName>
    <definedName name="_4850_n">#REF!</definedName>
    <definedName name="_4852_00">#REF!</definedName>
    <definedName name="_4852_01">#REF!</definedName>
    <definedName name="_4852_n">#REF!</definedName>
    <definedName name="_48YBSEPO_M">#REF!</definedName>
    <definedName name="_4900_00">#REF!</definedName>
    <definedName name="_4900_01">#REF!</definedName>
    <definedName name="_4900_n">#REF!</definedName>
    <definedName name="_4920_00">#REF!</definedName>
    <definedName name="_4920_01">#REF!</definedName>
    <definedName name="_4920_n">#REF!</definedName>
    <definedName name="_4921_00">#REF!</definedName>
    <definedName name="_4921_01">#REF!</definedName>
    <definedName name="_4921_n">#REF!</definedName>
    <definedName name="_4922_00">#REF!</definedName>
    <definedName name="_4922_01">#REF!</definedName>
    <definedName name="_4922_n">#REF!</definedName>
    <definedName name="_4940_00">#REF!</definedName>
    <definedName name="_4940_01">#REF!</definedName>
    <definedName name="_4940_n">#REF!</definedName>
    <definedName name="_4942_00">#REF!</definedName>
    <definedName name="_4942_01">#REF!</definedName>
    <definedName name="_4942_n">#REF!</definedName>
    <definedName name="_4MADECO_M">#REF!</definedName>
    <definedName name="_5000">#REF!</definedName>
    <definedName name="_5000_00">#REF!</definedName>
    <definedName name="_5000_01">#REF!</definedName>
    <definedName name="_5000_n">#REF!</definedName>
    <definedName name="_5023_00">#REF!</definedName>
    <definedName name="_5023_01">#REF!</definedName>
    <definedName name="_5023_n">#REF!</definedName>
    <definedName name="_5054_00">#REF!</definedName>
    <definedName name="_5054_01">#REF!</definedName>
    <definedName name="_5054_n">#REF!</definedName>
    <definedName name="_5113_00">#REF!</definedName>
    <definedName name="_5113_01">#REF!</definedName>
    <definedName name="_5113_n">#REF!</definedName>
    <definedName name="_5120_00">#REF!</definedName>
    <definedName name="_5120_01">#REF!</definedName>
    <definedName name="_5120_n">#REF!</definedName>
    <definedName name="_5120n">#REF!</definedName>
    <definedName name="_5123_00">#REF!</definedName>
    <definedName name="_5123_01">#REF!</definedName>
    <definedName name="_5123_n">#REF!</definedName>
    <definedName name="_5124_00">#REF!</definedName>
    <definedName name="_5124_01">#REF!</definedName>
    <definedName name="_5124_02">#REF!</definedName>
    <definedName name="_5124_n">#REF!</definedName>
    <definedName name="_5200_00">#REF!</definedName>
    <definedName name="_5200_01">#REF!</definedName>
    <definedName name="_5200_n">#REF!</definedName>
    <definedName name="_5203_00">#REF!</definedName>
    <definedName name="_5203_01">#REF!</definedName>
    <definedName name="_5203_n">#REF!</definedName>
    <definedName name="_5211_00">#REF!</definedName>
    <definedName name="_5211_01">#REF!</definedName>
    <definedName name="_5211_n">#REF!</definedName>
    <definedName name="_5215_00">#REF!</definedName>
    <definedName name="_5215_01">#REF!</definedName>
    <definedName name="_5215_n">#REF!</definedName>
    <definedName name="_5217_00">#REF!</definedName>
    <definedName name="_5217_01">#REF!</definedName>
    <definedName name="_5217_n">#REF!</definedName>
    <definedName name="_5223_00">#REF!</definedName>
    <definedName name="_5223_01">#REF!</definedName>
    <definedName name="_5223_n">#REF!</definedName>
    <definedName name="_5229_00">#REF!</definedName>
    <definedName name="_5229_01">#REF!</definedName>
    <definedName name="_5229_n">#REF!</definedName>
    <definedName name="_5302_00">#REF!</definedName>
    <definedName name="_5302_01">#REF!</definedName>
    <definedName name="_5302_n">#REF!</definedName>
    <definedName name="_5400_00">#REF!</definedName>
    <definedName name="_5400_01">#REF!</definedName>
    <definedName name="_5400_n">#REF!</definedName>
    <definedName name="_5450_00">#REF!</definedName>
    <definedName name="_5450_01">#REF!</definedName>
    <definedName name="_5450_n">#REF!</definedName>
    <definedName name="_5451_00">#REF!</definedName>
    <definedName name="_5451_01">#REF!</definedName>
    <definedName name="_5451_n">#REF!</definedName>
    <definedName name="_5452_00">#REF!</definedName>
    <definedName name="_5452_01">#REF!</definedName>
    <definedName name="_5452_n">#REF!</definedName>
    <definedName name="_5455_00">#REF!</definedName>
    <definedName name="_5455_01">#REF!</definedName>
    <definedName name="_5455_n">#REF!</definedName>
    <definedName name="_5456_00">#REF!</definedName>
    <definedName name="_5456_01">#REF!</definedName>
    <definedName name="_5456_n">#REF!</definedName>
    <definedName name="_5458_00">#REF!</definedName>
    <definedName name="_5458_01">#REF!</definedName>
    <definedName name="_5458_n">#REF!</definedName>
    <definedName name="_5459_00">#REF!</definedName>
    <definedName name="_5459_01">#REF!</definedName>
    <definedName name="_5459_n">#REF!</definedName>
    <definedName name="_5500">#REF!</definedName>
    <definedName name="_5500_00">#REF!</definedName>
    <definedName name="_5500_01">#REF!</definedName>
    <definedName name="_5510_00">#REF!</definedName>
    <definedName name="_5510_01">#REF!</definedName>
    <definedName name="_5510_n">#REF!</definedName>
    <definedName name="_5530_00">#REF!</definedName>
    <definedName name="_5530_01">#REF!</definedName>
    <definedName name="_5530_n">#REF!</definedName>
    <definedName name="_5600">#REF!</definedName>
    <definedName name="_5600_00">#REF!</definedName>
    <definedName name="_5600_01">#REF!</definedName>
    <definedName name="_5600_n">#REF!</definedName>
    <definedName name="_5601_00">#REF!</definedName>
    <definedName name="_5601_01">#REF!</definedName>
    <definedName name="_5601_n">#REF!</definedName>
    <definedName name="_5602_00">#REF!</definedName>
    <definedName name="_5602_01">#REF!</definedName>
    <definedName name="_5602_n">#REF!</definedName>
    <definedName name="_5603_00">#REF!</definedName>
    <definedName name="_5603_01">#REF!</definedName>
    <definedName name="_5603_n">#REF!</definedName>
    <definedName name="_5604_00">#REF!</definedName>
    <definedName name="_5604_01">#REF!</definedName>
    <definedName name="_5604_n">#REF!</definedName>
    <definedName name="_5607_00">#REF!</definedName>
    <definedName name="_5607_01">#REF!</definedName>
    <definedName name="_5607_n">#REF!</definedName>
    <definedName name="_5608_00">#REF!</definedName>
    <definedName name="_5608_01">#REF!</definedName>
    <definedName name="_5608_n">#REF!</definedName>
    <definedName name="_5700_00">#REF!</definedName>
    <definedName name="_5700_01">#REF!</definedName>
    <definedName name="_5700_n">#REF!</definedName>
    <definedName name="_5703_00">#REF!</definedName>
    <definedName name="_5703_01">#REF!</definedName>
    <definedName name="_5703_n">#REF!</definedName>
    <definedName name="_5720_00">#REF!</definedName>
    <definedName name="_5720_01">#REF!</definedName>
    <definedName name="_5720_n">#REF!</definedName>
    <definedName name="_5721_00">#REF!</definedName>
    <definedName name="_5721_01">#REF!</definedName>
    <definedName name="_5721_n">#REF!</definedName>
    <definedName name="_5722_00">#REF!</definedName>
    <definedName name="_5722_01">#REF!</definedName>
    <definedName name="_5722_n">#REF!</definedName>
    <definedName name="_5723_00">#REF!</definedName>
    <definedName name="_5723_01">#REF!</definedName>
    <definedName name="_5723_n">#REF!</definedName>
    <definedName name="_5724_00">#REF!</definedName>
    <definedName name="_5724_01">#REF!</definedName>
    <definedName name="_5724_n">#REF!</definedName>
    <definedName name="_5725_00">#REF!</definedName>
    <definedName name="_5725_01">#REF!</definedName>
    <definedName name="_5725_n">#REF!</definedName>
    <definedName name="_5726_00">#REF!</definedName>
    <definedName name="_5726_01">#REF!</definedName>
    <definedName name="_5726_n">#REF!</definedName>
    <definedName name="_5727_00">#REF!</definedName>
    <definedName name="_5727_01">#REF!</definedName>
    <definedName name="_5727_n">#REF!</definedName>
    <definedName name="_5728_00">#REF!</definedName>
    <definedName name="_5728_01">#REF!</definedName>
    <definedName name="_5728_n">#REF!</definedName>
    <definedName name="_5729_00">#REF!</definedName>
    <definedName name="_5729_01">#REF!</definedName>
    <definedName name="_5729_n">#REF!</definedName>
    <definedName name="_5740_00">#REF!</definedName>
    <definedName name="_5740_01">#REF!</definedName>
    <definedName name="_5740_n">#REF!</definedName>
    <definedName name="_5741_00">#REF!</definedName>
    <definedName name="_5741_01">#REF!</definedName>
    <definedName name="_5741_n">#REF!</definedName>
    <definedName name="_5742_00">#REF!</definedName>
    <definedName name="_5742_01">#REF!</definedName>
    <definedName name="_5742_n">#REF!</definedName>
    <definedName name="_5743_00">#REF!</definedName>
    <definedName name="_5743_01">#REF!</definedName>
    <definedName name="_5743_02">#REF!</definedName>
    <definedName name="_5743_n">#REF!</definedName>
    <definedName name="_5744_00">#REF!</definedName>
    <definedName name="_5744_01">#REF!</definedName>
    <definedName name="_5744_n">#REF!</definedName>
    <definedName name="_5745_00">#REF!</definedName>
    <definedName name="_5745_01">#REF!</definedName>
    <definedName name="_5745_n">#REF!</definedName>
    <definedName name="_5746_00">#REF!</definedName>
    <definedName name="_5746_01">#REF!</definedName>
    <definedName name="_5746_n">#REF!</definedName>
    <definedName name="_5747_00">#REF!</definedName>
    <definedName name="_5747_01">#REF!</definedName>
    <definedName name="_5747_n">#REF!</definedName>
    <definedName name="_5748_00">#REF!</definedName>
    <definedName name="_5748_01">#REF!</definedName>
    <definedName name="_5748_n">#REF!</definedName>
    <definedName name="_5760_00">#REF!</definedName>
    <definedName name="_5760_01">#REF!</definedName>
    <definedName name="_5760_n">#REF!</definedName>
    <definedName name="_5761_00">#REF!</definedName>
    <definedName name="_5761_01">#REF!</definedName>
    <definedName name="_5761_n">#REF!</definedName>
    <definedName name="_5762_00">#REF!</definedName>
    <definedName name="_5762_01">#REF!</definedName>
    <definedName name="_5762_n">#REF!</definedName>
    <definedName name="_5763_00">#REF!</definedName>
    <definedName name="_5763_01">#REF!</definedName>
    <definedName name="_5763_n">#REF!</definedName>
    <definedName name="_5764_00">#REF!</definedName>
    <definedName name="_5764_01">#REF!</definedName>
    <definedName name="_5764_n">#REF!</definedName>
    <definedName name="_5765_00">#REF!</definedName>
    <definedName name="_5765_01">#REF!</definedName>
    <definedName name="_5765_n">#REF!</definedName>
    <definedName name="_5766_00">#REF!</definedName>
    <definedName name="_5766_01">#REF!</definedName>
    <definedName name="_5766_n">#REF!</definedName>
    <definedName name="_5768_00">#REF!</definedName>
    <definedName name="_5768_01">#REF!</definedName>
    <definedName name="_5768_n">#REF!</definedName>
    <definedName name="_5769_00">#REF!</definedName>
    <definedName name="_5769_01">#REF!</definedName>
    <definedName name="_5769_n">#REF!</definedName>
    <definedName name="_5780_00">#REF!</definedName>
    <definedName name="_5780_01">#REF!</definedName>
    <definedName name="_5780_n">#REF!</definedName>
    <definedName name="_5781_00">#REF!</definedName>
    <definedName name="_5781_01">#REF!</definedName>
    <definedName name="_5781_n">#REF!</definedName>
    <definedName name="_5782_00">#REF!</definedName>
    <definedName name="_5782_01">#REF!</definedName>
    <definedName name="_5782_n">#REF!</definedName>
    <definedName name="_5783_00">#REF!</definedName>
    <definedName name="_5783_01">#REF!</definedName>
    <definedName name="_5783_n">#REF!</definedName>
    <definedName name="_5787_00">#REF!</definedName>
    <definedName name="_5787_01">#REF!</definedName>
    <definedName name="_5787_n">#REF!</definedName>
    <definedName name="_5788_00">#REF!</definedName>
    <definedName name="_5788_01">#REF!</definedName>
    <definedName name="_5788_n">#REF!</definedName>
    <definedName name="_5800_00">#REF!</definedName>
    <definedName name="_5800_01">#REF!</definedName>
    <definedName name="_5800_n">#REF!</definedName>
    <definedName name="_5801_00">#REF!</definedName>
    <definedName name="_5801_01">#REF!</definedName>
    <definedName name="_5801_n">#REF!</definedName>
    <definedName name="_5802_00">#REF!</definedName>
    <definedName name="_5802_01">#REF!</definedName>
    <definedName name="_5802_n">#REF!</definedName>
    <definedName name="_5850_00">#REF!</definedName>
    <definedName name="_5850_01">#REF!</definedName>
    <definedName name="_5850_n">#REF!</definedName>
    <definedName name="_5852_00">#REF!</definedName>
    <definedName name="_5852_01">#REF!</definedName>
    <definedName name="_5852_n">#REF!</definedName>
    <definedName name="_5900_00">#REF!</definedName>
    <definedName name="_5900_01">#REF!</definedName>
    <definedName name="_5900_n">#REF!</definedName>
    <definedName name="_5920_00">#REF!</definedName>
    <definedName name="_5920_01">#REF!</definedName>
    <definedName name="_5920_n">#REF!</definedName>
    <definedName name="_5921_00">#REF!</definedName>
    <definedName name="_5921_01">#REF!</definedName>
    <definedName name="_5921_n">#REF!</definedName>
    <definedName name="_5922_00">#REF!</definedName>
    <definedName name="_5922_01">#REF!</definedName>
    <definedName name="_5922_n">#REF!</definedName>
    <definedName name="_5940_00">#REF!</definedName>
    <definedName name="_5940_01">#REF!</definedName>
    <definedName name="_5940_n">#REF!</definedName>
    <definedName name="_5942_00">#REF!</definedName>
    <definedName name="_5942_01">#REF!</definedName>
    <definedName name="_5942_n">#REF!</definedName>
    <definedName name="_5999_00">#REF!</definedName>
    <definedName name="_5999_01">#REF!</definedName>
    <definedName name="_5999_n">#REF!</definedName>
    <definedName name="_5MAFEBO_M">#REF!</definedName>
    <definedName name="_6MAJANO_M">#REF!</definedName>
    <definedName name="_7MAJULO_M">#REF!</definedName>
    <definedName name="_8MAJUNO_M">#REF!</definedName>
    <definedName name="_9MAMARO_M">#REF!</definedName>
    <definedName name="_A16491">#REF!</definedName>
    <definedName name="_A66000">#REF!</definedName>
    <definedName name="_A70000">#REF!</definedName>
    <definedName name="_A80000">#REF!</definedName>
    <definedName name="_asd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14</definedName>
    <definedName name="_AtRisk_SimSetting_SimNameCount" hidden="1">0</definedName>
    <definedName name="_AtRisk_SimSetting_SmartSensitivityAnalysisEnabled" hidden="1">FALSE</definedName>
    <definedName name="_AtRisk_SimSetting_StatisticFunctionUpdating"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B16491">#REF!</definedName>
    <definedName name="_bbb1">#REF!</definedName>
    <definedName name="_bva1">#REF!</definedName>
    <definedName name="_bva2">#REF!</definedName>
    <definedName name="_bva3">#REF!</definedName>
    <definedName name="_companies_list">#REF!</definedName>
    <definedName name="_company_name">#REF!</definedName>
    <definedName name="_CST11">#REF!</definedName>
    <definedName name="_CST12">#REF!</definedName>
    <definedName name="_CST13">#REF!</definedName>
    <definedName name="_CST14">#REF!</definedName>
    <definedName name="_CST15">#REF!</definedName>
    <definedName name="_CST21">#REF!</definedName>
    <definedName name="_CST22">#REF!</definedName>
    <definedName name="_CST23">#REF!</definedName>
    <definedName name="_CST24">#REF!</definedName>
    <definedName name="_CST25">#REF!</definedName>
    <definedName name="_d1">#REF!,#REF!,#REF!,#REF!,#REF!,#REF!,#REF!,#REF!,#REF!,#REF!,#REF!,#REF!</definedName>
    <definedName name="_DAT1">#REF!</definedName>
    <definedName name="_DAT10">#REF!</definedName>
    <definedName name="_DAT11">#REF!</definedName>
    <definedName name="_dat110">#REF!</definedName>
    <definedName name="_DAT12">#REF!</definedName>
    <definedName name="_dat120">#REF!</definedName>
    <definedName name="_DAT13">#REF!</definedName>
    <definedName name="_DAT14">#REF!</definedName>
    <definedName name="_DAT15">#REF!</definedName>
    <definedName name="_DAT16">#REF!</definedName>
    <definedName name="_DAT17">#REF!</definedName>
    <definedName name="_DAT2">#REF!</definedName>
    <definedName name="_dat210">#REF!</definedName>
    <definedName name="_dat220">#REF!</definedName>
    <definedName name="_DAT3">#REF!</definedName>
    <definedName name="_dat310">#REF!</definedName>
    <definedName name="_dat320">#REF!</definedName>
    <definedName name="_DAT4">#REF!</definedName>
    <definedName name="_dat410">#REF!</definedName>
    <definedName name="_dat420">#REF!</definedName>
    <definedName name="_DAT5">#REF!</definedName>
    <definedName name="_DAT6">#REF!</definedName>
    <definedName name="_DAT7">#REF!</definedName>
    <definedName name="_DAT8">#REF!</definedName>
    <definedName name="_DAT9">#REF!</definedName>
    <definedName name="_dto1">#REF!</definedName>
    <definedName name="_dto2">#REF!</definedName>
    <definedName name="_dto3">#REF!</definedName>
    <definedName name="_exr08" localSheetId="24">'[2]1НК'!$H$13</definedName>
    <definedName name="_exr08">#REF!</definedName>
    <definedName name="_fg1">#N/A</definedName>
    <definedName name="_filterDatabaseActual" hidden="1">#REF!</definedName>
    <definedName name="_FXA1">#REF!</definedName>
    <definedName name="_FXA11">#REF!</definedName>
    <definedName name="_FXA2">#REF!</definedName>
    <definedName name="_FXA21">#REF!</definedName>
    <definedName name="_gia1">#REF!</definedName>
    <definedName name="_gia10">#REF!</definedName>
    <definedName name="_gia11">#REF!</definedName>
    <definedName name="_gia12">#REF!</definedName>
    <definedName name="_gia13">#REF!</definedName>
    <definedName name="_gia14">#REF!</definedName>
    <definedName name="_gia15">#REF!</definedName>
    <definedName name="_gia2">#REF!</definedName>
    <definedName name="_gia3">#REF!</definedName>
    <definedName name="_gia4">#REF!</definedName>
    <definedName name="_gia5">#REF!</definedName>
    <definedName name="_gia6">#REF!</definedName>
    <definedName name="_gia7">#REF!</definedName>
    <definedName name="_gia8">#REF!</definedName>
    <definedName name="_gia9">#REF!</definedName>
    <definedName name="_IRR1">#REF!</definedName>
    <definedName name="_KRD1">#REF!</definedName>
    <definedName name="_KRD2">#REF!</definedName>
    <definedName name="_kv1">#REF!</definedName>
    <definedName name="_kv2">#REF!</definedName>
    <definedName name="_kv3">#REF!</definedName>
    <definedName name="_kv4">#REF!</definedName>
    <definedName name="_LIS1">#REF!</definedName>
    <definedName name="_NPV1">#REF!</definedName>
    <definedName name="_period">#REF!</definedName>
    <definedName name="_PG1">#REF!</definedName>
    <definedName name="_PG3">#REF!</definedName>
    <definedName name="_pl99">#REF!</definedName>
    <definedName name="_PR11">#REF!</definedName>
    <definedName name="_PR12">#REF!</definedName>
    <definedName name="_PR13">#REF!</definedName>
    <definedName name="_PR14">#REF!</definedName>
    <definedName name="_PR21">#REF!</definedName>
    <definedName name="_PR22">#REF!</definedName>
    <definedName name="_PR23">#REF!</definedName>
    <definedName name="_PR24">#REF!</definedName>
    <definedName name="_q_list">#REF!</definedName>
    <definedName name="_qq1">#REF!</definedName>
    <definedName name="_SAL1">#REF!</definedName>
    <definedName name="_SAL2">#REF!</definedName>
    <definedName name="_SAL3">#REF!</definedName>
    <definedName name="_SAL4">#REF!</definedName>
    <definedName name="_SDU99">#REF!</definedName>
    <definedName name="_SP1">#REF!</definedName>
    <definedName name="_SP10">#REF!</definedName>
    <definedName name="_SP11">#REF!</definedName>
    <definedName name="_SP12">#REF!</definedName>
    <definedName name="_SP13">#REF!</definedName>
    <definedName name="_SP14">#REF!</definedName>
    <definedName name="_SP15">#REF!</definedName>
    <definedName name="_SP16">#REF!</definedName>
    <definedName name="_SP17">#REF!</definedName>
    <definedName name="_SP18">#REF!</definedName>
    <definedName name="_SP19">#REF!</definedName>
    <definedName name="_SP2">#REF!</definedName>
    <definedName name="_SP20">#REF!</definedName>
    <definedName name="_SP3">#REF!</definedName>
    <definedName name="_SP4">#REF!</definedName>
    <definedName name="_SP5">#REF!</definedName>
    <definedName name="_SP7">#REF!</definedName>
    <definedName name="_SP8">#REF!</definedName>
    <definedName name="_SP9">#REF!</definedName>
    <definedName name="_sul1">#REF!</definedName>
    <definedName name="_tab1">#REF!</definedName>
    <definedName name="_tab10">#REF!</definedName>
    <definedName name="_tab11">#REF!</definedName>
    <definedName name="_tab12">#REF!</definedName>
    <definedName name="_tab13">#REF!</definedName>
    <definedName name="_tab14">#REF!</definedName>
    <definedName name="_tab15">#REF!</definedName>
    <definedName name="_tab16">#REF!</definedName>
    <definedName name="_tab17">#REF!</definedName>
    <definedName name="_tab18">#REF!</definedName>
    <definedName name="_tab19">#REF!</definedName>
    <definedName name="_tab2">#REF!</definedName>
    <definedName name="_tab20">#REF!</definedName>
    <definedName name="_tab21">#REF!</definedName>
    <definedName name="_tab22">#REF!</definedName>
    <definedName name="_tab23">#REF!</definedName>
    <definedName name="_tab24">#REF!</definedName>
    <definedName name="_tab25">#REF!</definedName>
    <definedName name="_tab26">#REF!</definedName>
    <definedName name="_tab27">#REF!</definedName>
    <definedName name="_tab28">#REF!</definedName>
    <definedName name="_tab29">#REF!</definedName>
    <definedName name="_tab3">#REF!</definedName>
    <definedName name="_tab30">#REF!</definedName>
    <definedName name="_tab31">#REF!</definedName>
    <definedName name="_tab4">#REF!</definedName>
    <definedName name="_tab5">#REF!</definedName>
    <definedName name="_tab6">#REF!</definedName>
    <definedName name="_tab7">#REF!</definedName>
    <definedName name="_tab8">#REF!</definedName>
    <definedName name="_tab9">#REF!</definedName>
    <definedName name="_Table1_In1" hidden="1">#REF!</definedName>
    <definedName name="_trf1">#REF!</definedName>
    <definedName name="_ttt1">#REF!</definedName>
    <definedName name="_TXS1">#REF!</definedName>
    <definedName name="_TXS11">#REF!</definedName>
    <definedName name="_TXS2">#REF!</definedName>
    <definedName name="_TXS21">#REF!</definedName>
    <definedName name="_USD99">#REF!</definedName>
    <definedName name="_VC1">#REF!</definedName>
    <definedName name="_VC2">#REF!</definedName>
    <definedName name="_vv1">#REF!</definedName>
    <definedName name="_vv2">#REF!</definedName>
    <definedName name="_vvv1">#REF!</definedName>
    <definedName name="_xx10">#REF!</definedName>
    <definedName name="_y_list">#REF!</definedName>
    <definedName name="_year">#REF!</definedName>
    <definedName name="_xlnm._FilterDatabase" localSheetId="2" hidden="1">'АХО комменты'!$A$4:$WWO$58</definedName>
    <definedName name="_xlnm._FilterDatabase" localSheetId="17" hidden="1">ДОАР!$A$11:$AI$11</definedName>
    <definedName name="_xlnm._FilterDatabase" localSheetId="19" hidden="1">'Неосн.д_Прочие доходы'!$A$11:$AH$11</definedName>
    <definedName name="_xlnm._FilterDatabase" localSheetId="20" hidden="1">'Неосн.д_Прочие расходы'!$A$11:$AH$11</definedName>
    <definedName name="_xlnm._FilterDatabase" localSheetId="16" hidden="1">ПНР!$A$11:$AI$11</definedName>
    <definedName name="_xlnm._FilterDatabase" localSheetId="9" hidden="1">'Расшифр авто ПС'!$A$4:$M$2245</definedName>
    <definedName name="_xlnm._FilterDatabase" localSheetId="18" hidden="1">РР_Другие!$A$11:$AH$11</definedName>
    <definedName name="_xlnm._FilterDatabase" localSheetId="12" hidden="1">'Сводная_ком расх 2025'!$A$3:$BC$4</definedName>
    <definedName name="_xlnm._FilterDatabase" localSheetId="13" hidden="1">'Сводная_ком расходы 7 мес 2026'!$A$3:$AN$4</definedName>
    <definedName name="_xlnm._FilterDatabase" localSheetId="3" hidden="1">'топл для отопл'!$A$6:$T$6</definedName>
    <definedName name="_xlnm._FilterDatabase" localSheetId="1" hidden="1">'Форма ОБ 10092026'!$A$11:$AK$355</definedName>
    <definedName name="a">#REF!</definedName>
    <definedName name="a1e">#REF!</definedName>
    <definedName name="a1q">#REF!</definedName>
    <definedName name="a1r">#REF!</definedName>
    <definedName name="aa">#REF!</definedName>
    <definedName name="aaa">#REF!</definedName>
    <definedName name="aaaaa">#N/A</definedName>
    <definedName name="ab_kategoria">#REF!</definedName>
    <definedName name="abc" localSheetId="23" hidden="1">{#N/A,#N/A,TRUE,"Лист1";#N/A,#N/A,TRUE,"Лист2";#N/A,#N/A,TRUE,"Лист3"}</definedName>
    <definedName name="abc" hidden="1">{#N/A,#N/A,TRUE,"Лист1";#N/A,#N/A,TRUE,"Лист2";#N/A,#N/A,TRUE,"Лист3"}</definedName>
    <definedName name="AccessDatabase" hidden="1">"C:\Documents and Settings\Stassovsky\My Documents\MF\Current\2001 PROJECT N_1.mdb"</definedName>
    <definedName name="ACTAPRFEE">#REF!</definedName>
    <definedName name="ACTAPRINT">#REF!</definedName>
    <definedName name="ACTAUGFEE">#REF!</definedName>
    <definedName name="ACTAUGINT">#REF!</definedName>
    <definedName name="ACTDECFEE">#REF!</definedName>
    <definedName name="ACTDECINT">#REF!</definedName>
    <definedName name="ACTFEBFEE">#REF!</definedName>
    <definedName name="ACTFEBINT">#REF!</definedName>
    <definedName name="ACTJANFEE">#REF!</definedName>
    <definedName name="ACTJANINT">#REF!</definedName>
    <definedName name="ACTJULFEE">#REF!</definedName>
    <definedName name="ACTJULINT">#REF!</definedName>
    <definedName name="ACTJUNFEE">#REF!</definedName>
    <definedName name="ACTJUNINT">#REF!</definedName>
    <definedName name="ACTMARFEE">#REF!</definedName>
    <definedName name="ACTMARINT">#REF!</definedName>
    <definedName name="ACTMAYFEE">#REF!</definedName>
    <definedName name="ACTMAYINT">#REF!</definedName>
    <definedName name="ACTNOVFEE">#REF!</definedName>
    <definedName name="ACTNOVINT">#REF!</definedName>
    <definedName name="ACTOCTFEE">#REF!</definedName>
    <definedName name="ACTOCTINT">#REF!</definedName>
    <definedName name="ACTSEPFEE">#REF!</definedName>
    <definedName name="ACTSEPINT">#REF!</definedName>
    <definedName name="actuals">#REF!</definedName>
    <definedName name="ad">#N/A</definedName>
    <definedName name="Address">#REF!</definedName>
    <definedName name="ADDRESS1">#REF!</definedName>
    <definedName name="ADDRESS2">#REF!</definedName>
    <definedName name="ADDRESS3">#REF!</definedName>
    <definedName name="ADDRESS4">#REF!</definedName>
    <definedName name="ads">#N/A</definedName>
    <definedName name="Ads_share" localSheetId="24">[3]Допущения!$D$1571:$BX$1571</definedName>
    <definedName name="Ads_share">#REF!</definedName>
    <definedName name="ADSL" localSheetId="24">#REF!</definedName>
    <definedName name="ADSL" localSheetId="3">#REF!</definedName>
    <definedName name="ADSL">#REF!</definedName>
    <definedName name="aeryaeuy">#REF!</definedName>
    <definedName name="Agency_Fess_and_Disc.">#REF!</definedName>
    <definedName name="Aircool">#REF!</definedName>
    <definedName name="Altel.corecapex">#REF!</definedName>
    <definedName name="ALTPRINT1">#REF!</definedName>
    <definedName name="ALTPRINT10">#REF!</definedName>
    <definedName name="ALTPRINT11">#REF!</definedName>
    <definedName name="ALTPRINT2">#REF!</definedName>
    <definedName name="ALTPRINT3">#REF!</definedName>
    <definedName name="ALTPRINT4">#REF!</definedName>
    <definedName name="ALTPRINT5">#REF!</definedName>
    <definedName name="ALTPRINT6">#REF!</definedName>
    <definedName name="ALTPRINT7">#REF!</definedName>
    <definedName name="ALTPRINT8">#REF!</definedName>
    <definedName name="ALTPRINT9">#REF!</definedName>
    <definedName name="Annual_Sales_Volumes">#REF!</definedName>
    <definedName name="ANS_INFOPRT">#REF!</definedName>
    <definedName name="ANS_KEEPDATA">#REF!</definedName>
    <definedName name="ANS_SWAPDATA">#REF!</definedName>
    <definedName name="ANS_UPDDATA">#REF!</definedName>
    <definedName name="apr">#REF!</definedName>
    <definedName name="Apr_02">#REF!</definedName>
    <definedName name="Apr_03">#REF!</definedName>
    <definedName name="Apr_04">#REF!</definedName>
    <definedName name="april">#REF!</definedName>
    <definedName name="aprkzt">#REF!</definedName>
    <definedName name="aprusd">#REF!</definedName>
    <definedName name="aqer" localSheetId="23" hidden="1">{"'Sheet1'!$A$1:$G$85"}</definedName>
    <definedName name="aqer" hidden="1">{"'Sheet1'!$A$1:$G$85"}</definedName>
    <definedName name="AR">#REF!</definedName>
    <definedName name="AREATL">#REF!</definedName>
    <definedName name="AREATL03">#REF!</definedName>
    <definedName name="AREAUSD">#REF!</definedName>
    <definedName name="AREAUSD03">#REF!</definedName>
    <definedName name="ARPU">#REF!</definedName>
    <definedName name="ARPUmax" localSheetId="24">#REF!</definedName>
    <definedName name="ARPUmax" localSheetId="3">#REF!</definedName>
    <definedName name="ARPUmax">#REF!</definedName>
    <definedName name="ARPUmin" localSheetId="24">#REF!</definedName>
    <definedName name="ARPUmin" localSheetId="3">#REF!</definedName>
    <definedName name="ARPUmin">#REF!</definedName>
    <definedName name="as">#N/A</definedName>
    <definedName name="AS2DocOpenMode" hidden="1">"AS2DocumentEdit"</definedName>
    <definedName name="AS2HasNoAutoHeaderFooter" hidden="1">" "</definedName>
    <definedName name="asd">#N/A</definedName>
    <definedName name="asdd1">#REF!</definedName>
    <definedName name="asfgfag">#REF!</definedName>
    <definedName name="asjdsk" hidden="1">#REF!</definedName>
    <definedName name="assel">#REF!</definedName>
    <definedName name="assets_changes">#REF!</definedName>
    <definedName name="assets_depreciation">#REF!</definedName>
    <definedName name="assets_Fchanges">#REF!</definedName>
    <definedName name="assets_Fdepreciation">#REF!</definedName>
    <definedName name="assets_fixed">#REF!</definedName>
    <definedName name="ATV" localSheetId="24">#REF!</definedName>
    <definedName name="ATV" localSheetId="3">#REF!</definedName>
    <definedName name="ATV">#REF!</definedName>
    <definedName name="AuditDate" localSheetId="24">#REF!</definedName>
    <definedName name="AuditDate">#REF!</definedName>
    <definedName name="aug">#REF!</definedName>
    <definedName name="Aug_02">#REF!</definedName>
    <definedName name="Aug_03">#REF!</definedName>
    <definedName name="Aug_04">#REF!</definedName>
    <definedName name="AUTO_SCALE">#REF!</definedName>
    <definedName name="ayy">#REF!</definedName>
    <definedName name="B">#REF!</definedName>
    <definedName name="b_7ryroi">#REF!</definedName>
    <definedName name="b_7YrBalSheet">#REF!</definedName>
    <definedName name="b_7YrBalSheetHuf">#REF!</definedName>
    <definedName name="b_7YrCash">#REF!</definedName>
    <definedName name="b_7YrCashHuf">#REF!</definedName>
    <definedName name="b_7YrDepr">#REF!</definedName>
    <definedName name="b_7YrDeprHuf">#REF!</definedName>
    <definedName name="b_7YrIncomeHuf">#REF!</definedName>
    <definedName name="b_7yrrev">#REF!</definedName>
    <definedName name="b_7YrRevHuf">#REF!</definedName>
    <definedName name="b_7YrRoi">#REF!</definedName>
    <definedName name="b_7YrROIHuf">#REF!</definedName>
    <definedName name="b_7YrStUpHuf">#REF!</definedName>
    <definedName name="b_AdvPercent">#REF!</definedName>
    <definedName name="b_breakeven">#REF!</definedName>
    <definedName name="b_BudAgencyFees">#REF!</definedName>
    <definedName name="b_BudDisc">#REF!</definedName>
    <definedName name="b_BudFloating">#REF!</definedName>
    <definedName name="b_BudPerAge">#REF!</definedName>
    <definedName name="b_BudPerDir">#REF!</definedName>
    <definedName name="b_BudPerOther1">#REF!</definedName>
    <definedName name="b_BudPerOther2">#REF!</definedName>
    <definedName name="b_BudPerProd">#REF!</definedName>
    <definedName name="b_CapEx">#REF!</definedName>
    <definedName name="b_CompanyName">#REF!</definedName>
    <definedName name="b_EstAdvPercent">#REF!</definedName>
    <definedName name="b_EstAgencyFees">#REF!</definedName>
    <definedName name="b_EstAugRev">#REF!</definedName>
    <definedName name="b_EstBadDebts">#REF!</definedName>
    <definedName name="b_EstCommRate">#REF!</definedName>
    <definedName name="b_EstCorpTax">#REF!</definedName>
    <definedName name="b_EstDecRev">#REF!</definedName>
    <definedName name="b_EstDisc">#REF!</definedName>
    <definedName name="b_EstEuroPayTax">#REF!</definedName>
    <definedName name="b_EstFloating">#REF!</definedName>
    <definedName name="b_EstJulyRev">#REF!</definedName>
    <definedName name="b_EstNovRev">#REF!</definedName>
    <definedName name="b_EstOctRev">[4]CrYrAssumptions!#REF!</definedName>
    <definedName name="b_EstPerAge">#REF!</definedName>
    <definedName name="b_EstPerDir">#REF!</definedName>
    <definedName name="b_EstPerOther1">#REF!</definedName>
    <definedName name="b_EstPerOther2">#REF!</definedName>
    <definedName name="b_EstPerProd">#REF!</definedName>
    <definedName name="b_EstPromoPercent">#REF!</definedName>
    <definedName name="b_EstRoyaltyPercent">#REF!</definedName>
    <definedName name="b_EstSepRev">#REF!</definedName>
    <definedName name="b_expamount">#REF!</definedName>
    <definedName name="b_expindex">#REF!</definedName>
    <definedName name="b_FxRateYr1">#REF!</definedName>
    <definedName name="b_FxRateYr2">#REF!</definedName>
    <definedName name="b_FxRateYr3">#REF!</definedName>
    <definedName name="b_FxRateYr4">#REF!</definedName>
    <definedName name="b_FxRateYr5">#REF!</definedName>
    <definedName name="b_FxRateYr6">#REF!</definedName>
    <definedName name="b_FxRateYr7">#REF!</definedName>
    <definedName name="b_genadmin">#REF!</definedName>
    <definedName name="b_MINORCAP">#REF!</definedName>
    <definedName name="b_MITICAP">#REF!</definedName>
    <definedName name="b_payhead">#REF!</definedName>
    <definedName name="b_percentheader">#REF!</definedName>
    <definedName name="b_proghead">#REF!</definedName>
    <definedName name="b_programming">#REF!</definedName>
    <definedName name="b_PromoPercent">#REF!</definedName>
    <definedName name="b_promotions">#REF!</definedName>
    <definedName name="b_revassump">#REF!</definedName>
    <definedName name="b_RevAssumpHUF">#REF!</definedName>
    <definedName name="b_revcomp">#REF!</definedName>
    <definedName name="b_RevenueIncrease">#REF!</definedName>
    <definedName name="b_revhead">#REF!</definedName>
    <definedName name="b_sales">#REF!</definedName>
    <definedName name="b_schtitles">#REF!</definedName>
    <definedName name="b_Sensitivity1">#REF!</definedName>
    <definedName name="b_Sensitivity2">#REF!</definedName>
    <definedName name="b_Sensitivity3">#REF!</definedName>
    <definedName name="b_Sensitivity4">#REF!</definedName>
    <definedName name="b_SensRev">#REF!</definedName>
    <definedName name="b_technical">#REF!</definedName>
    <definedName name="b_Year">#REF!</definedName>
    <definedName name="BALANCE_AREA">#REF!</definedName>
    <definedName name="BALANCE_B1">#REF!</definedName>
    <definedName name="BALANCE_B2">#REF!</definedName>
    <definedName name="BALANCESHEET">#REF!</definedName>
    <definedName name="Basa_cena">#REF!</definedName>
    <definedName name="Base" localSheetId="12">#REF!</definedName>
    <definedName name="Base" localSheetId="13">#REF!</definedName>
    <definedName name="Base" localSheetId="3">#REF!</definedName>
    <definedName name="Base">#REF!</definedName>
    <definedName name="Baza_cena">#REF!</definedName>
    <definedName name="bb">#REF!</definedName>
    <definedName name="bbl">6.289811</definedName>
    <definedName name="bdok">#REF!</definedName>
    <definedName name="Beg_Bal">#REF!</definedName>
    <definedName name="BEGIN_SHEET">#REF!</definedName>
    <definedName name="bff">#REF!</definedName>
    <definedName name="bfgbgf">#REF!</definedName>
    <definedName name="bfgh">#REF!</definedName>
    <definedName name="BILAN">#REF!</definedName>
    <definedName name="BlackPlatePriceBaseIn">#REF!</definedName>
    <definedName name="BlackPlatePriceOptimisticIn">#REF!</definedName>
    <definedName name="BlackPlatePricePessimisticIn">#REF!</definedName>
    <definedName name="BLACKPLATES">#REF!</definedName>
    <definedName name="BlackPlateUnitVariableKZTShareIn">#REF!</definedName>
    <definedName name="BlackPlateUnitVariableRealIn">#REF!</definedName>
    <definedName name="BlackPlateVolumeBaseIn">#REF!</definedName>
    <definedName name="BlackPlateVolumeOptimisticIn">#REF!</definedName>
    <definedName name="BlackPlateVolumePessimisticIn">#REF!</definedName>
    <definedName name="BLAST_FURNACE">#REF!</definedName>
    <definedName name="bp" localSheetId="23" hidden="1">{"Subs_E",#N/A,FALSE,"SubProj";"Tar_Alm_E",#N/A,FALSE,"Tariffs";"IS_E",#N/A,FALSE,"FSN";"CF_E",#N/A,FALSE,"FSN";"BS_E",#N/A,FALSE,"FSN";"Tum_E",#N/A,FALSE,"Prepaid";"FP_Alm_E",#N/A,FALSE,"FixedPhone";"Staff_E",#N/A,FALSE,"Staff";"Opex_po_dep_E",#N/A,FALSE,"Dep_OpEx";"Opex_po_costs_E",#N/A,FALSE,"Dep_OpEx";"Dep_opex_E",#N/A,FALSE,"Dep_OpEx"}</definedName>
    <definedName name="bp" hidden="1">{"Subs_E",#N/A,FALSE,"SubProj";"Tar_Alm_E",#N/A,FALSE,"Tariffs";"IS_E",#N/A,FALSE,"FSN";"CF_E",#N/A,FALSE,"FSN";"BS_E",#N/A,FALSE,"FSN";"Tum_E",#N/A,FALSE,"Prepaid";"FP_Alm_E",#N/A,FALSE,"FixedPhone";"Staff_E",#N/A,FALSE,"Staff";"Opex_po_dep_E",#N/A,FALSE,"Dep_OpEx";"Opex_po_costs_E",#N/A,FALSE,"Dep_OpEx";"Dep_opex_E",#N/A,FALSE,"Dep_OpEx"}</definedName>
    <definedName name="bp_i" localSheetId="23" hidden="1">{"Subs_R",#N/A,FALSE,"SubProj";"Tar_Alm_R",#N/A,FALSE,"Tariffs";"IS_R",#N/A,FALSE,"FSN";"CF_R",#N/A,FALSE,"FSN";"BS_R",#N/A,FALSE,"FSN";"Tum_R",#N/A,FALSE,"Prepaid";"FP_Alm_R",#N/A,FALSE,"FixedPhone";"Staff_R",#N/A,FALSE,"Staff"}</definedName>
    <definedName name="bp_i" hidden="1">{"Subs_R",#N/A,FALSE,"SubProj";"Tar_Alm_R",#N/A,FALSE,"Tariffs";"IS_R",#N/A,FALSE,"FSN";"CF_R",#N/A,FALSE,"FSN";"BS_R",#N/A,FALSE,"FSN";"Tum_R",#N/A,FALSE,"Prepaid";"FP_Alm_R",#N/A,FALSE,"FixedPhone";"Staff_R",#N/A,FALSE,"Staff"}</definedName>
    <definedName name="bp_o" localSheetId="23" hidden="1">{"Subs_E",#N/A,FALSE,"SubProj";"Tar_Alm_E",#N/A,FALSE,"Tariffs";"IS_E",#N/A,FALSE,"FSN";"CF_E",#N/A,FALSE,"FSN";"BS_E",#N/A,FALSE,"FSN";"Tum_E",#N/A,FALSE,"Prepaid";"FP_Alm_E",#N/A,FALSE,"FixedPhone";"Staff_E",#N/A,FALSE,"Staff";"Opex_po_dep_E",#N/A,FALSE,"Dep_OpEx";"Opex_po_costs_E",#N/A,FALSE,"Dep_OpEx";"Dep_opex_E",#N/A,FALSE,"Dep_OpEx"}</definedName>
    <definedName name="bp_o" hidden="1">{"Subs_E",#N/A,FALSE,"SubProj";"Tar_Alm_E",#N/A,FALSE,"Tariffs";"IS_E",#N/A,FALSE,"FSN";"CF_E",#N/A,FALSE,"FSN";"BS_E",#N/A,FALSE,"FSN";"Tum_E",#N/A,FALSE,"Prepaid";"FP_Alm_E",#N/A,FALSE,"FixedPhone";"Staff_E",#N/A,FALSE,"Staff";"Opex_po_dep_E",#N/A,FALSE,"Dep_OpEx";"Opex_po_costs_E",#N/A,FALSE,"Dep_OpEx";"Dep_opex_E",#N/A,FALSE,"Dep_OpEx"}</definedName>
    <definedName name="bpp" localSheetId="23"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bpp"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bppv" localSheetId="23" hidden="1">{"Subs_Reg_R",#N/A,FALSE,"SubsProj";"Capex_R",#N/A,FALSE,"CapEx"}</definedName>
    <definedName name="bppv" hidden="1">{"Subs_Reg_R",#N/A,FALSE,"SubsProj";"Capex_R",#N/A,FALSE,"CapEx"}</definedName>
    <definedName name="bpr" localSheetId="23" hidden="1">{"IS_E",#N/A,FALSE,"FSN";"CF_E",#N/A,FALSE,"FSN";"Tum_E",#N/A,FALSE,"Prepaid";"FP_Alm_E",#N/A,FALSE,"FixedPhone";"Staff_E",#N/A,FALSE,"Staff";"subs_E",#N/A,FALSE,"SubProj";"subs_all_E",#N/A,FALSE,"SubProj"}</definedName>
    <definedName name="bpr" hidden="1">{"IS_E",#N/A,FALSE,"FSN";"CF_E",#N/A,FALSE,"FSN";"Tum_E",#N/A,FALSE,"Prepaid";"FP_Alm_E",#N/A,FALSE,"FixedPhone";"Staff_E",#N/A,FALSE,"Staff";"subs_E",#N/A,FALSE,"SubProj";"subs_all_E",#N/A,FALSE,"SubProj"}</definedName>
    <definedName name="Branch_implem" localSheetId="24">#REF!</definedName>
    <definedName name="Branch_implem">#REF!</definedName>
    <definedName name="Branch_integr" localSheetId="24">#REF!</definedName>
    <definedName name="Branch_integr">#REF!</definedName>
    <definedName name="Branch_price" localSheetId="24">#REF!</definedName>
    <definedName name="Branch_price">#REF!</definedName>
    <definedName name="Branch_project" localSheetId="24">[5]MSTV_CAPEX!$B$135</definedName>
    <definedName name="Branch_project">#REF!</definedName>
    <definedName name="BS">#REF!</definedName>
    <definedName name="BTC">#REF!</definedName>
    <definedName name="BUD">#REF!</definedName>
    <definedName name="BUDAPRFEE">#REF!</definedName>
    <definedName name="BUDAPRINT">#REF!</definedName>
    <definedName name="BUDAUGFEE">#REF!</definedName>
    <definedName name="BUDAUGINT">#REF!</definedName>
    <definedName name="BUDDECFEE">#REF!</definedName>
    <definedName name="BUDDECINT">#REF!</definedName>
    <definedName name="BUDFEBFEE">#REF!</definedName>
    <definedName name="BUDFEBINT">#REF!</definedName>
    <definedName name="budget">#REF!</definedName>
    <definedName name="Budget_share">#REF!</definedName>
    <definedName name="BudgetKind" localSheetId="24">#REF!</definedName>
    <definedName name="BudgetKind" localSheetId="12">'[6]ОАО_(сумма)_и_провер'!$A$1</definedName>
    <definedName name="BudgetKind" localSheetId="13">'[6]ОАО_(сумма)_и_провер'!$A$1</definedName>
    <definedName name="BudgetKind">#REF!</definedName>
    <definedName name="BudgetRange">#REF!</definedName>
    <definedName name="BUDJANFEE">#REF!</definedName>
    <definedName name="BUDJANINT">#REF!</definedName>
    <definedName name="BUDJULFEE">#REF!</definedName>
    <definedName name="BUDJULINT">#REF!</definedName>
    <definedName name="BUDJUNFEE">#REF!</definedName>
    <definedName name="BUDJUNINT">#REF!</definedName>
    <definedName name="BUDMARFEE">#REF!</definedName>
    <definedName name="BUDMARINT">#REF!</definedName>
    <definedName name="BUDMAYFEE">#REF!</definedName>
    <definedName name="BUDMAYINT">#REF!</definedName>
    <definedName name="BUDNOVFEE">#REF!</definedName>
    <definedName name="BUDNOVINT">#REF!</definedName>
    <definedName name="BUDOCTFEE">#REF!</definedName>
    <definedName name="BUDOCTINT">#REF!</definedName>
    <definedName name="BUDSEPFEE">#REF!</definedName>
    <definedName name="BUDSEPINT">#REF!</definedName>
    <definedName name="Button_67">"X2001_PROJECT_N_1_DailySch_List"</definedName>
    <definedName name="ByOrder" localSheetId="24">#REF!,#REF!,#REF!,#REF!</definedName>
    <definedName name="ByOrder">#REF!,#REF!,#REF!,#REF!</definedName>
    <definedName name="ca">#REF!</definedName>
    <definedName name="Cabre02chart">#REF!</definedName>
    <definedName name="Calls_Out_Air_Time">#REF!</definedName>
    <definedName name="Capacity">#REF!</definedName>
    <definedName name="Capex_1" localSheetId="24">#REF!</definedName>
    <definedName name="Capex_1">#REF!</definedName>
    <definedName name="Capex_10" localSheetId="24">#REF!</definedName>
    <definedName name="Capex_10">#REF!</definedName>
    <definedName name="Capex_11" localSheetId="24">#REF!</definedName>
    <definedName name="Capex_11">#REF!</definedName>
    <definedName name="Capex_2" localSheetId="24">#REF!</definedName>
    <definedName name="Capex_2">#REF!</definedName>
    <definedName name="Capex_3" localSheetId="24">#REF!</definedName>
    <definedName name="Capex_3">#REF!</definedName>
    <definedName name="Capex_4" localSheetId="24">#REF!</definedName>
    <definedName name="Capex_4">#REF!</definedName>
    <definedName name="Capex_5" localSheetId="24">#REF!</definedName>
    <definedName name="Capex_5">#REF!</definedName>
    <definedName name="Capex_6" localSheetId="24">#REF!</definedName>
    <definedName name="Capex_6">#REF!</definedName>
    <definedName name="Capex_7" localSheetId="24">#REF!</definedName>
    <definedName name="Capex_7">#REF!</definedName>
    <definedName name="Capex_8" localSheetId="24">[3]Допущения!$BP$2471:$BX$2471</definedName>
    <definedName name="Capex_8">#REF!</definedName>
    <definedName name="Capex_9" localSheetId="24">#REF!</definedName>
    <definedName name="Capex_9">#REF!</definedName>
    <definedName name="CAPEX_table">#REF!</definedName>
    <definedName name="CapexAdditionsReal">#REF!</definedName>
    <definedName name="CapexT_1" localSheetId="24">#REF!</definedName>
    <definedName name="CapexT_1">#REF!</definedName>
    <definedName name="CapexT_10" localSheetId="24">#REF!</definedName>
    <definedName name="CapexT_10">#REF!</definedName>
    <definedName name="CapexT_11" localSheetId="24">#REF!</definedName>
    <definedName name="CapexT_11">#REF!</definedName>
    <definedName name="CapexT_2" localSheetId="24">#REF!</definedName>
    <definedName name="CapexT_2">#REF!</definedName>
    <definedName name="CapexT_3" localSheetId="24">#REF!</definedName>
    <definedName name="CapexT_3">#REF!</definedName>
    <definedName name="CapexT_4" localSheetId="24">#REF!</definedName>
    <definedName name="CapexT_4">#REF!</definedName>
    <definedName name="CapexT_5" localSheetId="24">#REF!</definedName>
    <definedName name="CapexT_5">#REF!</definedName>
    <definedName name="CapexT_6" localSheetId="24">#REF!</definedName>
    <definedName name="CapexT_6">#REF!</definedName>
    <definedName name="CapexT_7" localSheetId="24">#REF!</definedName>
    <definedName name="CapexT_7">#REF!</definedName>
    <definedName name="CapexT_8" localSheetId="24">#REF!</definedName>
    <definedName name="CapexT_8">#REF!</definedName>
    <definedName name="CapexT_9" localSheetId="24">#REF!</definedName>
    <definedName name="CapexT_9">#REF!</definedName>
    <definedName name="cash">#REF!</definedName>
    <definedName name="CASH_AREA">#REF!</definedName>
    <definedName name="CASH_B1">#REF!</definedName>
    <definedName name="cash_in_hand">#REF!</definedName>
    <definedName name="cash1">#REF!</definedName>
    <definedName name="cash2">#REF!</definedName>
    <definedName name="cashforeign">#REF!</definedName>
    <definedName name="cashlocal">#REF!</definedName>
    <definedName name="CC">#REF!</definedName>
    <definedName name="ccc">#REF!</definedName>
    <definedName name="cccc">#REF!</definedName>
    <definedName name="cd">#REF!</definedName>
    <definedName name="Cedis">#REF!</definedName>
    <definedName name="Cena">#REF!</definedName>
    <definedName name="CF">#REF!</definedName>
    <definedName name="CFAPRACT">#REF!</definedName>
    <definedName name="CFAPRBUD">#REF!</definedName>
    <definedName name="CFAUGACT">#REF!</definedName>
    <definedName name="CFAUGBUD">#REF!</definedName>
    <definedName name="CFDECACT">#REF!</definedName>
    <definedName name="CFDECBUD">#REF!</definedName>
    <definedName name="CFFEBACT">#REF!</definedName>
    <definedName name="CFFEBBUD">#REF!</definedName>
    <definedName name="CFJANACT">#REF!</definedName>
    <definedName name="CFJANBUD">#REF!</definedName>
    <definedName name="CFJULACT">#REF!</definedName>
    <definedName name="CFJULBUD">#REF!</definedName>
    <definedName name="CFJUNACT">#REF!</definedName>
    <definedName name="CFJUNBUD">#REF!</definedName>
    <definedName name="CFMARACT">#REF!</definedName>
    <definedName name="CFMARBUD">#REF!</definedName>
    <definedName name="CFMAYACT">#REF!</definedName>
    <definedName name="CFMAYBUD">#REF!</definedName>
    <definedName name="CFNOVACT">#REF!</definedName>
    <definedName name="CFNOVBUD">#REF!</definedName>
    <definedName name="CFOCTACT">#REF!</definedName>
    <definedName name="CFOCTBUD">#REF!</definedName>
    <definedName name="CFSEPACT">#REF!</definedName>
    <definedName name="CFSEPBUD">#REF!</definedName>
    <definedName name="cglkglk">#REF!</definedName>
    <definedName name="CGS">#REF!</definedName>
    <definedName name="CHART">#REF!</definedName>
    <definedName name="chart1">#REF!</definedName>
    <definedName name="CHARTASSET">#REF!</definedName>
    <definedName name="CHARTINCOME">#REF!</definedName>
    <definedName name="CHF">91.92</definedName>
    <definedName name="CIQWBGuid" hidden="1">"bbc018c8-1be8-432e-ac01-709e025c4b82"</definedName>
    <definedName name="cis">#REF!</definedName>
    <definedName name="City">#REF!</definedName>
    <definedName name="cjvv">#N/A</definedName>
    <definedName name="ckjn3">#REF!</definedName>
    <definedName name="CKWAPRBUD">#REF!</definedName>
    <definedName name="CKWAUGBUD">#REF!</definedName>
    <definedName name="CKWDECBUD">#REF!</definedName>
    <definedName name="CKWFEBBUD">#REF!</definedName>
    <definedName name="CKWJANBUD">#REF!</definedName>
    <definedName name="CKWJULBUD">#REF!</definedName>
    <definedName name="CKWJUNBUD">#REF!</definedName>
    <definedName name="CKWMARBUD">#REF!</definedName>
    <definedName name="CKWMAYBUD">#REF!</definedName>
    <definedName name="CKWNOVBUD">#REF!</definedName>
    <definedName name="CKWOCTBUD">#REF!</definedName>
    <definedName name="CKWSEPBUD">#REF!</definedName>
    <definedName name="ClDate">#REF!</definedName>
    <definedName name="CLEAN_LIST">#REF!</definedName>
    <definedName name="CLEAN_LOOP">#REF!</definedName>
    <definedName name="ClientName" localSheetId="24">#REF!</definedName>
    <definedName name="ClientName">#REF!</definedName>
    <definedName name="clutter.type">#REF!</definedName>
    <definedName name="co_1">#REF!</definedName>
    <definedName name="co_10">#REF!</definedName>
    <definedName name="co_11">#REF!</definedName>
    <definedName name="co_12">#REF!</definedName>
    <definedName name="co_13">#REF!</definedName>
    <definedName name="co_14">#REF!</definedName>
    <definedName name="co_15">#REF!</definedName>
    <definedName name="co_16">#REF!</definedName>
    <definedName name="co_17">#REF!</definedName>
    <definedName name="co_18">#REF!</definedName>
    <definedName name="co_19">#REF!</definedName>
    <definedName name="co_2">#REF!</definedName>
    <definedName name="co_20">#REF!</definedName>
    <definedName name="co_21">#REF!</definedName>
    <definedName name="co_22">#REF!</definedName>
    <definedName name="co_23">#REF!</definedName>
    <definedName name="co_24">#REF!</definedName>
    <definedName name="co_25">#REF!</definedName>
    <definedName name="co_26">#REF!</definedName>
    <definedName name="co_27">#REF!</definedName>
    <definedName name="co_28">#REF!</definedName>
    <definedName name="co_29">#REF!</definedName>
    <definedName name="co_3">#REF!</definedName>
    <definedName name="co_30">#REF!</definedName>
    <definedName name="CO_4">#REF!</definedName>
    <definedName name="co_5">#REF!</definedName>
    <definedName name="co_6">#REF!</definedName>
    <definedName name="CO_7">#REF!</definedName>
    <definedName name="co_8">#REF!</definedName>
    <definedName name="co_9">#REF!</definedName>
    <definedName name="CO_implem" localSheetId="24">#REF!</definedName>
    <definedName name="CO_implem">#REF!</definedName>
    <definedName name="Co_Name">#REF!</definedName>
    <definedName name="coa">#REF!</definedName>
    <definedName name="Code">#REF!</definedName>
    <definedName name="codes">#REF!</definedName>
    <definedName name="Coeff0">#REF!</definedName>
    <definedName name="Coeff1">#REF!</definedName>
    <definedName name="Coeff2">#REF!</definedName>
    <definedName name="Coeff3">#REF!</definedName>
    <definedName name="Coeff4">#REF!</definedName>
    <definedName name="CokePriceRealIn">#REF!</definedName>
    <definedName name="CokeUnitVariableKZTShareIn">#REF!</definedName>
    <definedName name="CokeUnitVariableRealIn">#REF!</definedName>
    <definedName name="CokeVolumeIn">#REF!</definedName>
    <definedName name="COLD_ROLLED">#REF!</definedName>
    <definedName name="Column">#REF!</definedName>
    <definedName name="Com_banks_in_D">#REF!</definedName>
    <definedName name="Com_losses_1">#REF!</definedName>
    <definedName name="Com_losses_2">#REF!</definedName>
    <definedName name="Combined_Book_Value_Totals" localSheetId="24">#REF!</definedName>
    <definedName name="Combined_Book_Value_Totals">#REF!</definedName>
    <definedName name="Comp">#N/A</definedName>
    <definedName name="COMPANY">#REF!</definedName>
    <definedName name="Compdva">#N/A</definedName>
    <definedName name="CompOt">#N/A</definedName>
    <definedName name="CompRas">#N/A</definedName>
    <definedName name="compras1">#N/A</definedName>
    <definedName name="ComTUMAR">#REF!</definedName>
    <definedName name="constitutive_equity">#REF!</definedName>
    <definedName name="CONSTRUCTION">#REF!</definedName>
    <definedName name="CONTENT">#REF!</definedName>
    <definedName name="Contents">#REF!</definedName>
    <definedName name="CONTRACT100MA">#REF!</definedName>
    <definedName name="CONTRACT109MA">#REF!</definedName>
    <definedName name="CONTRACT116MA">#REF!</definedName>
    <definedName name="CONTRACT12MA">#REF!</definedName>
    <definedName name="CONTRACT145MA">#REF!</definedName>
    <definedName name="CONTRACT147MA">#REF!</definedName>
    <definedName name="CONTRACT170PA">#REF!</definedName>
    <definedName name="CONTRACT171PA">#REF!</definedName>
    <definedName name="CONTRACT172PA">#REF!</definedName>
    <definedName name="CONTRACT173PA">#REF!</definedName>
    <definedName name="CONTRACT174PA">#REF!</definedName>
    <definedName name="CONTRACT175PA">#REF!</definedName>
    <definedName name="CONTRACT176PA">#REF!</definedName>
    <definedName name="CONTRACT177PA">#REF!</definedName>
    <definedName name="CONTRACT178MA">#REF!</definedName>
    <definedName name="CONTRACT178PA">#REF!</definedName>
    <definedName name="CONTRACT185PA">#REF!</definedName>
    <definedName name="CONTRACT187PA">#REF!</definedName>
    <definedName name="CONTRACT189PA">#REF!</definedName>
    <definedName name="CONTRACT190PA">#REF!</definedName>
    <definedName name="CONTRACT191MA">#REF!</definedName>
    <definedName name="CONTRACT194PA">#REF!</definedName>
    <definedName name="CONTRACT198MA">#REF!</definedName>
    <definedName name="CONTRACT199MA">#REF!</definedName>
    <definedName name="CONTRACT206PA">#REF!</definedName>
    <definedName name="CONTRACT207PA">#REF!</definedName>
    <definedName name="CONTRACT208PA">#REF!</definedName>
    <definedName name="CONTRACT211PA">#REF!</definedName>
    <definedName name="CONTRACT212PA">#REF!</definedName>
    <definedName name="CONTRACT214PA">#REF!</definedName>
    <definedName name="CONTRACT215PA">#REF!</definedName>
    <definedName name="CONTRACT216PA">#REF!</definedName>
    <definedName name="CONTRACT217PA">#REF!</definedName>
    <definedName name="CONTRACT218MA">#REF!</definedName>
    <definedName name="CONTRACT221PA">#REF!</definedName>
    <definedName name="CONTRACT222MA">#REF!</definedName>
    <definedName name="CONTRACT222PA">#REF!</definedName>
    <definedName name="CONTRACT223MA">#REF!</definedName>
    <definedName name="CONTRACT223PA">#REF!</definedName>
    <definedName name="CONTRACT224MA">#REF!</definedName>
    <definedName name="CONTRACT224PA">#REF!</definedName>
    <definedName name="CONTRACT225MA">#REF!</definedName>
    <definedName name="CONTRACT225PA">#REF!</definedName>
    <definedName name="CONTRACT226MA">#REF!</definedName>
    <definedName name="CONTRACT226PA">#REF!</definedName>
    <definedName name="CONTRACT227MA">#REF!</definedName>
    <definedName name="CONTRACT227PA">#REF!</definedName>
    <definedName name="CONTRACT228MA">#REF!</definedName>
    <definedName name="CONTRACT228PA">#REF!</definedName>
    <definedName name="CONTRACT229MA">#REF!</definedName>
    <definedName name="CONTRACT229PA">#REF!</definedName>
    <definedName name="CONTRACT230MA">#REF!</definedName>
    <definedName name="CONTRACT231MA">#REF!</definedName>
    <definedName name="CONTRACT232MA">#REF!</definedName>
    <definedName name="CONTRACT232PA">#REF!</definedName>
    <definedName name="CONTRACT233PA">#REF!</definedName>
    <definedName name="CONTRACT234MA">#REF!</definedName>
    <definedName name="CONTRACT237MA">#REF!</definedName>
    <definedName name="CONTRACT246PA">#REF!</definedName>
    <definedName name="CONTRACT249PA">#REF!</definedName>
    <definedName name="CONTRACT264MA">#REF!</definedName>
    <definedName name="CONTRACT266MA">#REF!</definedName>
    <definedName name="CONTRACT281MA">#REF!</definedName>
    <definedName name="CONTRACT287MA">#REF!</definedName>
    <definedName name="CONTRACT313MA">#REF!</definedName>
    <definedName name="CONTRACT338MA">#REF!</definedName>
    <definedName name="CONTRACT381MA">#REF!</definedName>
    <definedName name="CONTRACT384MA">#REF!</definedName>
    <definedName name="CONTRACT385MA">#REF!</definedName>
    <definedName name="CONTRACT386MA">#REF!</definedName>
    <definedName name="CONTRACT387MA">#REF!</definedName>
    <definedName name="CONTRACT388MA">#REF!</definedName>
    <definedName name="CONTRACT389MA">#REF!</definedName>
    <definedName name="CONTRACT451MA">#REF!</definedName>
    <definedName name="CONTRACT457MA">#REF!</definedName>
    <definedName name="CONTRACT67PA">#REF!</definedName>
    <definedName name="CONTRACT69PA">#REF!</definedName>
    <definedName name="CONTRACT79MA">#REF!</definedName>
    <definedName name="CONTRACT80PA">#REF!</definedName>
    <definedName name="CONTRACT81PA">#REF!</definedName>
    <definedName name="CONTRACT83PA">#REF!</definedName>
    <definedName name="CONTRACT84PA">#REF!</definedName>
    <definedName name="CONTRACTGTS12PA">#REF!</definedName>
    <definedName name="CONTRACTGTS14PA">#REF!</definedName>
    <definedName name="CONTRACTGTS15PA">#REF!</definedName>
    <definedName name="CONTRACTGTS20PA">#REF!</definedName>
    <definedName name="CONVERTER">#REF!</definedName>
    <definedName name="COPrice" localSheetId="24">#REF!</definedName>
    <definedName name="COPrice">#REF!</definedName>
    <definedName name="CORSCORP">#REF!</definedName>
    <definedName name="COST1">#REF!</definedName>
    <definedName name="COST2">#REF!</definedName>
    <definedName name="COUNTER">#REF!</definedName>
    <definedName name="COUNTRY">#REF!</definedName>
    <definedName name="CountryCurrencyMapping">#REF!</definedName>
    <definedName name="COVERS">#REF!</definedName>
    <definedName name="CoversPriceBaseIn">#REF!</definedName>
    <definedName name="CoversPriceOptimisticIn">#REF!</definedName>
    <definedName name="CoversPricePessimisticIn">#REF!</definedName>
    <definedName name="CoversUnitVariableKZTShareIn">#REF!</definedName>
    <definedName name="CoversUnitVariableRealIn">#REF!</definedName>
    <definedName name="CoversVolumeBaseIn">#REF!</definedName>
    <definedName name="CoversVolumeOptimisticIn">#REF!</definedName>
    <definedName name="CoversVolumePessimisticIn">#REF!</definedName>
    <definedName name="CPKAPRACT">#REF!</definedName>
    <definedName name="CPKAPRBUD">#REF!</definedName>
    <definedName name="CPKAUGACT">#REF!</definedName>
    <definedName name="CPKAUGBUD">#REF!</definedName>
    <definedName name="CPKDECACT">#REF!</definedName>
    <definedName name="CPKDECBUD">#REF!</definedName>
    <definedName name="CPKFEBACT">#REF!</definedName>
    <definedName name="CPKFEBBUD">#REF!</definedName>
    <definedName name="CPKJANACT">#REF!</definedName>
    <definedName name="CPKJANBUD">#REF!</definedName>
    <definedName name="CPKJULACT">#REF!</definedName>
    <definedName name="CPKJULBUD">#REF!</definedName>
    <definedName name="CPKJUNACT">#REF!</definedName>
    <definedName name="CPKJUNBUD">#REF!</definedName>
    <definedName name="CPKMARACT">#REF!</definedName>
    <definedName name="CPKMARBUD">#REF!</definedName>
    <definedName name="CPKMAYACT">#REF!</definedName>
    <definedName name="CPKMAYBUD">#REF!</definedName>
    <definedName name="CPKNOVACT">#REF!</definedName>
    <definedName name="CPKNOVBUD">#REF!</definedName>
    <definedName name="CPKOCTACT">#REF!</definedName>
    <definedName name="CPKOCTBUD">#REF!</definedName>
    <definedName name="CPKSEPACT">#REF!</definedName>
    <definedName name="CPKSEPBUD">#REF!</definedName>
    <definedName name="CRCPriceBaseIn">#REF!</definedName>
    <definedName name="CRCPriceOptimisticIn">#REF!</definedName>
    <definedName name="CRCPricePessimisticIn">#REF!</definedName>
    <definedName name="CRCUnitVariableKZTShareIn">#REF!</definedName>
    <definedName name="CRCUnitVariableRealIn">#REF!</definedName>
    <definedName name="CRCVolumeBaseIn">#REF!</definedName>
    <definedName name="CRCVolumeOptimisticIn">#REF!</definedName>
    <definedName name="CRCVolumePessimisticIn">#REF!</definedName>
    <definedName name="csnab">#REF!</definedName>
    <definedName name="ct">#REF!</definedName>
    <definedName name="CTSN">#REF!</definedName>
    <definedName name="CUMTL">#REF!</definedName>
    <definedName name="CUMTL03">#REF!</definedName>
    <definedName name="CUMUSD">#REF!</definedName>
    <definedName name="CUMUSD03">#REF!</definedName>
    <definedName name="cur_assets">#REF!</definedName>
    <definedName name="cur_liab">#REF!</definedName>
    <definedName name="CURASSET">#REF!</definedName>
    <definedName name="CURLIABIL">#REF!</definedName>
    <definedName name="Curr">#REF!</definedName>
    <definedName name="curr_domestic">#REF!</definedName>
    <definedName name="curr_domestic0">#REF!</definedName>
    <definedName name="curr_foreign">#REF!</definedName>
    <definedName name="curr_foreign0">#REF!</definedName>
    <definedName name="CURR_SCEN">#REF!</definedName>
    <definedName name="Currency">#REF!</definedName>
    <definedName name="CurrencyLine">#REF!</definedName>
    <definedName name="Current">#REF!</definedName>
    <definedName name="Customize">#N/A</definedName>
    <definedName name="CutyRus1">#REF!</definedName>
    <definedName name="cv">#REF!</definedName>
    <definedName name="cvo">#REF!</definedName>
    <definedName name="cyp">#REF!</definedName>
    <definedName name="czhs">#REF!</definedName>
    <definedName name="d">#REF!</definedName>
    <definedName name="D_price" localSheetId="24">#REF!</definedName>
    <definedName name="D_price">#REF!</definedName>
    <definedName name="D_subs" localSheetId="24">#REF!</definedName>
    <definedName name="D_subs">#REF!</definedName>
    <definedName name="D_VERSIONS">#REF!</definedName>
    <definedName name="data">#REF!</definedName>
    <definedName name="data_">#REF!</definedName>
    <definedName name="DATA_01">#REF!</definedName>
    <definedName name="DATA_02">#REF!</definedName>
    <definedName name="DATA_03">#REF!</definedName>
    <definedName name="DATA_04">#REF!</definedName>
    <definedName name="DATA_05">#REF!</definedName>
    <definedName name="DATA_06">#REF!</definedName>
    <definedName name="DATA_07">#REF!</definedName>
    <definedName name="DATA_08">#REF!</definedName>
    <definedName name="DATA_09">#REF!</definedName>
    <definedName name="DATA_10">#REF!</definedName>
    <definedName name="DATA_11">#REF!</definedName>
    <definedName name="DATA_12">#REF!</definedName>
    <definedName name="DATA_13">#REF!</definedName>
    <definedName name="DATA_14">#REF!</definedName>
    <definedName name="DATA_15">#REF!</definedName>
    <definedName name="DATA_16">#REF!</definedName>
    <definedName name="DATA_17">#REF!</definedName>
    <definedName name="DATA_18">#REF!</definedName>
    <definedName name="DATA_19">#REF!</definedName>
    <definedName name="DATA_20">#REF!</definedName>
    <definedName name="DATA_21">#REF!</definedName>
    <definedName name="DATA_22">#REF!</definedName>
    <definedName name="DATA_AREA">#REF!</definedName>
    <definedName name="DATA_B3">#REF!</definedName>
    <definedName name="DATA1" localSheetId="12">#REF!</definedName>
    <definedName name="DATA1" localSheetId="13">#REF!</definedName>
    <definedName name="data1" hidden="1">#REF!</definedName>
    <definedName name="DATA10" localSheetId="12">#REF!</definedName>
    <definedName name="DATA10" localSheetId="13">#REF!</definedName>
    <definedName name="DATA10">#REF!</definedName>
    <definedName name="DATA2" localSheetId="12">#REF!</definedName>
    <definedName name="DATA2" localSheetId="13">#REF!</definedName>
    <definedName name="data2" hidden="1">#REF!</definedName>
    <definedName name="DATA3" localSheetId="12">#REF!</definedName>
    <definedName name="DATA3" localSheetId="13">#REF!</definedName>
    <definedName name="data3" hidden="1">#REF!</definedName>
    <definedName name="DATA4" localSheetId="12">#REF!</definedName>
    <definedName name="DATA4" localSheetId="13">#REF!</definedName>
    <definedName name="DATA4">#REF!</definedName>
    <definedName name="DATA5" localSheetId="12">#REF!</definedName>
    <definedName name="DATA5" localSheetId="13">#REF!</definedName>
    <definedName name="DATA5">#REF!</definedName>
    <definedName name="DATA6" localSheetId="12">#REF!</definedName>
    <definedName name="DATA6" localSheetId="13">#REF!</definedName>
    <definedName name="DATA6">#REF!</definedName>
    <definedName name="DATA7" localSheetId="12">#REF!</definedName>
    <definedName name="DATA7" localSheetId="13">#REF!</definedName>
    <definedName name="DATA7">#REF!</definedName>
    <definedName name="DATA8" localSheetId="12">#REF!</definedName>
    <definedName name="DATA8" localSheetId="13">#REF!</definedName>
    <definedName name="DATA8">#REF!</definedName>
    <definedName name="DATA9" localSheetId="12">#REF!</definedName>
    <definedName name="DATA9" localSheetId="13">#REF!</definedName>
    <definedName name="DATA9">#REF!</definedName>
    <definedName name="dataCell" localSheetId="12">[7]Отчет!#REF!</definedName>
    <definedName name="dataCell" localSheetId="13">[7]Отчет!#REF!</definedName>
    <definedName name="dataCell">[7]Отчет!#REF!</definedName>
    <definedName name="datakillme">#REF!</definedName>
    <definedName name="DATALED">#REF!</definedName>
    <definedName name="DataPr" localSheetId="24">#REF!</definedName>
    <definedName name="DataPr" localSheetId="12">[8]Hidden!$I$28</definedName>
    <definedName name="DataPr" localSheetId="13">[8]Hidden!$I$28</definedName>
    <definedName name="DataPr">#REF!</definedName>
    <definedName name="Dates">#REF!</definedName>
    <definedName name="day">#REF!,#REF!,#REF!,#REF!,#REF!,#REF!,#REF!,#REF!,#REF!,#REF!,#REF!</definedName>
    <definedName name="days_period" localSheetId="24">#REF!</definedName>
    <definedName name="days_period">#REF!</definedName>
    <definedName name="days_year" localSheetId="24">#REF!</definedName>
    <definedName name="days_year">#REF!</definedName>
    <definedName name="db">#REF!</definedName>
    <definedName name="dd">#N/A</definedName>
    <definedName name="ddd">#N/A</definedName>
    <definedName name="dec">#REF!</definedName>
    <definedName name="Dec_02">#REF!</definedName>
    <definedName name="Dec_03">#REF!</definedName>
    <definedName name="Dec_04">#REF!</definedName>
    <definedName name="DEF">#REF!</definedName>
    <definedName name="DEF_ADDRESS1">#REF!</definedName>
    <definedName name="DEF_ADDRESS2">#REF!</definedName>
    <definedName name="DEF_ADDRESS3">#REF!</definedName>
    <definedName name="DEF_ADDRESS4">#REF!</definedName>
    <definedName name="DEF_COMPANY">#REF!</definedName>
    <definedName name="DEF_NAME">#REF!</definedName>
    <definedName name="DEF_TITLE">#REF!</definedName>
    <definedName name="DEFAULT?">#REF!</definedName>
    <definedName name="DEKRET" localSheetId="12">#REF!</definedName>
    <definedName name="DEKRET" localSheetId="13">#REF!</definedName>
    <definedName name="DEKRET">#REF!</definedName>
    <definedName name="DEL_SCENARIO">#REF!</definedName>
    <definedName name="DEM">68.91</definedName>
    <definedName name="depp">#REF!</definedName>
    <definedName name="depr">#REF!</definedName>
    <definedName name="Depreciation">#REF!</definedName>
    <definedName name="Depreciation_Period_Book">#REF!</definedName>
    <definedName name="Depreciation_Period_Tax">#REF!</definedName>
    <definedName name="det">#N/A</definedName>
    <definedName name="dfdf">#REF!</definedName>
    <definedName name="dfg" localSheetId="23" hidden="1">{#VALUE!,#N/A,FALSE,0;#N/A,#N/A,FALSE,0;#N/A,#N/A,FALSE,0;#N/A,#N/A,FALSE,0;#N/A,#N/A,FALSE,0;#N/A,#N/A,FALSE,0;#N/A,#N/A,FALSE,0;#N/A,#N/A,FALSE,0;#N/A,#N/A,FALSE,0;#N/A,#N/A,FALSE,0}</definedName>
    <definedName name="dfg" hidden="1">{#VALUE!,#N/A,FALSE,0;#N/A,#N/A,FALSE,0;#N/A,#N/A,FALSE,0;#N/A,#N/A,FALSE,0;#N/A,#N/A,FALSE,0;#N/A,#N/A,FALSE,0;#N/A,#N/A,FALSE,0;#N/A,#N/A,FALSE,0;#N/A,#N/A,FALSE,0;#N/A,#N/A,FALSE,0}</definedName>
    <definedName name="dfgdfb">#REF!</definedName>
    <definedName name="dfng">#REF!</definedName>
    <definedName name="dfx">#REF!,#REF!,#REF!,#REF!,#REF!,#REF!,#REF!</definedName>
    <definedName name="dgfh">#REF!</definedName>
    <definedName name="dghj">#REF!</definedName>
    <definedName name="dhnhg">#REF!</definedName>
    <definedName name="diesel">"Chart 8"</definedName>
    <definedName name="disc_rate">#REF!</definedName>
    <definedName name="disc_rate2">#REF!</definedName>
    <definedName name="Discount">#REF!</definedName>
    <definedName name="display_area_2" hidden="1">#REF!</definedName>
    <definedName name="Div_RE">#REF!</definedName>
    <definedName name="Div_Rob">#REF!</definedName>
    <definedName name="dividends_net">#REF!</definedName>
    <definedName name="DKB" localSheetId="12">#REF!</definedName>
    <definedName name="DKB" localSheetId="13">#REF!</definedName>
    <definedName name="DKB">#REF!</definedName>
    <definedName name="DLG_DEFS">#REF!</definedName>
    <definedName name="DLG_INFOPRT">#REF!</definedName>
    <definedName name="DLG_KEEPDATA">#REF!</definedName>
    <definedName name="DLG_KHELP">#REF!</definedName>
    <definedName name="DLG_OK">#REF!</definedName>
    <definedName name="DLG_PERSONALIZE">#REF!</definedName>
    <definedName name="DLG_RESPS">#REF!</definedName>
    <definedName name="DLG_SAMPLE1">#REF!</definedName>
    <definedName name="DLG_SAMPLE2">#REF!</definedName>
    <definedName name="DLG_SWAPDATA">#REF!</definedName>
    <definedName name="DLG_UPDDATA">#REF!</definedName>
    <definedName name="DLG_UPDSC">#REF!</definedName>
    <definedName name="DLG_UPDUN">#REF!</definedName>
    <definedName name="dnjsnhdjk" hidden="1">#REF!</definedName>
    <definedName name="Dominioni">#REF!</definedName>
    <definedName name="DPAYB">#REF!</definedName>
    <definedName name="dr">#REF!</definedName>
    <definedName name="DR_LOOP">#REF!</definedName>
    <definedName name="dsdfsd">#REF!</definedName>
    <definedName name="dsgb">#REF!</definedName>
    <definedName name="dty">#REF!</definedName>
    <definedName name="dxfbfg">#REF!</definedName>
    <definedName name="dziriTadi" localSheetId="23" hidden="1">{#N/A,#N/A,TRUE,"Лист1";#N/A,#N/A,TRUE,"Лист2";#N/A,#N/A,TRUE,"Лист3"}</definedName>
    <definedName name="dziriTadi" hidden="1">{#N/A,#N/A,TRUE,"Лист1";#N/A,#N/A,TRUE,"Лист2";#N/A,#N/A,TRUE,"Лист3"}</definedName>
    <definedName name="e" localSheetId="24">#REF!</definedName>
    <definedName name="e">#REF!</definedName>
    <definedName name="E310AR30" localSheetId="23" hidden="1">{#N/A,#N/A,FALSE,"Aging Summary";#N/A,#N/A,FALSE,"Ratio Analysis";#N/A,#N/A,FALSE,"Test 120 Day Accts";#N/A,#N/A,FALSE,"Tickmarks"}</definedName>
    <definedName name="E310AR30" hidden="1">{#N/A,#N/A,FALSE,"Aging Summary";#N/A,#N/A,FALSE,"Ratio Analysis";#N/A,#N/A,FALSE,"Test 120 Day Accts";#N/A,#N/A,FALSE,"Tickmarks"}</definedName>
    <definedName name="EBITDA">#REF!</definedName>
    <definedName name="EBRD_for_D">#REF!</definedName>
    <definedName name="EBTRD_for_D">#REF!</definedName>
    <definedName name="EBTRD_fro_D">#REF!</definedName>
    <definedName name="ECI">#REF!</definedName>
    <definedName name="Ed.">#REF!</definedName>
    <definedName name="Ed1.">#REF!</definedName>
    <definedName name="ede">#N/A</definedName>
    <definedName name="ee" hidden="1">#REF!</definedName>
    <definedName name="EffectiveTariff">#REF!</definedName>
    <definedName name="Efficiency">#REF!</definedName>
    <definedName name="EGHT">#REF!</definedName>
    <definedName name="EHAB15">#REF!</definedName>
    <definedName name="EIGHT">#REF!</definedName>
    <definedName name="ELEV">#REF!</definedName>
    <definedName name="Elvira">#REF!</definedName>
    <definedName name="Email">#REF!</definedName>
    <definedName name="EMF">#REF!</definedName>
    <definedName name="End_Bal" localSheetId="24">#REF!</definedName>
    <definedName name="End_Bal" localSheetId="3">#REF!</definedName>
    <definedName name="End_Bal">#REF!</definedName>
    <definedName name="END_COL">#REF!</definedName>
    <definedName name="END_ROW">#REF!</definedName>
    <definedName name="EndYear">#REF!</definedName>
    <definedName name="EnergyConcPriceRealIn">#REF!</definedName>
    <definedName name="EnergyConcUnitVariableKZTShareIn">#REF!</definedName>
    <definedName name="EnergyConcUnitVariableRealIn">#REF!</definedName>
    <definedName name="EnergyConcVolumeIn">#REF!</definedName>
    <definedName name="Eng">0</definedName>
    <definedName name="Entry10">#REF!</definedName>
    <definedName name="enttax">#REF!</definedName>
    <definedName name="EPS">#REF!</definedName>
    <definedName name="EPSAPRACT">#REF!</definedName>
    <definedName name="EPSAPRBUD">#REF!</definedName>
    <definedName name="EPSAUGACT">#REF!</definedName>
    <definedName name="EPSAUGBUD">#REF!</definedName>
    <definedName name="EPSDECACT">#REF!</definedName>
    <definedName name="EPSDECBUD">#REF!</definedName>
    <definedName name="EPSFEBACT">#REF!</definedName>
    <definedName name="EPSFEBBUD">#REF!</definedName>
    <definedName name="EPSJANACT">#REF!</definedName>
    <definedName name="EPSJANBUD">#REF!</definedName>
    <definedName name="EPSJULACT">#REF!</definedName>
    <definedName name="EPSJULBUD">#REF!</definedName>
    <definedName name="EPSJUNACT">#REF!</definedName>
    <definedName name="EPSJUNBUD">#REF!</definedName>
    <definedName name="EPSMARACT">#REF!</definedName>
    <definedName name="EPSMARBUD">#REF!</definedName>
    <definedName name="EPSMAYACT">#REF!</definedName>
    <definedName name="EPSMAYBUD">#REF!</definedName>
    <definedName name="EPSNOVACT">#REF!</definedName>
    <definedName name="EPSNOVBUD">#REF!</definedName>
    <definedName name="EPSOCTACT">#REF!</definedName>
    <definedName name="EPSOCTBUD">#REF!</definedName>
    <definedName name="EPSSEPACT">#REF!</definedName>
    <definedName name="EPSSEPBUD">#REF!</definedName>
    <definedName name="EQMARBUD">#REF!</definedName>
    <definedName name="EQUITY">#REF!</definedName>
    <definedName name="Equity_Injection">#REF!</definedName>
    <definedName name="Equity_Plan">#REF!</definedName>
    <definedName name="er">#REF!</definedName>
    <definedName name="ErrorRowsPrevious">#REF!</definedName>
    <definedName name="ErrorsRowsCurrent">#REF!</definedName>
    <definedName name="erus">#REF!</definedName>
    <definedName name="EUR">134.77</definedName>
    <definedName name="EV__EVCOM_OPTIONS__" hidden="1">10</definedName>
    <definedName name="EVDO" localSheetId="24">#REF!</definedName>
    <definedName name="EVDO" localSheetId="3">#REF!</definedName>
    <definedName name="EVDO">#REF!</definedName>
    <definedName name="ew">#N/A</definedName>
    <definedName name="ewru">#REF!</definedName>
    <definedName name="ex">#REF!</definedName>
    <definedName name="Excel_BuiltIn_Print_Area_2">#REF!</definedName>
    <definedName name="Excel_BuiltIn_Print_Area_4">#REF!</definedName>
    <definedName name="Excel_BuiltIn_Print_Area_5">#REF!</definedName>
    <definedName name="Excel_BuiltIn_Print_Area_6">#REF!</definedName>
    <definedName name="Excel_BuiltIn_Print_Area_7">#REF!</definedName>
    <definedName name="Excel_BuiltIn_Print_Titles_4">#REF!</definedName>
    <definedName name="Excels">#REF!</definedName>
    <definedName name="Exch_rate">#REF!</definedName>
    <definedName name="Exchange_rate" localSheetId="24">#REF!</definedName>
    <definedName name="Exchange_rate">#REF!</definedName>
    <definedName name="Expense">#REF!</definedName>
    <definedName name="expl_Fstart">#REF!</definedName>
    <definedName name="expl_start">#REF!</definedName>
    <definedName name="ExRate">#REF!</definedName>
    <definedName name="Extension_project" localSheetId="24">#REF!</definedName>
    <definedName name="Extension_project">#REF!</definedName>
    <definedName name="Extra_Pay">#REF!</definedName>
    <definedName name="f">#N/A</definedName>
    <definedName name="F01_2">#REF!</definedName>
    <definedName name="FactIn">#REF!</definedName>
    <definedName name="FAIZ">#REF!</definedName>
    <definedName name="FAIZ2">#REF!</definedName>
    <definedName name="FAIZ3">#REF!</definedName>
    <definedName name="Fax">#REF!</definedName>
    <definedName name="FCA">#REF!</definedName>
    <definedName name="FCAPRACT">#REF!</definedName>
    <definedName name="FCAPRBUD">#REF!</definedName>
    <definedName name="FCAUGACT">#REF!</definedName>
    <definedName name="FCAUGBUD">#REF!</definedName>
    <definedName name="FCDECACT">#REF!</definedName>
    <definedName name="FCDECBUD">#REF!</definedName>
    <definedName name="FCFEBACT">#REF!</definedName>
    <definedName name="FCFEBBUD">#REF!</definedName>
    <definedName name="FCJANACT">#REF!</definedName>
    <definedName name="FCJANBUD">#REF!</definedName>
    <definedName name="FCJULACT">#REF!</definedName>
    <definedName name="FCJULBUD">#REF!</definedName>
    <definedName name="FCJUNACT">#REF!</definedName>
    <definedName name="FCJUNBUD">#REF!</definedName>
    <definedName name="FCMARACT">#REF!</definedName>
    <definedName name="FCMARBUD">#REF!</definedName>
    <definedName name="FCMAYACT">#REF!</definedName>
    <definedName name="FCMAYBUD">#REF!</definedName>
    <definedName name="FCNOVACT">#REF!</definedName>
    <definedName name="FCNOVBUD">#REF!</definedName>
    <definedName name="FCOCTACT">#REF!</definedName>
    <definedName name="FCOCTBUD">#REF!</definedName>
    <definedName name="FCode" hidden="1">#REF!</definedName>
    <definedName name="FCSEPACT">#REF!</definedName>
    <definedName name="FCSEPBUD">#REF!</definedName>
    <definedName name="fdgn">#REF!</definedName>
    <definedName name="fdgvbxfb">#REF!</definedName>
    <definedName name="fdsa" localSheetId="23" hidden="1">{#VALUE!,#N/A,FALSE,0;#N/A,#N/A,FALSE,0;#N/A,#N/A,FALSE,0;#N/A,#N/A,FALSE,0;#N/A,#N/A,FALSE,0;#N/A,#N/A,FALSE,0;#N/A,#N/A,FALSE,0;#N/A,#N/A,FALSE,0;#N/A,#N/A,FALSE,0;#N/A,#N/A,FALSE,0}</definedName>
    <definedName name="fdsa" hidden="1">{#VALUE!,#N/A,FALSE,0;#N/A,#N/A,FALSE,0;#N/A,#N/A,FALSE,0;#N/A,#N/A,FALSE,0;#N/A,#N/A,FALSE,0;#N/A,#N/A,FALSE,0;#N/A,#N/A,FALSE,0;#N/A,#N/A,FALSE,0;#N/A,#N/A,FALSE,0;#N/A,#N/A,FALSE,0}</definedName>
    <definedName name="fdyul">#REF!</definedName>
    <definedName name="feb">#REF!</definedName>
    <definedName name="Feb_02">#REF!</definedName>
    <definedName name="Feb_03">#REF!</definedName>
    <definedName name="Feb_04">#REF!</definedName>
    <definedName name="Federal_Tax_Rate">#REF!</definedName>
    <definedName name="FF">#REF!</definedName>
    <definedName name="fff">#REF!,#REF!,#REF!,#REF!,#REF!,#REF!,#REF!,#REF!</definedName>
    <definedName name="ffff">#REF!</definedName>
    <definedName name="ffffff">#REF!</definedName>
    <definedName name="ffk">#REF!</definedName>
    <definedName name="fg">#N/A</definedName>
    <definedName name="fgjfk">#REF!</definedName>
    <definedName name="fgjxfj">#REF!</definedName>
    <definedName name="fgn">#REF!</definedName>
    <definedName name="fgnbgfhn">#REF!</definedName>
    <definedName name="fgnbngdhf">#REF!</definedName>
    <definedName name="fgnjghn">#REF!</definedName>
    <definedName name="fh">#REF!</definedName>
    <definedName name="fhfgn">#REF!</definedName>
    <definedName name="fhnZF">#REF!</definedName>
    <definedName name="fi_s_h">#N/A</definedName>
    <definedName name="Fields">#REF!</definedName>
    <definedName name="FIF">#REF!</definedName>
    <definedName name="FIFE">#REF!</definedName>
    <definedName name="FilAbbr" localSheetId="24">#REF!</definedName>
    <definedName name="FilAbbr" localSheetId="12">[8]Hidden!$E$3:$E$32</definedName>
    <definedName name="FilAbbr" localSheetId="13">[8]Hidden!$E$3:$E$32</definedName>
    <definedName name="FilAbbr" localSheetId="3">#REF!</definedName>
    <definedName name="FilAbbr">#REF!</definedName>
    <definedName name="FilAbbr_Add" localSheetId="24">#REF!,#REF!,#REF!,#REF!,#REF!,#REF!</definedName>
    <definedName name="FilAbbr_Add">#REF!,#REF!,#REF!,#REF!,#REF!,#REF!</definedName>
    <definedName name="FilAbbrsAct" localSheetId="12">[8]Hidden!$E$3:$E$27,[8]Hidden!$E$33,[8]Hidden!$E$44,[8]Hidden!$E$35,[8]Hidden!$E$36,[8]Hidden!$E$37,[8]Hidden!$E$41</definedName>
    <definedName name="FilAbbrsAct" localSheetId="13">[8]Hidden!$E$3:$E$27,[8]Hidden!$E$33,[8]Hidden!$E$44,[8]Hidden!$E$35,[8]Hidden!$E$36,[8]Hidden!$E$37,[8]Hidden!$E$41</definedName>
    <definedName name="FilAbbrsAct">#REF!,#REF!,#REF!,#REF!,#REF!,#REF!,#REF!</definedName>
    <definedName name="FILIAL" localSheetId="24">#REF!</definedName>
    <definedName name="FILIAL">#REF!</definedName>
    <definedName name="Filial_add" localSheetId="24">#REF!,#REF!,#REF!,#REF!</definedName>
    <definedName name="Filial_add">#REF!,#REF!,#REF!,#REF!</definedName>
    <definedName name="FilialFullName" localSheetId="12">#REF!</definedName>
    <definedName name="FilialFullName" localSheetId="13">#REF!</definedName>
    <definedName name="FilialFullName" localSheetId="3">#REF!</definedName>
    <definedName name="FilialFullName">#REF!</definedName>
    <definedName name="financing">#REF!</definedName>
    <definedName name="FinePrint">#N/A</definedName>
    <definedName name="finished">#REF!</definedName>
    <definedName name="First_Hook" localSheetId="24">#REF!</definedName>
    <definedName name="First_Hook">#REF!</definedName>
    <definedName name="five">#REF!</definedName>
    <definedName name="FIXASSETS1">#REF!</definedName>
    <definedName name="FIXASSETS2">#REF!</definedName>
    <definedName name="Fixed_Assets">#REF!</definedName>
    <definedName name="fjzs">#REF!</definedName>
    <definedName name="fnjgfmn">#REF!</definedName>
    <definedName name="For1Month" localSheetId="12">#REF!</definedName>
    <definedName name="For1Month" localSheetId="13">#REF!</definedName>
    <definedName name="For1Month" localSheetId="3">#REF!</definedName>
    <definedName name="For1Month">#REF!</definedName>
    <definedName name="Forma2">#REF!</definedName>
    <definedName name="Format0Dec" localSheetId="24">#REF!</definedName>
    <definedName name="Format0Dec">#REF!</definedName>
    <definedName name="Format2Dec" localSheetId="24">#REF!</definedName>
    <definedName name="Format2Dec">#REF!</definedName>
    <definedName name="fotpp">#REF!</definedName>
    <definedName name="fotsv">#REF!</definedName>
    <definedName name="FOUR">#REF!</definedName>
    <definedName name="frdgngh">#REF!</definedName>
    <definedName name="FRM_UPDSC">#REF!</definedName>
    <definedName name="fsa">#REF!</definedName>
    <definedName name="FTTx" localSheetId="24">#REF!</definedName>
    <definedName name="FTTx" localSheetId="3">#REF!</definedName>
    <definedName name="FTTx">#REF!</definedName>
    <definedName name="Fuel">#REF!</definedName>
    <definedName name="Full_Print" localSheetId="24">#REF!</definedName>
    <definedName name="Full_Print" localSheetId="3">#REF!</definedName>
    <definedName name="Full_Print">#REF!</definedName>
    <definedName name="fuofuo">#REF!</definedName>
    <definedName name="fvdfb">#REF!</definedName>
    <definedName name="fxhnb">#REF!</definedName>
    <definedName name="fxkfk">#REF!</definedName>
    <definedName name="fxrate_dynamic">#REF!</definedName>
    <definedName name="fxrate_static">#REF!</definedName>
    <definedName name="fyuofuo">#REF!</definedName>
    <definedName name="g">#REF!</definedName>
    <definedName name="G0HELP2">#REF!</definedName>
    <definedName name="ga">#REF!</definedName>
    <definedName name="GALCOIL">#REF!</definedName>
    <definedName name="GalvalumPriceBaseIn">#REF!</definedName>
    <definedName name="GalvalumPriceOptimisticIn">#REF!</definedName>
    <definedName name="GalvalumPricePessimisticIn">#REF!</definedName>
    <definedName name="GalvalumUnitVariableKZTShareIn">#REF!</definedName>
    <definedName name="GalvalumUnitVariableRealIn">#REF!</definedName>
    <definedName name="GalvalumVolumeBaseIn">#REF!</definedName>
    <definedName name="GalvalumVolumeOptimisticIn">#REF!</definedName>
    <definedName name="GalvalumVolumePessimisticIn">#REF!</definedName>
    <definedName name="Gandugiri">#REF!</definedName>
    <definedName name="garyneu" localSheetId="23" hidden="1">{#N/A,#N/A,FALSE,"Supuestos";#N/A,#N/A,FALSE,"Totales";#N/A,#N/A,FALSE,"UTE TDF";#N/A,#N/A,FALSE,"C. AUSTRAL";#N/A,#N/A,FALSE,"L. ATRAVESADO";#N/A,#N/A,FALSE,"FERNANDEZ  ORO";#N/A,#N/A,FALSE,"PORTEZUELOS";#N/A,#N/A,FALSE,"25 MM";#N/A,#N/A,FALSE,"SAN ROQUE";#N/A,#N/A,FALSE,"A.  PICHANA"}</definedName>
    <definedName name="garyneu" hidden="1">{#N/A,#N/A,FALSE,"Supuestos";#N/A,#N/A,FALSE,"Totales";#N/A,#N/A,FALSE,"UTE TDF";#N/A,#N/A,FALSE,"C. AUSTRAL";#N/A,#N/A,FALSE,"L. ATRAVESADO";#N/A,#N/A,FALSE,"FERNANDEZ  ORO";#N/A,#N/A,FALSE,"PORTEZUELOS";#N/A,#N/A,FALSE,"25 MM";#N/A,#N/A,FALSE,"SAN ROQUE";#N/A,#N/A,FALSE,"A.  PICHANA"}</definedName>
    <definedName name="Garynew" localSheetId="23" hidden="1">{#N/A,#N/A,FALSE,"Supuestos";#N/A,#N/A,FALSE,"Totales";#N/A,#N/A,FALSE,"UTE TDF";#N/A,#N/A,FALSE,"C. AUSTRAL";#N/A,#N/A,FALSE,"L. ATRAVESADO";#N/A,#N/A,FALSE,"FERNANDEZ  ORO";#N/A,#N/A,FALSE,"PORTEZUELOS";#N/A,#N/A,FALSE,"25 MM";#N/A,#N/A,FALSE,"SAN ROQUE";#N/A,#N/A,FALSE,"A.  PICHANA"}</definedName>
    <definedName name="Garynew" hidden="1">{#N/A,#N/A,FALSE,"Supuestos";#N/A,#N/A,FALSE,"Totales";#N/A,#N/A,FALSE,"UTE TDF";#N/A,#N/A,FALSE,"C. AUSTRAL";#N/A,#N/A,FALSE,"L. ATRAVESADO";#N/A,#N/A,FALSE,"FERNANDEZ  ORO";#N/A,#N/A,FALSE,"PORTEZUELOS";#N/A,#N/A,FALSE,"25 MM";#N/A,#N/A,FALSE,"SAN ROQUE";#N/A,#N/A,FALSE,"A.  PICHANA"}</definedName>
    <definedName name="GDBUT">#REF!</definedName>
    <definedName name="gdfv">#REF!</definedName>
    <definedName name="GDRAP">#REF!</definedName>
    <definedName name="GEBUT">#REF!</definedName>
    <definedName name="genadm">#REF!</definedName>
    <definedName name="GenitiveCase" localSheetId="24">#REF!</definedName>
    <definedName name="GenitiveCase" localSheetId="12">[8]Hidden!$I$2:$I$13</definedName>
    <definedName name="GenitiveCase" localSheetId="13">[8]Hidden!$I$2:$I$13</definedName>
    <definedName name="GenitiveCase">#REF!</definedName>
    <definedName name="GERAP">#REF!</definedName>
    <definedName name="GET_PERS_INI">#REF!</definedName>
    <definedName name="GetSANDValue">#REF!</definedName>
    <definedName name="GetVal">#REF!</definedName>
    <definedName name="gfbnghdn">#REF!</definedName>
    <definedName name="gfhjkm">#REF!</definedName>
    <definedName name="gfhm">#REF!</definedName>
    <definedName name="gfmhjg">#REF!</definedName>
    <definedName name="gg">#N/A</definedName>
    <definedName name="ggg" localSheetId="23" hidden="1">{#N/A,#N/A,FALSE,"Supuestos";#N/A,#N/A,FALSE,"Totales";#N/A,#N/A,FALSE,"UTE TDF";#N/A,#N/A,FALSE,"C. AUSTRAL";#N/A,#N/A,FALSE,"L. ATRAVESADO";#N/A,#N/A,FALSE,"FERNANDEZ  ORO";#N/A,#N/A,FALSE,"PORTEZUELOS";#N/A,#N/A,FALSE,"25 MM";#N/A,#N/A,FALSE,"SAN ROQUE";#N/A,#N/A,FALSE,"A.  PICHANA"}</definedName>
    <definedName name="ggg" hidden="1">{#N/A,#N/A,FALSE,"Supuestos";#N/A,#N/A,FALSE,"Totales";#N/A,#N/A,FALSE,"UTE TDF";#N/A,#N/A,FALSE,"C. AUSTRAL";#N/A,#N/A,FALSE,"L. ATRAVESADO";#N/A,#N/A,FALSE,"FERNANDEZ  ORO";#N/A,#N/A,FALSE,"PORTEZUELOS";#N/A,#N/A,FALSE,"25 MM";#N/A,#N/A,FALSE,"SAN ROQUE";#N/A,#N/A,FALSE,"A.  PICHANA"}</definedName>
    <definedName name="gggg" localSheetId="23" hidden="1">{#N/A,#N/A,TRUE,"Лист1";#N/A,#N/A,TRUE,"Лист2";#N/A,#N/A,TRUE,"Лист3"}</definedName>
    <definedName name="gggg" hidden="1">{#N/A,#N/A,TRUE,"Лист1";#N/A,#N/A,TRUE,"Лист2";#N/A,#N/A,TRUE,"Лист3"}</definedName>
    <definedName name="gggggg" localSheetId="23" hidden="1">{#N/A,#N/A,FALSE,"Supuestos";#N/A,#N/A,FALSE,"Totales";#N/A,#N/A,FALSE,"UTE TDF";#N/A,#N/A,FALSE,"C. AUSTRAL";#N/A,#N/A,FALSE,"L. ATRAVESADO";#N/A,#N/A,FALSE,"FERNANDEZ  ORO";#N/A,#N/A,FALSE,"PORTEZUELOS";#N/A,#N/A,FALSE,"25 MM";#N/A,#N/A,FALSE,"SAN ROQUE";#N/A,#N/A,FALSE,"A.  PICHANA"}</definedName>
    <definedName name="gggggg" hidden="1">{#N/A,#N/A,FALSE,"Supuestos";#N/A,#N/A,FALSE,"Totales";#N/A,#N/A,FALSE,"UTE TDF";#N/A,#N/A,FALSE,"C. AUSTRAL";#N/A,#N/A,FALSE,"L. ATRAVESADO";#N/A,#N/A,FALSE,"FERNANDEZ  ORO";#N/A,#N/A,FALSE,"PORTEZUELOS";#N/A,#N/A,FALSE,"25 MM";#N/A,#N/A,FALSE,"SAN ROQUE";#N/A,#N/A,FALSE,"A.  PICHANA"}</definedName>
    <definedName name="gh">#N/A</definedName>
    <definedName name="ghb" localSheetId="23" hidden="1">{#N/A,#N/A,FALSE,"Planned"}</definedName>
    <definedName name="ghb" hidden="1">{#N/A,#N/A,FALSE,"Planned"}</definedName>
    <definedName name="ghj">#N/A</definedName>
    <definedName name="ghjkjghj" localSheetId="23" hidden="1">{#N/A,#N/A,FALSE,"Planned"}</definedName>
    <definedName name="ghjkjghj" hidden="1">{#N/A,#N/A,FALSE,"Planned"}</definedName>
    <definedName name="ghkghk">#REF!</definedName>
    <definedName name="ghmj">#REF!</definedName>
    <definedName name="gia">#REF!</definedName>
    <definedName name="GKchart">#REF!</definedName>
    <definedName name="GL">#REF!</definedName>
    <definedName name="GLOBMKUP">#REF!</definedName>
    <definedName name="Glossary" localSheetId="23" hidden="1">{#N/A,#N/A,FALSE,"Supuestos";#N/A,#N/A,FALSE,"Totales";#N/A,#N/A,FALSE,"UTE TDF";#N/A,#N/A,FALSE,"C. AUSTRAL";#N/A,#N/A,FALSE,"L. ATRAVESADO";#N/A,#N/A,FALSE,"FERNANDEZ  ORO";#N/A,#N/A,FALSE,"PORTEZUELOS";#N/A,#N/A,FALSE,"25 MM";#N/A,#N/A,FALSE,"SAN ROQUE";#N/A,#N/A,FALSE,"A.  PICHANA"}</definedName>
    <definedName name="Glossary" hidden="1">{#N/A,#N/A,FALSE,"Supuestos";#N/A,#N/A,FALSE,"Totales";#N/A,#N/A,FALSE,"UTE TDF";#N/A,#N/A,FALSE,"C. AUSTRAL";#N/A,#N/A,FALSE,"L. ATRAVESADO";#N/A,#N/A,FALSE,"FERNANDEZ  ORO";#N/A,#N/A,FALSE,"PORTEZUELOS";#N/A,#N/A,FALSE,"25 MM";#N/A,#N/A,FALSE,"SAN ROQUE";#N/A,#N/A,FALSE,"A.  PICHANA"}</definedName>
    <definedName name="gn">#REF!</definedName>
    <definedName name="GO_1">#N/A</definedName>
    <definedName name="GOABOUT">#REF!</definedName>
    <definedName name="GOABOUT2">#REF!</definedName>
    <definedName name="GoAssetChart">#N/A</definedName>
    <definedName name="GoBack">#N/A</definedName>
    <definedName name="GOBALANCE">#REF!</definedName>
    <definedName name="GoBalanceSheet">#N/A</definedName>
    <definedName name="GOCASH1">#REF!</definedName>
    <definedName name="GOCASH2">#REF!</definedName>
    <definedName name="GoCashFlow">#N/A</definedName>
    <definedName name="GOCHARTASSET">#REF!</definedName>
    <definedName name="GOCHARTINCOME">#REF!</definedName>
    <definedName name="GOCONTENTS">#REF!</definedName>
    <definedName name="GoData">#N/A</definedName>
    <definedName name="GODISCLAIMER">#REF!</definedName>
    <definedName name="GOFILE">#REF!</definedName>
    <definedName name="GOFORMULA">#REF!</definedName>
    <definedName name="GOHELP1">#REF!</definedName>
    <definedName name="GOHELP2">#REF!</definedName>
    <definedName name="GOIAPRACT">#REF!</definedName>
    <definedName name="GOIAPRBUD">#REF!</definedName>
    <definedName name="GOIAUGACT">#REF!</definedName>
    <definedName name="GOIAUGBUD">#REF!</definedName>
    <definedName name="GOIDECACT">#REF!</definedName>
    <definedName name="goidecbud">#REF!</definedName>
    <definedName name="GOIFEBACT">#REF!</definedName>
    <definedName name="GOIFEBBUD">#REF!</definedName>
    <definedName name="GOIJANACT">#REF!</definedName>
    <definedName name="GOIJANBUD">#REF!</definedName>
    <definedName name="GOIJULACT">#REF!</definedName>
    <definedName name="GOIJULBUD">#REF!</definedName>
    <definedName name="GOIJUNACT">#REF!</definedName>
    <definedName name="GOIJUNBUD">#REF!</definedName>
    <definedName name="GOIMARACT">#REF!</definedName>
    <definedName name="GOIMARBUD">#REF!</definedName>
    <definedName name="GOIMAYACT">#REF!</definedName>
    <definedName name="GOIMAYBUD">#REF!</definedName>
    <definedName name="GOINCOME">#REF!</definedName>
    <definedName name="GoIncomeChart">#N/A</definedName>
    <definedName name="GoIndex">#N/A</definedName>
    <definedName name="GOINFO">#REF!</definedName>
    <definedName name="GOINOVACT">#REF!</definedName>
    <definedName name="GOINOVBUD">#REF!</definedName>
    <definedName name="GOIOCTACT">#REF!</definedName>
    <definedName name="GOIOCTBUD">#REF!</definedName>
    <definedName name="GOISEPACT">#REF!</definedName>
    <definedName name="GOISEPBUD">#REF!</definedName>
    <definedName name="GOMACROTIPS">#REF!</definedName>
    <definedName name="GOOVERVIEW">#REF!</definedName>
    <definedName name="GORANGETABLE">#REF!</definedName>
    <definedName name="GOSTEPS1">#REF!</definedName>
    <definedName name="GOSTEPS2">#REF!</definedName>
    <definedName name="GOSTEPS3">#REF!</definedName>
    <definedName name="GOSTEPS4">#REF!</definedName>
    <definedName name="GOTIPS">#REF!</definedName>
    <definedName name="GPI_SORRY_OK">#REF!</definedName>
    <definedName name="Grace_Period">#REF!</definedName>
    <definedName name="Graph_Cum._financing_surplus">#REF!</definedName>
    <definedName name="Graph_Financing_surplus">#REF!</definedName>
    <definedName name="Graph_Operating_expenses">#REF!</definedName>
    <definedName name="Graph_Operating_profit">#REF!</definedName>
    <definedName name="Graph_Profit_after_tax">#REF!</definedName>
    <definedName name="Graph_Profit_before_tax">#REF!</definedName>
    <definedName name="Graph_sales">#REF!</definedName>
    <definedName name="Graph_Years">#REF!</definedName>
    <definedName name="Group">#REF!</definedName>
    <definedName name="GSM_a">#REF!</definedName>
    <definedName name="GSM_b">#REF!</definedName>
    <definedName name="GSM_c">#REF!</definedName>
    <definedName name="gsm_g">#REF!</definedName>
    <definedName name="gsm_k">#REF!</definedName>
    <definedName name="gvdfhfg">#REF!</definedName>
    <definedName name="gy">#REF!</definedName>
    <definedName name="gyuui" hidden="1">#REF!</definedName>
    <definedName name="h">#REF!</definedName>
    <definedName name="HalfYear">#REF!</definedName>
    <definedName name="Head_AD">#REF!</definedName>
    <definedName name="Head_CD">#REF!</definedName>
    <definedName name="Head_CS">#REF!</definedName>
    <definedName name="Head_FD">#REF!</definedName>
    <definedName name="Head_Free">#REF!</definedName>
    <definedName name="Head_MD">#REF!</definedName>
    <definedName name="Head_PR">#REF!</definedName>
    <definedName name="Head_TD">#REF!</definedName>
    <definedName name="Header_Row">ROW(#REF!)</definedName>
    <definedName name="Header1" localSheetId="24">IF(COUNTA(#REF!)=0,0,INDEX(#REF!,MATCH(ROW(#REF!),#REF!,TRUE)))+1</definedName>
    <definedName name="Header1" localSheetId="3">IF(COUNTA(#REF!)=0,0,INDEX(#REF!,MATCH(ROW(#REF!),#REF!,TRUE)))+1</definedName>
    <definedName name="Header1">IF(COUNTA(#REF!)=0,0,INDEX(#REF!,MATCH(ROW(#REF!),#REF!,TRUE)))+1</definedName>
    <definedName name="Header2">#N/A</definedName>
    <definedName name="heavy">#REF!</definedName>
    <definedName name="hfhnhgn">#REF!</definedName>
    <definedName name="hh">#REF!</definedName>
    <definedName name="hhh">#REF!</definedName>
    <definedName name="Hid_Desc2">#N/A</definedName>
    <definedName name="Hid_Desc3">#N/A</definedName>
    <definedName name="Hid_Desc4">#N/A</definedName>
    <definedName name="Hid_Desc5">#N/A</definedName>
    <definedName name="Hid_Desc8">#N/A</definedName>
    <definedName name="Hid_Desc9">#N/A</definedName>
    <definedName name="HiddenRows" hidden="1">#REF!</definedName>
    <definedName name="hig">#REF!</definedName>
    <definedName name="high">#REF!</definedName>
    <definedName name="HILH">#N/A</definedName>
    <definedName name="hj" localSheetId="24">#REF!</definedName>
    <definedName name="hj">#REF!</definedName>
    <definedName name="hjjh" localSheetId="23" hidden="1">{#N/A,#N/A,TRUE,"Лист1";#N/A,#N/A,TRUE,"Лист2";#N/A,#N/A,TRUE,"Лист3"}</definedName>
    <definedName name="hjjh" hidden="1">{#N/A,#N/A,TRUE,"Лист1";#N/A,#N/A,TRUE,"Лист2";#N/A,#N/A,TRUE,"Лист3"}</definedName>
    <definedName name="hkgkhgk">#REF!</definedName>
    <definedName name="hngfhn">#REF!</definedName>
    <definedName name="hozu">#REF!</definedName>
    <definedName name="HR">#REF!</definedName>
    <definedName name="HR_SALES">#REF!</definedName>
    <definedName name="HRCPriceBaseIn">#REF!</definedName>
    <definedName name="HRCPriceOptimisticIn">#REF!</definedName>
    <definedName name="HRCPricePessimisticIn">#REF!</definedName>
    <definedName name="HRCUnitVariableKZTShareIn">#REF!</definedName>
    <definedName name="HRCUnitVariableRealIn">#REF!</definedName>
    <definedName name="HRCVolumeBaseIn">#REF!</definedName>
    <definedName name="HRCVolumeOptimisticIn">#REF!</definedName>
    <definedName name="HRCVolumePessimisticIn">#REF!</definedName>
    <definedName name="HRM">#REF!</definedName>
    <definedName name="HTML_CodePage" hidden="1">1252</definedName>
    <definedName name="HTML_Control" localSheetId="23" hidden="1">{"'Sheet1'!$A$1:$G$85"}</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yp_code">#REF!</definedName>
    <definedName name="hypcc">#REF!</definedName>
    <definedName name="hyper">#REF!</definedName>
    <definedName name="i">#REF!</definedName>
    <definedName name="iDPhone" localSheetId="24">#REF!</definedName>
    <definedName name="iDPhone" localSheetId="3">#REF!</definedName>
    <definedName name="iDPhone">#REF!</definedName>
    <definedName name="iDTV" localSheetId="24">#REF!</definedName>
    <definedName name="iDTV" localSheetId="3">#REF!</definedName>
    <definedName name="iDTV">#REF!</definedName>
    <definedName name="IFC_for_D">#REF!</definedName>
    <definedName name="iFilial">#REF!</definedName>
    <definedName name="ii">#REF!</definedName>
    <definedName name="iii">#REF!</definedName>
    <definedName name="ilyhg">#N/A</definedName>
    <definedName name="inc">#REF!</definedName>
    <definedName name="INCOME">#REF!</definedName>
    <definedName name="INCOME_AREA">#REF!</definedName>
    <definedName name="INCOME_B1">#REF!</definedName>
    <definedName name="INCOME1">#REF!</definedName>
    <definedName name="INCOMEB4">#REF!</definedName>
    <definedName name="INDASS1">#REF!</definedName>
    <definedName name="INDASS2">#REF!</definedName>
    <definedName name="IndependentReviewer">#REF!</definedName>
    <definedName name="Industrial_share">#REF!</definedName>
    <definedName name="Inflation">#REF!</definedName>
    <definedName name="InflationFixedCosts">#REF!</definedName>
    <definedName name="INFO_CURR_PRT">#REF!</definedName>
    <definedName name="INFO_LIST">#REF!</definedName>
    <definedName name="INFO_PRINT">#REF!</definedName>
    <definedName name="INFO_TOPIC">#REF!</definedName>
    <definedName name="INI">#REF!</definedName>
    <definedName name="INISECT">#REF!</definedName>
    <definedName name="int">#REF!</definedName>
    <definedName name="interconn_pay">#REF!</definedName>
    <definedName name="INTEREST">#REF!</definedName>
    <definedName name="Interest_basis">#REF!</definedName>
    <definedName name="Interest_copy">#REF!</definedName>
    <definedName name="Interest_Rate" localSheetId="24">#REF!</definedName>
    <definedName name="Interest_Rate" localSheetId="3">#REF!</definedName>
    <definedName name="Interest_Rate">#REF!</definedName>
    <definedName name="InterestSubordinatedFixedIncurred">#REF!</definedName>
    <definedName name="InterestSubordinatedFloatingIncurred">#REF!</definedName>
    <definedName name="interpolation.names">#REF!</definedName>
    <definedName name="Interval" localSheetId="24">#REF!</definedName>
    <definedName name="Interval">#REF!</definedName>
    <definedName name="IntRateSubordinatedFixed">#REF!</definedName>
    <definedName name="IntRateSubordinatedFloating">#REF!</definedName>
    <definedName name="INVENT">#REF!</definedName>
    <definedName name="IP" localSheetId="24">#REF!</definedName>
    <definedName name="IP" localSheetId="3">#REF!</definedName>
    <definedName name="I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ACT_OR_EST" hidden="1">"c2219"</definedName>
    <definedName name="IQ_EBIT_EST" hidden="1">"c1681"</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TDDEV_EST" hidden="1">"c1686"</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ST" hidden="1">"c369"</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GW_ACT_OR_EST" hidden="1">"c2223"</definedName>
    <definedName name="IQ_EPS_GW_EST" hidden="1">"c1737"</definedName>
    <definedName name="IQ_EPS_GW_HIGH_EST" hidden="1">"c1739"</definedName>
    <definedName name="IQ_EPS_GW_LOW_EST" hidden="1">"c1740"</definedName>
    <definedName name="IQ_EPS_GW_MEDIAN_EST" hidden="1">"c1738"</definedName>
    <definedName name="IQ_EPS_GW_NUM_EST" hidden="1">"c1741"</definedName>
    <definedName name="IQ_EPS_GW_STDDEV_EST" hidden="1">"c1742"</definedName>
    <definedName name="IQ_EPS_HIGH_EST" hidden="1">"c400"</definedName>
    <definedName name="IQ_EPS_LOW_EST" hidden="1">"c401"</definedName>
    <definedName name="IQ_EPS_MEDIAN_EST" hidden="1">"c1661"</definedName>
    <definedName name="IQ_EPS_NORM" hidden="1">"c1902"</definedName>
    <definedName name="IQ_EPS_NORM_EST" hidden="1">"c2226"</definedName>
    <definedName name="IQ_EPS_NORM_HIGH_EST" hidden="1">"c2228"</definedName>
    <definedName name="IQ_EPS_NORM_LOW_EST" hidden="1">"c2229"</definedName>
    <definedName name="IQ_EPS_NORM_MEDIAN_EST" hidden="1">"c2227"</definedName>
    <definedName name="IQ_EPS_NORM_NUM_EST" hidden="1">"c2230"</definedName>
    <definedName name="IQ_EPS_NORM_STDDEV_EST" hidden="1">"c2231"</definedName>
    <definedName name="IQ_EPS_NUM_EST" hidden="1">"c402"</definedName>
    <definedName name="IQ_EPS_REPORT_ACT_OR_EST" hidden="1">"c2224"</definedName>
    <definedName name="IQ_EPS_REPORTED_EST" hidden="1">"c1744"</definedName>
    <definedName name="IQ_EPS_REPORTED_HIGH_EST" hidden="1">"c1746"</definedName>
    <definedName name="IQ_EPS_REPORTED_LOW_EST" hidden="1">"c1747"</definedName>
    <definedName name="IQ_EPS_REPORTED_MEDIAN_EST" hidden="1">"c1745"</definedName>
    <definedName name="IQ_EPS_REPORTED_NUM_EST" hidden="1">"c1748"</definedName>
    <definedName name="IQ_EPS_REPORTED_STDDEV_EST" hidden="1">"c1749"</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NORM" hidden="1">"c2232"</definedName>
    <definedName name="IQ_EST_ACT_EPS_REPORTED" hidden="1">"c1750"</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DATE" hidden="1">"c1634"</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2YR" hidden="1">"c1637"</definedName>
    <definedName name="IQ_EST_EPS_GROWTH_5YR" hidden="1">"c1655"</definedName>
    <definedName name="IQ_EST_EPS_GROWTH_5YR_HIGH" hidden="1">"c1657"</definedName>
    <definedName name="IQ_EST_EPS_GROWTH_5YR_LOW" hidden="1">"c1658"</definedName>
    <definedName name="IQ_EST_EPS_GROWTH_5YR_MEDIAN" hidden="1">"c1656"</definedName>
    <definedName name="IQ_EST_EPS_GROWTH_5YR_NUM" hidden="1">"c1659"</definedName>
    <definedName name="IQ_EST_EPS_GROWTH_5YR_STDDEV" hidden="1">"c1660"</definedName>
    <definedName name="IQ_EST_EPS_GROWTH_Q_1YR" hidden="1">"c1641"</definedName>
    <definedName name="IQ_EST_EPS_GW_DIFF" hidden="1">"c1891"</definedName>
    <definedName name="IQ_EST_EPS_GW_SURPRISE_PERCENT" hidden="1">"c1892"</definedName>
    <definedName name="IQ_EST_EPS_NORM_DIFF" hidden="1">"c2247"</definedName>
    <definedName name="IQ_EST_EPS_NORM_SURPRISE_PERCENT" hidden="1">"c2248"</definedName>
    <definedName name="IQ_EST_EPS_REPORT_DIFF" hidden="1">"c1893"</definedName>
    <definedName name="IQ_EST_EPS_REPORT_SURPRISE_PERCENT" hidden="1">"c1894"</definedName>
    <definedName name="IQ_EST_EPS_SEQ_GROWTH_Q" hidden="1">"c1764"</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HOLD" hidden="1">"c1761"</definedName>
    <definedName name="IQ_EST_NUM_NO_OPINION" hidden="1">"c1758"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"ZXT431"</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FO_ACT_OR_EST" hidden="1">"c2216"</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STDDEV_EST" hidden="1">"c422"</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41586.4964583333</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FAS" hidden="1">"c795"</definedName>
    <definedName name="IQ_NI_STDDEV_EST" hidden="1">"c1721"</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_EPS_ACT_OR_EST" hidden="1">"c2249"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G_FWD" hidden="1">"c1863"</definedName>
    <definedName name="IQ_PENSION" hidden="1">"c1031"</definedName>
    <definedName name="IQ_PERCENT_CHANGE_EST_5YR_GROWTH_RATE_12MONTHS" hidden="1">"c1852"</definedName>
    <definedName name="IQ_PERCENT_CHANGE_EST_5YR_GROWTH_RATE_18MONTHS" hidden="1">"c1853"</definedName>
    <definedName name="IQ_PERCENT_CHANGE_EST_5YR_GROWTH_RATE_3MONTHS" hidden="1">"c1849"</definedName>
    <definedName name="IQ_PERCENT_CHANGE_EST_5YR_GROWTH_RATE_6MONTHS" hidden="1">"c1850"</definedName>
    <definedName name="IQ_PERCENT_CHANGE_EST_5YR_GROWTH_RATE_9MONTHS" hidden="1">"c1851"</definedName>
    <definedName name="IQ_PERCENT_CHANGE_EST_5YR_GROWTH_RATE_DAY" hidden="1">"c1846"</definedName>
    <definedName name="IQ_PERCENT_CHANGE_EST_5YR_GROWTH_RATE_MONTH" hidden="1">"c1848"</definedName>
    <definedName name="IQ_PERCENT_CHANGE_EST_5YR_GROWTH_RATE_WEEK" hidden="1">"c1847"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8MONTHS" hidden="1">"c1805"</definedName>
    <definedName name="IQ_PERCENT_CHANGE_EST_EBITDA_3MONTHS" hidden="1">"c1801"</definedName>
    <definedName name="IQ_PERCENT_CHANGE_EST_EBITDA_6MONTHS" hidden="1">"c1802"</definedName>
    <definedName name="IQ_PERCENT_CHANGE_EST_EBITDA_9MONTHS" hidden="1">"c1803"</definedName>
    <definedName name="IQ_PERCENT_CHANGE_EST_EBITDA_DAY" hidden="1">"c1798"</definedName>
    <definedName name="IQ_PERCENT_CHANGE_EST_EBITDA_MONTH" hidden="1">"c1800"</definedName>
    <definedName name="IQ_PERCENT_CHANGE_EST_EBITDA_WEEK" hidden="1">"c1799"</definedName>
    <definedName name="IQ_PERCENT_CHANGE_EST_EPS_12MONTHS" hidden="1">"c1788"</definedName>
    <definedName name="IQ_PERCENT_CHANGE_EST_EPS_18MONTHS" hidden="1">"c1789"</definedName>
    <definedName name="IQ_PERCENT_CHANGE_EST_EPS_3MONTHS" hidden="1">"c1785"</definedName>
    <definedName name="IQ_PERCENT_CHANGE_EST_EPS_6MONTHS" hidden="1">"c1786"</definedName>
    <definedName name="IQ_PERCENT_CHANGE_EST_EPS_9MONTHS" hidden="1">"c1787"</definedName>
    <definedName name="IQ_PERCENT_CHANGE_EST_EPS_DAY" hidden="1">"c1782"</definedName>
    <definedName name="IQ_PERCENT_CHANGE_EST_EPS_MONTH" hidden="1">"c1784"</definedName>
    <definedName name="IQ_PERCENT_CHANGE_EST_EPS_WEEK" hidden="1">"c1783"</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8MONTHS" hidden="1">"c1845"</definedName>
    <definedName name="IQ_PERCENT_CHANGE_EST_PRICE_TARGET_3MONTHS" hidden="1">"c1841"</definedName>
    <definedName name="IQ_PERCENT_CHANGE_EST_PRICE_TARGET_6MONTHS" hidden="1">"c1842"</definedName>
    <definedName name="IQ_PERCENT_CHANGE_EST_PRICE_TARGET_9MONTHS" hidden="1">"c1843"</definedName>
    <definedName name="IQ_PERCENT_CHANGE_EST_PRICE_TARGET_DAY" hidden="1">"c1838"</definedName>
    <definedName name="IQ_PERCENT_CHANGE_EST_PRICE_TARGET_MONTH" hidden="1">"c1840"</definedName>
    <definedName name="IQ_PERCENT_CHANGE_EST_PRICE_TARGET_WEEK" hidden="1">"c1839"</definedName>
    <definedName name="IQ_PERCENT_CHANGE_EST_RECO_12MONTHS" hidden="1">"c1836"</definedName>
    <definedName name="IQ_PERCENT_CHANGE_EST_RECO_18MONTHS" hidden="1">"c1837"</definedName>
    <definedName name="IQ_PERCENT_CHANGE_EST_RECO_3MONTHS" hidden="1">"c1833"</definedName>
    <definedName name="IQ_PERCENT_CHANGE_EST_RECO_6MONTHS" hidden="1">"c1834"</definedName>
    <definedName name="IQ_PERCENT_CHANGE_EST_RECO_9MONTHS" hidden="1">"c1835"</definedName>
    <definedName name="IQ_PERCENT_CHANGE_EST_RECO_DAY" hidden="1">"c1830"</definedName>
    <definedName name="IQ_PERCENT_CHANGE_EST_RECO_MONTH" hidden="1">"c1832"</definedName>
    <definedName name="IQ_PERCENT_CHANGE_EST_RECO_WEEK" hidden="1">"c1831"</definedName>
    <definedName name="IQ_PERCENT_CHANGE_EST_REV_12MONTHS" hidden="1">"c1796"</definedName>
    <definedName name="IQ_PERCENT_CHANGE_EST_REV_18MONTHS" hidden="1">"c1797"</definedName>
    <definedName name="IQ_PERCENT_CHANGE_EST_REV_3MONTHS" hidden="1">"c1793"</definedName>
    <definedName name="IQ_PERCENT_CHANGE_EST_REV_6MONTHS" hidden="1">"c1794"</definedName>
    <definedName name="IQ_PERCENT_CHANGE_EST_REV_9MONTHS" hidden="1">"c1795"</definedName>
    <definedName name="IQ_PERCENT_CHANGE_EST_REV_DAY" hidden="1">"c1790"</definedName>
    <definedName name="IQ_PERCENT_CHANGE_EST_REV_MONTH" hidden="1">"c1792"</definedName>
    <definedName name="IQ_PERCENT_CHANGE_EST_REV_WEEK" hidden="1">"c1791"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RE_OPEN_COST" hidden="1">"c1040"</definedName>
    <definedName name="IQ_PRE_TAX_ACT_OR_EST" hidden="1">"c2221"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ICE_CFPS_FWD" hidden="1">"c2237"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#REF!</definedName>
    <definedName name="iSrcCol" localSheetId="12">#REF!,#REF!</definedName>
    <definedName name="iSrcCol" localSheetId="13">#REF!,#REF!</definedName>
    <definedName name="iSrcCol">#REF!,#REF!</definedName>
    <definedName name="item">#REF!</definedName>
    <definedName name="itemm" localSheetId="24">#REF!</definedName>
    <definedName name="itemm">#REF!</definedName>
    <definedName name="itogo_1" localSheetId="24">#REF!</definedName>
    <definedName name="itogo_1">#REF!</definedName>
    <definedName name="J">#N/A</definedName>
    <definedName name="jan">#REF!</definedName>
    <definedName name="Jan_02">#REF!</definedName>
    <definedName name="Jan_03">#REF!</definedName>
    <definedName name="Jan_04">#REF!</definedName>
    <definedName name="JANCFACT">#REF!</definedName>
    <definedName name="jghj">#N/A</definedName>
    <definedName name="jhkh" hidden="1">#REF!</definedName>
    <definedName name="jj">#REF!</definedName>
    <definedName name="jjj">#REF!</definedName>
    <definedName name="jjjj">#REF!</definedName>
    <definedName name="jkhj">#N/A</definedName>
    <definedName name="Jul_02">#REF!</definedName>
    <definedName name="Jul_03">#REF!</definedName>
    <definedName name="Jul_04">#REF!</definedName>
    <definedName name="july">#REF!</definedName>
    <definedName name="Jun_02">#REF!</definedName>
    <definedName name="Jun_03">#REF!</definedName>
    <definedName name="Jun_04">#REF!</definedName>
    <definedName name="june">#REF!</definedName>
    <definedName name="junekzt">#REF!</definedName>
    <definedName name="juneusd">#REF!</definedName>
    <definedName name="junkzt">#REF!</definedName>
    <definedName name="k">#N/A</definedName>
    <definedName name="K_EXISTS">#REF!</definedName>
    <definedName name="K_HELP">#REF!</definedName>
    <definedName name="K_LIMIT">#REF!</definedName>
    <definedName name="k_oth_eqt" localSheetId="24">#REF!</definedName>
    <definedName name="k_oth_eqt">#REF!</definedName>
    <definedName name="K_UPDATE">#REF!</definedName>
    <definedName name="K_VERSIONS">#REF!</definedName>
    <definedName name="kdty">#REF!</definedName>
    <definedName name="ke">#N/A</definedName>
    <definedName name="KEEPDATA">#REF!</definedName>
    <definedName name="kjh">#N/A</definedName>
    <definedName name="kjhk">#REF!</definedName>
    <definedName name="kk">#REF!</definedName>
    <definedName name="kkk">#REF!</definedName>
    <definedName name="kkkk">#REF!</definedName>
    <definedName name="Kod">#REF!</definedName>
    <definedName name="kode">#REF!</definedName>
    <definedName name="koeff1">#REF!</definedName>
    <definedName name="koeff2">#REF!</definedName>
    <definedName name="koeff3">#REF!</definedName>
    <definedName name="koeff4">#REF!</definedName>
    <definedName name="koeff5">#REF!</definedName>
    <definedName name="KREDIT1">#REF!</definedName>
    <definedName name="KREDIT2">#REF!</definedName>
    <definedName name="KRWKZTYE2014">#REF!</definedName>
    <definedName name="kto">#REF!,#REF!,#REF!,#REF!,#REF!,#REF!,#REF!,#REF!,#REF!</definedName>
    <definedName name="KUR">#REF!</definedName>
    <definedName name="kutf" localSheetId="24">#REF!</definedName>
    <definedName name="kutf">#REF!</definedName>
    <definedName name="KVARTAL" localSheetId="24">#REF!</definedName>
    <definedName name="KVARTAL" localSheetId="12">[8]Hidden!$G$2:$G$5</definedName>
    <definedName name="KVARTAL" localSheetId="13">[8]Hidden!$G$2:$G$5</definedName>
    <definedName name="KVARTAL">#REF!</definedName>
    <definedName name="KVARTALPrev">#REF!</definedName>
    <definedName name="l">#REF!</definedName>
    <definedName name="labor_costs">#REF!</definedName>
    <definedName name="LandTax">#REF!</definedName>
    <definedName name="Lang">#REF!</definedName>
    <definedName name="Language">#REF!</definedName>
    <definedName name="Last_Row" localSheetId="24">IF(#REF!,Header_Row+#REF!,Header_Row)</definedName>
    <definedName name="Last_Row">#N/A</definedName>
    <definedName name="lastcolumn">#REF!</definedName>
    <definedName name="LatestPeriod">#REF!</definedName>
    <definedName name="LB">#REF!</definedName>
    <definedName name="leasing_depreciation">#REF!</definedName>
    <definedName name="leasing_duration">#REF!</definedName>
    <definedName name="leasing_interest">#REF!</definedName>
    <definedName name="leasing_rented">#REF!</definedName>
    <definedName name="leasing_start">#REF!</definedName>
    <definedName name="LIAB_EQU">#REF!</definedName>
    <definedName name="LIABILITIES">#REF!</definedName>
    <definedName name="Life_OLD" xml:space="preserve"> 20</definedName>
    <definedName name="LISING1">#REF!</definedName>
    <definedName name="LIST_ADDR">#REF!</definedName>
    <definedName name="LIST_RNG">#REF!</definedName>
    <definedName name="ListOffset" hidden="1">1</definedName>
    <definedName name="lkj">#N/A</definedName>
    <definedName name="LL">#N/A</definedName>
    <definedName name="LLL" localSheetId="24">#REF!,#REF!</definedName>
    <definedName name="LLL">#REF!,#REF!</definedName>
    <definedName name="llll">#REF!</definedName>
    <definedName name="Loan_Amount" localSheetId="24">#REF!</definedName>
    <definedName name="Loan_Amount" localSheetId="3">#REF!</definedName>
    <definedName name="Loan_Amount">#REF!</definedName>
    <definedName name="Loan_Start" localSheetId="24">#REF!</definedName>
    <definedName name="Loan_Start" localSheetId="3">#REF!</definedName>
    <definedName name="Loan_Start">#REF!</definedName>
    <definedName name="Loan_Years" localSheetId="24">#REF!</definedName>
    <definedName name="Loan_Years" localSheetId="3">#REF!</definedName>
    <definedName name="Loan_Years">#REF!</definedName>
    <definedName name="LOGIST">#REF!</definedName>
    <definedName name="lol">#REF!</definedName>
    <definedName name="LookupGartnerXrates">#REF!</definedName>
    <definedName name="lst_cntr_wacc">#REF!</definedName>
    <definedName name="Lst_CoName_Qual" localSheetId="24">#REF!</definedName>
    <definedName name="Lst_CoName_Qual" localSheetId="3">#REF!</definedName>
    <definedName name="Lst_CoName_Qual">#REF!</definedName>
    <definedName name="Lst_ShtName">#REF!</definedName>
    <definedName name="Lst_ShtText">#REF!</definedName>
    <definedName name="lvnc">#REF!</definedName>
    <definedName name="m">#REF!</definedName>
    <definedName name="m_1_2007">#REF!</definedName>
    <definedName name="m_111">#REF!</definedName>
    <definedName name="m_2004">#REF!</definedName>
    <definedName name="m_2005">#REF!</definedName>
    <definedName name="m_2005fakt">#REF!</definedName>
    <definedName name="m_2006">#REF!</definedName>
    <definedName name="m_2006ocenka">#REF!</definedName>
    <definedName name="m_2006plan">#REF!</definedName>
    <definedName name="m_2007">#REF!</definedName>
    <definedName name="m_2007_1">#REF!</definedName>
    <definedName name="m_2007_2">#REF!</definedName>
    <definedName name="m_2007_3">#REF!</definedName>
    <definedName name="m_2008">#REF!</definedName>
    <definedName name="m_2009">#REF!</definedName>
    <definedName name="m_dep_I">#REF!</definedName>
    <definedName name="m_dep_I1">#REF!</definedName>
    <definedName name="m_dep_N">#REF!</definedName>
    <definedName name="m_f2002">#REF!</definedName>
    <definedName name="m_Key2">#REF!</definedName>
    <definedName name="m_o2003">#REF!</definedName>
    <definedName name="m_OTM2005">#REF!</definedName>
    <definedName name="m_OTM2006">#REF!</definedName>
    <definedName name="m_OTM2007">#REF!</definedName>
    <definedName name="m_OTM2008">#REF!</definedName>
    <definedName name="m_OTM2009">#REF!</definedName>
    <definedName name="m_OTM2010">#REF!</definedName>
    <definedName name="m_OTMizm">#REF!</definedName>
    <definedName name="m_OTMkod">#REF!</definedName>
    <definedName name="m_OTMnomer">#REF!</definedName>
    <definedName name="m_OTMpokaz">#REF!</definedName>
    <definedName name="m_p2003">#REF!</definedName>
    <definedName name="m_Pr_I" localSheetId="24">#REF!</definedName>
    <definedName name="m_Pr_I">#REF!</definedName>
    <definedName name="m_Pr_N" localSheetId="24">#REF!</definedName>
    <definedName name="m_Pr_N">#REF!</definedName>
    <definedName name="m_Predpr_I">#REF!</definedName>
    <definedName name="m_Predpr_M">#REF!</definedName>
    <definedName name="m_Predpr_N">#REF!</definedName>
    <definedName name="m_Zatrat">#REF!</definedName>
    <definedName name="m_Zatrat_Ed">#REF!</definedName>
    <definedName name="m_Zatrat_K">#REF!</definedName>
    <definedName name="m_Zatrat_N">#REF!</definedName>
    <definedName name="MAAPRCAP">#REF!</definedName>
    <definedName name="MAAPRCO">#REF!</definedName>
    <definedName name="MAAPRCOAL">#REF!</definedName>
    <definedName name="MAAPRDA">#REF!</definedName>
    <definedName name="MAAPRDEP">#REF!</definedName>
    <definedName name="MAAPREOS">#REF!</definedName>
    <definedName name="MAAPREQ">#REF!</definedName>
    <definedName name="MAAPRIAT">#REF!</definedName>
    <definedName name="MAAPRIBIT">#REF!</definedName>
    <definedName name="MAAPRINT">#REF!</definedName>
    <definedName name="MAAPRISN">#REF!</definedName>
    <definedName name="MAAPRNETCONT">#REF!</definedName>
    <definedName name="MAAPRSTEAM">#REF!</definedName>
    <definedName name="MAAPRTAX">#REF!</definedName>
    <definedName name="MAAPRTO">#REF!</definedName>
    <definedName name="MAAPRWHEEL">#REF!</definedName>
    <definedName name="MAAUGCAP">#REF!</definedName>
    <definedName name="MAAUGCO">#REF!</definedName>
    <definedName name="MAAUGCOAL">#REF!</definedName>
    <definedName name="MAAUGDA">#REF!</definedName>
    <definedName name="MAAUGDEP">#REF!</definedName>
    <definedName name="MAAUGEOS">#REF!</definedName>
    <definedName name="MAAUGEQ">#REF!</definedName>
    <definedName name="MAAUGIAT">#REF!</definedName>
    <definedName name="MAAUGIBIT">#REF!</definedName>
    <definedName name="MAAUGINT">#REF!</definedName>
    <definedName name="MAAUGISN">#REF!</definedName>
    <definedName name="MAAUGNETCONT">#REF!</definedName>
    <definedName name="MAAUGSTEAM">#REF!</definedName>
    <definedName name="MAAUGTAX">#REF!</definedName>
    <definedName name="MAAUGTO">#REF!</definedName>
    <definedName name="MAAUGWHEEL">#REF!</definedName>
    <definedName name="MAAUTIAT">#REF!</definedName>
    <definedName name="MACRORNG">#REF!</definedName>
    <definedName name="MACROS_HIDE">#REF!</definedName>
    <definedName name="MACROS_UNHIDE">#REF!</definedName>
    <definedName name="MACROSRNG">#REF!</definedName>
    <definedName name="MADECCAP">#REF!</definedName>
    <definedName name="MADECCO">#REF!</definedName>
    <definedName name="MADECCOAL">#REF!</definedName>
    <definedName name="MADECDA">#REF!</definedName>
    <definedName name="MADECDEP">#REF!</definedName>
    <definedName name="MADECEOS">#REF!</definedName>
    <definedName name="MADECEQ">#REF!</definedName>
    <definedName name="MADECIAT">#REF!</definedName>
    <definedName name="MADECIBIT">#REF!</definedName>
    <definedName name="MADECINT">#REF!</definedName>
    <definedName name="MADECISN">#REF!</definedName>
    <definedName name="MADECNETCONT">#REF!</definedName>
    <definedName name="MADECSTEAM">#REF!</definedName>
    <definedName name="MADECTAX">#REF!</definedName>
    <definedName name="MADECTO">#REF!</definedName>
    <definedName name="MADECWHEEL">#REF!</definedName>
    <definedName name="mafeb">#REF!</definedName>
    <definedName name="MAFEBCAP">#REF!</definedName>
    <definedName name="MAFEBCO">#REF!</definedName>
    <definedName name="MAFEBCOAL">#REF!</definedName>
    <definedName name="MAFEBDA">#REF!</definedName>
    <definedName name="MAFEBDEP">#REF!</definedName>
    <definedName name="MAFEBEOS">#REF!</definedName>
    <definedName name="MAFEBEQ">#REF!</definedName>
    <definedName name="MAFEBIAT">#REF!</definedName>
    <definedName name="MAFEBIBIT">#REF!</definedName>
    <definedName name="MAFEBINT">#REF!</definedName>
    <definedName name="MAFEBISN">#REF!</definedName>
    <definedName name="MAFEBNETCONT">#REF!</definedName>
    <definedName name="MAFEBSTEAM">#REF!</definedName>
    <definedName name="MAFEBTAX">#REF!</definedName>
    <definedName name="MAFEBTO">#REF!</definedName>
    <definedName name="MAFEBWHEEL">#REF!</definedName>
    <definedName name="MAGWAPR">#REF!</definedName>
    <definedName name="MAGWAUG">#REF!</definedName>
    <definedName name="MAGWFEB">#REF!</definedName>
    <definedName name="MAGWJAN">#REF!</definedName>
    <definedName name="MAGWJUL">#REF!</definedName>
    <definedName name="MAGWJUN">#REF!</definedName>
    <definedName name="MAGWMAR">#REF!</definedName>
    <definedName name="MAGWMAY">#REF!</definedName>
    <definedName name="MAIBITJUL">#REF!</definedName>
    <definedName name="MAIBITJUN">#REF!</definedName>
    <definedName name="MAIBITMAY">#REF!</definedName>
    <definedName name="main" localSheetId="24">#REF!</definedName>
    <definedName name="main" localSheetId="3">#REF!</definedName>
    <definedName name="main">#REF!</definedName>
    <definedName name="Maintenance">#REF!</definedName>
    <definedName name="MAISNAPR">#REF!</definedName>
    <definedName name="MAISNFEB">#REF!</definedName>
    <definedName name="MAISNJAN">#REF!</definedName>
    <definedName name="MAISNJUL">#REF!</definedName>
    <definedName name="MAISNJUN">#REF!</definedName>
    <definedName name="MAISNMAR">#REF!</definedName>
    <definedName name="MAISNMAY">#REF!</definedName>
    <definedName name="MAJANCAP">#REF!</definedName>
    <definedName name="MAJANCO">#REF!</definedName>
    <definedName name="MAJANCOAL">#REF!</definedName>
    <definedName name="MAJANDA">#REF!</definedName>
    <definedName name="MAJANDEP">#REF!</definedName>
    <definedName name="MAJANEOS">#REF!</definedName>
    <definedName name="MAJANEQ">#REF!</definedName>
    <definedName name="MAJANIAT">#REF!</definedName>
    <definedName name="MAJANIBIT">#REF!</definedName>
    <definedName name="MAJANINT">#REF!</definedName>
    <definedName name="MAJANISN">#REF!</definedName>
    <definedName name="MAJANNETCONT">#REF!</definedName>
    <definedName name="majano">#REF!</definedName>
    <definedName name="MAJANSTEAM">#REF!</definedName>
    <definedName name="MAJANTAX">#REF!</definedName>
    <definedName name="MAJANTO">#REF!</definedName>
    <definedName name="MAJANWHEEL">#REF!</definedName>
    <definedName name="maju">#REF!</definedName>
    <definedName name="MAJULCAP">#REF!</definedName>
    <definedName name="MAJULCO">#REF!</definedName>
    <definedName name="MAJULCOAL">#REF!</definedName>
    <definedName name="MAJULDA">#REF!</definedName>
    <definedName name="MAJULDEP">#REF!</definedName>
    <definedName name="MAJULEOS">#REF!</definedName>
    <definedName name="MAJULEQ">#REF!</definedName>
    <definedName name="MAJULIAT">#REF!</definedName>
    <definedName name="MAJULINT">#REF!</definedName>
    <definedName name="MAJULISN">#REF!</definedName>
    <definedName name="MAJULNETCONT">#REF!</definedName>
    <definedName name="MAJULSTEAM">#REF!</definedName>
    <definedName name="MAJULTAX">#REF!</definedName>
    <definedName name="MAJULTO">#REF!</definedName>
    <definedName name="MAJULWHEEL">#REF!</definedName>
    <definedName name="MAJUNCAP">#REF!</definedName>
    <definedName name="MAJUNCO">#REF!</definedName>
    <definedName name="MAJUNCOAL">#REF!</definedName>
    <definedName name="MAJUNDA">#REF!</definedName>
    <definedName name="MAJUNDEP">#REF!</definedName>
    <definedName name="MAJUNEOS">#REF!</definedName>
    <definedName name="MAJUNEQ">#REF!</definedName>
    <definedName name="MAJUNIAT">#REF!</definedName>
    <definedName name="MAJUNIBIT">#REF!</definedName>
    <definedName name="MAJUNINT">#REF!</definedName>
    <definedName name="MAJUNISN">#REF!</definedName>
    <definedName name="MAJUNNETCONT">#REF!</definedName>
    <definedName name="MAJUNSTEAM">#REF!</definedName>
    <definedName name="MAJUNTAX">#REF!</definedName>
    <definedName name="MAJUNTO">#REF!</definedName>
    <definedName name="MAJUNWHEEL">#REF!</definedName>
    <definedName name="MAKE_DEFAULT">#REF!</definedName>
    <definedName name="MakeReport">#REF!</definedName>
    <definedName name="MAMARCAP">#REF!</definedName>
    <definedName name="MAMARCO">#REF!</definedName>
    <definedName name="MAMARCOAL">#REF!</definedName>
    <definedName name="MAMARDA">#REF!</definedName>
    <definedName name="MAMARDEP">#REF!</definedName>
    <definedName name="MAMAREOS">#REF!</definedName>
    <definedName name="MAMAREQ">#REF!</definedName>
    <definedName name="MAMARIAT">#REF!</definedName>
    <definedName name="MAMARIBIT">#REF!</definedName>
    <definedName name="MAMARINT">#REF!</definedName>
    <definedName name="MAMARISN">#REF!</definedName>
    <definedName name="MAMARNETCONT">#REF!</definedName>
    <definedName name="MAMARSTEAM">#REF!</definedName>
    <definedName name="MAMARTAX">#REF!</definedName>
    <definedName name="MAMARTO">#REF!</definedName>
    <definedName name="MAMARWHEEL">#REF!</definedName>
    <definedName name="MAMAYCAP">#REF!</definedName>
    <definedName name="MAMAYCO">#REF!</definedName>
    <definedName name="MAMAYCOAL">#REF!</definedName>
    <definedName name="MAMAYDA">#REF!</definedName>
    <definedName name="MAMAYDEP">#REF!</definedName>
    <definedName name="MAMAYEOS">#REF!</definedName>
    <definedName name="MAMAYEQ">#REF!</definedName>
    <definedName name="MAMAYIAT">#REF!</definedName>
    <definedName name="MAMAYIBIT">#REF!</definedName>
    <definedName name="MAMAYINT">#REF!</definedName>
    <definedName name="MAMAYISN">#REF!</definedName>
    <definedName name="MAMAYNETCONT">#REF!</definedName>
    <definedName name="MAMAYSTEAM">#REF!</definedName>
    <definedName name="MAMAYTAX">#REF!</definedName>
    <definedName name="MAMAYTO">#REF!</definedName>
    <definedName name="MAMAYWHEEL">#REF!</definedName>
    <definedName name="MAMIAPR">#REF!</definedName>
    <definedName name="MAMIAUG">#REF!</definedName>
    <definedName name="MAMIDEC">#REF!</definedName>
    <definedName name="MAMIFEB">#REF!</definedName>
    <definedName name="MAMIJAN">#REF!</definedName>
    <definedName name="MAMIJUL">#REF!</definedName>
    <definedName name="MAMIJUN">#REF!</definedName>
    <definedName name="MAMIMAR">#REF!</definedName>
    <definedName name="MAMIMAY">#REF!</definedName>
    <definedName name="MAMINOV">#REF!</definedName>
    <definedName name="MAMIOCT">#REF!</definedName>
    <definedName name="MAMISEP">#REF!</definedName>
    <definedName name="MANOVCAP">#REF!</definedName>
    <definedName name="MANOVCO">#REF!</definedName>
    <definedName name="MANOVCOAL">#REF!</definedName>
    <definedName name="MANOVDA">#REF!</definedName>
    <definedName name="MANOVDEP">#REF!</definedName>
    <definedName name="MANOVEOS">#REF!</definedName>
    <definedName name="MANOVEQ">#REF!</definedName>
    <definedName name="MANOVIAT">#REF!</definedName>
    <definedName name="MANOVIBIT">#REF!</definedName>
    <definedName name="MANOVINT">#REF!</definedName>
    <definedName name="MANOVISN">#REF!</definedName>
    <definedName name="MANOVNETCONT">#REF!</definedName>
    <definedName name="MANOVSTEAM">#REF!</definedName>
    <definedName name="MANOVTAX">#REF!</definedName>
    <definedName name="MANOVTO">#REF!</definedName>
    <definedName name="MANOVWHEEL">#REF!</definedName>
    <definedName name="MAOCTCAP">#REF!</definedName>
    <definedName name="MAOCTCO">#REF!</definedName>
    <definedName name="MAOCTCOAL">#REF!</definedName>
    <definedName name="MAOCTDA">#REF!</definedName>
    <definedName name="MAOCTDEP">#REF!</definedName>
    <definedName name="MAOCTEOS">#REF!</definedName>
    <definedName name="MAOCTEQ">#REF!</definedName>
    <definedName name="MAOCTIAT">#REF!</definedName>
    <definedName name="MAOCTIBIT">#REF!</definedName>
    <definedName name="MAOCTINT">#REF!</definedName>
    <definedName name="MAOCTISN">#REF!</definedName>
    <definedName name="MAOCTNETCONT">#REF!</definedName>
    <definedName name="MAOCTSTEAM">#REF!</definedName>
    <definedName name="MAOCTTAX">#REF!</definedName>
    <definedName name="MAOCTTO">#REF!</definedName>
    <definedName name="MAOCTWHEEL">#REF!</definedName>
    <definedName name="Mar_02">#REF!</definedName>
    <definedName name="Mar_03">#REF!</definedName>
    <definedName name="Mar_04">#REF!</definedName>
    <definedName name="march">#REF!</definedName>
    <definedName name="MARGIN">#N/A</definedName>
    <definedName name="mas_1">#REF!</definedName>
    <definedName name="mas_1___0">#REF!</definedName>
    <definedName name="mas_1___6">#REF!</definedName>
    <definedName name="mas_2">#REF!</definedName>
    <definedName name="mas_2___0">#REF!</definedName>
    <definedName name="mas_2___6">#REF!</definedName>
    <definedName name="mas_2_new">#REF!</definedName>
    <definedName name="mas_3">#REF!</definedName>
    <definedName name="mas_3___0">#REF!</definedName>
    <definedName name="mas_3___6">#REF!</definedName>
    <definedName name="mas_4">#REF!</definedName>
    <definedName name="mas_4___0">#REF!</definedName>
    <definedName name="mas_4___6">#REF!</definedName>
    <definedName name="mas_new">#REF!</definedName>
    <definedName name="mas_old">#REF!</definedName>
    <definedName name="mas_spisok">#REF!</definedName>
    <definedName name="MASEPCAP">#REF!</definedName>
    <definedName name="MASEPCO">#REF!</definedName>
    <definedName name="MASEPCOAL">#REF!</definedName>
    <definedName name="MASEPDA">#REF!</definedName>
    <definedName name="MASEPDEP">#REF!</definedName>
    <definedName name="MASEPEOS">#REF!</definedName>
    <definedName name="MASEPEQ">#REF!</definedName>
    <definedName name="MASEPIAT">#REF!</definedName>
    <definedName name="MASEPIBIT">#REF!</definedName>
    <definedName name="MASEPINT">#REF!</definedName>
    <definedName name="MASEPISN">#REF!</definedName>
    <definedName name="MASEPNETCONT">#REF!</definedName>
    <definedName name="MASEPSTEAM">#REF!</definedName>
    <definedName name="MASEPTAX">#REF!</definedName>
    <definedName name="MASEPTO">#REF!</definedName>
    <definedName name="MASEPWHEEL">#REF!</definedName>
    <definedName name="matrix" localSheetId="24">#REF!</definedName>
    <definedName name="matrix">#REF!</definedName>
    <definedName name="mauusdz">#REF!</definedName>
    <definedName name="MAXWC">#REF!</definedName>
    <definedName name="may">#REF!</definedName>
    <definedName name="May_02">#REF!</definedName>
    <definedName name="May_03">#REF!</definedName>
    <definedName name="May_04">#REF!</definedName>
    <definedName name="maykzt">#REF!</definedName>
    <definedName name="maykzts">#REF!</definedName>
    <definedName name="MAYREVBUD">#REF!</definedName>
    <definedName name="mayusd">#REF!</definedName>
    <definedName name="MBAPRBANKINT">#REF!</definedName>
    <definedName name="MBAPRCAP">#REF!</definedName>
    <definedName name="MBAPRCO">#REF!</definedName>
    <definedName name="MBAPRCOAL">#REF!</definedName>
    <definedName name="MBAPRDA">#REF!</definedName>
    <definedName name="MBAPRDEP">#REF!</definedName>
    <definedName name="MBAPREOS">#REF!</definedName>
    <definedName name="MBAPREQ">#REF!</definedName>
    <definedName name="MBAPRIAT">#REF!</definedName>
    <definedName name="MBAPRIBIT">#REF!</definedName>
    <definedName name="MBAPRINT">#REF!</definedName>
    <definedName name="MBAPRNETCONT">#REF!</definedName>
    <definedName name="MBAPRSTEAM">#REF!</definedName>
    <definedName name="MBAPRTAX">#REF!</definedName>
    <definedName name="MBAPRTO">#REF!</definedName>
    <definedName name="MBAPRWHEEL">#REF!</definedName>
    <definedName name="MBAUGBANKINT">#REF!</definedName>
    <definedName name="MBAUGCAP">#REF!</definedName>
    <definedName name="MBAUGCO">#REF!</definedName>
    <definedName name="MBAUGCOAL">#REF!</definedName>
    <definedName name="MBAUGDA">#REF!</definedName>
    <definedName name="MBAUGDEP">#REF!</definedName>
    <definedName name="MBAUGEOS">#REF!</definedName>
    <definedName name="MBAUGEQ">#REF!</definedName>
    <definedName name="MBAUGIAT">#REF!</definedName>
    <definedName name="MBAUGIBIT">#REF!</definedName>
    <definedName name="MBAUGINT">#REF!</definedName>
    <definedName name="MBAUGNETCONT">#REF!</definedName>
    <definedName name="MBAUGSTEAM">#REF!</definedName>
    <definedName name="MBAUGTAX">#REF!</definedName>
    <definedName name="MBAUGTO">#REF!</definedName>
    <definedName name="MBAUGWHEEL">#REF!</definedName>
    <definedName name="MBDECBANKINT">#REF!</definedName>
    <definedName name="MBDECCAP">#REF!</definedName>
    <definedName name="MBDECCO">#REF!</definedName>
    <definedName name="MBDECCOAL">#REF!</definedName>
    <definedName name="MBDECDEP">#REF!</definedName>
    <definedName name="MBDECEOS">#REF!</definedName>
    <definedName name="MBDECEQ">#REF!</definedName>
    <definedName name="MBDECIAT">#REF!</definedName>
    <definedName name="MBDECIBIT">#REF!</definedName>
    <definedName name="MBDECINT">#REF!</definedName>
    <definedName name="MBDECNETCONT">#REF!</definedName>
    <definedName name="MBDECSTEAM">#REF!</definedName>
    <definedName name="MBDECTAX">#REF!</definedName>
    <definedName name="MBDECTO">#REF!</definedName>
    <definedName name="MBDECWHEEL">#REF!</definedName>
    <definedName name="MBFEBBANKINT">#REF!</definedName>
    <definedName name="MBFEBCAP">#REF!</definedName>
    <definedName name="MBFEBCO">#REF!</definedName>
    <definedName name="MBFEBCOAL">#REF!</definedName>
    <definedName name="MBFEBDA">#REF!</definedName>
    <definedName name="MBFEBDEP">#REF!</definedName>
    <definedName name="MBFEBEOS">#REF!</definedName>
    <definedName name="MBFEBEQ">#REF!</definedName>
    <definedName name="MBFEBIAT">#REF!</definedName>
    <definedName name="MBFEBIBIT">#REF!</definedName>
    <definedName name="MBFEBINT">#REF!</definedName>
    <definedName name="MBFEBNETCONT">#REF!</definedName>
    <definedName name="MBFEBSTEAM">#REF!</definedName>
    <definedName name="MBFEBTAX">#REF!</definedName>
    <definedName name="MBFEBTO">#REF!</definedName>
    <definedName name="MBFEBWHEEL">#REF!</definedName>
    <definedName name="MBISNAPR">#REF!</definedName>
    <definedName name="MBISNAUG">#REF!</definedName>
    <definedName name="MBISNDEC">#REF!</definedName>
    <definedName name="MBISNFEB">#REF!</definedName>
    <definedName name="MBISNJAN">#REF!</definedName>
    <definedName name="MBISNJUL">#REF!</definedName>
    <definedName name="MBISNJUN">#REF!</definedName>
    <definedName name="MBISNMAR">#REF!</definedName>
    <definedName name="MBISNMAY">#REF!</definedName>
    <definedName name="MBISNNOV">#REF!</definedName>
    <definedName name="MBISNOCT">#REF!</definedName>
    <definedName name="MBISNSEP">#REF!</definedName>
    <definedName name="MBJANBANKINT">#REF!</definedName>
    <definedName name="MBJANCAP">#REF!</definedName>
    <definedName name="MBJANCO">#REF!</definedName>
    <definedName name="MBJANCOAL">#REF!</definedName>
    <definedName name="MBJANDA">#REF!</definedName>
    <definedName name="MBJANDEP">#REF!</definedName>
    <definedName name="MBJANEOS">#REF!</definedName>
    <definedName name="MBJANEQ">#REF!</definedName>
    <definedName name="MBJANIAT">#REF!</definedName>
    <definedName name="MBJANIBIT">#REF!</definedName>
    <definedName name="MBJANINT">#REF!</definedName>
    <definedName name="MBJANNETCONT">#REF!</definedName>
    <definedName name="MBJANSTEAM">#REF!</definedName>
    <definedName name="MBJANTAX">#REF!</definedName>
    <definedName name="MBJANWHEEL">#REF!</definedName>
    <definedName name="MBJULBANKINT">#REF!</definedName>
    <definedName name="MBJULCAP">#REF!</definedName>
    <definedName name="MBJULCO">#REF!</definedName>
    <definedName name="MBJULCOAL">#REF!</definedName>
    <definedName name="MBJULDA">#REF!</definedName>
    <definedName name="MBJULDEP">#REF!</definedName>
    <definedName name="MBJULEOS">#REF!</definedName>
    <definedName name="MBJULEQ">#REF!</definedName>
    <definedName name="MBJULIAT">#REF!</definedName>
    <definedName name="MBJULIBIT">#REF!</definedName>
    <definedName name="MBJULINT">#REF!</definedName>
    <definedName name="MBJULNETCONT">#REF!</definedName>
    <definedName name="MBJULSTEAM">#REF!</definedName>
    <definedName name="MBJULTAX">#REF!</definedName>
    <definedName name="MBJULTO">#REF!</definedName>
    <definedName name="MBJULWHEEL">#REF!</definedName>
    <definedName name="MBJUNBANKINT">#REF!</definedName>
    <definedName name="MBJUNCAP">#REF!</definedName>
    <definedName name="MBJUNCO">#REF!</definedName>
    <definedName name="MBJUNCOAL">#REF!</definedName>
    <definedName name="MBJUNDA">#REF!</definedName>
    <definedName name="MBJUNDEP">#REF!</definedName>
    <definedName name="MBJUNEOS">#REF!</definedName>
    <definedName name="MBJUNEQ">#REF!</definedName>
    <definedName name="MBJUNIAT">#REF!</definedName>
    <definedName name="MBJUNIBIT">#REF!</definedName>
    <definedName name="MBJUNINT">#REF!</definedName>
    <definedName name="MBJUNNETCONT">#REF!</definedName>
    <definedName name="MBJUNSTEAM">#REF!</definedName>
    <definedName name="MBJUNTAX">#REF!</definedName>
    <definedName name="MBJUNTO">#REF!</definedName>
    <definedName name="MBJUNWHEEL">#REF!</definedName>
    <definedName name="MBMARBANKINT">#REF!</definedName>
    <definedName name="MBMARCAP">#REF!</definedName>
    <definedName name="MBMARCO">#REF!</definedName>
    <definedName name="MBMARCOAL">#REF!</definedName>
    <definedName name="MBMARDA">#REF!</definedName>
    <definedName name="MBMARDEP">#REF!</definedName>
    <definedName name="MBMAREOS">#REF!</definedName>
    <definedName name="MBMAREQ">#REF!</definedName>
    <definedName name="MBMARIAT">#REF!</definedName>
    <definedName name="MBMARIBIT">#REF!</definedName>
    <definedName name="MBMARINT">#REF!</definedName>
    <definedName name="MBMARNETCONT">#REF!</definedName>
    <definedName name="MBMARSTEAM">#REF!</definedName>
    <definedName name="MBMARTAX">#REF!</definedName>
    <definedName name="MBMARTO">#REF!</definedName>
    <definedName name="MBMARWHEEL">#REF!</definedName>
    <definedName name="MBMAYBANKINT">#REF!</definedName>
    <definedName name="MBMAYCAP">#REF!</definedName>
    <definedName name="MBMAYCO">#REF!</definedName>
    <definedName name="MBMAYCOAL">#REF!</definedName>
    <definedName name="MBMAYDA">#REF!</definedName>
    <definedName name="MBMAYDEP">#REF!</definedName>
    <definedName name="MBMAYEOS">#REF!</definedName>
    <definedName name="MBMAYEQ">#REF!</definedName>
    <definedName name="MBMAYIAT">#REF!</definedName>
    <definedName name="MBMAYIBIT">#REF!</definedName>
    <definedName name="MBMAYINT">#REF!</definedName>
    <definedName name="MBMAYNETCONT">#REF!</definedName>
    <definedName name="MBMAYSTEAM">#REF!</definedName>
    <definedName name="MBMAYTAX">#REF!</definedName>
    <definedName name="MBMAYTO">#REF!</definedName>
    <definedName name="MBMAYWHEEL">#REF!</definedName>
    <definedName name="MBMIAPR">#REF!</definedName>
    <definedName name="MBMIAUG">#REF!</definedName>
    <definedName name="MBMIDEC">#REF!</definedName>
    <definedName name="MBMIFEB">#REF!</definedName>
    <definedName name="MBMIJAN">#REF!</definedName>
    <definedName name="MBMIJUL">#REF!</definedName>
    <definedName name="MBMIJUN">#REF!</definedName>
    <definedName name="MBMIMAR">#REF!</definedName>
    <definedName name="MBMIMAY">#REF!</definedName>
    <definedName name="MBMINOV">#REF!</definedName>
    <definedName name="MBMIOCT">#REF!</definedName>
    <definedName name="MBMISEP">#REF!</definedName>
    <definedName name="MBNOVBANKINT">#REF!</definedName>
    <definedName name="MBNOVCAP">#REF!</definedName>
    <definedName name="MBNOVCO">#REF!</definedName>
    <definedName name="MBNOVCOAL">#REF!</definedName>
    <definedName name="MBNOVDA">#REF!</definedName>
    <definedName name="MBNOVDEP">#REF!</definedName>
    <definedName name="MBNOVEOS">#REF!</definedName>
    <definedName name="MBNOVEQ">#REF!</definedName>
    <definedName name="MBNOVIAT">#REF!</definedName>
    <definedName name="MBNOVIBIT">#REF!</definedName>
    <definedName name="MBNOVINT">#REF!</definedName>
    <definedName name="MBNOVNETCONT">#REF!</definedName>
    <definedName name="MBNOVSTEAM">#REF!</definedName>
    <definedName name="MBNOVTAX">#REF!</definedName>
    <definedName name="MBNOVTO">#REF!</definedName>
    <definedName name="MBNOVWHEEL">#REF!</definedName>
    <definedName name="MBOCTBANKINT">#REF!</definedName>
    <definedName name="MBOCTCAP">#REF!</definedName>
    <definedName name="MBOCTCO">#REF!</definedName>
    <definedName name="MBOCTCOAL">#REF!</definedName>
    <definedName name="MBOCTDA">#REF!</definedName>
    <definedName name="MBOCTDEP">#REF!</definedName>
    <definedName name="MBOCTEOS">#REF!</definedName>
    <definedName name="MBOCTEQ">#REF!</definedName>
    <definedName name="MBOCTIAT">#REF!</definedName>
    <definedName name="MBOCTIBIT">#REF!</definedName>
    <definedName name="MBOCTINT">#REF!</definedName>
    <definedName name="MBOCTNETCONT">#REF!</definedName>
    <definedName name="MBOCTSTEAM">#REF!</definedName>
    <definedName name="MBOCTTAX">#REF!</definedName>
    <definedName name="MBOCTTO">#REF!</definedName>
    <definedName name="MBOCTWHEEL">#REF!</definedName>
    <definedName name="MBSEPBANKINT">#REF!</definedName>
    <definedName name="MBSEPCAP">#REF!</definedName>
    <definedName name="MBSEPCO">#REF!</definedName>
    <definedName name="MBSEPCOAL">#REF!</definedName>
    <definedName name="MBSEPDA">#REF!</definedName>
    <definedName name="MBSEPDEP">#REF!</definedName>
    <definedName name="MBSEPEOS">#REF!</definedName>
    <definedName name="MBSEPEQ">#REF!</definedName>
    <definedName name="MBSEPIAT">#REF!</definedName>
    <definedName name="MBSEPIBIT">#REF!</definedName>
    <definedName name="MBSEPINT">#REF!</definedName>
    <definedName name="MBSEPNETCONT">#REF!</definedName>
    <definedName name="MBSEPSTEAM">#REF!</definedName>
    <definedName name="MBSEPTAX">#REF!</definedName>
    <definedName name="MBSEPTO">#REF!</definedName>
    <definedName name="MBSEPWHEEL">#REF!</definedName>
    <definedName name="MD_SORRY_OK">#REF!</definedName>
    <definedName name="MESATZ" localSheetId="24">#REF!</definedName>
    <definedName name="MESATZ" localSheetId="12">[8]Hidden!$H$2:$H$13</definedName>
    <definedName name="MESATZ" localSheetId="13">[8]Hidden!$H$2:$H$13</definedName>
    <definedName name="MESATZ">#REF!</definedName>
    <definedName name="Method">#REF!</definedName>
    <definedName name="Metricskillme">#REF!</definedName>
    <definedName name="MidlingsPriceRealIn">#REF!</definedName>
    <definedName name="MidlingsUnitVariableKZTShareIn">#REF!</definedName>
    <definedName name="MidlingsUnitVariableRealIn">#REF!</definedName>
    <definedName name="MidlingsVolumeIn">#REF!</definedName>
    <definedName name="million">#REF!</definedName>
    <definedName name="MINCASH">#REF!</definedName>
    <definedName name="minlabor_costs">#REF!</definedName>
    <definedName name="MINPROFIT">#REF!</definedName>
    <definedName name="Misc">#REF!</definedName>
    <definedName name="MK3PSW">#REF!</definedName>
    <definedName name="MKALCSW">#REF!</definedName>
    <definedName name="MKEUROHW">#REF!</definedName>
    <definedName name="MKSERV">#REF!</definedName>
    <definedName name="MKUP">#REF!</definedName>
    <definedName name="mmm">#REF!</definedName>
    <definedName name="mmyyFil">#REF!</definedName>
    <definedName name="Money1">#REF!</definedName>
    <definedName name="Money11">#REF!</definedName>
    <definedName name="Money2">#REF!</definedName>
    <definedName name="Money21">#REF!</definedName>
    <definedName name="MoneyR">#REF!</definedName>
    <definedName name="Month_title" localSheetId="24">#REF!</definedName>
    <definedName name="Month_title">#REF!</definedName>
    <definedName name="Month_title_R" localSheetId="24">#REF!</definedName>
    <definedName name="Month_title_R">#REF!</definedName>
    <definedName name="MonthGen" localSheetId="24">#REF!</definedName>
    <definedName name="MonthGen">#REF!</definedName>
    <definedName name="MonthInd" localSheetId="24">#REF!</definedName>
    <definedName name="MonthInd" localSheetId="12">[9]list_with_code!$H$19</definedName>
    <definedName name="MonthInd" localSheetId="13">[9]list_with_code!$H$19</definedName>
    <definedName name="MonthInd">#REF!</definedName>
    <definedName name="MonthNext" localSheetId="24">#REF!</definedName>
    <definedName name="MonthNext" localSheetId="12">[8]Hidden!$H$23</definedName>
    <definedName name="MonthNext" localSheetId="13">[8]Hidden!$H$23</definedName>
    <definedName name="MonthNext" localSheetId="3">#REF!</definedName>
    <definedName name="MonthNext">#REF!</definedName>
    <definedName name="MonthPrev" localSheetId="24">#REF!</definedName>
    <definedName name="MonthPrev" localSheetId="12">[8]Hidden!$H$21</definedName>
    <definedName name="MonthPrev" localSheetId="13">[8]Hidden!$H$21</definedName>
    <definedName name="MonthPrev" localSheetId="3">#REF!</definedName>
    <definedName name="MonthPrev">#REF!</definedName>
    <definedName name="months">#REF!</definedName>
    <definedName name="MonthWord" localSheetId="24">#REF!</definedName>
    <definedName name="MonthWord">#REF!</definedName>
    <definedName name="n">#REF!</definedName>
    <definedName name="Nada">#N/A</definedName>
    <definedName name="NAME">#REF!</definedName>
    <definedName name="NameBeg">#REF!</definedName>
    <definedName name="namepi1">#REF!</definedName>
    <definedName name="NarastMESATZ" localSheetId="24">#REF!</definedName>
    <definedName name="NarastMESATZ">#REF!</definedName>
    <definedName name="NBK">89.57</definedName>
    <definedName name="nbv">#REF!</definedName>
    <definedName name="NBVTotalBf">#REF!</definedName>
    <definedName name="Negative_Rec_Cnt" localSheetId="24">#REF!</definedName>
    <definedName name="Negative_Rec_Cnt">#REF!</definedName>
    <definedName name="Negative_Values" localSheetId="24">#REF!</definedName>
    <definedName name="Negative_Values">#REF!</definedName>
    <definedName name="net">#REF!</definedName>
    <definedName name="Net_Book_Value" localSheetId="24">#REF!</definedName>
    <definedName name="Net_Book_Value">#REF!</definedName>
    <definedName name="net_capex_2003">#REF!</definedName>
    <definedName name="Net_sales_IS">#REF!</definedName>
    <definedName name="neu" localSheetId="23" hidden="1">{#N/A,#N/A,FALSE,"Planned"}</definedName>
    <definedName name="neu" hidden="1">{#N/A,#N/A,FALSE,"Planned"}</definedName>
    <definedName name="new_dolv">#REF!</definedName>
    <definedName name="new_index" localSheetId="24">#REF!</definedName>
    <definedName name="new_index">#REF!</definedName>
    <definedName name="New_Loan_1">#REF!</definedName>
    <definedName name="New_Loan_10">#REF!</definedName>
    <definedName name="New_Loan_2">#REF!</definedName>
    <definedName name="New_Loan_3">#REF!</definedName>
    <definedName name="New_Loan_4">#REF!</definedName>
    <definedName name="New_Loan_5">#REF!</definedName>
    <definedName name="New_Loan_6">#REF!</definedName>
    <definedName name="New_Loan_7">#REF!</definedName>
    <definedName name="New_Loan_8">#REF!</definedName>
    <definedName name="New_Loan_9">#REF!</definedName>
    <definedName name="NEXT_LET">#REF!</definedName>
    <definedName name="NEXT_LET2">#REF!</definedName>
    <definedName name="NEXT_ROW">#REF!</definedName>
    <definedName name="NextMonth" localSheetId="24">[10]Hidden!$H$22</definedName>
    <definedName name="NextMonth">#REF!</definedName>
    <definedName name="NextMonthYear" localSheetId="24">#REF!</definedName>
    <definedName name="NextMonthYear">#REF!</definedName>
    <definedName name="nhghm">#REF!</definedName>
    <definedName name="NINE">#REF!</definedName>
    <definedName name="NMT">#N/A</definedName>
    <definedName name="NN">#REF!</definedName>
    <definedName name="nnn">#REF!</definedName>
    <definedName name="NO_UPDATE">#REF!</definedName>
    <definedName name="Note5">#REF!</definedName>
    <definedName name="Notes">#REF!</definedName>
    <definedName name="nov">#REF!</definedName>
    <definedName name="Nov_02">#REF!</definedName>
    <definedName name="Nov_03">#REF!</definedName>
    <definedName name="Nov_04">#REF!</definedName>
    <definedName name="npi">#REF!</definedName>
    <definedName name="npv">#REF!</definedName>
    <definedName name="NPVR">#REF!</definedName>
    <definedName name="Num_Pmt_Per_Year">#REF!</definedName>
    <definedName name="Number_of_Payments" localSheetId="24">MATCH(0.01,'Объемные показатели Моб.опер'!End_Bal,-1)+1</definedName>
    <definedName name="Number_of_Payments" localSheetId="23">MATCH(0.01,End_Bal,-1)+1</definedName>
    <definedName name="Number_of_Payments" localSheetId="3">MATCH(0.01,'топл для отопл'!End_Bal,-1)+1</definedName>
    <definedName name="Number_of_Payments">MATCH(0.01,End_Bal,-1)+1</definedName>
    <definedName name="o">#REF!</definedName>
    <definedName name="oct">#REF!</definedName>
    <definedName name="Oct_02">#REF!</definedName>
    <definedName name="Oct_03">#REF!</definedName>
    <definedName name="Oct_04">#REF!</definedName>
    <definedName name="OffPeak" localSheetId="24">#REF!</definedName>
    <definedName name="OffPeak">#REF!</definedName>
    <definedName name="oks" localSheetId="23"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oks"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okup_disc">#REF!</definedName>
    <definedName name="okup_nedisc">#REF!</definedName>
    <definedName name="old">#REF!</definedName>
    <definedName name="Old_Bank_Loans">#REF!</definedName>
    <definedName name="ONE">#REF!</definedName>
    <definedName name="oo">#REF!</definedName>
    <definedName name="ÓÓ">#REF!</definedName>
    <definedName name="OpDate">#REF!</definedName>
    <definedName name="OPER_COST">#REF!</definedName>
    <definedName name="operators">#REF!</definedName>
    <definedName name="OrderTable" hidden="1">#REF!</definedName>
    <definedName name="OTA" localSheetId="24">#REF!</definedName>
    <definedName name="OTA" localSheetId="3">#REF!</definedName>
    <definedName name="OTA">#REF!</definedName>
    <definedName name="OTCST1">#REF!</definedName>
    <definedName name="OTCST2">#REF!</definedName>
    <definedName name="OTCST3">#REF!</definedName>
    <definedName name="OTHER_COST2">#REF!</definedName>
    <definedName name="OTHER_COST3">#REF!</definedName>
    <definedName name="other_share">#REF!</definedName>
    <definedName name="other_taxes">#REF!</definedName>
    <definedName name="OtherCoalRevenueIn">#REF!</definedName>
    <definedName name="OtherCoalRevenueKZTShareIn">#REF!</definedName>
    <definedName name="OtherCoalUnitVariableMarginIn">#REF!</definedName>
    <definedName name="OTHERCOST1">#REF!</definedName>
    <definedName name="OtherSteelRevenueIn">#REF!</definedName>
    <definedName name="OtherSteelRevenueKZTShareIn">#REF!</definedName>
    <definedName name="OtherSteelUnitVariableMarginIn">#REF!</definedName>
    <definedName name="OTT" localSheetId="24">#REF!</definedName>
    <definedName name="OTT" localSheetId="3">#REF!</definedName>
    <definedName name="OTT">#REF!</definedName>
    <definedName name="Outgoing_voice">#REF!</definedName>
    <definedName name="overhead">#REF!</definedName>
    <definedName name="overheads">#REF!</definedName>
    <definedName name="p" localSheetId="24">#REF!</definedName>
    <definedName name="p">#REF!</definedName>
    <definedName name="Pal_Workbook_GUID" hidden="1">"5LWH3ET2GAJ7I326QYQH7VR3"</definedName>
    <definedName name="PARSENS1_1">#REF!</definedName>
    <definedName name="PARSENS1_2">#REF!</definedName>
    <definedName name="PARSENS2">#REF!</definedName>
    <definedName name="PATH">#REF!</definedName>
    <definedName name="paula">#REF!</definedName>
    <definedName name="Pay_Date">#REF!</definedName>
    <definedName name="Pay_Num">#REF!</definedName>
    <definedName name="payables">#REF!</definedName>
    <definedName name="Payment_Date" localSheetId="17">#N/A</definedName>
    <definedName name="Payment_Date" localSheetId="19">#N/A</definedName>
    <definedName name="Payment_Date" localSheetId="20">#N/A</definedName>
    <definedName name="Payment_Date" localSheetId="16">#N/A</definedName>
    <definedName name="Payment_Date" localSheetId="23">#N/A</definedName>
    <definedName name="Payment_Date" localSheetId="18">#N/A</definedName>
    <definedName name="Payment_Date">DATE(YEAR('Объемные показатели Моб.опер'!Loan_Start),MONTH('Объемные показатели Моб.опер'!Loan_Start)+Payment_Number,DAY('Объемные показатели Моб.опер'!Loan_Start))</definedName>
    <definedName name="pc">#REF!</definedName>
    <definedName name="pd">#REF!</definedName>
    <definedName name="People">#REF!</definedName>
    <definedName name="periodTxt" localSheetId="12">[7]Отчет!#REF!</definedName>
    <definedName name="periodTxt" localSheetId="13">[7]Отчет!#REF!</definedName>
    <definedName name="periodTxt">[7]Отчет!#REF!</definedName>
    <definedName name="PERSONALIZE">#REF!</definedName>
    <definedName name="personnel">#REF!</definedName>
    <definedName name="PG_NUM">#REF!</definedName>
    <definedName name="Phone">#REF!</definedName>
    <definedName name="pi">#REF!</definedName>
    <definedName name="PICK_3">#REF!</definedName>
    <definedName name="PICKLEHR">#REF!</definedName>
    <definedName name="PICKLING_4">#REF!</definedName>
    <definedName name="PICKLING_GALV">#REF!</definedName>
    <definedName name="PIPES">#REF!</definedName>
    <definedName name="PipesPriceBaseIn">#REF!</definedName>
    <definedName name="PipesPriceOptimisticIn">#REF!</definedName>
    <definedName name="PipesPricePessimisticIn">#REF!</definedName>
    <definedName name="PipesUnitVariableKZTShareIn">#REF!</definedName>
    <definedName name="PipesUnitVariableRealIn">#REF!</definedName>
    <definedName name="PipesVolumeBaseIn">#REF!</definedName>
    <definedName name="PipesVolumeOptimisticIn">#REF!</definedName>
    <definedName name="PipesVolumePessimisticIn">#REF!</definedName>
    <definedName name="pkm" localSheetId="24">#REF!</definedName>
    <definedName name="pkm">#REF!</definedName>
    <definedName name="plqtr">#REF!,#REF!</definedName>
    <definedName name="plqtr199">#REF!</definedName>
    <definedName name="plqtr299" localSheetId="24">#REF!,#REF!</definedName>
    <definedName name="plqtr299">#REF!,#REF!</definedName>
    <definedName name="plv">#REF!</definedName>
    <definedName name="plytd">#REF!,#REF!</definedName>
    <definedName name="plytd2">#REF!,#REF!</definedName>
    <definedName name="plytd99" localSheetId="24">#REF!,#REF!</definedName>
    <definedName name="plytd99">#REF!,#REF!</definedName>
    <definedName name="po">#REF!</definedName>
    <definedName name="pole7">"Поле ввода 7"</definedName>
    <definedName name="PoP_capacity" localSheetId="24">#REF!</definedName>
    <definedName name="PoP_capacity">#REF!</definedName>
    <definedName name="PoP_implement" localSheetId="24">#REF!</definedName>
    <definedName name="PoP_implement">#REF!</definedName>
    <definedName name="PoP_integr" localSheetId="24">#REF!</definedName>
    <definedName name="PoP_integr">#REF!</definedName>
    <definedName name="PoP_project" localSheetId="24">#REF!</definedName>
    <definedName name="PoP_project">#REF!</definedName>
    <definedName name="PopDate" localSheetId="24">#REF!</definedName>
    <definedName name="PopDate">#REF!</definedName>
    <definedName name="Population_Count" localSheetId="24">#REF!</definedName>
    <definedName name="Population_Count">#REF!</definedName>
    <definedName name="Positive_Rec_Cnt" localSheetId="24">#REF!</definedName>
    <definedName name="Positive_Rec_Cnt">#REF!</definedName>
    <definedName name="Positive_Values" localSheetId="24">#REF!</definedName>
    <definedName name="Positive_Values">#REF!</definedName>
    <definedName name="Postage_AD">#REF!</definedName>
    <definedName name="Postage_CD">#REF!</definedName>
    <definedName name="Postage_CS">#REF!</definedName>
    <definedName name="Postage_FD">#REF!</definedName>
    <definedName name="Postage_Free">#REF!</definedName>
    <definedName name="Postage_MD">#REF!</definedName>
    <definedName name="Postage_PR">#REF!</definedName>
    <definedName name="Postage_TD">#REF!</definedName>
    <definedName name="pp">#REF!</definedName>
    <definedName name="ppp">#REF!</definedName>
    <definedName name="pr" localSheetId="23" hidden="1">{"Subs_R",#N/A,FALSE,"SubProj";"Tar_Alm_R",#N/A,FALSE,"Tariffs";"IS_R",#N/A,FALSE,"FSN";"CF_R",#N/A,FALSE,"FSN";"BS_R",#N/A,FALSE,"FSN";"Tum_R",#N/A,FALSE,"Prepaid";"FP_Alm_R",#N/A,FALSE,"FixedPhone";"Staff_R",#N/A,FALSE,"Staff"}</definedName>
    <definedName name="pr" hidden="1">{"Subs_R",#N/A,FALSE,"SubProj";"Tar_Alm_R",#N/A,FALSE,"Tariffs";"IS_R",#N/A,FALSE,"FSN";"CF_R",#N/A,FALSE,"FSN";"BS_R",#N/A,FALSE,"FSN";"Tum_R",#N/A,FALSE,"Prepaid";"FP_Alm_R",#N/A,FALSE,"FixedPhone";"Staff_R",#N/A,FALSE,"Staff"}</definedName>
    <definedName name="pr_03" localSheetId="24">#REF!</definedName>
    <definedName name="pr_03">#REF!</definedName>
    <definedName name="pr_04" localSheetId="24">#REF!</definedName>
    <definedName name="pr_04">#REF!</definedName>
    <definedName name="pr_05" localSheetId="24">#REF!</definedName>
    <definedName name="pr_05">#REF!</definedName>
    <definedName name="pr_06" localSheetId="24">#REF!</definedName>
    <definedName name="pr_06">#REF!</definedName>
    <definedName name="PrepBy" localSheetId="24">#REF!</definedName>
    <definedName name="PrepBy">#REF!</definedName>
    <definedName name="present">#REF!</definedName>
    <definedName name="PREV_SCEN">#REF!</definedName>
    <definedName name="PrevKvartal" localSheetId="24">#REF!</definedName>
    <definedName name="PrevKvartal">#REF!</definedName>
    <definedName name="PrevKvartalYear" localSheetId="24">#REF!</definedName>
    <definedName name="PrevKvartalYear">#REF!</definedName>
    <definedName name="price_IPTV" localSheetId="24">#REF!</definedName>
    <definedName name="price_IPTV">#REF!</definedName>
    <definedName name="price_IPTV_ad" localSheetId="24">#REF!</definedName>
    <definedName name="price_IPTV_ad">#REF!</definedName>
    <definedName name="price_VoD" localSheetId="24">#REF!</definedName>
    <definedName name="price_VoD">#REF!</definedName>
    <definedName name="Price1">#REF!</definedName>
    <definedName name="Price2">#REF!</definedName>
    <definedName name="Price3">#REF!</definedName>
    <definedName name="Price4">#REF!</definedName>
    <definedName name="Price5">#REF!</definedName>
    <definedName name="Price6">#REF!</definedName>
    <definedName name="Princ">#REF!</definedName>
    <definedName name="Print_Area_1" localSheetId="24">#REF!</definedName>
    <definedName name="Print_Area_1" localSheetId="3">#REF!</definedName>
    <definedName name="Print_Area_1">#REF!</definedName>
    <definedName name="Print_Area_Reset" localSheetId="23">#N/A</definedName>
    <definedName name="Print_Area_Reset">OFFSET('Объемные показатели Моб.опер'!Full_Print,0,0,'Объемные показатели Моб.опер'!Last_Row)</definedName>
    <definedName name="PRINTBAL">#REF!</definedName>
    <definedName name="PRINTCASH">#REF!</definedName>
    <definedName name="PRINTDATA">#REF!</definedName>
    <definedName name="PRINTINC">#REF!</definedName>
    <definedName name="PRINTMACROS">#REF!</definedName>
    <definedName name="PRINTSTEPS2">#REF!</definedName>
    <definedName name="PriorRows">#REF!</definedName>
    <definedName name="PRJ">#REF!</definedName>
    <definedName name="PRO">#REF!</definedName>
    <definedName name="prod">#REF!</definedName>
    <definedName name="PROD1">#REF!</definedName>
    <definedName name="PROD2">#REF!</definedName>
    <definedName name="PRODCOST">#REF!</definedName>
    <definedName name="ProdForm" hidden="1">#REF!</definedName>
    <definedName name="Product" hidden="1">#REF!</definedName>
    <definedName name="profit">#REF!</definedName>
    <definedName name="project">#REF!</definedName>
    <definedName name="Project_Cash">#REF!</definedName>
    <definedName name="Projected">#REF!</definedName>
    <definedName name="PRT_CHART1">#REF!</definedName>
    <definedName name="PRT_CHART2">#REF!</definedName>
    <definedName name="PRT_IT">#REF!</definedName>
    <definedName name="PRT_RPT">#REF!</definedName>
    <definedName name="psHead" localSheetId="12">#REF!</definedName>
    <definedName name="psHead" localSheetId="13">#REF!</definedName>
    <definedName name="psHead">'[11]Академия IT'!#REF!</definedName>
    <definedName name="Purchase_Year">#REF!</definedName>
    <definedName name="PutHeader">#REF!</definedName>
    <definedName name="pz">#REF!</definedName>
    <definedName name="q" localSheetId="12">[12]Hidden!$G$3</definedName>
    <definedName name="q" localSheetId="13">[12]Hidden!$G$3</definedName>
    <definedName name="q">#N/A</definedName>
    <definedName name="qq">#REF!</definedName>
    <definedName name="qqq">#N/A</definedName>
    <definedName name="qqqqq">#N/A</definedName>
    <definedName name="qs">#N/A</definedName>
    <definedName name="qual_end" localSheetId="24">#REF!</definedName>
    <definedName name="qual_end" localSheetId="3">#REF!</definedName>
    <definedName name="qual_end">#REF!</definedName>
    <definedName name="qual_st" localSheetId="24">#REF!</definedName>
    <definedName name="qual_st" localSheetId="3">#REF!</definedName>
    <definedName name="qual_st">#REF!</definedName>
    <definedName name="qw" localSheetId="24">#REF!</definedName>
    <definedName name="qw">#REF!</definedName>
    <definedName name="qwe" localSheetId="12">[12]Hidden!$G$5</definedName>
    <definedName name="qwe" localSheetId="13">[12]Hidden!$G$5</definedName>
    <definedName name="qwe">#REF!,#REF!,#REF!,#REF!,#REF!,#REF!,#REF!,#REF!,#REF!</definedName>
    <definedName name="qwq">#REF!</definedName>
    <definedName name="R_Soc_tax" localSheetId="24">#REF!</definedName>
    <definedName name="R_Soc_tax">#REF!</definedName>
    <definedName name="Random_Book_Value_Totals" localSheetId="24">#REF!</definedName>
    <definedName name="Random_Book_Value_Totals">#REF!</definedName>
    <definedName name="Random_Net_Book_Value" localSheetId="24">#REF!</definedName>
    <definedName name="Random_Net_Book_Value">#REF!</definedName>
    <definedName name="Random_Population_Count" localSheetId="24">#REF!</definedName>
    <definedName name="Random_Population_Count">#REF!</definedName>
    <definedName name="Random_Sample_Size" localSheetId="24">#REF!</definedName>
    <definedName name="Random_Sample_Size">#REF!</definedName>
    <definedName name="RANGETABLE">#REF!</definedName>
    <definedName name="Rate">#REF!</definedName>
    <definedName name="rates">#REF!</definedName>
    <definedName name="rati">#N/A</definedName>
    <definedName name="RawCoalPriceRealIn">#REF!</definedName>
    <definedName name="RawCoalUnitVariableKZTShareIn">#REF!</definedName>
    <definedName name="RawCoalUnitVariableRealIn">#REF!</definedName>
    <definedName name="RawCoalVolumeIn">#REF!</definedName>
    <definedName name="RCArea" hidden="1">#REF!</definedName>
    <definedName name="receivables">#REF!</definedName>
    <definedName name="Reclass">#REF!</definedName>
    <definedName name="RecordedAuditDifferences">#REF!</definedName>
    <definedName name="red">#REF!</definedName>
    <definedName name="regionwise" localSheetId="23" hidden="1">{#N/A,#N/A,FALSE,"Sheet1"}</definedName>
    <definedName name="regionwise" hidden="1">{#N/A,#N/A,FALSE,"Sheet1"}</definedName>
    <definedName name="Rep_cur">#REF!</definedName>
    <definedName name="REPAYMENTS">#REF!</definedName>
    <definedName name="rere" localSheetId="23" hidden="1">{"'Sheet1'!$A$1:$G$85"}</definedName>
    <definedName name="rere" hidden="1">{"'Sheet1'!$A$1:$G$85"}</definedName>
    <definedName name="RES">#REF!</definedName>
    <definedName name="RES_INFOPRT">#REF!</definedName>
    <definedName name="RES_KEEPDATA">#REF!</definedName>
    <definedName name="RES_SAMPLE1">#REF!</definedName>
    <definedName name="RES_SAMPLE2">#REF!</definedName>
    <definedName name="RES_SWAPDATA">#REF!</definedName>
    <definedName name="RES_UPDDATA">#REF!</definedName>
    <definedName name="RES_UPDSC">#REF!</definedName>
    <definedName name="RES_UPDUN">#REF!</definedName>
    <definedName name="RESET">#REF!</definedName>
    <definedName name="Residential_share">#REF!</definedName>
    <definedName name="RET_DIR">#REF!</definedName>
    <definedName name="RET_LOC">#REF!</definedName>
    <definedName name="RET_LOC2">#REF!</definedName>
    <definedName name="RET_LOC3">#REF!</definedName>
    <definedName name="RET_LOC4">#REF!</definedName>
    <definedName name="rett" localSheetId="24">#REF!</definedName>
    <definedName name="rett">#REF!</definedName>
    <definedName name="RETURN1">#REF!</definedName>
    <definedName name="RETURN2">#REF!</definedName>
    <definedName name="RETURN3">#REF!</definedName>
    <definedName name="RETURN4">#REF!</definedName>
    <definedName name="REVAPRACT">#REF!</definedName>
    <definedName name="REVAPRBUD">#REF!</definedName>
    <definedName name="REVAUGACT">#REF!</definedName>
    <definedName name="REVAUGBUD">#REF!</definedName>
    <definedName name="REVDECACT">#REF!</definedName>
    <definedName name="REVDECBUD">#REF!</definedName>
    <definedName name="Revenue_Tax_Rate">#REF!</definedName>
    <definedName name="revenues">#REF!</definedName>
    <definedName name="Revenues_Collected">#REF!</definedName>
    <definedName name="REVFEBACT">#REF!</definedName>
    <definedName name="REVFEBBUD">#REF!</definedName>
    <definedName name="REVJANACT">#REF!</definedName>
    <definedName name="REVJANBUD">#REF!</definedName>
    <definedName name="REVJULACT">#REF!</definedName>
    <definedName name="REVJULBUD">#REF!</definedName>
    <definedName name="REVJUNACT">#REF!</definedName>
    <definedName name="REVJUNBUD">#REF!</definedName>
    <definedName name="REVMARACT">#REF!</definedName>
    <definedName name="REVMARBUD">#REF!</definedName>
    <definedName name="REVMAYACT">#REF!</definedName>
    <definedName name="REVMAYBUD">#REF!</definedName>
    <definedName name="REVNOVACT">#REF!</definedName>
    <definedName name="REVNOVBUD">#REF!</definedName>
    <definedName name="REVOCTACT">#REF!</definedName>
    <definedName name="REVOCTBUD">#REF!</definedName>
    <definedName name="REVSEPACT">#REF!</definedName>
    <definedName name="REVSEPBUD">#REF!</definedName>
    <definedName name="rfdthty">#REF!</definedName>
    <definedName name="rfyh">#REF!</definedName>
    <definedName name="rgrfthfn">#REF!</definedName>
    <definedName name="rhe" localSheetId="24">#REF!</definedName>
    <definedName name="rhe">#REF!</definedName>
    <definedName name="ri">#REF!</definedName>
    <definedName name="rirti">#REF!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rng">#REF!</definedName>
    <definedName name="Rng_Lst_CoQual" localSheetId="23">#N/A</definedName>
    <definedName name="Rng_Lst_CoQual">('Объемные показатели Моб.опер'!qual_st:INDEX('Объемные показатели Моб.опер'!Lst_CoName_Qual,'Объемные показатели Моб.опер'!qual_end))</definedName>
    <definedName name="RNG_NAME">#REF!</definedName>
    <definedName name="RNG_NUM">#REF!</definedName>
    <definedName name="rngChartRange">#REF!</definedName>
    <definedName name="rngCityCountry">#REF!</definedName>
    <definedName name="rngDataAll">#REF!</definedName>
    <definedName name="rngEnd">#REF!</definedName>
    <definedName name="rngIATACode">#REF!</definedName>
    <definedName name="rngResStart">#REF!</definedName>
    <definedName name="rngResult">#REF!</definedName>
    <definedName name="rngServices">#REF!</definedName>
    <definedName name="rngStart">#REF!</definedName>
    <definedName name="rngUpdate">#REF!</definedName>
    <definedName name="ROI_1">#N/A</definedName>
    <definedName name="Row">#REF!</definedName>
    <definedName name="RPT_CHART1">#REF!</definedName>
    <definedName name="RPT_CHART2">#REF!</definedName>
    <definedName name="RPT_RANGE">#REF!</definedName>
    <definedName name="RPT_TITLES">#REF!</definedName>
    <definedName name="RR">#REF!</definedName>
    <definedName name="rrr">#REF!</definedName>
    <definedName name="rt" localSheetId="24">#REF!</definedName>
    <definedName name="rt">#REF!</definedName>
    <definedName name="RUR">4.97</definedName>
    <definedName name="s">#N/A</definedName>
    <definedName name="S1_">#REF!</definedName>
    <definedName name="s1_0">#REF!</definedName>
    <definedName name="s1_1">#REF!</definedName>
    <definedName name="S10_">#REF!</definedName>
    <definedName name="S11_">#REF!</definedName>
    <definedName name="S12_">#REF!</definedName>
    <definedName name="S13_">#REF!</definedName>
    <definedName name="S14_">#REF!</definedName>
    <definedName name="S15_">#REF!</definedName>
    <definedName name="S16_">#REF!</definedName>
    <definedName name="S17_">#REF!</definedName>
    <definedName name="S18_">#REF!</definedName>
    <definedName name="S19_">#REF!</definedName>
    <definedName name="s1r">#N/A</definedName>
    <definedName name="S2_">#REF!</definedName>
    <definedName name="S20_">#REF!</definedName>
    <definedName name="S3_">#REF!</definedName>
    <definedName name="S4_">#REF!</definedName>
    <definedName name="S5_">#REF!</definedName>
    <definedName name="S6_">#REF!</definedName>
    <definedName name="S7_">#REF!</definedName>
    <definedName name="S8_">#REF!</definedName>
    <definedName name="S9_">#REF!</definedName>
    <definedName name="SAC">#REF!</definedName>
    <definedName name="SALAR1">#REF!</definedName>
    <definedName name="SALAR2">#REF!</definedName>
    <definedName name="SALAR3">#REF!</definedName>
    <definedName name="SALAR4">#REF!</definedName>
    <definedName name="salaries">#REF!</definedName>
    <definedName name="salary">#REF!</definedName>
    <definedName name="Salary_AD">#REF!</definedName>
    <definedName name="Salary_CD">#REF!</definedName>
    <definedName name="Salary_CS">#REF!</definedName>
    <definedName name="Salary_FD">#REF!</definedName>
    <definedName name="Salary_Free">#REF!</definedName>
    <definedName name="Salary_MD">#REF!</definedName>
    <definedName name="Salary_PR">#REF!</definedName>
    <definedName name="Salary_TD">#REF!</definedName>
    <definedName name="SALES">#REF!</definedName>
    <definedName name="SALINS">#REF!</definedName>
    <definedName name="SAMP_RESTORE">#REF!</definedName>
    <definedName name="SAMPDATA">#REF!</definedName>
    <definedName name="Sample_Size" localSheetId="24">#REF!</definedName>
    <definedName name="Sample_Size">#REF!</definedName>
    <definedName name="Sampled_Stratum_total" localSheetId="24">#REF!</definedName>
    <definedName name="Sampled_Stratum_total">#REF!</definedName>
    <definedName name="sap">#REF!</definedName>
    <definedName name="SAPBEXhrIndnt" hidden="1">2</definedName>
    <definedName name="SAPBEXrevision" hidden="1">85</definedName>
    <definedName name="SAPBEXsysID" hidden="1">"MWP"</definedName>
    <definedName name="SAPBEXwbID" hidden="1">"4L3REJWHFBGXWYGQ7GKKCPU6K"</definedName>
    <definedName name="SATBLT">#REF!</definedName>
    <definedName name="SATBUS">#REF!</definedName>
    <definedName name="SATRAP">#REF!</definedName>
    <definedName name="SCENARIO_LIST">#REF!</definedName>
    <definedName name="Sched_Pay">#REF!</definedName>
    <definedName name="Scheduled_Extra_Payments">#REF!</definedName>
    <definedName name="Scheduled_Interest_Rate">#REF!</definedName>
    <definedName name="Scheduled_Monthly_Payment">#REF!</definedName>
    <definedName name="sdbg">#REF!</definedName>
    <definedName name="sdf" localSheetId="12">[13]диф1в!#REF!</definedName>
    <definedName name="sdf" localSheetId="13">[13]диф1в!#REF!</definedName>
    <definedName name="sdf">[13]диф1в!#REF!</definedName>
    <definedName name="sdff">#N/A</definedName>
    <definedName name="sdfh" localSheetId="23" hidden="1">{"'Sheet1'!$A$1:$G$85"}</definedName>
    <definedName name="sdfh" hidden="1">{"'Sheet1'!$A$1:$G$85"}</definedName>
    <definedName name="sdfjnzgdj">#REF!</definedName>
    <definedName name="sdg">#REF!</definedName>
    <definedName name="sdgaf">#REF!</definedName>
    <definedName name="sdgb">#REF!</definedName>
    <definedName name="sdgbgf">#REF!</definedName>
    <definedName name="sdghSDH">#REF!</definedName>
    <definedName name="sdhks" hidden="1">#REF!</definedName>
    <definedName name="sdrgrth">#REF!</definedName>
    <definedName name="SDU">#REF!</definedName>
    <definedName name="sdyty">#REF!</definedName>
    <definedName name="Sebest">#REF!</definedName>
    <definedName name="SelectableCells">#REF!</definedName>
    <definedName name="semi_finished">#REF!</definedName>
    <definedName name="SENSTAB1">#REF!</definedName>
    <definedName name="SENSTAB2">#REF!</definedName>
    <definedName name="sep">#REF!</definedName>
    <definedName name="Sep_02">#REF!</definedName>
    <definedName name="Sep_03">#REF!</definedName>
    <definedName name="Sep_04">#REF!</definedName>
    <definedName name="Series">#REF!</definedName>
    <definedName name="ses">#REF!</definedName>
    <definedName name="SEV">#REF!</definedName>
    <definedName name="SEVEN">#REF!</definedName>
    <definedName name="sf">#N/A</definedName>
    <definedName name="sfgnbgf">#REF!</definedName>
    <definedName name="sfgnhgn">#REF!</definedName>
    <definedName name="SFH">#REF!</definedName>
    <definedName name="SFHFh">#REF!</definedName>
    <definedName name="sFilial" localSheetId="24">#REF!</definedName>
    <definedName name="sFilial">#REF!</definedName>
    <definedName name="sFormula" localSheetId="12">#REF!,#REF!</definedName>
    <definedName name="sFormula" localSheetId="13">#REF!,#REF!</definedName>
    <definedName name="sFormula">#REF!,#REF!</definedName>
    <definedName name="sFormulaInSrc" localSheetId="12">#REF!,#REF!</definedName>
    <definedName name="sFormulaInSrc" localSheetId="13">#REF!,#REF!</definedName>
    <definedName name="sFormulaInSrc">#REF!,#REF!</definedName>
    <definedName name="sfs">#REF!</definedName>
    <definedName name="sghfgn">#REF!</definedName>
    <definedName name="share_equity">#REF!</definedName>
    <definedName name="Share_Q1">#REF!</definedName>
    <definedName name="Share_Q2">#REF!</definedName>
    <definedName name="Share_Q3">#REF!</definedName>
    <definedName name="Share_Q4">#REF!</definedName>
    <definedName name="shareholder">#N/A</definedName>
    <definedName name="SHIT">#REF!</definedName>
    <definedName name="SHOP_3_ex_TP">#REF!</definedName>
    <definedName name="SHOP3">#REF!</definedName>
    <definedName name="SHP" localSheetId="12">#REF!</definedName>
    <definedName name="SHP" localSheetId="13">#REF!</definedName>
    <definedName name="SHP">#REF!</definedName>
    <definedName name="SHP3SUMMARY">#REF!</definedName>
    <definedName name="ShTitles">#REF!</definedName>
    <definedName name="SINTER">#REF!</definedName>
    <definedName name="SIX">#REF!</definedName>
    <definedName name="sjdhks" hidden="1">#REF!</definedName>
    <definedName name="skjdlksl" hidden="1">#REF!</definedName>
    <definedName name="sKVARTAL" localSheetId="24">#REF!</definedName>
    <definedName name="sKVARTAL" localSheetId="12">#REF!</definedName>
    <definedName name="sKVARTAL" localSheetId="13">#REF!</definedName>
    <definedName name="sKVARTAL">#REF!</definedName>
    <definedName name="SLABBING">#REF!</definedName>
    <definedName name="SlabPriceBaseIn">#REF!</definedName>
    <definedName name="SlabPriceOptimisticIn">#REF!</definedName>
    <definedName name="SlabPricePessimisticIn">#REF!</definedName>
    <definedName name="SLABS">#REF!</definedName>
    <definedName name="SlabUnitVariableKZTShareIn">#REF!</definedName>
    <definedName name="SlabUnitVariableRealIn">#REF!</definedName>
    <definedName name="SlabVolumeBaseIn">#REF!</definedName>
    <definedName name="SlabVolumeOptimisticIn">#REF!</definedName>
    <definedName name="SlabVolumePessimisticIn">#REF!</definedName>
    <definedName name="SlimePriceRealIn">#REF!</definedName>
    <definedName name="SlimeUnitVariableKZTShareIn">#REF!</definedName>
    <definedName name="SlimeUnitVariableRealIn">#REF!</definedName>
    <definedName name="SlimeVolumeIn">#REF!</definedName>
    <definedName name="sMonth" localSheetId="24">#REF!</definedName>
    <definedName name="sMonth">#REF!</definedName>
    <definedName name="sMonthGen" localSheetId="24">#REF!</definedName>
    <definedName name="sMonthGen">#REF!</definedName>
    <definedName name="sMonthNarast" localSheetId="24">#REF!</definedName>
    <definedName name="sMonthNarast">#REF!</definedName>
    <definedName name="sMonthNext" localSheetId="24">#REF!</definedName>
    <definedName name="sMonthNext" localSheetId="12">[8]Hidden!$H$24</definedName>
    <definedName name="sMonthNext" localSheetId="13">[8]Hidden!$H$24</definedName>
    <definedName name="sMonthNext" localSheetId="3">#REF!</definedName>
    <definedName name="sMonthNext">#REF!</definedName>
    <definedName name="social">#REF!</definedName>
    <definedName name="solver_lin" hidden="1">0</definedName>
    <definedName name="solver_num" hidden="1">0</definedName>
    <definedName name="solver_typ" hidden="1">1</definedName>
    <definedName name="solver_val" hidden="1">0</definedName>
    <definedName name="SORRY">#REF!</definedName>
    <definedName name="SPAYB">#REF!</definedName>
    <definedName name="SpecialPrice" hidden="1">#REF!</definedName>
    <definedName name="Sponsor_for_D">#REF!</definedName>
    <definedName name="SPWS_WBID">"2132C9AA-5B64-49CA-B3DE-34A20E97111A"</definedName>
    <definedName name="sq_statusi">#REF!</definedName>
    <definedName name="srdfyhsr">#REF!</definedName>
    <definedName name="srtusrt">#REF!</definedName>
    <definedName name="sryhsrhsjn">#REF!</definedName>
    <definedName name="srysry">#REF!</definedName>
    <definedName name="ss" hidden="1">#REF!</definedName>
    <definedName name="sss">#REF!</definedName>
    <definedName name="ssss">#REF!</definedName>
    <definedName name="StartYear">#REF!</definedName>
    <definedName name="STATE">#REF!</definedName>
    <definedName name="Stationary_AD">#REF!</definedName>
    <definedName name="Stationary_CD">#REF!</definedName>
    <definedName name="Stationary_CS">#REF!</definedName>
    <definedName name="Stationary_FD">#REF!</definedName>
    <definedName name="Stationary_Free">#REF!</definedName>
    <definedName name="Stationary_MD">#REF!</definedName>
    <definedName name="Stationary_PR">#REF!</definedName>
    <definedName name="Stationary_TD">#REF!</definedName>
    <definedName name="statutory_equity">#REF!</definedName>
    <definedName name="Steam_Cond">#REF!</definedName>
    <definedName name="Steps">#REF!</definedName>
    <definedName name="stock">#REF!</definedName>
    <definedName name="Stratum_100" localSheetId="24">#REF!</definedName>
    <definedName name="Stratum_100">#REF!</definedName>
    <definedName name="Stratum_100_Hits" localSheetId="24">#REF!</definedName>
    <definedName name="Stratum_100_Hits">#REF!</definedName>
    <definedName name="Stratum_100_Sample_Size" localSheetId="24">#REF!</definedName>
    <definedName name="Stratum_100_Sample_Size">#REF!</definedName>
    <definedName name="stustu">#REF!</definedName>
    <definedName name="Sub_a">#REF!</definedName>
    <definedName name="Sub_b">#REF!</definedName>
    <definedName name="Sub_c">#REF!</definedName>
    <definedName name="sub_g">#REF!</definedName>
    <definedName name="sub_k">#REF!</definedName>
    <definedName name="sul">#REF!</definedName>
    <definedName name="SUMMARY">#REF!</definedName>
    <definedName name="SummaryAuditDifferences">#REF!</definedName>
    <definedName name="SUMMBLOCK">#REF!</definedName>
    <definedName name="sVMONTH" localSheetId="24">#REF!</definedName>
    <definedName name="sVMONTH">#REF!</definedName>
    <definedName name="SWAPDATA">#REF!</definedName>
    <definedName name="SX">#REF!</definedName>
    <definedName name="sYear" localSheetId="24">#REF!</definedName>
    <definedName name="sYear">#REF!</definedName>
    <definedName name="SYN">#REF!</definedName>
    <definedName name="t" localSheetId="24" hidden="1">{#VALUE!,#N/A,FALSE,0;#N/A,#N/A,FALSE,0;#N/A,#N/A,FALSE,0;#N/A,#N/A,FALSE,0;#N/A,#N/A,FALSE,0;#N/A,#N/A,FALSE,0;#N/A,#N/A,FALSE,0;#N/A,#N/A,FALSE,0;#N/A,#N/A,FALSE,0;#N/A,#N/A,FALSE,0}</definedName>
    <definedName name="t">#REF!</definedName>
    <definedName name="T.D.CODE" localSheetId="24">#REF!</definedName>
    <definedName name="T.D.CODE">#REF!</definedName>
    <definedName name="t_4_b">#REF!</definedName>
    <definedName name="t_AdvPercent">#REF!</definedName>
    <definedName name="t_com_agl">#REF!</definedName>
    <definedName name="t_com_ags">#REF!</definedName>
    <definedName name="t_com_dir">#REF!</definedName>
    <definedName name="t_ComHeader">#REF!</definedName>
    <definedName name="t_EstStatTax">#REF!</definedName>
    <definedName name="t_mediper">#REF!</definedName>
    <definedName name="t_MINORCAP">#REF!</definedName>
    <definedName name="t_MITICAP">#REF!</definedName>
    <definedName name="t_PromoPercent">#REF!</definedName>
    <definedName name="t_txa_E1">#REF!</definedName>
    <definedName name="t_txa_E2">#REF!</definedName>
    <definedName name="t_txa_E3">#REF!</definedName>
    <definedName name="t_txa_E4">#REF!</definedName>
    <definedName name="t_txa_fic">#REF!</definedName>
    <definedName name="t_txa_fut">#REF!</definedName>
    <definedName name="t_txa_sdi">#REF!</definedName>
    <definedName name="t_txa_sut">#REF!</definedName>
    <definedName name="t_txp_E1">#REF!</definedName>
    <definedName name="t_txp_E2">#REF!</definedName>
    <definedName name="t_txp_E3">#REF!</definedName>
    <definedName name="t_txp_E4">#REF!</definedName>
    <definedName name="t_txp_fic">#REF!</definedName>
    <definedName name="t_txp_fut">#REF!</definedName>
    <definedName name="t_txp_sdi">#REF!</definedName>
    <definedName name="t_txp_sut">#REF!</definedName>
    <definedName name="t1c00">#REF!</definedName>
    <definedName name="t1c01">#REF!</definedName>
    <definedName name="t1d00">#REF!</definedName>
    <definedName name="t1d01">#REF!</definedName>
    <definedName name="t1e01">#REF!</definedName>
    <definedName name="t2c00">#REF!</definedName>
    <definedName name="t2c01">#REF!</definedName>
    <definedName name="t2d00">#REF!</definedName>
    <definedName name="t2d01">#REF!</definedName>
    <definedName name="t4b">#REF!</definedName>
    <definedName name="t4c00">#REF!</definedName>
    <definedName name="t4c01">#REF!</definedName>
    <definedName name="t4d00">#REF!</definedName>
    <definedName name="t4d01">#REF!</definedName>
    <definedName name="t5b">#REF!</definedName>
    <definedName name="t5c00">#REF!</definedName>
    <definedName name="t5c01">#REF!</definedName>
    <definedName name="t5d00">#REF!</definedName>
    <definedName name="t5d01">#REF!</definedName>
    <definedName name="tab0">#REF!</definedName>
    <definedName name="tabl_k">#REF!</definedName>
    <definedName name="Tariffs">#REF!</definedName>
    <definedName name="TASK15.01.1">#REF!</definedName>
    <definedName name="TASK15.01.10">#REF!</definedName>
    <definedName name="TASK15.01.11">#REF!</definedName>
    <definedName name="TASK15.01.12">#REF!</definedName>
    <definedName name="TASK15.01.13">#REF!</definedName>
    <definedName name="TASK15.01.14">#REF!</definedName>
    <definedName name="TASK15.01.15">#REF!</definedName>
    <definedName name="TASK15.01.16">#REF!</definedName>
    <definedName name="TASK15.01.2">#REF!</definedName>
    <definedName name="TASK15.01.3">#REF!</definedName>
    <definedName name="TASK15.01.4">#REF!</definedName>
    <definedName name="TASK15.01.5">#REF!</definedName>
    <definedName name="TASK15.01.6">#REF!</definedName>
    <definedName name="TASK15.01.7">#REF!</definedName>
    <definedName name="TASK15.01.8">#REF!</definedName>
    <definedName name="TASK15.01.9">#REF!</definedName>
    <definedName name="TASK15.10.1">#REF!</definedName>
    <definedName name="TASK15.10.10">#REF!</definedName>
    <definedName name="TASK15.10.11">#REF!</definedName>
    <definedName name="TASK15.10.12">#REF!</definedName>
    <definedName name="TASK15.10.13">#REF!</definedName>
    <definedName name="TASK15.10.14">#REF!</definedName>
    <definedName name="TASK15.10.15">#REF!</definedName>
    <definedName name="TASK15.10.16">#REF!</definedName>
    <definedName name="TASK15.10.17">#REF!</definedName>
    <definedName name="TASK15.10.18">#REF!</definedName>
    <definedName name="TASK15.10.19">#REF!</definedName>
    <definedName name="TASK15.10.2">#REF!</definedName>
    <definedName name="TASK15.10.20">#REF!</definedName>
    <definedName name="TASK15.10.21">#REF!</definedName>
    <definedName name="TASK15.10.22">#REF!</definedName>
    <definedName name="TASK15.10.23">#REF!</definedName>
    <definedName name="TASK15.10.24">#REF!</definedName>
    <definedName name="TASK15.10.25">#REF!</definedName>
    <definedName name="TASK15.10.26">#REF!</definedName>
    <definedName name="TASK15.10.27">#REF!</definedName>
    <definedName name="TASK15.10.28">#REF!</definedName>
    <definedName name="TASK15.10.29">#REF!</definedName>
    <definedName name="TASK15.10.3">#REF!</definedName>
    <definedName name="TASK15.10.31">#REF!</definedName>
    <definedName name="TASK15.10.32">#REF!</definedName>
    <definedName name="TASK15.10.33">#REF!</definedName>
    <definedName name="TASK15.10.34">#REF!</definedName>
    <definedName name="TASK15.10.35">#REF!</definedName>
    <definedName name="TASK15.10.36">#REF!</definedName>
    <definedName name="TASK15.10.37">#REF!</definedName>
    <definedName name="TASK15.10.39">#REF!</definedName>
    <definedName name="TASK15.10.4">#REF!</definedName>
    <definedName name="TASK15.10.40">#REF!</definedName>
    <definedName name="TASK15.10.41">#REF!</definedName>
    <definedName name="TASK15.10.42">#REF!</definedName>
    <definedName name="TASK15.10.43">#REF!</definedName>
    <definedName name="TASK15.10.44">#REF!</definedName>
    <definedName name="TASK15.10.45">#REF!</definedName>
    <definedName name="TASK15.10.46">#REF!</definedName>
    <definedName name="TASK15.10.47">#REF!</definedName>
    <definedName name="TASK15.10.48">#REF!</definedName>
    <definedName name="TASK15.10.49">#REF!</definedName>
    <definedName name="TASK15.10.5">#REF!</definedName>
    <definedName name="TASK15.10.50">#REF!</definedName>
    <definedName name="TASK15.10.51">#REF!</definedName>
    <definedName name="TASK15.10.52">#REF!</definedName>
    <definedName name="TASK15.10.53">#REF!</definedName>
    <definedName name="TASK15.10.54">#REF!</definedName>
    <definedName name="TASK15.10.55">#REF!</definedName>
    <definedName name="TASK15.10.56">#REF!</definedName>
    <definedName name="TASK15.10.57">#REF!</definedName>
    <definedName name="TASK15.10.58">#REF!</definedName>
    <definedName name="TASK15.10.59">#REF!</definedName>
    <definedName name="TASK15.10.6">#REF!</definedName>
    <definedName name="TASK15.10.60">#REF!</definedName>
    <definedName name="TASK15.10.61">#REF!</definedName>
    <definedName name="TASK15.10.62">#REF!</definedName>
    <definedName name="TASK15.10.63">#REF!</definedName>
    <definedName name="TASK15.10.64">#REF!</definedName>
    <definedName name="TASK15.10.65">#REF!</definedName>
    <definedName name="TASK15.10.66">#REF!</definedName>
    <definedName name="TASK15.10.67">#REF!</definedName>
    <definedName name="TASK15.10.68">#REF!</definedName>
    <definedName name="TASK15.10.7">#REF!</definedName>
    <definedName name="TASK15.10.8">#REF!</definedName>
    <definedName name="TASK15.10.9">#REF!</definedName>
    <definedName name="TASK15.26.1">#REF!</definedName>
    <definedName name="TASK15.26.10">#REF!</definedName>
    <definedName name="TASK15.26.11">#REF!</definedName>
    <definedName name="TASK15.26.12">#REF!</definedName>
    <definedName name="TASK15.26.13">#REF!</definedName>
    <definedName name="TASK15.26.14">#REF!</definedName>
    <definedName name="TASK15.26.15">#REF!</definedName>
    <definedName name="TASK15.26.16">#REF!</definedName>
    <definedName name="TASK15.26.17">#REF!</definedName>
    <definedName name="TASK15.26.18">#REF!</definedName>
    <definedName name="TASK15.26.19">#REF!</definedName>
    <definedName name="TASK15.26.2">#REF!</definedName>
    <definedName name="TASK15.26.20">#REF!</definedName>
    <definedName name="TASK15.26.21">#REF!</definedName>
    <definedName name="TASK15.26.22">#REF!</definedName>
    <definedName name="TASK15.26.23">#REF!</definedName>
    <definedName name="TASK15.26.24">#REF!</definedName>
    <definedName name="TASK15.26.25">#REF!</definedName>
    <definedName name="TASK15.26.26">#REF!</definedName>
    <definedName name="TASK15.26.27">#REF!</definedName>
    <definedName name="TASK15.26.3">#REF!</definedName>
    <definedName name="TASK15.26.4">#REF!</definedName>
    <definedName name="TASK15.26.5">#REF!</definedName>
    <definedName name="TASK15.26.6">#REF!</definedName>
    <definedName name="TASK15.26.7">#REF!</definedName>
    <definedName name="TASK15.26.8">#REF!</definedName>
    <definedName name="TASK15.26.9">#REF!</definedName>
    <definedName name="TASK15.31.4">#REF!</definedName>
    <definedName name="TASK15.31.5">#REF!</definedName>
    <definedName name="TASK15.31.6">#REF!</definedName>
    <definedName name="TASK15.31.7">#REF!</definedName>
    <definedName name="TASK15.31.8">#REF!</definedName>
    <definedName name="TASK15.31.9">#REF!</definedName>
    <definedName name="TASK15.32.1">#REF!</definedName>
    <definedName name="TASK15.32.10">#REF!</definedName>
    <definedName name="TASK15.32.11">#REF!</definedName>
    <definedName name="TASK15.32.12">#REF!</definedName>
    <definedName name="TASK15.32.13">#REF!</definedName>
    <definedName name="TASK15.32.14">#REF!</definedName>
    <definedName name="TASK15.32.15">#REF!</definedName>
    <definedName name="TASK15.32.16">#REF!</definedName>
    <definedName name="TASK15.32.17">#REF!</definedName>
    <definedName name="TASK15.32.18">#REF!</definedName>
    <definedName name="TASK15.32.19">#REF!</definedName>
    <definedName name="TASK15.32.2">#REF!</definedName>
    <definedName name="TASK15.32.20">#REF!</definedName>
    <definedName name="TASK15.32.21">#REF!</definedName>
    <definedName name="TASK15.32.22">#REF!</definedName>
    <definedName name="TASK15.32.23">#REF!</definedName>
    <definedName name="TASK15.32.24">#REF!</definedName>
    <definedName name="TASK15.32.25">#REF!</definedName>
    <definedName name="TASK15.32.3">#REF!</definedName>
    <definedName name="TASK15.32.4">#REF!</definedName>
    <definedName name="TASK15.32.5">#REF!</definedName>
    <definedName name="TASK15.32.6">#REF!</definedName>
    <definedName name="TASK15.32.7">#REF!</definedName>
    <definedName name="TASK15.32.8">#REF!</definedName>
    <definedName name="TASK15.32.9">#REF!</definedName>
    <definedName name="TASK15.79.2.1">#REF!</definedName>
    <definedName name="TASK15.79.2.2">#REF!</definedName>
    <definedName name="TASK15.79.2.5">#REF!</definedName>
    <definedName name="TASK15.79.3.1">#REF!</definedName>
    <definedName name="TASK15.79.3.11">#REF!</definedName>
    <definedName name="TASK15.79.3.12">#REF!</definedName>
    <definedName name="TASK15.79.3.2">#REF!</definedName>
    <definedName name="TASK15.79.3.4">#REF!</definedName>
    <definedName name="TASK15.79.3.5">#REF!</definedName>
    <definedName name="TASK15.79.3.6">#REF!</definedName>
    <definedName name="TASK15.79.3.7">#REF!</definedName>
    <definedName name="TASK15.79.3.8">#REF!</definedName>
    <definedName name="TASK15.79.3.9">#REF!</definedName>
    <definedName name="TASK15.79.4.1">#REF!</definedName>
    <definedName name="TASK15.79.4.2">#REF!</definedName>
    <definedName name="TASK15.79.4.3">#REF!</definedName>
    <definedName name="TASK15.79.4.4">#REF!</definedName>
    <definedName name="TASK15.79.4.5">#REF!</definedName>
    <definedName name="TASK15.79.4.6">#REF!</definedName>
    <definedName name="TASK15.79.5.1">#REF!</definedName>
    <definedName name="TASK15.79.6.1">#REF!</definedName>
    <definedName name="TASK15.79.7.1">#REF!</definedName>
    <definedName name="TASK15.99.10">#REF!</definedName>
    <definedName name="TASK15.99.13">#REF!</definedName>
    <definedName name="TASK15.99.15">#REF!</definedName>
    <definedName name="TASK15.99.16">#REF!</definedName>
    <definedName name="TASK15.99.19">#REF!</definedName>
    <definedName name="TASK15.99.20">#REF!</definedName>
    <definedName name="TASK15.99.21">#REF!</definedName>
    <definedName name="TASK15.99.22">#REF!</definedName>
    <definedName name="TASK15.99.23">#REF!</definedName>
    <definedName name="TASK15.99.24">#REF!</definedName>
    <definedName name="TASK15.99.25">#REF!</definedName>
    <definedName name="TASK15.99.26">#REF!</definedName>
    <definedName name="TASK15.99.27">#REF!</definedName>
    <definedName name="TASK15.99.5">#REF!</definedName>
    <definedName name="TASK15.99.6">#REF!</definedName>
    <definedName name="TASK15.99.7">#REF!</definedName>
    <definedName name="TASK15.99.8">#REF!</definedName>
    <definedName name="TASK15.99.9">#REF!</definedName>
    <definedName name="tax">#REF!</definedName>
    <definedName name="Tax_Rate">#REF!</definedName>
    <definedName name="TAXE1">#REF!</definedName>
    <definedName name="TAXE2">#REF!</definedName>
    <definedName name="Taxes" hidden="1">#REF!-1 &amp; "." &amp; MAX(1,COUNTA(INDEX(#REF!,MATCH(#REF!-1,#REF!,FALSE)):#REF!))</definedName>
    <definedName name="TaxIncurredIn">#REF!</definedName>
    <definedName name="TaxPayableIn">#REF!</definedName>
    <definedName name="TAXRATE">#REF!</definedName>
    <definedName name="tb">#REF!</definedName>
    <definedName name="tbl" hidden="1">#REF!</definedName>
    <definedName name="tbl_ProdInfo" hidden="1">#REF!</definedName>
    <definedName name="TCodeNo">#REF!</definedName>
    <definedName name="tel_02">#REF!</definedName>
    <definedName name="telasi_net_capex">#REF!</definedName>
    <definedName name="teldfhdj">#REF!</definedName>
    <definedName name="temp" hidden="1">#REF!</definedName>
    <definedName name="temp_table" hidden="1">#REF!</definedName>
    <definedName name="temp1" hidden="1">#REF!</definedName>
    <definedName name="TEN">#REF!</definedName>
    <definedName name="TEST0" localSheetId="12">'[14]Список по ТД SAP'!$A$2:$H$114</definedName>
    <definedName name="TEST0" localSheetId="13">'[14]Список по ТД SAP'!$A$2:$H$114</definedName>
    <definedName name="TEST0">#REF!</definedName>
    <definedName name="TEST1" localSheetId="12">#REF!</definedName>
    <definedName name="TEST1" localSheetId="13">#REF!</definedName>
    <definedName name="TEST1">#REF!</definedName>
    <definedName name="TEST10">#REF!</definedName>
    <definedName name="TEST11">#REF!</definedName>
    <definedName name="TEST12">#REF!</definedName>
    <definedName name="TEST13">#REF!</definedName>
    <definedName name="TEST14">#REF!</definedName>
    <definedName name="TEST15">#REF!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Description" localSheetId="24">#REF!</definedName>
    <definedName name="TestDescription">#REF!</definedName>
    <definedName name="TESTHKEY" localSheetId="12">'[14]Список по ТД SAP'!$A$1:$B$1</definedName>
    <definedName name="TESTHKEY" localSheetId="13">'[14]Список по ТД SAP'!$A$1:$B$1</definedName>
    <definedName name="TESTHKEY">#REF!</definedName>
    <definedName name="TESTKEYS" localSheetId="12">#REF!</definedName>
    <definedName name="TESTKEYS" localSheetId="13">#REF!</definedName>
    <definedName name="TESTKEYS">#REF!</definedName>
    <definedName name="TESTVKEY" localSheetId="12">#REF!</definedName>
    <definedName name="TESTVKEY" localSheetId="13">#REF!</definedName>
    <definedName name="TESTVKEY">#REF!</definedName>
    <definedName name="Tetrad1" localSheetId="24">#REF!</definedName>
    <definedName name="Tetrad1" localSheetId="12">[8]Hidden!$G$2</definedName>
    <definedName name="Tetrad1" localSheetId="13">[8]Hidden!$G$2</definedName>
    <definedName name="Tetrad1">#REF!</definedName>
    <definedName name="Tetrad2" localSheetId="24">#REF!</definedName>
    <definedName name="Tetrad2" localSheetId="12">[8]Hidden!$G$3</definedName>
    <definedName name="Tetrad2" localSheetId="13">[8]Hidden!$G$3</definedName>
    <definedName name="Tetrad2">#REF!</definedName>
    <definedName name="Tetrad3" localSheetId="24">#REF!</definedName>
    <definedName name="Tetrad3" localSheetId="12">[8]Hidden!$G$4</definedName>
    <definedName name="Tetrad3" localSheetId="13">[8]Hidden!$G$4</definedName>
    <definedName name="Tetrad3">#REF!</definedName>
    <definedName name="Tetrad4" localSheetId="24">#REF!</definedName>
    <definedName name="Tetrad4" localSheetId="12">[8]Hidden!$G$5</definedName>
    <definedName name="Tetrad4" localSheetId="13">[8]Hidden!$G$5</definedName>
    <definedName name="Tetrad4">#REF!</definedName>
    <definedName name="TextRefCopy1">#REF!</definedName>
    <definedName name="TextRefCopy10">#REF!</definedName>
    <definedName name="TextRefCopy11">#REF!</definedName>
    <definedName name="TextRefCopy12">#REF!</definedName>
    <definedName name="TextRefCopy13">#REF!</definedName>
    <definedName name="TextRefCopy14">#REF!</definedName>
    <definedName name="TextRefCopy15">#REF!</definedName>
    <definedName name="TextRefCopy16">#REF!</definedName>
    <definedName name="TextRefCopy17">#REF!</definedName>
    <definedName name="TextRefCopy18">#REF!</definedName>
    <definedName name="TextRefCopy19">#REF!</definedName>
    <definedName name="TextRefCopy20">#REF!</definedName>
    <definedName name="TextRefCopy21">#REF!</definedName>
    <definedName name="TextRefCopy23">#REF!</definedName>
    <definedName name="TextRefCopy26">#REF!</definedName>
    <definedName name="TextRefCopy29">#REF!</definedName>
    <definedName name="TextRefCopy3">#REF!</definedName>
    <definedName name="TextRefCopy30">#REF!</definedName>
    <definedName name="TextRefCopy31">#REF!</definedName>
    <definedName name="TextRefCopy33">#REF!</definedName>
    <definedName name="TextRefCopy35">#REF!</definedName>
    <definedName name="TextRefCopy37">#REF!</definedName>
    <definedName name="TextRefCopy38">#REF!</definedName>
    <definedName name="TextRefCopy39">#REF!</definedName>
    <definedName name="TextRefCopy4">#REF!</definedName>
    <definedName name="TextRefCopy40">#REF!</definedName>
    <definedName name="TextRefCopy41">#REF!</definedName>
    <definedName name="TextRefCopy42">#REF!</definedName>
    <definedName name="TextRefCopy43">#REF!</definedName>
    <definedName name="TextRefCopy45">#REF!</definedName>
    <definedName name="TextRefCopy47">#REF!</definedName>
    <definedName name="TextRefCopy5">#REF!</definedName>
    <definedName name="TextRefCopy6">#REF!</definedName>
    <definedName name="TextRefCopy63">#REF!</definedName>
    <definedName name="TextRefCopy7">#REF!</definedName>
    <definedName name="TextRefCopy8">#REF!</definedName>
    <definedName name="TextRefCopy88">#REF!</definedName>
    <definedName name="TextRefCopy89">#REF!</definedName>
    <definedName name="TextRefCopy9">#REF!</definedName>
    <definedName name="TextRefCopy90">#REF!</definedName>
    <definedName name="TextRefCopy92">#REF!</definedName>
    <definedName name="TextRefCopy94">#REF!</definedName>
    <definedName name="TextRefCopy95">#REF!</definedName>
    <definedName name="TextRefCopyRangeCount" hidden="1">3</definedName>
    <definedName name="tfgbfhbfg">#REF!,#REF!,#REF!,#REF!,#REF!,#REF!,#REF!,#REF!,#REF!,#REF!,#REF!,#REF!</definedName>
    <definedName name="TGH">#REF!</definedName>
    <definedName name="TH">#REF!</definedName>
    <definedName name="THIRD">#REF!</definedName>
    <definedName name="THIRDP">#REF!</definedName>
    <definedName name="thousand" localSheetId="24">#REF!</definedName>
    <definedName name="thousand">#REF!</definedName>
    <definedName name="THREE">#REF!</definedName>
    <definedName name="TINPLATE">#REF!</definedName>
    <definedName name="TinPriceBaseIn">#REF!</definedName>
    <definedName name="TinPriceOptimisticIn">#REF!</definedName>
    <definedName name="TinPricePessimisticIn">#REF!</definedName>
    <definedName name="TinUnitVariableKZTShareIn">#REF!</definedName>
    <definedName name="TinUnitVariableRealIn">#REF!</definedName>
    <definedName name="TinVolumeBaseIn">#REF!</definedName>
    <definedName name="TinVolumeOptimisticIn">#REF!</definedName>
    <definedName name="TinVolumePessimisticIn">#REF!</definedName>
    <definedName name="Title">#REF!</definedName>
    <definedName name="TN">#REF!</definedName>
    <definedName name="Tod" localSheetId="24">#REF!</definedName>
    <definedName name="Tod">#REF!</definedName>
    <definedName name="Toggle1">#REF!</definedName>
    <definedName name="ToggleCheckSum">#REF!</definedName>
    <definedName name="tolerance">#REF!</definedName>
    <definedName name="ToOkjetpesRevenueIn">#REF!</definedName>
    <definedName name="ToOkjetpesUnitVariableMarginIn">#REF!</definedName>
    <definedName name="topl1">#REF!</definedName>
    <definedName name="topl2">#REF!</definedName>
    <definedName name="topl3">#REF!</definedName>
    <definedName name="topl4">#REF!</definedName>
    <definedName name="topl5">#REF!</definedName>
    <definedName name="Total">#REF!</definedName>
    <definedName name="total_1">#REF!</definedName>
    <definedName name="Total_disb_for_D">#REF!</definedName>
    <definedName name="Total_EBRD">#REF!</definedName>
    <definedName name="Total_finding">#REF!</definedName>
    <definedName name="Total_IFC">#REF!</definedName>
    <definedName name="Total_Interest">#REF!</definedName>
    <definedName name="Total_Pay">#REF!</definedName>
    <definedName name="Total_Payment" localSheetId="17">Scheduled_Payment+Extra_Payment</definedName>
    <definedName name="Total_Payment" localSheetId="19">Scheduled_Payment+Extra_Payment</definedName>
    <definedName name="Total_Payment" localSheetId="20">Scheduled_Payment+Extra_Payment</definedName>
    <definedName name="Total_Payment" localSheetId="16">Scheduled_Payment+Extra_Payment</definedName>
    <definedName name="Total_Payment" localSheetId="23">Scheduled_Payment+Extra_Payment</definedName>
    <definedName name="Total_Payment" localSheetId="18">Scheduled_Payment+Extra_Payment</definedName>
    <definedName name="Total_Payment">Scheduled_Payment+Extra_Payment</definedName>
    <definedName name="Total_Sponsor">#REF!</definedName>
    <definedName name="total1_00">#REF!</definedName>
    <definedName name="total2_00">#REF!</definedName>
    <definedName name="total3_00">#REF!</definedName>
    <definedName name="total4_00">#REF!</definedName>
    <definedName name="total4_01">#REF!</definedName>
    <definedName name="total5_00">#REF!</definedName>
    <definedName name="total5_01">#REF!</definedName>
    <definedName name="TotalByProductsVariableCost">#REF!</definedName>
    <definedName name="TotalFixedKZTShareIn">#REF!</definedName>
    <definedName name="TotalFixedRealIn">#REF!</definedName>
    <definedName name="TOTWC">#REF!</definedName>
    <definedName name="TR">#REF!</definedName>
    <definedName name="tre" localSheetId="23" hidden="1">{#VALUE!,#N/A,FALSE,0;#N/A,#N/A,FALSE,0;#N/A,#N/A,FALSE,0;#N/A,#N/A,FALSE,0;#N/A,#N/A,FALSE,0;#N/A,#N/A,FALSE,0;#N/A,#N/A,FALSE,0;#N/A,#N/A,FALSE,0;#N/A,#N/A,FALSE,0;#N/A,#N/A,FALSE,0}</definedName>
    <definedName name="tre" hidden="1">{#VALUE!,#N/A,FALSE,0;#N/A,#N/A,FALSE,0;#N/A,#N/A,FALSE,0;#N/A,#N/A,FALSE,0;#N/A,#N/A,FALSE,0;#N/A,#N/A,FALSE,0;#N/A,#N/A,FALSE,0;#N/A,#N/A,FALSE,0;#N/A,#N/A,FALSE,0;#N/A,#N/A,FALSE,0}</definedName>
    <definedName name="trf">#REF!</definedName>
    <definedName name="TrForma2">#REF!</definedName>
    <definedName name="Triad1" localSheetId="24">#REF!</definedName>
    <definedName name="Triad1" localSheetId="12">#REF!</definedName>
    <definedName name="Triad1" localSheetId="13">#REF!</definedName>
    <definedName name="Triad1">#REF!</definedName>
    <definedName name="Triad2" localSheetId="24">#REF!</definedName>
    <definedName name="Triad2" localSheetId="12">#REF!</definedName>
    <definedName name="Triad2" localSheetId="13">#REF!</definedName>
    <definedName name="Triad2">#REF!</definedName>
    <definedName name="Triad3" localSheetId="24">#REF!</definedName>
    <definedName name="Triad3" localSheetId="12">#REF!</definedName>
    <definedName name="Triad3" localSheetId="13">#REF!</definedName>
    <definedName name="Triad3">#REF!</definedName>
    <definedName name="TRO">#REF!</definedName>
    <definedName name="TSV">#REF!</definedName>
    <definedName name="tt">#REF!</definedName>
    <definedName name="tta">#REF!</definedName>
    <definedName name="ttt">#REF!</definedName>
    <definedName name="Turn_around_effect_of_prior_period_unrecorded_audit_differences__after_tax">#REF!</definedName>
    <definedName name="TV_implem" localSheetId="24">#REF!</definedName>
    <definedName name="TV_implem">#REF!</definedName>
    <definedName name="TVBasic_cost" localSheetId="24">#REF!</definedName>
    <definedName name="TVBasic_cost">#REF!</definedName>
    <definedName name="TVEL">#REF!</definedName>
    <definedName name="TVExt_Cost" localSheetId="24">#REF!</definedName>
    <definedName name="TVExt_Cost">#REF!</definedName>
    <definedName name="TVPrem_cost" localSheetId="24">#REF!</definedName>
    <definedName name="TVPrem_cost">#REF!</definedName>
    <definedName name="TVSubs_ch" localSheetId="24">#REF!</definedName>
    <definedName name="TVSubs_ch">#REF!</definedName>
    <definedName name="TVsubs_init" localSheetId="24">#REF!</definedName>
    <definedName name="TVsubs_init">#REF!</definedName>
    <definedName name="TVsubs_srv" localSheetId="24">#REF!</definedName>
    <definedName name="TVsubs_srv">#REF!</definedName>
    <definedName name="TW">#REF!</definedName>
    <definedName name="TWF">#REF!</definedName>
    <definedName name="TWFF">#REF!</definedName>
    <definedName name="TWO">#REF!</definedName>
    <definedName name="TWON">#REF!</definedName>
    <definedName name="TWSX">#REF!</definedName>
    <definedName name="TWTH">#REF!</definedName>
    <definedName name="TWTW">#REF!</definedName>
    <definedName name="ty">#REF!</definedName>
    <definedName name="u">#REF!</definedName>
    <definedName name="U2.100">#N/A</definedName>
    <definedName name="UHG">#REF!</definedName>
    <definedName name="Unit">#REF!</definedName>
    <definedName name="UnitC">#REF!</definedName>
    <definedName name="UnrecordedAuditDifferences">#REF!</definedName>
    <definedName name="UP_EXISTING">#REF!</definedName>
    <definedName name="UP_UNNAMED">#REF!</definedName>
    <definedName name="UPDATE">#REF!</definedName>
    <definedName name="UPDATE_LIST">#REF!</definedName>
    <definedName name="UPDATE_LOOP">#REF!</definedName>
    <definedName name="UPDATE_POST">#REF!</definedName>
    <definedName name="UPDATE_TEST">#REF!</definedName>
    <definedName name="UpdatePeriod">#REF!</definedName>
    <definedName name="UpdatePeriodMOYR">#REF!</definedName>
    <definedName name="UPDUN">#REF!</definedName>
    <definedName name="UPPER_LEFT">#REF!</definedName>
    <definedName name="US_">#REF!</definedName>
    <definedName name="USD">150.2</definedName>
    <definedName name="USDKZTYE2014">#REF!</definedName>
    <definedName name="user">#REF!</definedName>
    <definedName name="uu">#REF!</definedName>
    <definedName name="uy">#REF!</definedName>
    <definedName name="uyof">#REF!</definedName>
    <definedName name="UГазАмн">#REF!</definedName>
    <definedName name="V">#REF!</definedName>
    <definedName name="V.Code" localSheetId="24">#REF!</definedName>
    <definedName name="V.Code">#REF!</definedName>
    <definedName name="V_доп.об.">#REF!</definedName>
    <definedName name="V_доп.об._Сумм">#REF!</definedName>
    <definedName name="V_нефти">#REF!</definedName>
    <definedName name="Values_Entered" localSheetId="24">IF('Объемные показатели Моб.опер'!Loan_Amount*'Объемные показатели Моб.опер'!Interest_Rate*'Объемные показатели Моб.опер'!Loan_Years*'Объемные показатели Моб.опер'!Loan_Start&gt;0,1,0)</definedName>
    <definedName name="Values_Entered" localSheetId="23">IF(Loan_Amount*Interest_Rate*Loan_Years*Loan_Start&gt;0,1,0)</definedName>
    <definedName name="Values_Entered" localSheetId="3">IF('топл для отопл'!Loan_Amount*'топл для отопл'!Interest_Rate*'топл для отопл'!Loan_Years*'топл для отопл'!Loan_Start&gt;0,1,0)</definedName>
    <definedName name="Values_Entered">IF(Loan_Amount*Interest_Rate*Loan_Years*Loan_Start&gt;0,1,0)</definedName>
    <definedName name="VARSUMMARY">#REF!</definedName>
    <definedName name="VAT">#REF!</definedName>
    <definedName name="VAT_Rate">#REF!</definedName>
    <definedName name="VAT_Rate_2003">#REF!</definedName>
    <definedName name="vc">#REF!</definedName>
    <definedName name="vcnfdh">#REF!</definedName>
    <definedName name="VidB" localSheetId="24">#REF!</definedName>
    <definedName name="VidB" localSheetId="12">[8]Hidden!$C$6:$C$8</definedName>
    <definedName name="VidB" localSheetId="13">[8]Hidden!$C$6:$C$8</definedName>
    <definedName name="VidB">#REF!</definedName>
    <definedName name="VKVARTAL" localSheetId="24">#REF!</definedName>
    <definedName name="VKVARTAL" localSheetId="12">[8]Hidden!$G$19</definedName>
    <definedName name="VKVARTAL" localSheetId="13">[8]Hidden!$G$19</definedName>
    <definedName name="VKVARTAL">#REF!</definedName>
    <definedName name="VMONTH" localSheetId="24">#REF!</definedName>
    <definedName name="VMONTH" localSheetId="12">[8]Hidden!$H$19</definedName>
    <definedName name="VMONTH" localSheetId="13">[8]Hidden!$H$19</definedName>
    <definedName name="VMONTH">#REF!</definedName>
    <definedName name="Vod_price" localSheetId="24">#REF!</definedName>
    <definedName name="Vod_price">#REF!</definedName>
    <definedName name="VoD_subs" localSheetId="24">#REF!</definedName>
    <definedName name="VoD_subs">#REF!</definedName>
    <definedName name="Volume1">#REF!</definedName>
    <definedName name="Volume2">#REF!</definedName>
    <definedName name="Volume3">#REF!</definedName>
    <definedName name="Volume4">#REF!</definedName>
    <definedName name="Volume5">#REF!</definedName>
    <definedName name="VolumeRate">#REF!</definedName>
    <definedName name="VPN" localSheetId="24">#REF!</definedName>
    <definedName name="VPN" localSheetId="3">#REF!</definedName>
    <definedName name="VPN">#REF!</definedName>
    <definedName name="VPODR" localSheetId="3">#REF!</definedName>
    <definedName name="VPODR">#REF!</definedName>
    <definedName name="vrn.BP" localSheetId="23" hidden="1">{"IS_E",#N/A,FALSE,"FSN";"CF_E",#N/A,FALSE,"FSN";"Tum_E",#N/A,FALSE,"Prepaid";"FP_Alm_E",#N/A,FALSE,"FixedPhone";"Staff_E",#N/A,FALSE,"Staff";"subs_E",#N/A,FALSE,"SubProj";"subs_all_E",#N/A,FALSE,"SubProj"}</definedName>
    <definedName name="vrn.BP" hidden="1">{"IS_E",#N/A,FALSE,"FSN";"CF_E",#N/A,FALSE,"FSN";"Tum_E",#N/A,FALSE,"Prepaid";"FP_Alm_E",#N/A,FALSE,"FixedPhone";"Staff_E",#N/A,FALSE,"Staff";"subs_E",#N/A,FALSE,"SubProj";"subs_all_E",#N/A,FALSE,"SubProj"}</definedName>
    <definedName name="vvv">#REF!</definedName>
    <definedName name="VYEAR" localSheetId="24">#REF!</definedName>
    <definedName name="VYEAR">#REF!</definedName>
    <definedName name="VYEAR4" localSheetId="24">#REF!</definedName>
    <definedName name="VYEAR4" localSheetId="12">[6]Hidden!$F$19</definedName>
    <definedName name="VYEAR4" localSheetId="13">[6]Hidden!$F$19</definedName>
    <definedName name="VYEAR4">#REF!</definedName>
    <definedName name="Vдоп_Сдоп">#REF!</definedName>
    <definedName name="Vдоп_Сдоп_Сумм">#REF!</definedName>
    <definedName name="w" localSheetId="24">#REF!</definedName>
    <definedName name="w">#REF!</definedName>
    <definedName name="warning">"Picture 91"</definedName>
    <definedName name="Water">#REF!</definedName>
    <definedName name="we">#N/A</definedName>
    <definedName name="wet">#REF!</definedName>
    <definedName name="whatever" localSheetId="23" hidden="1">{#N/A,#N/A,FALSE,"Supuestos";#N/A,#N/A,FALSE,"Totales";#N/A,#N/A,FALSE,"UTE TDF";#N/A,#N/A,FALSE,"C. AUSTRAL";#N/A,#N/A,FALSE,"L. ATRAVESADO";#N/A,#N/A,FALSE,"FERNANDEZ  ORO";#N/A,#N/A,FALSE,"PORTEZUELOS";#N/A,#N/A,FALSE,"25 MM";#N/A,#N/A,FALSE,"SAN ROQUE";#N/A,#N/A,FALSE,"A.  PICHANA"}</definedName>
    <definedName name="whatever" hidden="1">{#N/A,#N/A,FALSE,"Supuestos";#N/A,#N/A,FALSE,"Totales";#N/A,#N/A,FALSE,"UTE TDF";#N/A,#N/A,FALSE,"C. AUSTRAL";#N/A,#N/A,FALSE,"L. ATRAVESADO";#N/A,#N/A,FALSE,"FERNANDEZ  ORO";#N/A,#N/A,FALSE,"PORTEZUELOS";#N/A,#N/A,FALSE,"25 MM";#N/A,#N/A,FALSE,"SAN ROQUE";#N/A,#N/A,FALSE,"A.  PICHANA"}</definedName>
    <definedName name="WIDTH">#REF!</definedName>
    <definedName name="WILL_BE_DEFAULT">#REF!</definedName>
    <definedName name="WLLfr" localSheetId="24">#REF!</definedName>
    <definedName name="WLLfr" localSheetId="3">#REF!</definedName>
    <definedName name="WLLfr">#REF!</definedName>
    <definedName name="WLLth" localSheetId="24">#REF!</definedName>
    <definedName name="WLLth" localSheetId="3">#REF!</definedName>
    <definedName name="WLLth">#REF!</definedName>
    <definedName name="WorkArea">#REF!</definedName>
    <definedName name="WorkRange" localSheetId="12">'[8]Свод за 2015г'!#REF!,'[8]Свод за 2015г'!#REF!,'[8]Свод за 2015г'!$B$135:$IQ$188,'[8]Свод за 2015г'!$AQ$200,'[8]Свод за 2015г'!$AP$200:$GI$253,'[8]Свод за 2015г'!$B$265:$IQ$318,'[8]Свод за 2015г'!$Q$330:$BD$383,'[8]Свод за 2015г'!$B$395:$BX$448</definedName>
    <definedName name="WorkRange" localSheetId="13">'[8]Свод за 2015г'!#REF!,'[8]Свод за 2015г'!#REF!,'[8]Свод за 2015г'!$B$135:$IQ$188,'[8]Свод за 2015г'!$AQ$200,'[8]Свод за 2015г'!$AP$200:$GI$253,'[8]Свод за 2015г'!$B$265:$IQ$318,'[8]Свод за 2015г'!$Q$330:$BD$383,'[8]Свод за 2015г'!$B$395:$BX$448</definedName>
    <definedName name="WorkRange">#REF!,#REF!,#REF!,#REF!,#REF!,#REF!,#REF!,#REF!</definedName>
    <definedName name="wrn.Aging._.and._.Trend._.Analysis." localSheetId="23"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BOOK1.XLS." localSheetId="23" hidden="1">{#N/A,#N/A,FALSE,"Sheet1"}</definedName>
    <definedName name="wrn.BOOK1.XLS." hidden="1">{#N/A,#N/A,FALSE,"Sheet1"}</definedName>
    <definedName name="wrn.BP_E." localSheetId="23" hidden="1">{"Subs_E",#N/A,FALSE,"SubProj";"Tar_Alm_E",#N/A,FALSE,"Tariffs";"IS_E",#N/A,FALSE,"FSN";"CF_E",#N/A,FALSE,"FSN";"BS_E",#N/A,FALSE,"FSN";"Tum_E",#N/A,FALSE,"Prepaid";"FP_Alm_E",#N/A,FALSE,"FixedPhone";"Staff_E",#N/A,FALSE,"Staff";"Opex_po_dep_E",#N/A,FALSE,"Dep_OpEx";"Opex_po_costs_E",#N/A,FALSE,"Dep_OpEx";"Dep_opex_E",#N/A,FALSE,"Dep_OpEx"}</definedName>
    <definedName name="wrn.BP_E." hidden="1">{"Subs_E",#N/A,FALSE,"SubProj";"Tar_Alm_E",#N/A,FALSE,"Tariffs";"IS_E",#N/A,FALSE,"FSN";"CF_E",#N/A,FALSE,"FSN";"BS_E",#N/A,FALSE,"FSN";"Tum_E",#N/A,FALSE,"Prepaid";"FP_Alm_E",#N/A,FALSE,"FixedPhone";"Staff_E",#N/A,FALSE,"Staff";"Opex_po_dep_E",#N/A,FALSE,"Dep_OpEx";"Opex_po_costs_E",#N/A,FALSE,"Dep_OpEx";"Dep_opex_E",#N/A,FALSE,"Dep_OpEx"}</definedName>
    <definedName name="wrn.BP_E_for_ALL." localSheetId="23" hidden="1">{"IS_E",#N/A,FALSE,"FSN";"CF_E",#N/A,FALSE,"FSN";"Tum_E",#N/A,FALSE,"Prepaid";"FP_Alm_E",#N/A,FALSE,"FixedPhone";"Staff_E",#N/A,FALSE,"Staff";"subs_E",#N/A,FALSE,"SubProj";"subs_all_E",#N/A,FALSE,"SubProj"}</definedName>
    <definedName name="wrn.BP_E_for_ALL." hidden="1">{"IS_E",#N/A,FALSE,"FSN";"CF_E",#N/A,FALSE,"FSN";"Tum_E",#N/A,FALSE,"Prepaid";"FP_Alm_E",#N/A,FALSE,"FixedPhone";"Staff_E",#N/A,FALSE,"Staff";"subs_E",#N/A,FALSE,"SubProj";"subs_all_E",#N/A,FALSE,"SubProj"}</definedName>
    <definedName name="wrn.BP_inside_E." localSheetId="23"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wrn.BP_inside_E." hidden="1">{"subs_all_E",#N/A,FALSE,"SubProj";"Subs_E",#N/A,FALSE,"SubProj";"Tar_Alm_E",#N/A,FALSE,"Tariffs";"IS_E",#N/A,FALSE,"FSN";"CF_E",#N/A,FALSE,"FSN";"CF_Dir_E",#N/A,FALSE,"FSN";"BS_E",#N/A,FALSE,"FSN";"Tum_E",#N/A,FALSE,"Prepaid";"FP_Alm_E",#N/A,FALSE,"FixedPhone";"Staff_inside_E",#N/A,FALSE,"Staff";"IS_Alm_E",#N/A,FALSE,"FS_alm";"Opex_po_dep_E",#N/A,FALSE,"Dep_OpEx";"Opex_po_costs_E",#N/A,FALSE,"Dep_OpEx";"Dep_opex_E",#N/A,FALSE,"Dep_OpEx";"Costs_split_E",#N/A,FALSE,"Dep_OpEx"}</definedName>
    <definedName name="wrn.BP_R." localSheetId="23" hidden="1">{"Subs_Reg_R",#N/A,FALSE,"SubsProj";"Capex_R",#N/A,FALSE,"CapEx"}</definedName>
    <definedName name="wrn.BP_R." hidden="1">{"Subs_Reg_R",#N/A,FALSE,"SubsProj";"Capex_R",#N/A,FALSE,"CapEx"}</definedName>
    <definedName name="wrn.BP_R_KTK." localSheetId="23" hidden="1">{"Subs_R",#N/A,FALSE,"SubProj";"Tar_Alm_R",#N/A,FALSE,"Tariffs";"IS_R",#N/A,FALSE,"FSN";"CF_R",#N/A,FALSE,"FSN";"BS_R",#N/A,FALSE,"FSN";"Tum_R",#N/A,FALSE,"Prepaid";"FP_Alm_R",#N/A,FALSE,"FixedPhone";"Staff_R",#N/A,FALSE,"Staff"}</definedName>
    <definedName name="wrn.BP_R_KTK." hidden="1">{"Subs_R",#N/A,FALSE,"SubProj";"Tar_Alm_R",#N/A,FALSE,"Tariffs";"IS_R",#N/A,FALSE,"FSN";"CF_R",#N/A,FALSE,"FSN";"BS_R",#N/A,FALSE,"FSN";"Tum_R",#N/A,FALSE,"Prepaid";"FP_Alm_R",#N/A,FALSE,"FixedPhone";"Staff_R",#N/A,FALSE,"Staff"}</definedName>
    <definedName name="wrn.bp99." localSheetId="23" hidden="1">{"cellular_print",#N/A,FALSE,"Cellular equipment (Паур)";"construction_print",#N/A,FALSE,"Construction";"car_print",#N/A,FALSE,"Vehicles";"computer_print",#N/A,FALSE,"Computers &amp; EDP";"other_print",#N/A,FALSE,"Other Equipment";"project_print",#N/A,FALSE,"Projects";"software",#N/A,FALSE,"Intangibles"}</definedName>
    <definedName name="wrn.bp99." hidden="1">{"cellular_print",#N/A,FALSE,"Cellular equipment (Паур)";"construction_print",#N/A,FALSE,"Construction";"car_print",#N/A,FALSE,"Vehicles";"computer_print",#N/A,FALSE,"Computers &amp; EDP";"other_print",#N/A,FALSE,"Other Equipment";"project_print",#N/A,FALSE,"Projects";"software",#N/A,FALSE,"Intangibles"}</definedName>
    <definedName name="wrn.bplan99." localSheetId="23" hidden="1">{"Subs_active",#N/A,FALSE,"Subscriber Projection";"subs_regist",#N/A,FALSE,"Subscriber Projection";"tariff",#N/A,FALSE,"Tariffs";"Income_rex",#N/A,FALSE,"Financial Summary Total (r)";"cash",#N/A,FALSE,"Financial Summary Total";"prepaid",#N/A,FALSE,"Prepaid-Cellular";"staff",#N/A,FALSE,"Staff Cost"}</definedName>
    <definedName name="wrn.bplan99." hidden="1">{"Subs_active",#N/A,FALSE,"Subscriber Projection";"subs_regist",#N/A,FALSE,"Subscriber Projection";"tariff",#N/A,FALSE,"Tariffs";"Income_rex",#N/A,FALSE,"Financial Summary Total (r)";"cash",#N/A,FALSE,"Financial Summary Total";"prepaid",#N/A,FALSE,"Prepaid-Cellular";"staff",#N/A,FALSE,"Staff Cost"}</definedName>
    <definedName name="wrn.daily._.cash." localSheetId="23" hidden="1">{#N/A,#N/A,FALSE,"Planned"}</definedName>
    <definedName name="wrn.daily._.cash." hidden="1">{#N/A,#N/A,FALSE,"Planned"}</definedName>
    <definedName name="wrn.forecast99." localSheetId="23" hidden="1">{"sub_Alm",#N/A,FALSE,"Subscriber Projection";"traffic",#N/A,FALSE,"Traffic";"traffic%",#N/A,FALSE,"Traffic";"tarriff",#N/A,FALSE,"Tariffs";"Tumar_summ",#N/A,FALSE,"Prepaid-Cellular";"Income_rex",#N/A,FALSE,"Financial Summary Total (r)"}</definedName>
    <definedName name="wrn.forecast99." hidden="1">{"sub_Alm",#N/A,FALSE,"Subscriber Projection";"traffic",#N/A,FALSE,"Traffic";"traffic%",#N/A,FALSE,"Traffic";"tarriff",#N/A,FALSE,"Tariffs";"Tumar_summ",#N/A,FALSE,"Prepaid-Cellular";"Income_rex",#N/A,FALSE,"Financial Summary Total (r)"}</definedName>
    <definedName name="wrn.pq98o2a." localSheetId="23" hidden="1">{#N/A,#N/A,FALSE,"Supuestos";#N/A,#N/A,FALSE,"Totales";#N/A,#N/A,FALSE,"UTE TDF";#N/A,#N/A,FALSE,"C. AUSTRAL";#N/A,#N/A,FALSE,"L. ATRAVESADO";#N/A,#N/A,FALSE,"FERNANDEZ  ORO";#N/A,#N/A,FALSE,"PORTEZUELOS";#N/A,#N/A,FALSE,"25 MM";#N/A,#N/A,FALSE,"SAN ROQUE";#N/A,#N/A,FALSE,"A.  PICHANA"}</definedName>
    <definedName name="wrn.pq98o2a." hidden="1">{#N/A,#N/A,FALSE,"Supuestos";#N/A,#N/A,FALSE,"Totales";#N/A,#N/A,FALSE,"UTE TDF";#N/A,#N/A,FALSE,"C. AUSTRAL";#N/A,#N/A,FALSE,"L. ATRAVESADO";#N/A,#N/A,FALSE,"FERNANDEZ  ORO";#N/A,#N/A,FALSE,"PORTEZUELOS";#N/A,#N/A,FALSE,"25 MM";#N/A,#N/A,FALSE,"SAN ROQUE";#N/A,#N/A,FALSE,"A.  PICHANA"}</definedName>
    <definedName name="wrn.Summary." localSheetId="23" hidden="1">{#N/A,#N/A,FALSE,"Capex";#N/A,#N/A,FALSE,"Market"}</definedName>
    <definedName name="wrn.Summary." hidden="1">{#N/A,#N/A,FALSE,"Capex";#N/A,#N/A,FALSE,"Market"}</definedName>
    <definedName name="wrn.Сравнение._.с._.отраслями." localSheetId="23" hidden="1">{#N/A,#N/A,TRUE,"Лист1";#N/A,#N/A,TRUE,"Лист2";#N/A,#N/A,TRUE,"Лист3"}</definedName>
    <definedName name="wrn.Сравнение._.с._.отраслями." hidden="1">{#N/A,#N/A,TRUE,"Лист1";#N/A,#N/A,TRUE,"Лист2";#N/A,#N/A,TRUE,"Лист3"}</definedName>
    <definedName name="WTy">#REF!</definedName>
    <definedName name="WW">#REF!</definedName>
    <definedName name="www" localSheetId="24">#REF!,#REF!,#REF!,#REF!,#REF!,#REF!,#REF!,#REF!,#REF!,#REF!,#REF!,#REF!</definedName>
    <definedName name="www">#REF!,#REF!,#REF!,#REF!,#REF!,#REF!,#REF!,#REF!,#REF!,#REF!,#REF!,#REF!</definedName>
    <definedName name="X">#REF!</definedName>
    <definedName name="XBONE">#REF!</definedName>
    <definedName name="XBSEVEN">#REF!</definedName>
    <definedName name="XBSIX">#REF!</definedName>
    <definedName name="XBTEN">#REF!</definedName>
    <definedName name="XBTHIRTEEN">#REF!</definedName>
    <definedName name="XBTHREE">#REF!</definedName>
    <definedName name="XBTWELVE">#REF!</definedName>
    <definedName name="XBTWO">#REF!</definedName>
    <definedName name="xc" localSheetId="24">#REF!</definedName>
    <definedName name="xc">#REF!</definedName>
    <definedName name="XCONE">#REF!</definedName>
    <definedName name="XCTHREE">#REF!</definedName>
    <definedName name="XCTWO">#REF!</definedName>
    <definedName name="xCurrencies">#REF!</definedName>
    <definedName name="xfgj">#REF!</definedName>
    <definedName name="xfgjkxf">#REF!</definedName>
    <definedName name="xfgjxfg">#REF!</definedName>
    <definedName name="xfgkxfk">#REF!</definedName>
    <definedName name="xfgkxki">#REF!</definedName>
    <definedName name="xfhjkxfhk">#REF!</definedName>
    <definedName name="xfhkxfhk">#REF!</definedName>
    <definedName name="xfhnbf">#REF!</definedName>
    <definedName name="xfhnbx">#REF!</definedName>
    <definedName name="xfk">#REF!</definedName>
    <definedName name="xfkfk">#REF!</definedName>
    <definedName name="xfkg">#REF!</definedName>
    <definedName name="xfkgxf">#REF!</definedName>
    <definedName name="xfkgxfkxf">#REF!</definedName>
    <definedName name="xfkh">#REF!</definedName>
    <definedName name="xfkhg">#REF!</definedName>
    <definedName name="xfkhgxhf">#REF!</definedName>
    <definedName name="xfkjkg">#REF!</definedName>
    <definedName name="xfkxf">#REF!</definedName>
    <definedName name="xfkxfgk">#REF!</definedName>
    <definedName name="xfkxfhgk">#REF!</definedName>
    <definedName name="xfkxfk">#REF!</definedName>
    <definedName name="xfkxfkx">#REF!</definedName>
    <definedName name="xfkxfkxf">#REF!</definedName>
    <definedName name="xgh">#REF!</definedName>
    <definedName name="xn">#REF!</definedName>
    <definedName name="XNAME">#REF!</definedName>
    <definedName name="xnbz">#REF!</definedName>
    <definedName name="XPINSTRUCT">#REF!</definedName>
    <definedName name="xx">#REF!</definedName>
    <definedName name="xxx">#REF!</definedName>
    <definedName name="xxxx">#REF!</definedName>
    <definedName name="y" localSheetId="24">#REF!</definedName>
    <definedName name="y">#REF!</definedName>
    <definedName name="YAAPRCAP">#REF!</definedName>
    <definedName name="YAAPRCO">#REF!</definedName>
    <definedName name="YAAPRCOAL">#REF!</definedName>
    <definedName name="YAAPRDA">#REF!</definedName>
    <definedName name="YAAPRDEP">#REF!</definedName>
    <definedName name="YAAPREOS">#REF!</definedName>
    <definedName name="YAAPREQ">#REF!</definedName>
    <definedName name="YAAPRIAT">#REF!</definedName>
    <definedName name="YAAPRIBIT">#REF!</definedName>
    <definedName name="YAAPRINT">#REF!</definedName>
    <definedName name="YAAPRISN">#REF!</definedName>
    <definedName name="YAAPRNETCONT">#REF!</definedName>
    <definedName name="YAAPRSTEAM">#REF!</definedName>
    <definedName name="YAAPRTAX">#REF!</definedName>
    <definedName name="YAAPRTO">#REF!</definedName>
    <definedName name="YAAPRWHEEL">#REF!</definedName>
    <definedName name="YAAUGCAP">#REF!</definedName>
    <definedName name="YAAUGCO">#REF!</definedName>
    <definedName name="YAAUGCOAL">#REF!</definedName>
    <definedName name="YAAUGDA">#REF!</definedName>
    <definedName name="YAAUGDEP">#REF!</definedName>
    <definedName name="YAAUGEOS">#REF!</definedName>
    <definedName name="YAAUGEQ">#REF!</definedName>
    <definedName name="YAAUGIAT">#REF!</definedName>
    <definedName name="YAAUGIBIT">#REF!</definedName>
    <definedName name="YAAUGINT">#REF!</definedName>
    <definedName name="YAAUGISN">#REF!</definedName>
    <definedName name="YAAUGNETCONT">#REF!</definedName>
    <definedName name="YAAUGSTEAM">#REF!</definedName>
    <definedName name="YAAUGTAX">#REF!</definedName>
    <definedName name="YAAUGTO">#REF!</definedName>
    <definedName name="YAAUGWHEEL">#REF!</definedName>
    <definedName name="YACOTISN">#REF!</definedName>
    <definedName name="YADECCAP">#REF!</definedName>
    <definedName name="YADECCO">#REF!</definedName>
    <definedName name="YADECCOAL">#REF!</definedName>
    <definedName name="YADECDA">#REF!</definedName>
    <definedName name="YADECDEP">#REF!</definedName>
    <definedName name="YADECEOS">#REF!</definedName>
    <definedName name="YADECEQ">#REF!</definedName>
    <definedName name="YADECIAT">#REF!</definedName>
    <definedName name="YADECIBIT">#REF!</definedName>
    <definedName name="YADECINT">#REF!</definedName>
    <definedName name="YADECISN">#REF!</definedName>
    <definedName name="YADECNETCONT">#REF!</definedName>
    <definedName name="YADECSTEAM">#REF!</definedName>
    <definedName name="YADECTAX">#REF!</definedName>
    <definedName name="YADECTO">#REF!</definedName>
    <definedName name="YADECWHEEL">#REF!</definedName>
    <definedName name="YAFEBCAP">#REF!</definedName>
    <definedName name="YAFEBCO">#REF!</definedName>
    <definedName name="YAFEBCOAL">#REF!</definedName>
    <definedName name="YAFEBDA">#REF!</definedName>
    <definedName name="YAFEBDEP">#REF!</definedName>
    <definedName name="YAFEBEOS">#REF!</definedName>
    <definedName name="YAFEBEQ">#REF!</definedName>
    <definedName name="YAFEBIAT">#REF!</definedName>
    <definedName name="YAFEBIBIT">#REF!</definedName>
    <definedName name="YAFEBINT">#REF!</definedName>
    <definedName name="YAFEBISN">#REF!</definedName>
    <definedName name="YAFEBNETCONT">#REF!</definedName>
    <definedName name="YAFEBSTEAM">#REF!</definedName>
    <definedName name="YAFEBTAX">#REF!</definedName>
    <definedName name="YAFEBTO">#REF!</definedName>
    <definedName name="YAFEBWHEEL">#REF!</definedName>
    <definedName name="YAGWAPR">#REF!</definedName>
    <definedName name="YAGWAUG">#REF!</definedName>
    <definedName name="YAGWFEB">#REF!</definedName>
    <definedName name="YAGWJAN">#REF!</definedName>
    <definedName name="YAGWJUL">#REF!</definedName>
    <definedName name="YAGWJUN">#REF!</definedName>
    <definedName name="YAGWMAR">#REF!</definedName>
    <definedName name="YAGWMAY">#REF!</definedName>
    <definedName name="YAISNAPR">#REF!</definedName>
    <definedName name="YAISNFEB">#REF!</definedName>
    <definedName name="YAISNJAN">#REF!</definedName>
    <definedName name="YAISNJUN">#REF!</definedName>
    <definedName name="YAISNMAR">#REF!</definedName>
    <definedName name="YAISNMAY">#REF!</definedName>
    <definedName name="YAJANCAP">#REF!</definedName>
    <definedName name="YAJANCO">#REF!</definedName>
    <definedName name="YAJANCOAL">#REF!</definedName>
    <definedName name="YAJANDA">#REF!</definedName>
    <definedName name="YAJANDEP">#REF!</definedName>
    <definedName name="YAJANEOS">#REF!</definedName>
    <definedName name="YAJANEQ">#REF!</definedName>
    <definedName name="YAJANIAT">#REF!</definedName>
    <definedName name="YAJANIBIT">#REF!</definedName>
    <definedName name="YAJANINT">#REF!</definedName>
    <definedName name="YAJANISN">#REF!</definedName>
    <definedName name="YAJANNETCONT">#REF!</definedName>
    <definedName name="YAJANSTEAM">#REF!</definedName>
    <definedName name="YAJANTAX">#REF!</definedName>
    <definedName name="YAJANTO">#REF!</definedName>
    <definedName name="YAJANWHEEL">#REF!</definedName>
    <definedName name="YAJULCAP">#REF!</definedName>
    <definedName name="YAJULCO">#REF!</definedName>
    <definedName name="YAJULCOAL">#REF!</definedName>
    <definedName name="YAJULDA">#REF!</definedName>
    <definedName name="YAJULDEP">#REF!</definedName>
    <definedName name="YAJULEOS">#REF!</definedName>
    <definedName name="YAJULEQ">#REF!</definedName>
    <definedName name="YAJULIAT">#REF!</definedName>
    <definedName name="YAJULIBIT">#REF!</definedName>
    <definedName name="YAJULINT">#REF!</definedName>
    <definedName name="YAJULISN">#REF!</definedName>
    <definedName name="YAJULNETCONT">#REF!</definedName>
    <definedName name="YAJULSTEAM">#REF!</definedName>
    <definedName name="YAJULTAX">#REF!</definedName>
    <definedName name="YAJULTO">#REF!</definedName>
    <definedName name="YAJULWHEEL">#REF!</definedName>
    <definedName name="YAJULYCOAL">#REF!</definedName>
    <definedName name="YAJUNCAP">#REF!</definedName>
    <definedName name="YAJUNCO">#REF!</definedName>
    <definedName name="YAJUNCOAL">#REF!</definedName>
    <definedName name="YAJUNDA">#REF!</definedName>
    <definedName name="YAJUNDEP">#REF!</definedName>
    <definedName name="YAJUNEOS">#REF!</definedName>
    <definedName name="YAJUNEQ">#REF!</definedName>
    <definedName name="YAJUNIAT">#REF!</definedName>
    <definedName name="YAJUNIBIT">#REF!</definedName>
    <definedName name="YAJUNINT">#REF!</definedName>
    <definedName name="YAJUNISN">#REF!</definedName>
    <definedName name="YAJUNNETCONT">#REF!</definedName>
    <definedName name="YAJUNSTEAM">#REF!</definedName>
    <definedName name="YAJUNTAX">#REF!</definedName>
    <definedName name="YAJUNTO">#REF!</definedName>
    <definedName name="YAJUNWHEEL">#REF!</definedName>
    <definedName name="YAMARCAP">#REF!</definedName>
    <definedName name="YAMARCO">#REF!</definedName>
    <definedName name="YAMARCOAL">#REF!</definedName>
    <definedName name="YAMARDA">#REF!</definedName>
    <definedName name="YAMARDEP">#REF!</definedName>
    <definedName name="YAMAREOS">#REF!</definedName>
    <definedName name="YAMAREQ">#REF!</definedName>
    <definedName name="YAMARIAT">#REF!</definedName>
    <definedName name="YAMARIBIT">#REF!</definedName>
    <definedName name="YAMARINT">#REF!</definedName>
    <definedName name="YAMARISN">#REF!</definedName>
    <definedName name="YAMARNETCONT">#REF!</definedName>
    <definedName name="YAMARSTEAM">#REF!</definedName>
    <definedName name="YAMARTAX">#REF!</definedName>
    <definedName name="YAMARTO">#REF!</definedName>
    <definedName name="YAMARWHEEL">#REF!</definedName>
    <definedName name="YAMAYCAP">#REF!</definedName>
    <definedName name="YAMAYCO">#REF!</definedName>
    <definedName name="YAMAYCOAL">#REF!</definedName>
    <definedName name="YAMAYDA">#REF!</definedName>
    <definedName name="YAMAYDEP">#REF!</definedName>
    <definedName name="YAMAYEOS">#REF!</definedName>
    <definedName name="YAMAYEQ">#REF!</definedName>
    <definedName name="YAMAYIAT">#REF!</definedName>
    <definedName name="YAMAYIBIT">#REF!</definedName>
    <definedName name="YAMAYINT">#REF!</definedName>
    <definedName name="YAMAYISN">#REF!</definedName>
    <definedName name="YAMAYNETCONT">#REF!</definedName>
    <definedName name="YAMAYSTEAM">#REF!</definedName>
    <definedName name="YAMAYTAX">#REF!</definedName>
    <definedName name="YAMAYTO">#REF!</definedName>
    <definedName name="YAMAYWHEEL">#REF!</definedName>
    <definedName name="YAMIAPR">#REF!</definedName>
    <definedName name="YAMIAUG">#REF!</definedName>
    <definedName name="YAMIDEC">#REF!</definedName>
    <definedName name="YAMIFEB">#REF!</definedName>
    <definedName name="YAMIJAN">#REF!</definedName>
    <definedName name="YAMIJUL">#REF!</definedName>
    <definedName name="YAMIJUN">#REF!</definedName>
    <definedName name="YAMIMAR">#REF!</definedName>
    <definedName name="YAMIMAY">#REF!</definedName>
    <definedName name="YAMINOV">#REF!</definedName>
    <definedName name="YAMIOCT">#REF!</definedName>
    <definedName name="YAMISEP">#REF!</definedName>
    <definedName name="YANOVCAP">#REF!</definedName>
    <definedName name="YANOVCO">#REF!</definedName>
    <definedName name="YANOVCOAL">#REF!</definedName>
    <definedName name="YANOVDA">#REF!</definedName>
    <definedName name="YANOVDEP">#REF!</definedName>
    <definedName name="YANOVEOS">#REF!</definedName>
    <definedName name="YANOVEQ">#REF!</definedName>
    <definedName name="YANOVIAT">#REF!</definedName>
    <definedName name="YANOVIBIT">#REF!</definedName>
    <definedName name="YANOVINT">#REF!</definedName>
    <definedName name="YANOVISN">#REF!</definedName>
    <definedName name="YANOVNETCONT">#REF!</definedName>
    <definedName name="YANOVSTEAM">#REF!</definedName>
    <definedName name="YANOVTAX">#REF!</definedName>
    <definedName name="YANOVTO">#REF!</definedName>
    <definedName name="YANOVWHEEL">#REF!</definedName>
    <definedName name="YAOCTCAP">#REF!</definedName>
    <definedName name="YAOCTCO">#REF!</definedName>
    <definedName name="YAOCTCOAL">#REF!</definedName>
    <definedName name="YAOCTDA">#REF!</definedName>
    <definedName name="YAOCTDEP">#REF!</definedName>
    <definedName name="YAOCTEOS">#REF!</definedName>
    <definedName name="YAOCTEQ">#REF!</definedName>
    <definedName name="YAOCTIAT">#REF!</definedName>
    <definedName name="YAOCTIBIT">#REF!</definedName>
    <definedName name="YAOCTINT">#REF!</definedName>
    <definedName name="YAOCTISN">#REF!</definedName>
    <definedName name="YAOCTNETCONT">#REF!</definedName>
    <definedName name="YAOCTSTEAM">#REF!</definedName>
    <definedName name="YAOCTTAX">#REF!</definedName>
    <definedName name="YAOCTTO">#REF!</definedName>
    <definedName name="YAOCTWHEEL">#REF!</definedName>
    <definedName name="YASEPCAP">#REF!</definedName>
    <definedName name="YASEPCO">#REF!</definedName>
    <definedName name="YASEPCOAL">#REF!</definedName>
    <definedName name="YASEPDA">#REF!</definedName>
    <definedName name="YASEPDEP">#REF!</definedName>
    <definedName name="YASEPEOS">#REF!</definedName>
    <definedName name="YASEPEQ">#REF!</definedName>
    <definedName name="YASEPIAT">#REF!</definedName>
    <definedName name="YASEPIBIT">#REF!</definedName>
    <definedName name="YASEPINT">#REF!</definedName>
    <definedName name="YASEPISN">#REF!</definedName>
    <definedName name="YASEPNETCONT">#REF!</definedName>
    <definedName name="YASEPSTEAM">#REF!</definedName>
    <definedName name="YASEPTAX">#REF!</definedName>
    <definedName name="YASEPTO">#REF!</definedName>
    <definedName name="YASEPWHEEL">#REF!</definedName>
    <definedName name="YBAPRBANKINT">#REF!</definedName>
    <definedName name="YBAPRCAP">#REF!</definedName>
    <definedName name="YBAPRCO">#REF!</definedName>
    <definedName name="YBAPRCOAL">#REF!</definedName>
    <definedName name="YBAPRDA">#REF!</definedName>
    <definedName name="YBAPRDEP">#REF!</definedName>
    <definedName name="YBAPREOS">#REF!</definedName>
    <definedName name="YBAPREQ">#REF!</definedName>
    <definedName name="YBAPRIAT">#REF!</definedName>
    <definedName name="YBAPRIBIT">#REF!</definedName>
    <definedName name="YBAPRINT">#REF!</definedName>
    <definedName name="YBAPRNETCONT">#REF!</definedName>
    <definedName name="YBAPRSTEAM">#REF!</definedName>
    <definedName name="YBAPRTAX">#REF!</definedName>
    <definedName name="YBAPRTO">#REF!</definedName>
    <definedName name="YBAPRWHEEL">#REF!</definedName>
    <definedName name="YBAUGBANKINT">#REF!</definedName>
    <definedName name="YBAUGCAP">#REF!</definedName>
    <definedName name="YBAUGCO">#REF!</definedName>
    <definedName name="YBAUGCOAL">#REF!</definedName>
    <definedName name="YBAUGDA">#REF!</definedName>
    <definedName name="YBAUGDEP">#REF!</definedName>
    <definedName name="YBAUGEOS">#REF!</definedName>
    <definedName name="YBAUGEQ">#REF!</definedName>
    <definedName name="YBAUGIAT">#REF!</definedName>
    <definedName name="YBAUGIBIT">#REF!</definedName>
    <definedName name="YBAUGINT">#REF!</definedName>
    <definedName name="YBAUGNETCONT">#REF!</definedName>
    <definedName name="YBAUGSTEAM">#REF!</definedName>
    <definedName name="YBAUGTAX">#REF!</definedName>
    <definedName name="YBAUGWHEEL">#REF!</definedName>
    <definedName name="YBDECBANKINT">#REF!</definedName>
    <definedName name="YBDECCAP">#REF!</definedName>
    <definedName name="YBDECCO">#REF!</definedName>
    <definedName name="YBDECCOAL">#REF!</definedName>
    <definedName name="YBDECDA">#REF!</definedName>
    <definedName name="YBDECDEP">#REF!</definedName>
    <definedName name="YBDECEOS">#REF!</definedName>
    <definedName name="YBDECEQ">#REF!</definedName>
    <definedName name="YBDECGW">#REF!</definedName>
    <definedName name="YBDECIAT">#REF!</definedName>
    <definedName name="YBDECIBIT">#REF!</definedName>
    <definedName name="YBDECINT">#REF!</definedName>
    <definedName name="YBDECISN">#REF!</definedName>
    <definedName name="YBDECNETCONT">#REF!</definedName>
    <definedName name="YBDECSTEAM">#REF!</definedName>
    <definedName name="YBDECTAX">#REF!</definedName>
    <definedName name="YBDECWHEEL">#REF!</definedName>
    <definedName name="YBFEBBANKINT">#REF!</definedName>
    <definedName name="YBFEBCAP">#REF!</definedName>
    <definedName name="YBFEBCO">#REF!</definedName>
    <definedName name="YBFEBCOAL">#REF!</definedName>
    <definedName name="YBFEBDA">#REF!</definedName>
    <definedName name="YBFEBDEP">#REF!</definedName>
    <definedName name="YBFEBEOS">#REF!</definedName>
    <definedName name="YBFEBEQ">#REF!</definedName>
    <definedName name="YBFEBIAT">#REF!</definedName>
    <definedName name="YBFEBIBIT">#REF!</definedName>
    <definedName name="YBFEBINT">#REF!</definedName>
    <definedName name="YBFEBNETCONT">#REF!</definedName>
    <definedName name="YBFEBSTEAM">#REF!</definedName>
    <definedName name="YBFEBTAX">#REF!</definedName>
    <definedName name="YBFEBTO">#REF!</definedName>
    <definedName name="YBFEBWHEEL">#REF!</definedName>
    <definedName name="YBISNAPR">#REF!</definedName>
    <definedName name="YBISNAUG">#REF!</definedName>
    <definedName name="YBISNDEC">#REF!</definedName>
    <definedName name="YBISNFEB">#REF!</definedName>
    <definedName name="YBISNJAN">#REF!</definedName>
    <definedName name="YBISNJUL">#REF!</definedName>
    <definedName name="YBISNJUN">#REF!</definedName>
    <definedName name="YBISNMAR">#REF!</definedName>
    <definedName name="YBISNMAY">#REF!</definedName>
    <definedName name="YBISNNOV">#REF!</definedName>
    <definedName name="YBISNOCT">#REF!</definedName>
    <definedName name="YBISNSEP">#REF!</definedName>
    <definedName name="YBJANBANKINT">#REF!</definedName>
    <definedName name="YBJANCAP">#REF!</definedName>
    <definedName name="YBJANCO">#REF!</definedName>
    <definedName name="YBJANCOAL">#REF!</definedName>
    <definedName name="YBJANDA">#REF!</definedName>
    <definedName name="YBJANDEP">#REF!</definedName>
    <definedName name="YBJANEOS">#REF!</definedName>
    <definedName name="YBJANEQ">#REF!</definedName>
    <definedName name="YBJANIAT">#REF!</definedName>
    <definedName name="YBJANIBIT">#REF!</definedName>
    <definedName name="YBJANINT">#REF!</definedName>
    <definedName name="YBJANNETCONT">#REF!</definedName>
    <definedName name="YBJANSTEAM">#REF!</definedName>
    <definedName name="YBJANTAX">#REF!</definedName>
    <definedName name="YBJANTO">#REF!</definedName>
    <definedName name="YBJANWHEEL">#REF!</definedName>
    <definedName name="YBJULBANKINT">#REF!</definedName>
    <definedName name="YBJULCAP">#REF!</definedName>
    <definedName name="YBJULCO">#REF!</definedName>
    <definedName name="YBJULCOAL">#REF!</definedName>
    <definedName name="YBJULDA">#REF!</definedName>
    <definedName name="YBJULDEP">#REF!</definedName>
    <definedName name="YBJULEOS">#REF!</definedName>
    <definedName name="YBJULEQ">#REF!</definedName>
    <definedName name="YBJULIAT">#REF!</definedName>
    <definedName name="YBJULIBIT">#REF!</definedName>
    <definedName name="YBJULINT">#REF!</definedName>
    <definedName name="YBJULNETCONT">#REF!</definedName>
    <definedName name="YBJULSTEAM">#REF!</definedName>
    <definedName name="YBJULTAX">#REF!</definedName>
    <definedName name="YBJULTO">#REF!</definedName>
    <definedName name="YBJULWHEEL">#REF!</definedName>
    <definedName name="YBJUNBANKINT">#REF!</definedName>
    <definedName name="YBJUNCAP">#REF!</definedName>
    <definedName name="YBJUNCO">#REF!</definedName>
    <definedName name="YBJUNCOAL">#REF!</definedName>
    <definedName name="YBJUNDA">#REF!</definedName>
    <definedName name="YBJUNDEP">#REF!</definedName>
    <definedName name="YBJUNEOS">#REF!</definedName>
    <definedName name="YBJUNEQ">#REF!</definedName>
    <definedName name="YBJUNIAT">#REF!</definedName>
    <definedName name="YBJUNIBIT">#REF!</definedName>
    <definedName name="YBJUNINT">#REF!</definedName>
    <definedName name="YBJUNNETCONT">#REF!</definedName>
    <definedName name="YBJUNSTEAM">#REF!</definedName>
    <definedName name="YBJUNTAX">#REF!</definedName>
    <definedName name="YBJUNTO">#REF!</definedName>
    <definedName name="YBJUNWHEEL">#REF!</definedName>
    <definedName name="YBMARBANKINT">#REF!</definedName>
    <definedName name="YBMARCAP">#REF!</definedName>
    <definedName name="YBMARCO">#REF!</definedName>
    <definedName name="YBMARCOAL">#REF!</definedName>
    <definedName name="YBMARDA">#REF!</definedName>
    <definedName name="YBMARDEP">#REF!</definedName>
    <definedName name="YBMAREOS">#REF!</definedName>
    <definedName name="YBMAREQ">#REF!</definedName>
    <definedName name="YBMARIAT">#REF!</definedName>
    <definedName name="YBMARIBIT">#REF!</definedName>
    <definedName name="YBMARINT">#REF!</definedName>
    <definedName name="YBMARNETCONT">#REF!</definedName>
    <definedName name="YBMARSTEAM">#REF!</definedName>
    <definedName name="YBMARTAX">#REF!</definedName>
    <definedName name="YBMARTO">#REF!</definedName>
    <definedName name="YBMARWHEEL">#REF!</definedName>
    <definedName name="YBMAYBANKINT">#REF!</definedName>
    <definedName name="YBMAYCAP">#REF!</definedName>
    <definedName name="YBMAYCO">#REF!</definedName>
    <definedName name="YBMAYCOAL">#REF!</definedName>
    <definedName name="YBMAYDA">#REF!</definedName>
    <definedName name="YBMAYDEP">#REF!</definedName>
    <definedName name="YBMAYEOS">#REF!</definedName>
    <definedName name="YBMAYEQ">#REF!</definedName>
    <definedName name="YBMAYIAT">#REF!</definedName>
    <definedName name="YBMAYIBIT">#REF!</definedName>
    <definedName name="YBMAYINT">#REF!</definedName>
    <definedName name="YBMAYNETCONT">#REF!</definedName>
    <definedName name="YBMAYSTEAM">#REF!</definedName>
    <definedName name="YBMAYTAX">#REF!</definedName>
    <definedName name="YBMAYTO">#REF!</definedName>
    <definedName name="YBMAYWHEEL">#REF!</definedName>
    <definedName name="YBMIAPR">#REF!</definedName>
    <definedName name="YBMIAUG">#REF!</definedName>
    <definedName name="YBMIDEC">#REF!</definedName>
    <definedName name="YBMIFEB">#REF!</definedName>
    <definedName name="YBMIJAN">#REF!</definedName>
    <definedName name="YBMIJUL">#REF!</definedName>
    <definedName name="YBMIJUN">#REF!</definedName>
    <definedName name="YBMIMAR">#REF!</definedName>
    <definedName name="YBMINOV">#REF!</definedName>
    <definedName name="YBMIOCT">#REF!</definedName>
    <definedName name="YBMISEP">#REF!</definedName>
    <definedName name="YBNOVCAP">#REF!</definedName>
    <definedName name="YBNOVCO">#REF!</definedName>
    <definedName name="YBNOVCOAL">#REF!</definedName>
    <definedName name="YBNOVDA">#REF!</definedName>
    <definedName name="YBNOVDEP">#REF!</definedName>
    <definedName name="YBNOVEOS">#REF!</definedName>
    <definedName name="YBNOVEQ">#REF!</definedName>
    <definedName name="YBNOVIAT">#REF!</definedName>
    <definedName name="YBNOVIBIT">#REF!</definedName>
    <definedName name="YBNOVINT">#REF!</definedName>
    <definedName name="YBNOVNETCONT">#REF!</definedName>
    <definedName name="YBNOVSTEAM">#REF!</definedName>
    <definedName name="YBNOVTAX">#REF!</definedName>
    <definedName name="YBNOVWHEEL">#REF!</definedName>
    <definedName name="YBOCTBANKINT">#REF!</definedName>
    <definedName name="YBOCTCAP">#REF!</definedName>
    <definedName name="YBOCTCO">#REF!</definedName>
    <definedName name="YBOCTCOAL">#REF!</definedName>
    <definedName name="YBOCTDA">#REF!</definedName>
    <definedName name="YBOCTDEP">#REF!</definedName>
    <definedName name="YBOCTEOS">#REF!</definedName>
    <definedName name="YBOCTEQ">#REF!</definedName>
    <definedName name="YBOCTIAT">#REF!</definedName>
    <definedName name="YBOCTIBIT">#REF!</definedName>
    <definedName name="YBOCTINT">#REF!</definedName>
    <definedName name="YBOCTNETCONT">#REF!</definedName>
    <definedName name="YBOCTSTEAM">#REF!</definedName>
    <definedName name="YBOCTTAX">#REF!</definedName>
    <definedName name="YBOCTWHEEL">#REF!</definedName>
    <definedName name="YBOJANCO">#REF!</definedName>
    <definedName name="YBSEPBANKINT">#REF!</definedName>
    <definedName name="YBSEPCAP">#REF!</definedName>
    <definedName name="YBSEPCO">#REF!</definedName>
    <definedName name="YBSEPCOAL">#REF!</definedName>
    <definedName name="YBSEPDA">#REF!</definedName>
    <definedName name="YBSEPDEP">#REF!</definedName>
    <definedName name="YBSEPEOS">#REF!</definedName>
    <definedName name="YBSEPEQ">#REF!</definedName>
    <definedName name="YBSEPIAT">#REF!</definedName>
    <definedName name="YBSEPIBIT">#REF!</definedName>
    <definedName name="YBSEPINT">#REF!</definedName>
    <definedName name="YBSEPNETCONT">#REF!</definedName>
    <definedName name="YBSEPSTEAM">#REF!</definedName>
    <definedName name="YBSEPTAX">#REF!</definedName>
    <definedName name="YBSEPWHEEL">#REF!</definedName>
    <definedName name="YEAR" localSheetId="24">#REF!</definedName>
    <definedName name="YEAR" localSheetId="12">[8]Hidden!$F$2:$F$10</definedName>
    <definedName name="YEAR" localSheetId="13">[8]Hidden!$F$2:$F$10</definedName>
    <definedName name="YEAR">#REF!</definedName>
    <definedName name="YearIn">#REF!</definedName>
    <definedName name="YEARNextMonth4" localSheetId="24">#REF!</definedName>
    <definedName name="YEARNextMonth4" localSheetId="12">[8]Hidden!$F$25</definedName>
    <definedName name="YEARNextMonth4" localSheetId="13">[8]Hidden!$F$25</definedName>
    <definedName name="YEARNextMonth4" localSheetId="3">#REF!</definedName>
    <definedName name="YEARNextMonth4">#REF!</definedName>
    <definedName name="YEARPrev4" localSheetId="12">[8]Hidden!$F$21</definedName>
    <definedName name="YEARPrev4" localSheetId="13">[8]Hidden!$F$21</definedName>
    <definedName name="YEARPrev4">#REF!</definedName>
    <definedName name="YEARPrevMonth4" localSheetId="24">#REF!</definedName>
    <definedName name="YEARPrevMonth4" localSheetId="12">[8]Hidden!$F$23</definedName>
    <definedName name="YEARPrevMonth4" localSheetId="13">[8]Hidden!$F$23</definedName>
    <definedName name="YEARPrevMonth4" localSheetId="3">#REF!</definedName>
    <definedName name="YEARPrevMonth4">#REF!</definedName>
    <definedName name="YesNoRange">#REF!</definedName>
    <definedName name="yhs">#N/A</definedName>
    <definedName name="Yield">#REF!</definedName>
    <definedName name="yIndex" localSheetId="24">#REF!</definedName>
    <definedName name="yIndex" localSheetId="12">[8]Hidden!$F$17</definedName>
    <definedName name="yIndex" localSheetId="13">[8]Hidden!$F$17</definedName>
    <definedName name="yIndex">#REF!</definedName>
    <definedName name="YMISNAPR">#REF!</definedName>
    <definedName name="yofyuo">#REF!</definedName>
    <definedName name="yoidtyi">#REF!</definedName>
    <definedName name="yr" localSheetId="23" hidden="1">{#VALUE!,#N/A,FALSE,0;#N/A,#N/A,FALSE,0;#N/A,#N/A,FALSE,0;#N/A,#N/A,FALSE,0;#N/A,#N/A,FALSE,0;#N/A,#N/A,FALSE,0;#N/A,#N/A,FALSE,0;#N/A,#N/A,FALSE,0;#N/A,#N/A,FALSE,0;#N/A,#N/A,FALSE,0}</definedName>
    <definedName name="yr" hidden="1">{#VALUE!,#N/A,FALSE,0;#N/A,#N/A,FALSE,0;#N/A,#N/A,FALSE,0;#N/A,#N/A,FALSE,0;#N/A,#N/A,FALSE,0;#N/A,#N/A,FALSE,0;#N/A,#N/A,FALSE,0;#N/A,#N/A,FALSE,0;#N/A,#N/A,FALSE,0;#N/A,#N/A,FALSE,0}</definedName>
    <definedName name="yrtotal">#REF!</definedName>
    <definedName name="ytd99kzt">#REF!</definedName>
    <definedName name="ytd99usd">#REF!</definedName>
    <definedName name="YTDACTAPRFEE">#REF!</definedName>
    <definedName name="YTDACTAPRINT">#REF!</definedName>
    <definedName name="YTDACTAUGFEE">#REF!</definedName>
    <definedName name="YTDACTAUGINT">#REF!</definedName>
    <definedName name="YTDACTDECFEE">#REF!</definedName>
    <definedName name="YTDACTDECINT">#REF!</definedName>
    <definedName name="YTDACTFEBFEE">#REF!</definedName>
    <definedName name="YTDACTFEBINT">#REF!</definedName>
    <definedName name="YTDACTJANFEE">#REF!</definedName>
    <definedName name="YTDACTJANINT">#REF!</definedName>
    <definedName name="YTDACTJULFEE">#REF!</definedName>
    <definedName name="YTDACTJULINT">#REF!</definedName>
    <definedName name="YTDACTJUNFEE">#REF!</definedName>
    <definedName name="YTDACTJUNINT">#REF!</definedName>
    <definedName name="YTDACTMARFEE">#REF!</definedName>
    <definedName name="YTDACTMARINT">#REF!</definedName>
    <definedName name="YTDACTMAYFEE">#REF!</definedName>
    <definedName name="YTDACTMAYINT">#REF!</definedName>
    <definedName name="YTDACTNOVFEE">#REF!</definedName>
    <definedName name="YTDACTNOVINT">#REF!</definedName>
    <definedName name="YTDACTOCTFEE">#REF!</definedName>
    <definedName name="YTDACTOCTINT">#REF!</definedName>
    <definedName name="YTDACTSEPFEE">#REF!</definedName>
    <definedName name="YTDACTSEPINT">#REF!</definedName>
    <definedName name="YTDBUDAPRFEE">#REF!</definedName>
    <definedName name="YTDBUDAPRINT">#REF!</definedName>
    <definedName name="YTDBUDAUGFEE">#REF!</definedName>
    <definedName name="YTDBUDAUGINT">#REF!</definedName>
    <definedName name="YTDBUDDECFEE">#REF!</definedName>
    <definedName name="YTDBUDDECINT">#REF!</definedName>
    <definedName name="YTDBUDFEBFEE">#REF!</definedName>
    <definedName name="YTDBUDFEBINT">#REF!</definedName>
    <definedName name="YTDBUDJANFEE">#REF!</definedName>
    <definedName name="YTDBUDJANINT">#REF!</definedName>
    <definedName name="YTDBUDJULFEE">#REF!</definedName>
    <definedName name="YTDBUDJULINT">#REF!</definedName>
    <definedName name="YTDBUDJUNFEE">#REF!</definedName>
    <definedName name="YTDBUDJUNINT">#REF!</definedName>
    <definedName name="YTDBUDMARFEE">#REF!</definedName>
    <definedName name="YTDBUDMARINT">#REF!</definedName>
    <definedName name="YTDBUDMAYFEE">#REF!</definedName>
    <definedName name="YTDBUDMAYINT">#REF!</definedName>
    <definedName name="YTDBUDNOVFEE">#REF!</definedName>
    <definedName name="YTDBUDNOVINT">#REF!</definedName>
    <definedName name="YTDBUDOCTFEE">#REF!</definedName>
    <definedName name="YTDBUDOCTINT">#REF!</definedName>
    <definedName name="YTDBUDSEPINT">#REF!</definedName>
    <definedName name="ytr">#REF!</definedName>
    <definedName name="ytt">#N/A</definedName>
    <definedName name="yy">#REF!</definedName>
    <definedName name="z" localSheetId="23" hidden="1">{"Subs_E",#N/A,FALSE,"SubProj";"Tar_Alm_E",#N/A,FALSE,"Tariffs";"IS_E",#N/A,FALSE,"FSN";"CF_E",#N/A,FALSE,"FSN";"BS_E",#N/A,FALSE,"FSN";"Tum_E",#N/A,FALSE,"Prepaid";"FP_Alm_E",#N/A,FALSE,"FixedPhone";"Staff_E",#N/A,FALSE,"Staff";"Opex_po_dep_E",#N/A,FALSE,"Dep_OpEx";"Opex_po_costs_E",#N/A,FALSE,"Dep_OpEx";"Dep_opex_E",#N/A,FALSE,"Dep_OpEx"}</definedName>
    <definedName name="z" hidden="1">{"Subs_E",#N/A,FALSE,"SubProj";"Tar_Alm_E",#N/A,FALSE,"Tariffs";"IS_E",#N/A,FALSE,"FSN";"CF_E",#N/A,FALSE,"FSN";"BS_E",#N/A,FALSE,"FSN";"Tum_E",#N/A,FALSE,"Prepaid";"FP_Alm_E",#N/A,FALSE,"FixedPhone";"Staff_E",#N/A,FALSE,"Staff";"Opex_po_dep_E",#N/A,FALSE,"Dep_OpEx";"Opex_po_costs_E",#N/A,FALSE,"Dep_OpEx";"Dep_opex_E",#N/A,FALSE,"Dep_OpEx"}</definedName>
    <definedName name="Z_270BB401_5236_11D4_BB54_0050044E0CFA_.wvu.Cols" hidden="1">#REF!,#REF!,#REF!,#REF!</definedName>
    <definedName name="Z_270BB401_5236_11D4_BB54_0050044E0CFA_.wvu.FilterData" hidden="1">#REF!</definedName>
    <definedName name="Z_270BB401_5236_11D4_BB54_0050044E0CFA_.wvu.PrintArea" hidden="1">#REF!</definedName>
    <definedName name="Z_270BB401_5236_11D4_BB54_0050044E0CFA_.wvu.PrintTitles" hidden="1">#REF!</definedName>
    <definedName name="Z_270BB401_5236_11D4_BB54_0050044E0CFA_.wvu.Rows" hidden="1">#REF!,#REF!</definedName>
    <definedName name="Z_A0AC4B42_5259_11D4_B5FE_00C04FC949BF_.wvu.Cols" hidden="1">#REF!,#REF!,#REF!,#REF!</definedName>
    <definedName name="Z_A0AC4B42_5259_11D4_B5FE_00C04FC949BF_.wvu.FilterData" hidden="1">#REF!</definedName>
    <definedName name="Z_A0AC4B42_5259_11D4_B5FE_00C04FC949BF_.wvu.PrintArea" hidden="1">#REF!</definedName>
    <definedName name="Z_A0AC4B42_5259_11D4_B5FE_00C04FC949BF_.wvu.PrintTitles" hidden="1">#REF!</definedName>
    <definedName name="Z_A0AC4B42_5259_11D4_B5FE_00C04FC949BF_.wvu.Rows" hidden="1">#REF!,#REF!,#REF!,#REF!,#REF!,#REF!,#REF!</definedName>
    <definedName name="Z_C37E65A7_9893_435E_9759_72E0D8A5DD87_.wvu.PrintTitles" hidden="1">#REF!</definedName>
    <definedName name="Z_CQP">2</definedName>
    <definedName name="Z_OLD" xml:space="preserve"> 1</definedName>
    <definedName name="zdfbn">#REF!</definedName>
    <definedName name="zdfh">#REF!</definedName>
    <definedName name="zdfhzf">#REF!</definedName>
    <definedName name="zdfjhz">#REF!</definedName>
    <definedName name="zdjnggn">#REF!</definedName>
    <definedName name="Zero">#REF!</definedName>
    <definedName name="ZeroYear">#REF!</definedName>
    <definedName name="zfgh">#REF!</definedName>
    <definedName name="zfhzfh">#REF!</definedName>
    <definedName name="zheldor">#REF!</definedName>
    <definedName name="zheldorizdat">#REF!</definedName>
    <definedName name="Zip">#REF!</definedName>
    <definedName name="zustu">#REF!</definedName>
    <definedName name="zz">#REF!</definedName>
    <definedName name="zzz">#REF!</definedName>
    <definedName name="zzzz">#REF!</definedName>
    <definedName name="а">#REF!</definedName>
    <definedName name="а1">#REF!</definedName>
    <definedName name="А11">#REF!</definedName>
    <definedName name="А2">#REF!</definedName>
    <definedName name="А2___0">#REF!</definedName>
    <definedName name="А2___10">#REF!</definedName>
    <definedName name="А3">#REF!</definedName>
    <definedName name="А80">#REF!</definedName>
    <definedName name="А9">#REF!</definedName>
    <definedName name="А93">#REF!</definedName>
    <definedName name="А932">#REF!</definedName>
    <definedName name="А96">#REF!</definedName>
    <definedName name="А962">#REF!</definedName>
    <definedName name="аf147">#REF!</definedName>
    <definedName name="аа">#N/A</definedName>
    <definedName name="ааа">#REF!</definedName>
    <definedName name="АААААААА">#N/A</definedName>
    <definedName name="ав" localSheetId="24">#REF!</definedName>
    <definedName name="ав">#REF!</definedName>
    <definedName name="ававав">#REF!</definedName>
    <definedName name="авансы_уплаченные_дол">#REF!</definedName>
    <definedName name="авансы_уплаченные_РСК">#REF!</definedName>
    <definedName name="авансы_уплаченные_РСК_дол">#REF!</definedName>
    <definedName name="аватомойка">#REF!</definedName>
    <definedName name="авпвапы">#REF!,#REF!,#REF!,#REF!,#REF!,#REF!,#REF!,#REF!,#REF!,#REF!,#REF!,#REF!</definedName>
    <definedName name="автыптвадтрпдд">#REF!,#REF!,#REF!,#REF!,#REF!,#REF!,#REF!,#REF!,#REF!</definedName>
    <definedName name="аен">#REF!</definedName>
    <definedName name="Айжол">#REF!</definedName>
    <definedName name="Акциз">#REF!</definedName>
    <definedName name="Акциз1">#REF!</definedName>
    <definedName name="алия">#REF!</definedName>
    <definedName name="аля" localSheetId="23" hidden="1">{#N/A,#N/A,TRUE,"Лист1";#N/A,#N/A,TRUE,"Лист2";#N/A,#N/A,TRUE,"Лист3"}</definedName>
    <definedName name="аля" hidden="1">{#N/A,#N/A,TRUE,"Лист1";#N/A,#N/A,TRUE,"Лист2";#N/A,#N/A,TRUE,"Лист3"}</definedName>
    <definedName name="АмортизацияОС">#REF!</definedName>
    <definedName name="ап">#N/A</definedName>
    <definedName name="ап123" localSheetId="12">#REF!</definedName>
    <definedName name="ап123" localSheetId="13">#REF!</definedName>
    <definedName name="ап123">#REF!</definedName>
    <definedName name="апап" localSheetId="23" hidden="1">{#N/A,#N/A,TRUE,"Лист1";#N/A,#N/A,TRUE,"Лист2";#N/A,#N/A,TRUE,"Лист3"}</definedName>
    <definedName name="апап" hidden="1">{#N/A,#N/A,TRUE,"Лист1";#N/A,#N/A,TRUE,"Лист2";#N/A,#N/A,TRUE,"Лист3"}</definedName>
    <definedName name="апвп">#REF!,#REF!,#REF!,#REF!,#REF!,#REF!,#REF!,#REF!,#REF!</definedName>
    <definedName name="апвы">#REF!,#REF!,#REF!</definedName>
    <definedName name="апвыолдпрывдлпж">#REF!,#REF!,#REF!,#REF!,#REF!,#REF!,#REF!,#REF!,#REF!</definedName>
    <definedName name="АПК" localSheetId="24">#REF!</definedName>
    <definedName name="АПК">#REF!</definedName>
    <definedName name="апмв">#N/A</definedName>
    <definedName name="апмвпм">#REF!</definedName>
    <definedName name="апп">#N/A</definedName>
    <definedName name="апр">#REF!</definedName>
    <definedName name="апрлоыварплоываплрфоыы">#REF!,#REF!,#REF!,#REF!,#REF!,#REF!,#REF!,#REF!</definedName>
    <definedName name="апролдж">[15]параметры!$F$2:$F$4</definedName>
    <definedName name="апрр">#N/A</definedName>
    <definedName name="апрыврпдлвыарр">#REF!,#REF!,#REF!,#REF!,#REF!,#REF!</definedName>
    <definedName name="апфвы">#REF!,#REF!,#REF!,#REF!,#REF!,#REF!,#REF!,#REF!</definedName>
    <definedName name="апывып">#REF!,#REF!,#REF!,#REF!,#REF!,#REF!,#REF!,#REF!,#REF!,#REF!,#REF!</definedName>
    <definedName name="апыпрарлп">#REF!,#REF!,#REF!,#REF!,#REF!,#REF!,#REF!,#REF!,#REF!,#REF!,#REF!,#REF!</definedName>
    <definedName name="аренда" localSheetId="23" hidden="1">{"IS_E",#N/A,FALSE,"FSN";"CF_E",#N/A,FALSE,"FSN";"Tum_E",#N/A,FALSE,"Prepaid";"FP_Alm_E",#N/A,FALSE,"FixedPhone";"Staff_E",#N/A,FALSE,"Staff";"subs_E",#N/A,FALSE,"SubProj";"subs_all_E",#N/A,FALSE,"SubProj"}</definedName>
    <definedName name="аренда" hidden="1">{"IS_E",#N/A,FALSE,"FSN";"CF_E",#N/A,FALSE,"FSN";"Tum_E",#N/A,FALSE,"Prepaid";"FP_Alm_E",#N/A,FALSE,"FixedPhone";"Staff_E",#N/A,FALSE,"Staff";"subs_E",#N/A,FALSE,"SubProj";"subs_all_E",#N/A,FALSE,"SubProj"}</definedName>
    <definedName name="АРЭК">#REF!</definedName>
    <definedName name="Атырау">#REF!</definedName>
    <definedName name="ауа">#N/A</definedName>
    <definedName name="Аудит." localSheetId="17">Scheduled_Payment+Extra_Payment</definedName>
    <definedName name="Аудит." localSheetId="19">Scheduled_Payment+Extra_Payment</definedName>
    <definedName name="Аудит." localSheetId="20">Scheduled_Payment+Extra_Payment</definedName>
    <definedName name="Аудит." localSheetId="16">Scheduled_Payment+Extra_Payment</definedName>
    <definedName name="Аудит." localSheetId="23">Scheduled_Payment+Extra_Payment</definedName>
    <definedName name="Аудит." localSheetId="18">Scheduled_Payment+Extra_Payment</definedName>
    <definedName name="Аудит.">Scheduled_Payment+Extra_Payment</definedName>
    <definedName name="аудиторам">#N/A</definedName>
    <definedName name="аука">#N/A</definedName>
    <definedName name="б">#REF!,#REF!,#REF!</definedName>
    <definedName name="б1">#REF!</definedName>
    <definedName name="Б2">#REF!,#REF!,#REF!,#REF!,#REF!,#REF!,#REF!</definedName>
    <definedName name="Б4">#REF!,#REF!,#REF!,#REF!,#REF!,#REF!,#REF!,#REF!,#REF!</definedName>
    <definedName name="Б5">#REF!,#REF!,#REF!,#REF!,#REF!,#REF!,#REF!,#REF!</definedName>
    <definedName name="Б6">#REF!,#REF!,#REF!,#REF!,#REF!,#REF!,#REF!,#REF!</definedName>
    <definedName name="Б7">#REF!,#REF!,#REF!,#REF!</definedName>
    <definedName name="Б8">#REF!,#REF!,#REF!,#REF!,#REF!,#REF!</definedName>
    <definedName name="Б9">#REF!,#REF!,#REF!,#REF!,#REF!,#REF!,#REF!,#REF!,#REF!,#REF!,#REF!</definedName>
    <definedName name="_xlnm.Database" localSheetId="24">#REF!</definedName>
    <definedName name="_xlnm.Database">#REF!</definedName>
    <definedName name="База_Сортировки">#REF!</definedName>
    <definedName name="бакс">#REF!</definedName>
    <definedName name="баланс01">#REF!</definedName>
    <definedName name="ббб">#REF!</definedName>
    <definedName name="бенз_инвест">#REF!</definedName>
    <definedName name="бензин_а">#REF!</definedName>
    <definedName name="Бери">#REF!,#REF!,#REF!,#REF!,#REF!,#REF!,#REF!,#REF!</definedName>
    <definedName name="Берик">#REF!,#REF!,#REF!,#REF!,#REF!,#REF!,#REF!,#REF!,#REF!,#REF!,#REF!,#REF!</definedName>
    <definedName name="биржа" localSheetId="24">#REF!</definedName>
    <definedName name="биржа">#REF!</definedName>
    <definedName name="биржа1" localSheetId="24">[16]База!$B:$T</definedName>
    <definedName name="биржа1">#REF!</definedName>
    <definedName name="Блок" localSheetId="2">[17]Исходники!$G$2:$G$14</definedName>
    <definedName name="Блок">#REF!</definedName>
    <definedName name="Блок1">#REF!</definedName>
    <definedName name="Блок2">#REF!</definedName>
    <definedName name="Блок3">#REF!</definedName>
    <definedName name="Блок5">#REF!,#REF!</definedName>
    <definedName name="Блок6">#REF!</definedName>
    <definedName name="БЛРаздел1">#REF!,#REF!,#REF!,#REF!,#REF!,#REF!,#REF!,#REF!,#REF!</definedName>
    <definedName name="БЛРаздел1___0">#N/A</definedName>
    <definedName name="БЛРаздел1___10">#N/A</definedName>
    <definedName name="БЛРаздел1_1">#REF!,#REF!,#REF!,#REF!,#REF!,#REF!,#REF!,#REF!,#REF!</definedName>
    <definedName name="БЛРаздел1_4">#REF!,#REF!,#REF!,#REF!,#REF!,#REF!,#REF!,#REF!,#REF!</definedName>
    <definedName name="БЛРаздел2">#REF!,#REF!,#REF!,#REF!,#REF!,#REF!,#REF!</definedName>
    <definedName name="БЛРаздел2___0">#N/A</definedName>
    <definedName name="БЛРаздел2___10">#N/A</definedName>
    <definedName name="БЛРаздел2_1">#REF!,#REF!,#REF!,#REF!,#REF!,#REF!,#REF!</definedName>
    <definedName name="БЛРаздел2_4">#REF!,#REF!,#REF!,#REF!,#REF!,#REF!,#REF!</definedName>
    <definedName name="БЛРаздел3">#REF!,#REF!,#REF!,#REF!,#REF!,#REF!,#REF!,#REF!,#REF!,#REF!,#REF!,#REF!</definedName>
    <definedName name="БЛРаздел3___0">#N/A</definedName>
    <definedName name="БЛРаздел3___10">#N/A</definedName>
    <definedName name="БЛРаздел3_1">#REF!,#REF!,#REF!,#REF!,#REF!,#REF!,#REF!,#REF!,#REF!,#REF!,#REF!,#REF!</definedName>
    <definedName name="БЛРаздел3_4">#REF!,#REF!,#REF!,#REF!,#REF!,#REF!,#REF!,#REF!,#REF!,#REF!,#REF!,#REF!</definedName>
    <definedName name="БЛРаздел33">#REF!,#REF!,#REF!,#REF!,#REF!,#REF!,#REF!,#REF!,#REF!,#REF!,#REF!,#REF!</definedName>
    <definedName name="БЛРаздел4">#REF!,#REF!,#REF!,#REF!,#REF!,#REF!,#REF!,#REF!,#REF!</definedName>
    <definedName name="БЛРаздел4___0">#N/A</definedName>
    <definedName name="БЛРаздел4___10">#N/A</definedName>
    <definedName name="БЛРаздел4_1">#REF!,#REF!,#REF!,#REF!,#REF!,#REF!,#REF!,#REF!,#REF!</definedName>
    <definedName name="БЛРаздел4_4">#REF!,#REF!,#REF!,#REF!,#REF!,#REF!,#REF!,#REF!,#REF!</definedName>
    <definedName name="БЛРаздел5">#REF!,#REF!,#REF!,#REF!,#REF!,#REF!,#REF!,#REF!</definedName>
    <definedName name="БЛРаздел5___0">#N/A</definedName>
    <definedName name="БЛРаздел5___10">#N/A</definedName>
    <definedName name="БЛРаздел5_1">#REF!,#REF!,#REF!,#REF!,#REF!,#REF!,#REF!,#REF!</definedName>
    <definedName name="БЛРаздел5_4">#REF!,#REF!,#REF!,#REF!,#REF!,#REF!,#REF!,#REF!</definedName>
    <definedName name="БЛРаздел6">#REF!,#REF!,#REF!,#REF!,#REF!,#REF!,#REF!,#REF!</definedName>
    <definedName name="БЛРаздел6___0">#N/A</definedName>
    <definedName name="БЛРаздел6___10">#N/A</definedName>
    <definedName name="БЛРаздел6_1">#REF!,#REF!,#REF!,#REF!,#REF!,#REF!,#REF!,#REF!</definedName>
    <definedName name="БЛРаздел6_4">#REF!,#REF!,#REF!,#REF!,#REF!,#REF!,#REF!,#REF!</definedName>
    <definedName name="БЛРаздел66">#REF!,#REF!,#REF!,#REF!,#REF!,#REF!,#REF!,#REF!</definedName>
    <definedName name="БЛРаздел7">#REF!,#REF!,#REF!,#REF!</definedName>
    <definedName name="БЛРаздел7___0">#N/A</definedName>
    <definedName name="БЛРаздел7___10">#N/A</definedName>
    <definedName name="БЛРаздел7_1">#REF!,#REF!,#REF!,#REF!</definedName>
    <definedName name="БЛРаздел7_4">#REF!,#REF!,#REF!,#REF!</definedName>
    <definedName name="БЛРаздел8">#REF!,#REF!,#REF!,#REF!,#REF!,#REF!</definedName>
    <definedName name="БЛРаздел8___0">#N/A</definedName>
    <definedName name="БЛРаздел8___10">#N/A</definedName>
    <definedName name="БЛРаздел8_1">#REF!,#REF!,#REF!,#REF!,#REF!,#REF!</definedName>
    <definedName name="БЛРаздел8_4">#REF!,#REF!,#REF!,#REF!,#REF!,#REF!</definedName>
    <definedName name="БЛРаздел9">#REF!,#REF!,#REF!,#REF!,#REF!,#REF!,#REF!,#REF!,#REF!,#REF!,#REF!</definedName>
    <definedName name="БЛРаздел9___0">#N/A</definedName>
    <definedName name="БЛРаздел9___10">#N/A</definedName>
    <definedName name="БЛРаздел9_1">#REF!,#REF!,#REF!,#REF!,#REF!,#REF!,#REF!,#REF!,#REF!,#REF!,#REF!</definedName>
    <definedName name="БЛРаздел9_4">#REF!,#REF!,#REF!,#REF!,#REF!,#REF!,#REF!,#REF!,#REF!,#REF!,#REF!</definedName>
    <definedName name="БЛРаздел99">#REF!,#REF!,#REF!,#REF!,#REF!,#REF!,#REF!,#REF!,#REF!,#REF!,#REF!</definedName>
    <definedName name="БО5">#N/A</definedName>
    <definedName name="БП1">#REF!</definedName>
    <definedName name="БПДанные">#REF!,#REF!,#REF!</definedName>
    <definedName name="БПДанные___0">#N/A</definedName>
    <definedName name="БПДанные___10">#N/A</definedName>
    <definedName name="БПДанные_1">#REF!,#REF!,#REF!</definedName>
    <definedName name="БПДанные_4">#REF!,#REF!,#REF!</definedName>
    <definedName name="Бриз1">#REF!</definedName>
    <definedName name="Бриз2">#REF!</definedName>
    <definedName name="Бриз3">#REF!</definedName>
    <definedName name="Бриз4">#REF!</definedName>
    <definedName name="БС">[17]Исходники!$K$2:$K$118</definedName>
    <definedName name="бь" localSheetId="24">#REF!</definedName>
    <definedName name="бь">#REF!</definedName>
    <definedName name="бюд.м.">#REF!</definedName>
    <definedName name="Бюджет__по__подразд__2003__года_Лист1_Таблица">#REF!</definedName>
    <definedName name="бяка">#REF!</definedName>
    <definedName name="в">#REF!,#REF!</definedName>
    <definedName name="В_Бел_долл">#REF!</definedName>
    <definedName name="В_ДБ">#REF!</definedName>
    <definedName name="В_ДБ_Бел_3п">#REF!</definedName>
    <definedName name="В_ОАО_Бел">#REF!</definedName>
    <definedName name="В_ОАО_Бел_3гр">#REF!</definedName>
    <definedName name="В_РЗ_Бел">#REF!</definedName>
    <definedName name="В_РЗ_Бел_3гр">#REF!</definedName>
    <definedName name="В_РПК_Бел_2гр">#REF!</definedName>
    <definedName name="В_РПК_Бел_3гр">#REF!</definedName>
    <definedName name="В_РСК">#REF!</definedName>
    <definedName name="В_РСК_Бел_1гр">#REF!</definedName>
    <definedName name="В_РСК_Бел_2гр">#REF!</definedName>
    <definedName name="В_РСК_Бел_3гр">#REF!</definedName>
    <definedName name="В_РУфа">#REF!</definedName>
    <definedName name="в23ё">#N/A</definedName>
    <definedName name="в256">#REF!</definedName>
    <definedName name="В32">#REF!</definedName>
    <definedName name="вава">#REF!</definedName>
    <definedName name="ваку">#N/A</definedName>
    <definedName name="ВалП1">#REF!</definedName>
    <definedName name="вап">#REF!</definedName>
    <definedName name="вапрв">#REF!,#REF!,#REF!,#REF!,#REF!,#REF!,#REF!</definedName>
    <definedName name="вапро">[15]параметры!$C$2:$C$6</definedName>
    <definedName name="вар">#N/A</definedName>
    <definedName name="вауыа">#REF!,#REF!,#REF!,#REF!,#REF!,#REF!,#REF!,#REF!,#REF!,#REF!,#REF!,#REF!</definedName>
    <definedName name="ваыооэп">#REF!,#REF!,#REF!,#REF!,#REF!,#REF!,#REF!,#REF!</definedName>
    <definedName name="ваырплшвраылопварылвдоарплвы">#REF!,#REF!,#REF!,#REF!,#REF!,#REF!,#REF!</definedName>
    <definedName name="вб">#REF!</definedName>
    <definedName name="вв">#N/A</definedName>
    <definedName name="ВВ_Бел">#REF!</definedName>
    <definedName name="ВВ_ДБ">#REF!</definedName>
    <definedName name="ВВ_ОАО_Бел">#REF!</definedName>
    <definedName name="ВВ_РСК">#REF!</definedName>
    <definedName name="ВВ_РСК_Бел_1гр">#REF!</definedName>
    <definedName name="ВВ_РСК_Бел_2гр">#REF!</definedName>
    <definedName name="ВВ_РУфа">#REF!</definedName>
    <definedName name="ввв">#REF!</definedName>
    <definedName name="ВводимыеОС">#REF!</definedName>
    <definedName name="ВД_в_наполнении_авансов_старых__на_начало_периода">#REF!</definedName>
    <definedName name="ведомость">#REF!</definedName>
    <definedName name="Вес_коэфф_Доля_ОТА_ЮЛ">#REF!</definedName>
    <definedName name="Вес_коэфф_Доход_на_1_ОТА">#REF!</definedName>
    <definedName name="Вес_коэфф_Доход_на_1_ОТА_темп_роста">#REF!</definedName>
    <definedName name="Вес_коэфф_Доходы_темп_роста">#REF!</definedName>
    <definedName name="Вес_коэфф_Заявки">#REF!</definedName>
    <definedName name="Вес_коэфф_ОТА_темп_роста">#REF!</definedName>
    <definedName name="Вес_коэфф_Темп_прироста">#REF!</definedName>
    <definedName name="Вес_коэфф_Тлф_плотность">#REF!</definedName>
    <definedName name="Вес_коэфф_Трафик_темп_роста">#REF!</definedName>
    <definedName name="Вес_коэфф_Эксперт_оценка">#REF!</definedName>
    <definedName name="вквар1" localSheetId="24">#REF!</definedName>
    <definedName name="вквар1">#REF!</definedName>
    <definedName name="вквар2" localSheetId="24">#REF!</definedName>
    <definedName name="вквар2">#REF!</definedName>
    <definedName name="Вложения">#REF!,#REF!,#REF!,#REF!,#REF!,#REF!,#REF!,#REF!,#REF!</definedName>
    <definedName name="ВозвратныйЛизинг">#REF!</definedName>
    <definedName name="ВозмещениеУбытков">#REF!</definedName>
    <definedName name="ВП">#REF!,#REF!,#REF!,#REF!</definedName>
    <definedName name="впе">#REF!,#REF!,#REF!,#REF!,#REF!,#REF!,#REF!,#REF!,#REF!,#REF!,#REF!,#REF!</definedName>
    <definedName name="впцвпцп">#REF!,#REF!,#REF!,#REF!,#REF!,#REF!</definedName>
    <definedName name="ВР1">#REF!</definedName>
    <definedName name="ВРО1">#REF!</definedName>
    <definedName name="врпр" localSheetId="24">#REF!</definedName>
    <definedName name="врпр">#REF!</definedName>
    <definedName name="Всего">#REF!</definedName>
    <definedName name="Вспомогат">#REF!</definedName>
    <definedName name="второй">#REF!</definedName>
    <definedName name="вуув" localSheetId="23" hidden="1">{#N/A,#N/A,TRUE,"Лист1";#N/A,#N/A,TRUE,"Лист2";#N/A,#N/A,TRUE,"Лист3"}</definedName>
    <definedName name="вуув" hidden="1">{#N/A,#N/A,TRUE,"Лист1";#N/A,#N/A,TRUE,"Лист2";#N/A,#N/A,TRUE,"Лист3"}</definedName>
    <definedName name="вы">#REF!</definedName>
    <definedName name="выаптдврпдловртадпырвжлптды">#REF!,#REF!,#REF!,#REF!,#REF!,#REF!,#REF!,#REF!,#REF!</definedName>
    <definedName name="ВыбылоОС">#REF!</definedName>
    <definedName name="выплаты">#N/A</definedName>
    <definedName name="ВыплатыИзПрибыли">#REF!</definedName>
    <definedName name="Выработка">#REF!</definedName>
    <definedName name="Выработка_Сумм">#REF!</definedName>
    <definedName name="ВыручкаУслугСвязи">#REF!</definedName>
    <definedName name="ВыручкаУслугСвязиНДС">#REF!</definedName>
    <definedName name="г">#REF!,#REF!</definedName>
    <definedName name="г1" localSheetId="24">#REF!</definedName>
    <definedName name="г1">#REF!</definedName>
    <definedName name="газ">#REF!</definedName>
    <definedName name="ггг">#REF!,#REF!,#REF!,#REF!,#REF!,#REF!,#REF!,#REF!,#REF!,#REF!,#REF!</definedName>
    <definedName name="гггг">#REF!</definedName>
    <definedName name="год" localSheetId="24">#REF!</definedName>
    <definedName name="год">#REF!</definedName>
    <definedName name="год1" localSheetId="24">#REF!</definedName>
    <definedName name="год1">#REF!</definedName>
    <definedName name="год11" localSheetId="24">#REF!</definedName>
    <definedName name="год11">#REF!</definedName>
    <definedName name="год2" localSheetId="24">#REF!</definedName>
    <definedName name="год2">#REF!</definedName>
    <definedName name="голова">#REF!</definedName>
    <definedName name="ГР">#REF!</definedName>
    <definedName name="график">#REF!</definedName>
    <definedName name="график_2">#REF!</definedName>
    <definedName name="графики_Темиржолсу">#REF!</definedName>
    <definedName name="грприрцфв00ав98" localSheetId="23" hidden="1">{#N/A,#N/A,TRUE,"Лист1";#N/A,#N/A,TRUE,"Лист2";#N/A,#N/A,TRUE,"Лист3"}</definedName>
    <definedName name="грприрцфв00ав98" hidden="1">{#N/A,#N/A,TRUE,"Лист1";#N/A,#N/A,TRUE,"Лист2";#N/A,#N/A,TRUE,"Лист3"}</definedName>
    <definedName name="Группа" localSheetId="24">#REF!</definedName>
    <definedName name="Группа">#REF!</definedName>
    <definedName name="грфинцкавг98Х" localSheetId="23" hidden="1">{#N/A,#N/A,TRUE,"Лист1";#N/A,#N/A,TRUE,"Лист2";#N/A,#N/A,TRUE,"Лист3"}</definedName>
    <definedName name="грфинцкавг98Х" hidden="1">{#N/A,#N/A,TRUE,"Лист1";#N/A,#N/A,TRUE,"Лист2";#N/A,#N/A,TRUE,"Лист3"}</definedName>
    <definedName name="Гсм">#REF!,#REF!,#REF!,#REF!,#REF!,#REF!,#REF!,#REF!,#REF!</definedName>
    <definedName name="ГТС" localSheetId="24">#REF!</definedName>
    <definedName name="ГТС" localSheetId="3">#REF!</definedName>
    <definedName name="ГТС">#REF!</definedName>
    <definedName name="ГЦТ_Алматытелеком_ADSL">#REF!</definedName>
    <definedName name="ГЦТ_Алматытелеком_ADSL_2002">#REF!</definedName>
    <definedName name="ГЦТ_Алматытелеком_Выдел.интернет">#REF!</definedName>
    <definedName name="ГЦТ_Алматытелеком_Выдел.интернет_2002">#REF!</definedName>
    <definedName name="ГЦТ_Астанателеком_2002">#REF!</definedName>
    <definedName name="гшщ">#REF!</definedName>
    <definedName name="ГЭРС">#REF!</definedName>
    <definedName name="д">#REF!</definedName>
    <definedName name="д_от_ОС">#REF!</definedName>
    <definedName name="д1">#REF!</definedName>
    <definedName name="д2">#REF!</definedName>
    <definedName name="д3">#REF!</definedName>
    <definedName name="д4">#REF!</definedName>
    <definedName name="данные">#REF!</definedName>
    <definedName name="Дата">#REF!</definedName>
    <definedName name="ддд">#REF!</definedName>
    <definedName name="дебит">#REF!</definedName>
    <definedName name="ден_част_З" localSheetId="24">#REF!</definedName>
    <definedName name="ден_част_З">#REF!</definedName>
    <definedName name="ден_часть_д_З" localSheetId="24">#REF!</definedName>
    <definedName name="ден_часть_д_З">#REF!</definedName>
    <definedName name="ден_часть_д_С" localSheetId="24">#REF!</definedName>
    <definedName name="ден_часть_д_С">#REF!</definedName>
    <definedName name="ден_часть_С" localSheetId="24">#REF!</definedName>
    <definedName name="ден_часть_С">#REF!</definedName>
    <definedName name="денежные_ср_в_регионе_дол">#REF!</definedName>
    <definedName name="денежные_ср_в_регионе_РСК">#REF!</definedName>
    <definedName name="деньги_в_пути">#REF!</definedName>
    <definedName name="ДЕНЬГИ_В_регионе">#REF!</definedName>
    <definedName name="Департамент">[17]Исходники!$H$2:$H$53</definedName>
    <definedName name="детиКЛПУ">#REF!</definedName>
    <definedName name="ДЗ">#REF!</definedName>
    <definedName name="ДЗ_ДБ">#REF!</definedName>
    <definedName name="ДЗ_ДБ_Бел_3п">#REF!</definedName>
    <definedName name="ДЗ_ОАО_Бел">#REF!</definedName>
    <definedName name="ДЗ_ОАО_Бел_3гр">#REF!</definedName>
    <definedName name="ДЗ_РЗ_Бел">#REF!</definedName>
    <definedName name="ДЗ_РЗ_Бел_3гр">#REF!</definedName>
    <definedName name="ДЗ_РПК_Бел_2гр">#REF!</definedName>
    <definedName name="ДЗ_РПК_Бел_3гр">#REF!</definedName>
    <definedName name="ДЗ_РСК">#REF!</definedName>
    <definedName name="ДЗ_РСК_Бел_1гр">#REF!</definedName>
    <definedName name="ДЗ_РСК_Бел_2гр">#REF!</definedName>
    <definedName name="ДЗ_РСК_Бел_3гр">#REF!</definedName>
    <definedName name="ДЗ_РУфа">#REF!</definedName>
    <definedName name="дз1">#REF!</definedName>
    <definedName name="дз2">#REF!</definedName>
    <definedName name="дз3">#REF!</definedName>
    <definedName name="Дивиденды">#REF!</definedName>
    <definedName name="диз">#REF!</definedName>
    <definedName name="диз_инвест">#REF!</definedName>
    <definedName name="дмтс">#REF!</definedName>
    <definedName name="Добыча">#REF!</definedName>
    <definedName name="Добыча___0">#REF!</definedName>
    <definedName name="Добыча___10">#REF!</definedName>
    <definedName name="дожд">#N/A</definedName>
    <definedName name="Доз5">#REF!</definedName>
    <definedName name="Доз5___0">#REF!</definedName>
    <definedName name="Доз5___10">#REF!</definedName>
    <definedName name="доз6">#REF!</definedName>
    <definedName name="Доля_инвестор">#REF!</definedName>
    <definedName name="Доля_СК">#REF!</definedName>
    <definedName name="ДоляGSM">#REF!</definedName>
    <definedName name="ДоляВПриросте">#REF!</definedName>
    <definedName name="ДоляНДС">#N/A</definedName>
    <definedName name="ДоляПодключеноПреп">#REF!</definedName>
    <definedName name="ДоляПриростПреп">#REF!</definedName>
    <definedName name="ДоляПриростФед">#REF!</definedName>
    <definedName name="ДоляРынка">#REF!</definedName>
    <definedName name="Дополнительный">#REF!</definedName>
    <definedName name="ДохДолУч1">#REF!</definedName>
    <definedName name="доход">#REF!</definedName>
    <definedName name="ДоходыКурс">#REF!</definedName>
    <definedName name="ДоходыОперВнереал">#REF!</definedName>
    <definedName name="ДоходыПрочие">#REF!</definedName>
    <definedName name="ДохПрРеал1">#REF!</definedName>
    <definedName name="дурак">#REF!,#REF!,#REF!,#REF!,#REF!,#REF!,#REF!,#REF!,#REF!,#REF!,#REF!</definedName>
    <definedName name="е">#REF!,#REF!</definedName>
    <definedName name="Ед1.">#REF!</definedName>
    <definedName name="ЕдИзм">#REF!</definedName>
    <definedName name="ен" localSheetId="24">#REF!</definedName>
    <definedName name="ен">#REF!</definedName>
    <definedName name="енг">#REF!</definedName>
    <definedName name="ер">#REF!</definedName>
    <definedName name="ерекркер" localSheetId="23" hidden="1">{#N/A,#N/A,TRUE,"Лист1";#N/A,#N/A,TRUE,"Лист2";#N/A,#N/A,TRUE,"Лист3"}</definedName>
    <definedName name="ерекркер" hidden="1">{#N/A,#N/A,TRUE,"Лист1";#N/A,#N/A,TRUE,"Лист2";#N/A,#N/A,TRUE,"Лист3"}</definedName>
    <definedName name="ерке">#N/A</definedName>
    <definedName name="еркер">#N/A</definedName>
    <definedName name="жанара">#REF!,#REF!,#REF!,#REF!,#REF!,#REF!,#REF!,#REF!</definedName>
    <definedName name="з">#N/A</definedName>
    <definedName name="З_Выработка">#REF!</definedName>
    <definedName name="З_Рента">#REF!</definedName>
    <definedName name="З_СС">#REF!</definedName>
    <definedName name="_xlnm.Print_Titles">#N/A</definedName>
    <definedName name="зап1">#REF!</definedName>
    <definedName name="зап2">#REF!</definedName>
    <definedName name="Зарплата">#REF!</definedName>
    <definedName name="защита_рук">#REF!</definedName>
    <definedName name="зп">#REF!</definedName>
    <definedName name="зпетр">#REF!</definedName>
    <definedName name="Зпл1">#REF!</definedName>
    <definedName name="зхъ">#REF!</definedName>
    <definedName name="зщ" localSheetId="24">#REF!</definedName>
    <definedName name="зщ">#REF!</definedName>
    <definedName name="и">#REF!</definedName>
    <definedName name="ибз">#REF!</definedName>
    <definedName name="ижд1">#REF!</definedName>
    <definedName name="ИзменениеДЗ">#REF!</definedName>
    <definedName name="ИзменениеКЗ">#REF!</definedName>
    <definedName name="иии">#N/A</definedName>
    <definedName name="ииииии">#N/A</definedName>
    <definedName name="ИМИ">#REF!,#REF!,#REF!,#REF!,#REF!,#REF!,#REF!,#REF!,#REF!</definedName>
    <definedName name="имидж2">#REF!</definedName>
    <definedName name="Имидж3">#REF!,#REF!,#REF!,#REF!,#REF!,#REF!,#REF!,#REF!</definedName>
    <definedName name="имиджавая">#REF!,#REF!,#REF!,#REF!,#REF!,#REF!</definedName>
    <definedName name="имиджи">#REF!</definedName>
    <definedName name="импашыфпыфвлоапвы">#REF!,#REF!,#REF!,#REF!,#REF!,#REF!,#REF!,#REF!</definedName>
    <definedName name="импорт">#REF!</definedName>
    <definedName name="имсчмм">#N/A</definedName>
    <definedName name="Инв" localSheetId="23" hidden="1">{#N/A,#N/A,FALSE,"Supuestos";#N/A,#N/A,FALSE,"Totales";#N/A,#N/A,FALSE,"UTE TDF";#N/A,#N/A,FALSE,"C. AUSTRAL";#N/A,#N/A,FALSE,"L. ATRAVESADO";#N/A,#N/A,FALSE,"FERNANDEZ  ORO";#N/A,#N/A,FALSE,"PORTEZUELOS";#N/A,#N/A,FALSE,"25 MM";#N/A,#N/A,FALSE,"SAN ROQUE";#N/A,#N/A,FALSE,"A.  PICHANA"}</definedName>
    <definedName name="Инв" hidden="1">{#N/A,#N/A,FALSE,"Supuestos";#N/A,#N/A,FALSE,"Totales";#N/A,#N/A,FALSE,"UTE TDF";#N/A,#N/A,FALSE,"C. AUSTRAL";#N/A,#N/A,FALSE,"L. ATRAVESADO";#N/A,#N/A,FALSE,"FERNANDEZ  ORO";#N/A,#N/A,FALSE,"PORTEZUELOS";#N/A,#N/A,FALSE,"25 MM";#N/A,#N/A,FALSE,"SAN ROQUE";#N/A,#N/A,FALSE,"A.  PICHANA"}</definedName>
    <definedName name="Инвеспр1">#N/A</definedName>
    <definedName name="Инвест">#N/A</definedName>
    <definedName name="ИнвРГС">#REF!</definedName>
    <definedName name="индекс" localSheetId="24">#REF!</definedName>
    <definedName name="индекс">#REF!</definedName>
    <definedName name="индплан">#REF!</definedName>
    <definedName name="индцкавг98" localSheetId="23" hidden="1">{#N/A,#N/A,TRUE,"Лист1";#N/A,#N/A,TRUE,"Лист2";#N/A,#N/A,TRUE,"Лист3"}</definedName>
    <definedName name="индцкавг98" hidden="1">{#N/A,#N/A,TRUE,"Лист1";#N/A,#N/A,TRUE,"Лист2";#N/A,#N/A,TRUE,"Лист3"}</definedName>
    <definedName name="Инт">#REF!</definedName>
    <definedName name="интерн">#REF!</definedName>
    <definedName name="Испр.выработка">#REF!</definedName>
    <definedName name="ИСУ" localSheetId="3">#REF!</definedName>
    <definedName name="ИСУ">#REF!</definedName>
    <definedName name="Исходные_данные">#REF!</definedName>
    <definedName name="ит" localSheetId="24">#REF!</definedName>
    <definedName name="ит">#REF!</definedName>
    <definedName name="ить">#REF!</definedName>
    <definedName name="й" localSheetId="12">[12]Hidden!$G$4</definedName>
    <definedName name="й" localSheetId="13">[12]Hidden!$G$4</definedName>
    <definedName name="й">#REF!,#REF!</definedName>
    <definedName name="й1ц2">#REF!</definedName>
    <definedName name="йй">#N/A</definedName>
    <definedName name="ййй">#REF!,#REF!,#REF!,#REF!,#REF!,#REF!,#REF!,#REF!,#REF!,#REF!,#REF!,#REF!</definedName>
    <definedName name="йййййййййййййййй">#REF!,#REF!,#REF!,#REF!,#REF!,#REF!,#REF!,#REF!</definedName>
    <definedName name="йц" localSheetId="24">#REF!</definedName>
    <definedName name="йц">#REF!</definedName>
    <definedName name="йцу">#REF!</definedName>
    <definedName name="к">#REF!,#REF!</definedName>
    <definedName name="К_поправка">#REF!</definedName>
    <definedName name="к1">#REF!</definedName>
    <definedName name="к2">#REF!</definedName>
    <definedName name="к4">#REF!</definedName>
    <definedName name="Каз">#REF!</definedName>
    <definedName name="Казан_ПЭ">#REF!</definedName>
    <definedName name="Казан_ПЭ_Ц">#REF!</definedName>
    <definedName name="Кайдаш">#REF!,#REF!,#REF!,#REF!,#REF!,#REF!,#REF!,#REF!,#REF!</definedName>
    <definedName name="как" localSheetId="12">#REF!</definedName>
    <definedName name="как" localSheetId="13">#REF!</definedName>
    <definedName name="как">#REF!</definedName>
    <definedName name="канц">#REF!</definedName>
    <definedName name="капвл">#REF!</definedName>
    <definedName name="КапВложИтого">#REF!</definedName>
    <definedName name="КапчГЭС">#REF!</definedName>
    <definedName name="Карагандинская_ОДТ_2002">#REF!</definedName>
    <definedName name="карт">#REF!</definedName>
    <definedName name="КаскГЭС">#REF!</definedName>
    <definedName name="каук">#N/A</definedName>
    <definedName name="каука" localSheetId="23" hidden="1">{#N/A,#N/A,TRUE,"Лист1";#N/A,#N/A,TRUE,"Лист2";#N/A,#N/A,TRUE,"Лист3"}</definedName>
    <definedName name="каука" hidden="1">{#N/A,#N/A,TRUE,"Лист1";#N/A,#N/A,TRUE,"Лист2";#N/A,#N/A,TRUE,"Лист3"}</definedName>
    <definedName name="кв1">#REF!</definedName>
    <definedName name="кв2">#REF!</definedName>
    <definedName name="квалификация">[18]параметры!$A$2:$A$4</definedName>
    <definedName name="квар1" localSheetId="24">#REF!</definedName>
    <definedName name="квар1">#REF!</definedName>
    <definedName name="квар2" localSheetId="24">#REF!</definedName>
    <definedName name="квар2">#REF!</definedName>
    <definedName name="кварт" localSheetId="24">#REF!</definedName>
    <definedName name="кварт">#REF!</definedName>
    <definedName name="квартал" localSheetId="24">#REF!</definedName>
    <definedName name="квартал">#REF!</definedName>
    <definedName name="квефу">#N/A</definedName>
    <definedName name="ке">#N/A</definedName>
    <definedName name="Кегок2" localSheetId="23" hidden="1">{#N/A,#N/A,TRUE,"Лист1";#N/A,#N/A,TRUE,"Лист2";#N/A,#N/A,TRUE,"Лист3"}</definedName>
    <definedName name="Кегок2" hidden="1">{#N/A,#N/A,TRUE,"Лист1";#N/A,#N/A,TRUE,"Лист2";#N/A,#N/A,TRUE,"Лист3"}</definedName>
    <definedName name="кен">#REF!</definedName>
    <definedName name="кеппппппппппп" localSheetId="23" hidden="1">{#N/A,#N/A,TRUE,"Лист1";#N/A,#N/A,TRUE,"Лист2";#N/A,#N/A,TRUE,"Лист3"}</definedName>
    <definedName name="кеппппппппппп" hidden="1">{#N/A,#N/A,TRUE,"Лист1";#N/A,#N/A,TRUE,"Лист2";#N/A,#N/A,TRUE,"Лист3"}</definedName>
    <definedName name="КЗ">#REF!</definedName>
    <definedName name="ккк" localSheetId="23" hidden="1">{#N/A,#N/A,TRUE,"Лист1";#N/A,#N/A,TRUE,"Лист2";#N/A,#N/A,TRUE,"Лист3"}</definedName>
    <definedName name="ккк" hidden="1">{#N/A,#N/A,TRUE,"Лист1";#N/A,#N/A,TRUE,"Лист2";#N/A,#N/A,TRUE,"Лист3"}</definedName>
    <definedName name="Класс">#REF!</definedName>
    <definedName name="КО">#REF!</definedName>
    <definedName name="Код">#REF!</definedName>
    <definedName name="Код_Н">#REF!</definedName>
    <definedName name="КоличествоGSM">#REF!</definedName>
    <definedName name="КоличествоАбРег">#REF!</definedName>
    <definedName name="КоличествоБС">#REF!</definedName>
    <definedName name="КоличествоГорНом">#REF!</definedName>
    <definedName name="КоличествоКА">#REF!</definedName>
    <definedName name="КоличествоКонтр">#REF!</definedName>
    <definedName name="КоличествоПреп">#REF!</definedName>
    <definedName name="КоличествоФедНом">#REF!</definedName>
    <definedName name="ком">#REF!</definedName>
    <definedName name="комп1">#REF!</definedName>
    <definedName name="консол">#N/A</definedName>
    <definedName name="консолид">#N/A</definedName>
    <definedName name="КоэфИнд">#REF!</definedName>
    <definedName name="КоэфОттока">#REF!</definedName>
    <definedName name="коэфф">#REF!</definedName>
    <definedName name="КПД_1" localSheetId="23" hidden="1">{#N/A,#N/A,FALSE,"Supuestos";#N/A,#N/A,FALSE,"Totales";#N/A,#N/A,FALSE,"UTE TDF";#N/A,#N/A,FALSE,"C. AUSTRAL";#N/A,#N/A,FALSE,"L. ATRAVESADO";#N/A,#N/A,FALSE,"FERNANDEZ  ORO";#N/A,#N/A,FALSE,"PORTEZUELOS";#N/A,#N/A,FALSE,"25 MM";#N/A,#N/A,FALSE,"SAN ROQUE";#N/A,#N/A,FALSE,"A.  PICHANA"}</definedName>
    <definedName name="КПД_1" hidden="1">{#N/A,#N/A,FALSE,"Supuestos";#N/A,#N/A,FALSE,"Totales";#N/A,#N/A,FALSE,"UTE TDF";#N/A,#N/A,FALSE,"C. AUSTRAL";#N/A,#N/A,FALSE,"L. ATRAVESADO";#N/A,#N/A,FALSE,"FERNANDEZ  ORO";#N/A,#N/A,FALSE,"PORTEZUELOS";#N/A,#N/A,FALSE,"25 MM";#N/A,#N/A,FALSE,"SAN ROQUE";#N/A,#N/A,FALSE,"A.  PICHANA"}</definedName>
    <definedName name="КПД_2" localSheetId="23" hidden="1">{#N/A,#N/A,FALSE,"Supuestos";#N/A,#N/A,FALSE,"Totales";#N/A,#N/A,FALSE,"UTE TDF";#N/A,#N/A,FALSE,"C. AUSTRAL";#N/A,#N/A,FALSE,"L. ATRAVESADO";#N/A,#N/A,FALSE,"FERNANDEZ  ORO";#N/A,#N/A,FALSE,"PORTEZUELOS";#N/A,#N/A,FALSE,"25 MM";#N/A,#N/A,FALSE,"SAN ROQUE";#N/A,#N/A,FALSE,"A.  PICHANA"}</definedName>
    <definedName name="КПД_2" hidden="1">{#N/A,#N/A,FALSE,"Supuestos";#N/A,#N/A,FALSE,"Totales";#N/A,#N/A,FALSE,"UTE TDF";#N/A,#N/A,FALSE,"C. AUSTRAL";#N/A,#N/A,FALSE,"L. ATRAVESADO";#N/A,#N/A,FALSE,"FERNANDEZ  ORO";#N/A,#N/A,FALSE,"PORTEZUELOS";#N/A,#N/A,FALSE,"25 MM";#N/A,#N/A,FALSE,"SAN ROQUE";#N/A,#N/A,FALSE,"A.  PICHANA"}</definedName>
    <definedName name="Кпопр">#REF!</definedName>
    <definedName name="кр" localSheetId="23" hidden="1">{#N/A,#N/A,TRUE,"Лист1";#N/A,#N/A,TRUE,"Лист2";#N/A,#N/A,TRUE,"Лист3"}</definedName>
    <definedName name="кр" hidden="1">{#N/A,#N/A,TRUE,"Лист1";#N/A,#N/A,TRUE,"Лист2";#N/A,#N/A,TRUE,"Лист3"}</definedName>
    <definedName name="Кред_зад_Большевик">#REF!</definedName>
    <definedName name="Кред_зад_Володар">#REF!</definedName>
    <definedName name="Кред_зад_Казань">#REF!</definedName>
    <definedName name="Кред_зад_Н_Челны">#REF!</definedName>
    <definedName name="Кред_зад_переработка">#REF!</definedName>
    <definedName name="Кред_зад_РЗ_кд">#REF!</definedName>
    <definedName name="Кред_зад_Серпухов">#REF!</definedName>
    <definedName name="Кред_зад_Шексна">#REF!</definedName>
    <definedName name="Кред_тов">#REF!</definedName>
    <definedName name="КРЕДИТ" localSheetId="23" hidden="1">{#N/A,#N/A,FALSE,"Planned"}</definedName>
    <definedName name="КРЕДИТ" hidden="1">{#N/A,#N/A,FALSE,"Planned"}</definedName>
    <definedName name="_xlnm.Criteria" localSheetId="24">#REF!</definedName>
    <definedName name="_xlnm.Criteria" localSheetId="3">#REF!</definedName>
    <definedName name="_xlnm.Criteria">#REF!</definedName>
    <definedName name="крке">#N/A</definedName>
    <definedName name="кркерер">#N/A</definedName>
    <definedName name="кррк">#N/A</definedName>
    <definedName name="Крупская">#REF!</definedName>
    <definedName name="КТГ">#REF!</definedName>
    <definedName name="Ктруд">#REF!</definedName>
    <definedName name="куау">#N/A</definedName>
    <definedName name="культ" localSheetId="23" hidden="1">{#N/A,#N/A,TRUE,"Лист1";#N/A,#N/A,TRUE,"Лист2";#N/A,#N/A,TRUE,"Лист3"}</definedName>
    <definedName name="культ" hidden="1">{#N/A,#N/A,TRUE,"Лист1";#N/A,#N/A,TRUE,"Лист2";#N/A,#N/A,TRUE,"Лист3"}</definedName>
    <definedName name="кур" localSheetId="24">#REF!</definedName>
    <definedName name="кур">#REF!</definedName>
    <definedName name="Курс">#REF!</definedName>
    <definedName name="курс_2005">#REF!</definedName>
    <definedName name="курс_2006">#REF!</definedName>
    <definedName name="курс_2007">#REF!</definedName>
    <definedName name="курс_2008">#REF!</definedName>
    <definedName name="курс_2009">#REF!</definedName>
    <definedName name="курс_2010">#REF!</definedName>
    <definedName name="Курс_доллара" localSheetId="24">#REF!</definedName>
    <definedName name="Курс_доллара">#REF!</definedName>
    <definedName name="курс01" localSheetId="24">#REF!</definedName>
    <definedName name="курс01">#REF!</definedName>
    <definedName name="курсБ">#REF!</definedName>
    <definedName name="КурсР1">#REF!</definedName>
    <definedName name="л" localSheetId="24">#REF!</definedName>
    <definedName name="л">#REF!</definedName>
    <definedName name="лд" localSheetId="24">#REF!</definedName>
    <definedName name="лд">#REF!</definedName>
    <definedName name="лдж">#REF!</definedName>
    <definedName name="лжд">#N/A</definedName>
    <definedName name="лист1">#REF!</definedName>
    <definedName name="ллл">#REF!</definedName>
    <definedName name="Лтература">#REF!</definedName>
    <definedName name="люди">#REF!</definedName>
    <definedName name="Лямбда">#N/A</definedName>
    <definedName name="м">#N/A</definedName>
    <definedName name="м_ин">#REF!</definedName>
    <definedName name="м_инвест">#REF!</definedName>
    <definedName name="м1" localSheetId="24">#REF!</definedName>
    <definedName name="м1">#REF!</definedName>
    <definedName name="м2" localSheetId="24">#REF!</definedName>
    <definedName name="м2">#REF!</definedName>
    <definedName name="м3" localSheetId="24">#REF!</definedName>
    <definedName name="м3">#REF!</definedName>
    <definedName name="маворпф">#REF!,#REF!,#REF!,#REF!,#REF!,#REF!,#REF!,#REF!,#REF!,#REF!,#REF!,#REF!</definedName>
    <definedName name="мазут">#REF!</definedName>
    <definedName name="Макрос1">#N/A</definedName>
    <definedName name="Макс_знач_Доля_ЮЛ">#REF!</definedName>
    <definedName name="Макс_знач_Доход_на_1_ОТА">#REF!</definedName>
    <definedName name="Макс_знач_Доход_на_1_ОТА_темп_роста">#REF!</definedName>
    <definedName name="Макс_знач_Доходы_темпы_роста">#REF!</definedName>
    <definedName name="Макс_знач_ОТА_темпы_роста">#REF!</definedName>
    <definedName name="Макс_знач_Ср_возраст_Мод">#REF!</definedName>
    <definedName name="Макс_знач_Ср_возраст_Разв">#REF!</definedName>
    <definedName name="Макс_знач_Тлф_плотность">#REF!</definedName>
    <definedName name="Макс_знач_Трафик_темпы_роста">#REF!</definedName>
    <definedName name="мапор" localSheetId="23" hidden="1">{"'Sheet1'!$A$1:$G$85"}</definedName>
    <definedName name="мапор" hidden="1">{"'Sheet1'!$A$1:$G$85"}</definedName>
    <definedName name="Марк">#REF!</definedName>
    <definedName name="масло">#REF!</definedName>
    <definedName name="масло1">#REF!</definedName>
    <definedName name="мат1">#REF!</definedName>
    <definedName name="мат2">#REF!</definedName>
    <definedName name="матРМУ">#REF!</definedName>
    <definedName name="мбр">#REF!</definedName>
    <definedName name="МВП">[17]Исходники!$D$2:$D$889</definedName>
    <definedName name="Меню">#REF!</definedName>
    <definedName name="МЕС_план_нараст._2010_г." localSheetId="24">#REF!</definedName>
    <definedName name="МЕС_план_нараст._2010_г.">#REF!</definedName>
    <definedName name="мес1" localSheetId="24">#REF!</definedName>
    <definedName name="мес1">#REF!</definedName>
    <definedName name="мес11" localSheetId="24">#REF!</definedName>
    <definedName name="мес11">#REF!</definedName>
    <definedName name="мес2" localSheetId="24">#REF!</definedName>
    <definedName name="мес2">#REF!</definedName>
    <definedName name="мес3" localSheetId="24">#REF!</definedName>
    <definedName name="мес3">#REF!</definedName>
    <definedName name="Месяц" localSheetId="2">[17]Исходники!$F$2:$F$13</definedName>
    <definedName name="Месяц">#REF!</definedName>
    <definedName name="месяц1" localSheetId="24">#REF!</definedName>
    <definedName name="месяц1">#REF!</definedName>
    <definedName name="месяц2" localSheetId="24">#REF!</definedName>
    <definedName name="месяц2">#REF!</definedName>
    <definedName name="месяц3" localSheetId="24">#REF!</definedName>
    <definedName name="месяц3">#REF!</definedName>
    <definedName name="ми" localSheetId="24">#REF!</definedName>
    <definedName name="ми">#REF!</definedName>
    <definedName name="Мин_знач_Доля_ЮЛ">#REF!</definedName>
    <definedName name="Мин_знач_Доход_на_1_ОТА">#REF!</definedName>
    <definedName name="Мин_знач_Доход_на_1_ОТА_темп_роста">#REF!</definedName>
    <definedName name="Мин_знач_Доходы_темпы_роста">#REF!</definedName>
    <definedName name="Мин_знач_ОТА_темпы_роста">#REF!</definedName>
    <definedName name="Мин_знач_Ср_возраст_Мод">#REF!</definedName>
    <definedName name="Мин_знач_Ср_возраст_Разв">#REF!</definedName>
    <definedName name="Мин_знач_Тлф_плотность">#REF!</definedName>
    <definedName name="мин_знач_Трафик_темпы_роста">#REF!</definedName>
    <definedName name="мит">#N/A</definedName>
    <definedName name="МЛН">1000000</definedName>
    <definedName name="ммм">#REF!</definedName>
    <definedName name="Мред_знач_Трафик_темпы_роста">#REF!</definedName>
    <definedName name="МРП">#REF!</definedName>
    <definedName name="мси">#REF!</definedName>
    <definedName name="мсм" hidden="1">#REF!</definedName>
    <definedName name="мым">#N/A</definedName>
    <definedName name="мымыв">#N/A</definedName>
    <definedName name="н">#REF!,#REF!</definedName>
    <definedName name="Н_дорож">#REF!</definedName>
    <definedName name="НR">[8]Hidden!$H$25</definedName>
    <definedName name="Наименование" localSheetId="2">[17]Материалы!$B$3:$B$10339</definedName>
    <definedName name="Наименование">#REF!</definedName>
    <definedName name="Найля">#REF!,#REF!,#REF!,#REF!,#REF!,#REF!,#REF!</definedName>
    <definedName name="Нал1">#REF!</definedName>
    <definedName name="налог">#REF!</definedName>
    <definedName name="Налог_на_прибыль" localSheetId="24">#REF!,#REF!</definedName>
    <definedName name="Налог_на_прибыль">#REF!,#REF!</definedName>
    <definedName name="НалогИмущество">#REF!</definedName>
    <definedName name="налогКЖДТ">#REF!</definedName>
    <definedName name="налогКТЖ">#REF!</definedName>
    <definedName name="налогЛокомотив">#REF!</definedName>
    <definedName name="НалогПрибыль">#REF!</definedName>
    <definedName name="НалогПрочие">#REF!</definedName>
    <definedName name="НалогРеклама">#REF!</definedName>
    <definedName name="НалогСПродаж">#REF!</definedName>
    <definedName name="Направления" localSheetId="24">#REF!</definedName>
    <definedName name="Направления">#REF!</definedName>
    <definedName name="нгш">#REF!</definedName>
    <definedName name="нден_З" localSheetId="24">#REF!</definedName>
    <definedName name="нден_З">#REF!</definedName>
    <definedName name="нден_часть_д_С" localSheetId="24">#REF!</definedName>
    <definedName name="нден_часть_д_С">#REF!</definedName>
    <definedName name="нден_часть_З" localSheetId="24">#REF!</definedName>
    <definedName name="нден_часть_З">#REF!</definedName>
    <definedName name="НДС">#REF!</definedName>
    <definedName name="НДС1" localSheetId="24">#REF!</definedName>
    <definedName name="НДС1">#REF!</definedName>
    <definedName name="не_знаю">#REF!</definedName>
    <definedName name="нет" localSheetId="12">#REF!</definedName>
    <definedName name="нет" localSheetId="13">#REF!</definedName>
    <definedName name="нет">#REF!</definedName>
    <definedName name="Номер">#REF!</definedName>
    <definedName name="Номер_Н">#REF!</definedName>
    <definedName name="нормАрендаКаналов">#REF!</definedName>
    <definedName name="нормАрендаПлощадей">#REF!</definedName>
    <definedName name="НормативВознагр">#REF!</definedName>
    <definedName name="НормативПриемПлатеж">#REF!</definedName>
    <definedName name="НормативРеклама">#REF!</definedName>
    <definedName name="нормДоля1800">#REF!</definedName>
    <definedName name="нормДоляДопусл">#REF!</definedName>
    <definedName name="нормДоляКлиринг">#REF!</definedName>
    <definedName name="нормДоляМГМН">#REF!</definedName>
    <definedName name="нормДоляРоум">#REF!</definedName>
    <definedName name="нормЗатрГорномер">#REF!</definedName>
    <definedName name="нормЗатрФедномер">#REF!</definedName>
    <definedName name="нормЗатрЭксплуатация">#REF!</definedName>
    <definedName name="нормКартыКонтр">#REF!</definedName>
    <definedName name="нормКартыПреп">#REF!</definedName>
    <definedName name="нормМебель">#REF!</definedName>
    <definedName name="нормНалогСПродаж">#REF!</definedName>
    <definedName name="нормОргтехника">#REF!</definedName>
    <definedName name="нормРасходыПочтовые">#REF!</definedName>
    <definedName name="нормРентабДопусл">#REF!</definedName>
    <definedName name="нормРентабМГМН">#REF!</definedName>
    <definedName name="нормРентабРоум">#REF!</definedName>
    <definedName name="нормСтоимГорномер">#REF!</definedName>
    <definedName name="нормСтоимФедномер">#REF!</definedName>
    <definedName name="нормТехобсл">#REF!</definedName>
    <definedName name="нормТехсопровожд">#REF!</definedName>
    <definedName name="нормУГСН">#REF!</definedName>
    <definedName name="нормЦенаСкретчКарты">#REF!</definedName>
    <definedName name="Нстроки">#REF!</definedName>
    <definedName name="нуржан" localSheetId="23" hidden="1">{#N/A,#N/A,TRUE,"Лист1";#N/A,#N/A,TRUE,"Лист2";#N/A,#N/A,TRUE,"Лист3"}</definedName>
    <definedName name="нуржан" hidden="1">{#N/A,#N/A,TRUE,"Лист1";#N/A,#N/A,TRUE,"Лист2";#N/A,#N/A,TRUE,"Лист3"}</definedName>
    <definedName name="о">#N/A</definedName>
    <definedName name="О.И." localSheetId="23" hidden="1">{#N/A,#N/A,TRUE,"Лист1";#N/A,#N/A,TRUE,"Лист2";#N/A,#N/A,TRUE,"Лист3"}</definedName>
    <definedName name="О.И." hidden="1">{#N/A,#N/A,TRUE,"Лист1";#N/A,#N/A,TRUE,"Лист2";#N/A,#N/A,TRUE,"Лист3"}</definedName>
    <definedName name="ОАО_авансы_получ">#REF!</definedName>
    <definedName name="Область" localSheetId="3">[19]Исходники!$B$2:$B$20</definedName>
    <definedName name="Область">[17]Исходники!$B$2:$B$20</definedName>
    <definedName name="_xlnm.Print_Area" localSheetId="17">ДОАР!$A$2:$B$11</definedName>
    <definedName name="_xlnm.Print_Area" localSheetId="19">'Неосн.д_Прочие доходы'!$A$2:$B$11</definedName>
    <definedName name="_xlnm.Print_Area" localSheetId="20">'Неосн.д_Прочие расходы'!$A$2:$B$11</definedName>
    <definedName name="_xlnm.Print_Area" localSheetId="24">#REF!</definedName>
    <definedName name="_xlnm.Print_Area" localSheetId="16">ПНР!$A$2:$B$11</definedName>
    <definedName name="_xlnm.Print_Area" localSheetId="18">РР_Другие!$A$2:$B$11</definedName>
    <definedName name="_xlnm.Print_Area" localSheetId="3">#REF!</definedName>
    <definedName name="_xlnm.Print_Area" localSheetId="1">'Форма ОБ 10092026'!$A$2:$B$355</definedName>
    <definedName name="_xlnm.Print_Area">#REF!</definedName>
    <definedName name="обор">#REF!,#REF!,#REF!,#REF!,#REF!,#REF!,#REF!,#REF!,#REF!,#REF!,#REF!,#REF!</definedName>
    <definedName name="обороты">#REF!,#REF!,#REF!,#REF!,#REF!,#REF!,#REF!,#REF!,#REF!</definedName>
    <definedName name="обуч">#N/A</definedName>
    <definedName name="Объем_дополн.">#REF!</definedName>
    <definedName name="ОВ_Авозвр">#REF!</definedName>
    <definedName name="ОВ_Адолл">#REF!</definedName>
    <definedName name="ОВ_Аруб">#REF!</definedName>
    <definedName name="огнт">#REF!</definedName>
    <definedName name="ок" localSheetId="12">#REF!</definedName>
    <definedName name="ок" localSheetId="13">#REF!</definedName>
    <definedName name="ок">#REF!</definedName>
    <definedName name="ол">#REF!</definedName>
    <definedName name="олд">#REF!</definedName>
    <definedName name="олджд" localSheetId="23" hidden="1">{#N/A,#N/A,TRUE,"Лист1";#N/A,#N/A,TRUE,"Лист2";#N/A,#N/A,TRUE,"Лист3"}</definedName>
    <definedName name="олджд" hidden="1">{#N/A,#N/A,TRUE,"Лист1";#N/A,#N/A,TRUE,"Лист2";#N/A,#N/A,TRUE,"Лист3"}</definedName>
    <definedName name="оман">#N/A</definedName>
    <definedName name="онтустик">#REF!</definedName>
    <definedName name="оо">#REF!</definedName>
    <definedName name="оплата">#REF!</definedName>
    <definedName name="оплата2">#REF!</definedName>
    <definedName name="Опт">#REF!</definedName>
    <definedName name="Ора">#REF!</definedName>
    <definedName name="Ораз">#REF!,#REF!,#REF!,#REF!</definedName>
    <definedName name="ос">#REF!,#REF!,#REF!,#REF!,#REF!,#REF!,#REF!,#REF!,#REF!</definedName>
    <definedName name="осв">#REF!,#REF!,#REF!,#REF!,#REF!,#REF!,#REF!,#REF!,#REF!</definedName>
    <definedName name="освд." localSheetId="17">Scheduled_Payment+Extra_Payment</definedName>
    <definedName name="освд." localSheetId="19">Scheduled_Payment+Extra_Payment</definedName>
    <definedName name="освд." localSheetId="20">Scheduled_Payment+Extra_Payment</definedName>
    <definedName name="освд." localSheetId="16">Scheduled_Payment+Extra_Payment</definedName>
    <definedName name="освд." localSheetId="23">Scheduled_Payment+Extra_Payment</definedName>
    <definedName name="освд." localSheetId="18">Scheduled_Payment+Extra_Payment</definedName>
    <definedName name="освд.">Scheduled_Payment+Extra_Payment</definedName>
    <definedName name="остатки">#REF!</definedName>
    <definedName name="остаток">#REF!</definedName>
    <definedName name="Остаток_новый">#REF!</definedName>
    <definedName name="ОстатокЗадолжПоЗаемам">#REF!</definedName>
    <definedName name="от">#N/A</definedName>
    <definedName name="Отар">#REF!</definedName>
    <definedName name="Отар_1">#REF!</definedName>
    <definedName name="Отар_2">#REF!</definedName>
    <definedName name="отд">#N/A</definedName>
    <definedName name="отделы">#N/A</definedName>
    <definedName name="отпуск">#REF!</definedName>
    <definedName name="Отток" localSheetId="24">#REF!</definedName>
    <definedName name="Отток" localSheetId="3">#REF!</definedName>
    <definedName name="Отток">#REF!</definedName>
    <definedName name="отчет" localSheetId="23" hidden="1">{#N/A,#N/A,TRUE,"Лист1";#N/A,#N/A,TRUE,"Лист2";#N/A,#N/A,TRUE,"Лист3"}</definedName>
    <definedName name="отчет" hidden="1">{#N/A,#N/A,TRUE,"Лист1";#N/A,#N/A,TRUE,"Лист2";#N/A,#N/A,TRUE,"Лист3"}</definedName>
    <definedName name="Отчисления_от_зпл">0.385</definedName>
    <definedName name="ОУ">[17]Исходники!$J$2:$J$8</definedName>
    <definedName name="Офис">#REF!</definedName>
    <definedName name="Оценка">[18]параметры!$F$2:$F$4</definedName>
    <definedName name="П">#REF!</definedName>
    <definedName name="П_ПНОС">#REF!</definedName>
    <definedName name="П_произв">#REF!</definedName>
    <definedName name="П_прочие">#REF!</definedName>
    <definedName name="П_Смета">#REF!</definedName>
    <definedName name="П_техн">#REF!</definedName>
    <definedName name="па">#REF!</definedName>
    <definedName name="павы">#REF!,#REF!,#REF!,#REF!,#REF!,#REF!</definedName>
    <definedName name="павып">#REF!,#REF!,#REF!,#REF!,#REF!,#REF!,#REF!,#REF!</definedName>
    <definedName name="пакав">#REF!,#REF!,#REF!,#REF!,#REF!,#REF!,#REF!,#REF!</definedName>
    <definedName name="памаывщпршарпщлоыварпщлыы">#REF!,#REF!,#REF!</definedName>
    <definedName name="пар">#N/A</definedName>
    <definedName name="Параметры">#REF!</definedName>
    <definedName name="парво">#N/A</definedName>
    <definedName name="пашщравыпрывжадрпп">#REF!,#REF!,#REF!,#REF!,#REF!,#REF!,#REF!,#REF!,#REF!,#REF!,#REF!</definedName>
    <definedName name="пвапвыпывп54342э">#REF!,#REF!,#REF!,#REF!</definedName>
    <definedName name="ПВД1">#REF!</definedName>
    <definedName name="пер">#REF!,#REF!,#REF!,#REF!,#REF!,#REF!,#REF!,#REF!,#REF!,#REF!,#REF!</definedName>
    <definedName name="Первоочередные">[17]Исходники!$M$2:$M$3</definedName>
    <definedName name="первый">#REF!</definedName>
    <definedName name="перевалка">#REF!</definedName>
    <definedName name="перевалка_Шексна">#REF!</definedName>
    <definedName name="перезарядка">#REF!</definedName>
    <definedName name="ПерЗ1">#REF!</definedName>
    <definedName name="План_2010_г." localSheetId="24">#REF!</definedName>
    <definedName name="План_2010_г.">#REF!</definedName>
    <definedName name="План_доходов____ВТЧ">#REF!</definedName>
    <definedName name="План_расходов____ВТЧ">#REF!</definedName>
    <definedName name="ПланЗАОсдопзад">#REF!</definedName>
    <definedName name="ПланРасш080107">#REF!</definedName>
    <definedName name="плата_32">#REF!</definedName>
    <definedName name="плата_з1">#REF!</definedName>
    <definedName name="плата_з3">#REF!</definedName>
    <definedName name="плата_з4">#REF!</definedName>
    <definedName name="ПлатежиВнереал">#REF!</definedName>
    <definedName name="ПлатежиВозвратЛиз">#REF!</definedName>
    <definedName name="ПлатежиДолгосрВлож">#REF!</definedName>
    <definedName name="ПлатежиЗаймы">#REF!</definedName>
    <definedName name="ПлатежиИнвДеят">#REF!</definedName>
    <definedName name="ПлатежиИтогоДеят">#REF!</definedName>
    <definedName name="ПлатежиКапВлож">#REF!</definedName>
    <definedName name="ПлатежиКомиссияЛиз">#REF!</definedName>
    <definedName name="ПлатежиКредитПроц">#REF!</definedName>
    <definedName name="ПлатежиКредиты">#REF!</definedName>
    <definedName name="ПлатежиЛизинг">#REF!</definedName>
    <definedName name="ПлатежиНалогиБезНДС">#REF!</definedName>
    <definedName name="ПлатежиНесетВлож">#REF!</definedName>
    <definedName name="ПлатежиСетВлож">#REF!</definedName>
    <definedName name="ПлатежиТекущаяДеят">#REF!</definedName>
    <definedName name="ПлатежиУчастие">#REF!</definedName>
    <definedName name="ПлатежиФинДеят">#REF!</definedName>
    <definedName name="плюсНДС">#N/A</definedName>
    <definedName name="Подготовка_к_печати_и_сохранение0710">#N/A</definedName>
    <definedName name="Подключение_ADSL">#REF!</definedName>
    <definedName name="Подключение_Выдел.Интернет">#REF!</definedName>
    <definedName name="Подключено">#REF!</definedName>
    <definedName name="ПодключеноГор">#REF!</definedName>
    <definedName name="ПодключеноКонтр">#REF!</definedName>
    <definedName name="ПодключеноПреп">#REF!</definedName>
    <definedName name="ПодключеноФед">#REF!</definedName>
    <definedName name="Подразделения">#REF!</definedName>
    <definedName name="пойнт">#REF!</definedName>
    <definedName name="Пок.2004">#REF!</definedName>
    <definedName name="показания">#REF!</definedName>
    <definedName name="показания_12.03">#REF!</definedName>
    <definedName name="пор" localSheetId="24">#REF!</definedName>
    <definedName name="пор">#REF!</definedName>
    <definedName name="ПОсД1">#REF!</definedName>
    <definedName name="Последняя_строка">#REF!</definedName>
    <definedName name="ПостЗ1">#REF!</definedName>
    <definedName name="ПоступлениеЗаймы">#REF!</definedName>
    <definedName name="ПоступлениеЛизинг">#REF!</definedName>
    <definedName name="ПоступлениеСредств">#REF!</definedName>
    <definedName name="ПоступлениеТорговля">#REF!</definedName>
    <definedName name="ПоступлениеУслугСвязи">#REF!</definedName>
    <definedName name="ПоступленияВнереал">#REF!</definedName>
    <definedName name="ПоступленияВозвратЗаймов">#REF!</definedName>
    <definedName name="ПоступленияДивиденды">#REF!</definedName>
    <definedName name="ПоступленияИнвДеят">#REF!</definedName>
    <definedName name="ПоступленияКредиты">#REF!</definedName>
    <definedName name="ПоступленияПродажаАкций">#REF!</definedName>
    <definedName name="ПоступленияПродажаОбор">#REF!</definedName>
    <definedName name="ПоступленияПрочие">#REF!</definedName>
    <definedName name="ПоступленияФинДеят">#REF!</definedName>
    <definedName name="потреб">#REF!</definedName>
    <definedName name="потребители">#REF!</definedName>
    <definedName name="Почта">#REF!,#REF!,#REF!,#REF!,#REF!,#REF!,#REF!</definedName>
    <definedName name="Почта22">#REF!</definedName>
    <definedName name="Почта3">#REF!,#REF!,#REF!</definedName>
    <definedName name="ппп">#N/A</definedName>
    <definedName name="пппп">#N/A</definedName>
    <definedName name="пр" localSheetId="24">#N/A</definedName>
    <definedName name="ПР" localSheetId="3">#REF!</definedName>
    <definedName name="ПР">#REF!</definedName>
    <definedName name="Пр_a">#REF!</definedName>
    <definedName name="Пр_b">#REF!</definedName>
    <definedName name="Пр_c">#REF!</definedName>
    <definedName name="пр_g">#REF!</definedName>
    <definedName name="пр_k">#REF!</definedName>
    <definedName name="прарырывпырп">#REF!,#REF!,#REF!,#REF!,#REF!,#REF!,#REF!,#REF!,#REF!</definedName>
    <definedName name="Предприятия">#REF!</definedName>
    <definedName name="прибыль">#REF!</definedName>
    <definedName name="прибыль_всего_факт" localSheetId="24">#REF!</definedName>
    <definedName name="прибыль_всего_факт">#REF!</definedName>
    <definedName name="прибыль3" localSheetId="23" hidden="1">{#N/A,#N/A,TRUE,"Лист1";#N/A,#N/A,TRUE,"Лист2";#N/A,#N/A,TRUE,"Лист3"}</definedName>
    <definedName name="прибыль3" hidden="1">{#N/A,#N/A,TRUE,"Лист1";#N/A,#N/A,TRUE,"Лист2";#N/A,#N/A,TRUE,"Лист3"}</definedName>
    <definedName name="ПрибыльНалогообл">#REF!</definedName>
    <definedName name="ПрибыльПродажи">#REF!</definedName>
    <definedName name="ПрибыльЧистая">#REF!</definedName>
    <definedName name="ПризнакР">#REF!</definedName>
    <definedName name="прим">#REF!</definedName>
    <definedName name="прим1">#REF!</definedName>
    <definedName name="Прирост">#REF!</definedName>
    <definedName name="ПриростГор">#REF!</definedName>
    <definedName name="ПриростКонтр">#REF!</definedName>
    <definedName name="ПриростПреп">#REF!</definedName>
    <definedName name="ПриростРег">#REF!</definedName>
    <definedName name="ПриростФед">#REF!</definedName>
    <definedName name="ПриростЧислПерсонала">#REF!</definedName>
    <definedName name="прлыаовпрыдвлорпдвыавртдлл">#REF!,#REF!,#REF!,#REF!,#REF!,#REF!,#REF!,#REF!,#REF!,#REF!,#REF!,#REF!</definedName>
    <definedName name="про">#N/A</definedName>
    <definedName name="Прог">#REF!</definedName>
    <definedName name="пролд">[15]параметры!$D$2:$D$5</definedName>
    <definedName name="Проникновение">#REF!</definedName>
    <definedName name="Проц1">#REF!</definedName>
    <definedName name="ПроцИзПр1">#REF!</definedName>
    <definedName name="ПрочДох1">#REF!</definedName>
    <definedName name="Прочие_материалы">#REF!</definedName>
    <definedName name="ПрочР1">#REF!</definedName>
    <definedName name="ПРП">#REF!</definedName>
    <definedName name="прпар">#REF!</definedName>
    <definedName name="прро" localSheetId="23" hidden="1">{#VALUE!,#N/A,FALSE,0;#N/A,#N/A,FALSE,0;#N/A,#N/A,FALSE,0;#N/A,#N/A,FALSE,0}</definedName>
    <definedName name="прро" hidden="1">{#VALUE!,#N/A,FALSE,0;#N/A,#N/A,FALSE,0;#N/A,#N/A,FALSE,0;#N/A,#N/A,FALSE,0}</definedName>
    <definedName name="пррррр">#REF!</definedName>
    <definedName name="прррррр">#REF!</definedName>
    <definedName name="прыапрловафырполваа">#REF!,#REF!,#REF!,#REF!,#REF!,#REF!,#REF!,#REF!,#REF!</definedName>
    <definedName name="пс">#REF!,#REF!,#REF!,#REF!,#REF!,#REF!,#REF!,#REF!,#REF!</definedName>
    <definedName name="пшгзпшщрйщшрпзщшрйхрупхрйцхп">#REF!,#REF!,#REF!,#REF!,#REF!,#REF!</definedName>
    <definedName name="р">#REF!</definedName>
    <definedName name="Р_внепроизв">#REF!</definedName>
    <definedName name="Р_доп">#REF!</definedName>
    <definedName name="Р_общехоз">#REF!</definedName>
    <definedName name="Р_план">#REF!</definedName>
    <definedName name="Р_транспорт">#REF!</definedName>
    <definedName name="Р_факт">#REF!</definedName>
    <definedName name="Р_хранение">#REF!</definedName>
    <definedName name="работа">#REF!</definedName>
    <definedName name="работы">[18]параметры!$B$2:$B$7</definedName>
    <definedName name="раз_пр">#REF!</definedName>
    <definedName name="Район">[17]Исходники!$C$2:$C$241</definedName>
    <definedName name="Рас_т">#REF!</definedName>
    <definedName name="Расх_внепр">#REF!</definedName>
    <definedName name="Расх_доп">#REF!</definedName>
    <definedName name="расход">#REF!</definedName>
    <definedName name="расходы">#REF!,#REF!,#REF!,#REF!,#REF!,#REF!,#REF!</definedName>
    <definedName name="Расходы1800">#REF!</definedName>
    <definedName name="РасходыSIM">#REF!</definedName>
    <definedName name="РасходыАбОбсл">#REF!</definedName>
    <definedName name="РасходыАдминистративные">#REF!</definedName>
    <definedName name="РасходыАмортизация">#REF!</definedName>
    <definedName name="РасходыАрендаКаналов">#REF!</definedName>
    <definedName name="РасходыАрендаПлощадей">#REF!</definedName>
    <definedName name="РасходыВознагр">#REF!</definedName>
    <definedName name="РасходыВознагрНДС">#REF!</definedName>
    <definedName name="РасходыДопусл">#REF!</definedName>
    <definedName name="РасходыИтого">#REF!</definedName>
    <definedName name="РасходыИтогоНесетевые">#REF!</definedName>
    <definedName name="РасходыКлиринг">#REF!</definedName>
    <definedName name="РасходыЛизинговыеПлатежи">#REF!</definedName>
    <definedName name="РасходыМебель">#REF!</definedName>
    <definedName name="РасходыМестныйТрафик">#REF!</definedName>
    <definedName name="РасходыНедвижимость">#REF!</definedName>
    <definedName name="РасходыНормативные">#REF!</definedName>
    <definedName name="РасходыОбучение">#REF!</definedName>
    <definedName name="РасходыОбщестроит">#REF!</definedName>
    <definedName name="РасходыОбщехозНДС">#REF!</definedName>
    <definedName name="РасходыОбщехозяйственные">#REF!</definedName>
    <definedName name="РасходыОперВнереал">#REF!</definedName>
    <definedName name="РасходыОргтехника">#REF!</definedName>
    <definedName name="РасходыОхранаТруда">#REF!</definedName>
    <definedName name="РасходыПерсонал">#REF!</definedName>
    <definedName name="РасходыПодклЕмкГор">#REF!</definedName>
    <definedName name="РасходыПодклЕмкФед">#REF!</definedName>
    <definedName name="РасходыПодключЕмкости">#REF!</definedName>
    <definedName name="РасходыПочтовые">#REF!</definedName>
    <definedName name="РасходыПривлечение">#REF!</definedName>
    <definedName name="РасходыРеклама">#REF!</definedName>
    <definedName name="РасходыРекламаНДС">#REF!</definedName>
    <definedName name="РасходыСборМинсвязи">#REF!</definedName>
    <definedName name="РасходыСкретчКарты">#REF!</definedName>
    <definedName name="РасходыСоцстрахование">#REF!</definedName>
    <definedName name="РасходыСтрахование">#REF!</definedName>
    <definedName name="РасходыТехнСопровожд">#REF!</definedName>
    <definedName name="РасходыТехнЭкспл">#REF!</definedName>
    <definedName name="РасходыТехобсл">#REF!</definedName>
    <definedName name="РасходыТранспорт">#REF!</definedName>
    <definedName name="РасходыТрафикГор">#REF!</definedName>
    <definedName name="РасходыТрафикМГМН">#REF!</definedName>
    <definedName name="РасходыТрафикРоуминг">#REF!</definedName>
    <definedName name="РасходыТрафикФед">#REF!</definedName>
    <definedName name="РасходыУГСН">#REF!</definedName>
    <definedName name="РасходыУслугиБанков">#REF!</definedName>
    <definedName name="РасходыУслугиОператоров">#REF!</definedName>
    <definedName name="РасходыФОТ">#REF!</definedName>
    <definedName name="РасходыЭкспл">#REF!</definedName>
    <definedName name="РасходыЭксплОбор">#REF!</definedName>
    <definedName name="Рая">#REF!</definedName>
    <definedName name="рврварправправ">#REF!,#REF!,#REF!,#REF!,#REF!,#REF!,#REF!,#REF!</definedName>
    <definedName name="Реализ_плановая">#REF!</definedName>
    <definedName name="Реализ_факт">#REF!</definedName>
    <definedName name="Реализация">#REF!</definedName>
    <definedName name="Реализация_Сумм">#REF!</definedName>
    <definedName name="Регионы" localSheetId="12">#REF!</definedName>
    <definedName name="Регионы" localSheetId="13">#REF!</definedName>
    <definedName name="Регионы">#REF!</definedName>
    <definedName name="РезультатДеят">#REF!</definedName>
    <definedName name="РезультатИнвДеят">#REF!</definedName>
    <definedName name="РезультатИтогоДеят">#REF!</definedName>
    <definedName name="РезультатИтогоИнв">#REF!</definedName>
    <definedName name="РезультатИтогоФин">#REF!</definedName>
    <definedName name="РезультатФин">#REF!</definedName>
    <definedName name="_xlnm.Recorder" localSheetId="24">#REF!</definedName>
    <definedName name="_xlnm.Recorder" localSheetId="3">#REF!</definedName>
    <definedName name="_xlnm.Recorder">#REF!</definedName>
    <definedName name="Ремонт">#N/A</definedName>
    <definedName name="Рентаб_сред">#REF!</definedName>
    <definedName name="реп">#REF!</definedName>
    <definedName name="рес1">#REF!</definedName>
    <definedName name="РЗК_хранение">#REF!</definedName>
    <definedName name="рис1" localSheetId="23" hidden="1">{#N/A,#N/A,TRUE,"Лист1";#N/A,#N/A,TRUE,"Лист2";#N/A,#N/A,TRUE,"Лист3"}</definedName>
    <definedName name="рис1" hidden="1">{#N/A,#N/A,TRUE,"Лист1";#N/A,#N/A,TRUE,"Лист2";#N/A,#N/A,TRUE,"Лист3"}</definedName>
    <definedName name="рк">#REF!</definedName>
    <definedName name="рке" localSheetId="23" hidden="1">{#N/A,#N/A,TRUE,"Лист1";#N/A,#N/A,TRUE,"Лист2";#N/A,#N/A,TRUE,"Лист3"}</definedName>
    <definedName name="рке" hidden="1">{#N/A,#N/A,TRUE,"Лист1";#N/A,#N/A,TRUE,"Лист2";#N/A,#N/A,TRUE,"Лист3"}</definedName>
    <definedName name="ркеркркер">#N/A</definedName>
    <definedName name="РКТ">#REF!</definedName>
    <definedName name="ро" localSheetId="24">#REF!,#REF!,#REF!,#REF!</definedName>
    <definedName name="ро">#REF!,#REF!,#REF!,#REF!</definedName>
    <definedName name="рол">#REF!</definedName>
    <definedName name="ролл">#REF!,#REF!,#REF!,#REF!,#REF!,#REF!,#REF!,#REF!,#REF!</definedName>
    <definedName name="роол" localSheetId="23" hidden="1">{#VALUE!,#N/A,FALSE,0;#N/A,#N/A,FALSE,0;#N/A,#N/A,FALSE,0;#N/A,#N/A,FALSE,0}</definedName>
    <definedName name="роол" hidden="1">{#VALUE!,#N/A,FALSE,0;#N/A,#N/A,FALSE,0;#N/A,#N/A,FALSE,0;#N/A,#N/A,FALSE,0}</definedName>
    <definedName name="рор">#REF!,#REF!,#REF!,#REF!,#REF!,#REF!,#REF!,#REF!,#REF!</definedName>
    <definedName name="Рост_от_разблокировки" localSheetId="24">#REF!</definedName>
    <definedName name="Рост_от_разблокировки">#REF!</definedName>
    <definedName name="Рост_от_цифровизации">#REF!</definedName>
    <definedName name="Рост_от_цифровизации_МСС">#REF!</definedName>
    <definedName name="роь">#N/A</definedName>
    <definedName name="рп" hidden="1">#REF!</definedName>
    <definedName name="РПК_кредиторка">#REF!</definedName>
    <definedName name="РПК_хранение">#REF!</definedName>
    <definedName name="рпр">#REF!</definedName>
    <definedName name="ррр">#N/A</definedName>
    <definedName name="рррр">#N/A</definedName>
    <definedName name="РСК_авансы_уплаченные">#REF!</definedName>
    <definedName name="рщпарылфоп">#REF!,#REF!,#REF!,#REF!</definedName>
    <definedName name="с">#N/A</definedName>
    <definedName name="С_дата">#REF!</definedName>
    <definedName name="С_Казахстанская_ОДТ_2002">#REF!</definedName>
    <definedName name="С_материал_Сумм">#REF!</definedName>
    <definedName name="С_полная">#REF!</definedName>
    <definedName name="С_производ">#REF!</definedName>
    <definedName name="с24">#REF!</definedName>
    <definedName name="сауле" localSheetId="17">Scheduled_Payment+Extra_Payment</definedName>
    <definedName name="сауле" localSheetId="19">Scheduled_Payment+Extra_Payment</definedName>
    <definedName name="сауле" localSheetId="20">Scheduled_Payment+Extra_Payment</definedName>
    <definedName name="сауле" localSheetId="16">Scheduled_Payment+Extra_Payment</definedName>
    <definedName name="сауле" localSheetId="23">Scheduled_Payment+Extra_Payment</definedName>
    <definedName name="сауле" localSheetId="18">Scheduled_Payment+Extra_Payment</definedName>
    <definedName name="сауле">Scheduled_Payment+Extra_Payment</definedName>
    <definedName name="сахар" localSheetId="24">#REF!</definedName>
    <definedName name="сахар">#REF!</definedName>
    <definedName name="Сводный_баланс_н_п_с">#N/A</definedName>
    <definedName name="Себестоимость">#REF!</definedName>
    <definedName name="сектор">#REF!</definedName>
    <definedName name="Сигн" localSheetId="17">Scheduled_Payment+Extra_Payment</definedName>
    <definedName name="Сигн" localSheetId="19">Scheduled_Payment+Extra_Payment</definedName>
    <definedName name="Сигн" localSheetId="20">Scheduled_Payment+Extra_Payment</definedName>
    <definedName name="Сигн" localSheetId="16">Scheduled_Payment+Extra_Payment</definedName>
    <definedName name="Сигн" localSheetId="23">Scheduled_Payment+Extra_Payment</definedName>
    <definedName name="Сигн" localSheetId="18">Scheduled_Payment+Extra_Payment</definedName>
    <definedName name="Сигн">Scheduled_Payment+Extra_Payment</definedName>
    <definedName name="Сильвер1">#REF!</definedName>
    <definedName name="Сильвер2">#REF!</definedName>
    <definedName name="сквар" localSheetId="24">#REF!</definedName>
    <definedName name="сквар">#REF!</definedName>
    <definedName name="сквар1" localSheetId="24">#REF!</definedName>
    <definedName name="сквар1">#REF!</definedName>
    <definedName name="сквар2" localSheetId="24">#REF!</definedName>
    <definedName name="сквар2">#REF!</definedName>
    <definedName name="Скидка_на_подключение_ОТА" localSheetId="24">#REF!</definedName>
    <definedName name="Скидка_на_подключение_ОТА">#REF!</definedName>
    <definedName name="скор">#REF!,#REF!,#REF!,#REF!,#REF!,#REF!,#REF!,#REF!,#REF!</definedName>
    <definedName name="Следует">[18]параметры!$C$2:$C$6</definedName>
    <definedName name="слот1">#REF!</definedName>
    <definedName name="слот2">#REF!</definedName>
    <definedName name="слот3">#REF!</definedName>
    <definedName name="слот4">#REF!</definedName>
    <definedName name="слот5">#REF!</definedName>
    <definedName name="слот6">#REF!</definedName>
    <definedName name="слот7">#REF!</definedName>
    <definedName name="слот8">#REF!</definedName>
    <definedName name="слот9">#REF!</definedName>
    <definedName name="см" localSheetId="24">#REF!</definedName>
    <definedName name="см">#REF!</definedName>
    <definedName name="СМЕТА">#REF!</definedName>
    <definedName name="Смета_скр">#REF!</definedName>
    <definedName name="Смета_скр1">#REF!</definedName>
    <definedName name="сн">#REF!</definedName>
    <definedName name="СобстНефть">93*3</definedName>
    <definedName name="СомнительныеДолги">#REF!</definedName>
    <definedName name="Соц.пособие">#REF!</definedName>
    <definedName name="СП" localSheetId="24">#REF!</definedName>
    <definedName name="СП">#REF!</definedName>
    <definedName name="спец_обувь">#REF!</definedName>
    <definedName name="спец_одежда">#REF!</definedName>
    <definedName name="Списание_ОС__незавершенного_строительства">#REF!</definedName>
    <definedName name="СписокТЭП" localSheetId="24">#REF!</definedName>
    <definedName name="СписокТЭП">#REF!</definedName>
    <definedName name="Способ">[17]Исходники!$E$2:$E$7</definedName>
    <definedName name="сптпмт" localSheetId="23" hidden="1">{#N/A,#N/A,TRUE,"Лист1";#N/A,#N/A,TRUE,"Лист2";#N/A,#N/A,TRUE,"Лист3"}</definedName>
    <definedName name="сптпмт" hidden="1">{#N/A,#N/A,TRUE,"Лист1";#N/A,#N/A,TRUE,"Лист2";#N/A,#N/A,TRUE,"Лист3"}</definedName>
    <definedName name="ср_т">#REF!</definedName>
    <definedName name="Сред_знач_Доля_ЮЛ">#REF!</definedName>
    <definedName name="Сред_знач_Доход_на_1_ОТА">#REF!</definedName>
    <definedName name="Сред_знач_Доход_на_1_ОТА_темп_роста">#REF!</definedName>
    <definedName name="Сред_знач_Доходы_темпы_роста">#REF!</definedName>
    <definedName name="Сред_знач_ОТА_темпы_роста">#REF!</definedName>
    <definedName name="Сред_знач_Ср_возраст_Мод">#REF!</definedName>
    <definedName name="Сред_знач_Ср_возраст_Разв">#REF!</definedName>
    <definedName name="Сред_знач_Тлф_плотность">#REF!</definedName>
    <definedName name="СреднееГорНом">#REF!</definedName>
    <definedName name="СреднееКА">#REF!</definedName>
    <definedName name="СреднееКонтр">#REF!</definedName>
    <definedName name="СреднееПреп">#REF!</definedName>
    <definedName name="СреднееФедНом">#REF!</definedName>
    <definedName name="СредняяЗарплата">#REF!</definedName>
    <definedName name="срок_службы">#REF!</definedName>
    <definedName name="срок_факт_службы">#REF!</definedName>
    <definedName name="СрЧ1">#REF!</definedName>
    <definedName name="сс">#N/A</definedName>
    <definedName name="сссс">#N/A</definedName>
    <definedName name="ссы">#N/A</definedName>
    <definedName name="Станция">#REF!</definedName>
    <definedName name="Статьи" localSheetId="24">#REF!</definedName>
    <definedName name="Статьи">#REF!</definedName>
    <definedName name="Статья">[17]Исходники!$I$2:$I$229</definedName>
    <definedName name="СтНПр1">#REF!</definedName>
    <definedName name="Стоим_компании">#REF!</definedName>
    <definedName name="СтоимостьОС">#REF!</definedName>
    <definedName name="СТРОИТЕЛЬСТВО">#REF!</definedName>
    <definedName name="Строка">#REF!</definedName>
    <definedName name="СТС" localSheetId="24">#REF!</definedName>
    <definedName name="СТС" localSheetId="3">#REF!</definedName>
    <definedName name="СТС">#REF!</definedName>
    <definedName name="счетчики">#REF!</definedName>
    <definedName name="Сэ" localSheetId="24">#REF!</definedName>
    <definedName name="Сэ">#REF!</definedName>
    <definedName name="сяры">#REF!</definedName>
    <definedName name="т">#REF!</definedName>
    <definedName name="т.м.">#REF!</definedName>
    <definedName name="т.о.">#REF!</definedName>
    <definedName name="Такса_ADSL">#REF!</definedName>
    <definedName name="Такса_Выдел.Интернет">#REF!</definedName>
    <definedName name="ТБ">#REF!</definedName>
    <definedName name="Тип">[17]Исходники!$L$2:$L$4</definedName>
    <definedName name="Тип_влияния">[18]параметры!$E$2:$E$5</definedName>
    <definedName name="типограф">#REF!,#REF!,#REF!,#REF!,#REF!,#REF!,#REF!,#REF!,#REF!,#REF!,#REF!</definedName>
    <definedName name="типограф.">#REF!,#REF!,#REF!</definedName>
    <definedName name="типограф.2">#REF!</definedName>
    <definedName name="типограф.расходы">#REF!,#REF!,#REF!,#REF!,#REF!,#REF!,#REF!,#REF!,#REF!</definedName>
    <definedName name="типография">#REF!</definedName>
    <definedName name="титэк">#REF!</definedName>
    <definedName name="титэк1">#REF!</definedName>
    <definedName name="титэмба">#REF!</definedName>
    <definedName name="тмиывывр">#REF!,#REF!,#REF!</definedName>
    <definedName name="то" localSheetId="23">#N/A</definedName>
    <definedName name="то">MATCH(0.01,'Объемные показатели Моб.опер'!End_Bal,-1)+1</definedName>
    <definedName name="то1" localSheetId="17">#N/A</definedName>
    <definedName name="то1" localSheetId="19">#N/A</definedName>
    <definedName name="то1" localSheetId="20">#N/A</definedName>
    <definedName name="то1" localSheetId="16">#N/A</definedName>
    <definedName name="то1" localSheetId="23">#N/A</definedName>
    <definedName name="то1" localSheetId="18">#N/A</definedName>
    <definedName name="то1">DATE(YEAR('Объемные показатели Моб.опер'!Loan_Start),MONTH('Объемные показатели Моб.опер'!Loan_Start)+Payment_Number,DAY('Объемные показатели Моб.опер'!Loan_Start))</definedName>
    <definedName name="то2" localSheetId="23">#N/A</definedName>
    <definedName name="то2">IF('Объемные показатели Моб.опер'!Values_Entered,Header_Row+'Объемные показатели Моб.опер'!Number_of_Payments,Header_Row)</definedName>
    <definedName name="ТО3" localSheetId="17">#N/A</definedName>
    <definedName name="ТО3" localSheetId="19">#N/A</definedName>
    <definedName name="ТО3" localSheetId="20">#N/A</definedName>
    <definedName name="ТО3" localSheetId="16">#N/A</definedName>
    <definedName name="ТО3" localSheetId="23">#N/A</definedName>
    <definedName name="ТО3" localSheetId="18">#N/A</definedName>
    <definedName name="ТО3">DATE(YEAR('Объемные показатели Моб.опер'!Loan_Start),MONTH('Объемные показатели Моб.опер'!Loan_Start)+Payment_Number,DAY('Объемные показатели Моб.опер'!Loan_Start))</definedName>
    <definedName name="ТО4" localSheetId="23">#N/A</definedName>
    <definedName name="ТО4">IF('Объемные показатели Моб.опер'!Values_Entered,Header_Row+'Объемные показатели Моб.опер'!Number_of_Payments,Header_Row)</definedName>
    <definedName name="то5" localSheetId="23">#N/A</definedName>
    <definedName name="то5">MATCH(0.01,'Объемные показатели Моб.опер'!End_Bal,-1)+1</definedName>
    <definedName name="то6" localSheetId="23">#N/A</definedName>
    <definedName name="то6">IF('Объемные показатели Моб.опер'!Values_Entered,Header_Row+'Объемные показатели Моб.опер'!Number_of_Payments,Header_Row)</definedName>
    <definedName name="то7" localSheetId="23">#N/A</definedName>
    <definedName name="то7">IF('Объемные показатели Моб.опер'!Values_Entered,Header_Row+'Объемные показатели Моб.опер'!Number_of_Payments,Header_Row)</definedName>
    <definedName name="то8" localSheetId="23">#N/A</definedName>
    <definedName name="то8">IF('Объемные показатели Моб.опер'!Values_Entered,Header_Row+'Объемные показатели Моб.опер'!Number_of_Payments,Header_Row)</definedName>
    <definedName name="ТовОб1">#REF!</definedName>
    <definedName name="ТовРеал1">#REF!</definedName>
    <definedName name="топливо">#REF!</definedName>
    <definedName name="тп" localSheetId="23" hidden="1">{#N/A,#N/A,TRUE,"Лист1";#N/A,#N/A,TRUE,"Лист2";#N/A,#N/A,TRUE,"Лист3"}</definedName>
    <definedName name="тп" hidden="1">{#N/A,#N/A,TRUE,"Лист1";#N/A,#N/A,TRUE,"Лист2";#N/A,#N/A,TRUE,"Лист3"}</definedName>
    <definedName name="третий">#REF!</definedName>
    <definedName name="ттт">#REF!</definedName>
    <definedName name="тттт">#REF!</definedName>
    <definedName name="тывасовиаолиыфоатыфф">#REF!,#REF!,#REF!</definedName>
    <definedName name="тьб">#REF!</definedName>
    <definedName name="ТЭП" localSheetId="24">#REF!</definedName>
    <definedName name="ТЭП">#REF!</definedName>
    <definedName name="ТЭЦ1">#REF!</definedName>
    <definedName name="ТЭЦ2">#REF!</definedName>
    <definedName name="ТЭЦ3">#REF!</definedName>
    <definedName name="у">#REF!,#REF!</definedName>
    <definedName name="у42">#REF!</definedName>
    <definedName name="уакука">#N/A</definedName>
    <definedName name="уау">#N/A</definedName>
    <definedName name="уацацуаца">#N/A</definedName>
    <definedName name="Узлы">#REF!</definedName>
    <definedName name="ук">#N/A</definedName>
    <definedName name="ука" localSheetId="23" hidden="1">{#N/A,#N/A,TRUE,"Лист1";#N/A,#N/A,TRUE,"Лист2";#N/A,#N/A,TRUE,"Лист3"}</definedName>
    <definedName name="ука" hidden="1">{#N/A,#N/A,TRUE,"Лист1";#N/A,#N/A,TRUE,"Лист2";#N/A,#N/A,TRUE,"Лист3"}</definedName>
    <definedName name="укау">#N/A</definedName>
    <definedName name="укауа" localSheetId="23" hidden="1">{#N/A,#N/A,TRUE,"Лист1";#N/A,#N/A,TRUE,"Лист2";#N/A,#N/A,TRUE,"Лист3"}</definedName>
    <definedName name="укауа" hidden="1">{#N/A,#N/A,TRUE,"Лист1";#N/A,#N/A,TRUE,"Лист2";#N/A,#N/A,TRUE,"Лист3"}</definedName>
    <definedName name="укаук" localSheetId="23" hidden="1">{#N/A,#N/A,TRUE,"Лист1";#N/A,#N/A,TRUE,"Лист2";#N/A,#N/A,TRUE,"Лист3"}</definedName>
    <definedName name="укаук" hidden="1">{#N/A,#N/A,TRUE,"Лист1";#N/A,#N/A,TRUE,"Лист2";#N/A,#N/A,TRUE,"Лист3"}</definedName>
    <definedName name="укаука" localSheetId="23" hidden="1">{#N/A,#N/A,TRUE,"Лист1";#N/A,#N/A,TRUE,"Лист2";#N/A,#N/A,TRUE,"Лист3"}</definedName>
    <definedName name="укаука" hidden="1">{#N/A,#N/A,TRUE,"Лист1";#N/A,#N/A,TRUE,"Лист2";#N/A,#N/A,TRUE,"Лист3"}</definedName>
    <definedName name="укаукау">#N/A</definedName>
    <definedName name="укаукаука" localSheetId="23" hidden="1">{#N/A,#N/A,TRUE,"Лист1";#N/A,#N/A,TRUE,"Лист2";#N/A,#N/A,TRUE,"Лист3"}</definedName>
    <definedName name="укаукаука" hidden="1">{#N/A,#N/A,TRUE,"Лист1";#N/A,#N/A,TRUE,"Лист2";#N/A,#N/A,TRUE,"Лист3"}</definedName>
    <definedName name="уке">#REF!</definedName>
    <definedName name="укеееукеееееееееееееее" localSheetId="23" hidden="1">{#N/A,#N/A,TRUE,"Лист1";#N/A,#N/A,TRUE,"Лист2";#N/A,#N/A,TRUE,"Лист3"}</definedName>
    <definedName name="укеееукеееееееееееееее" hidden="1">{#N/A,#N/A,TRUE,"Лист1";#N/A,#N/A,TRUE,"Лист2";#N/A,#N/A,TRUE,"Лист3"}</definedName>
    <definedName name="укеукеуеуе" localSheetId="23" hidden="1">{#N/A,#N/A,TRUE,"Лист1";#N/A,#N/A,TRUE,"Лист2";#N/A,#N/A,TRUE,"Лист3"}</definedName>
    <definedName name="укеукеуеуе" hidden="1">{#N/A,#N/A,TRUE,"Лист1";#N/A,#N/A,TRUE,"Лист2";#N/A,#N/A,TRUE,"Лист3"}</definedName>
    <definedName name="укуку">#N/A</definedName>
    <definedName name="УменьшающиеПроценты">#REF!</definedName>
    <definedName name="УплаченныйНДС">#REF!</definedName>
    <definedName name="УПНРиД">#REF!</definedName>
    <definedName name="Упорядочить_по_областям">#REF!</definedName>
    <definedName name="Уральск">#REF!</definedName>
    <definedName name="УтверждФорма2">#REF!</definedName>
    <definedName name="УФАКФВА" localSheetId="12">#REF!,#REF!</definedName>
    <definedName name="УФАКФВА" localSheetId="13">#REF!,#REF!</definedName>
    <definedName name="УФАКФВА">#REF!,#REF!</definedName>
    <definedName name="уц">#N/A</definedName>
    <definedName name="уцук">#REF!</definedName>
    <definedName name="учет_авто">#REF!</definedName>
    <definedName name="ф">#REF!,#REF!</definedName>
    <definedName name="Ф1Стр211Гр3П1" localSheetId="24">#REF!</definedName>
    <definedName name="Ф1Стр211Гр3П1">#REF!</definedName>
    <definedName name="Ф1Стр211Гр3П2" localSheetId="24">#REF!</definedName>
    <definedName name="Ф1Стр211Гр3П2">#REF!</definedName>
    <definedName name="Ф1Стр211Гр3П3" localSheetId="24">#REF!</definedName>
    <definedName name="Ф1Стр211Гр3П3">#REF!</definedName>
    <definedName name="Ф1Стр211Гр3П4" localSheetId="24">#REF!</definedName>
    <definedName name="Ф1Стр211Гр3П4">#REF!</definedName>
    <definedName name="Ф1Стр211Гр3П5" localSheetId="24">#REF!</definedName>
    <definedName name="Ф1Стр211Гр3П5">#REF!</definedName>
    <definedName name="Ф1Стр211Гр4П1" localSheetId="24">#REF!</definedName>
    <definedName name="Ф1Стр211Гр4П1">#REF!</definedName>
    <definedName name="Ф1Стр211Гр4П2" localSheetId="24">#REF!</definedName>
    <definedName name="Ф1Стр211Гр4П2">#REF!</definedName>
    <definedName name="Ф1Стр211Гр4П3" localSheetId="24">#REF!</definedName>
    <definedName name="Ф1Стр211Гр4П3">#REF!</definedName>
    <definedName name="Ф1Стр211Гр4П4" localSheetId="24">#REF!</definedName>
    <definedName name="Ф1Стр211Гр4П4">#REF!</definedName>
    <definedName name="Ф1Стр211Гр4П5" localSheetId="24">#REF!</definedName>
    <definedName name="Ф1Стр211Гр4П5">#REF!</definedName>
    <definedName name="Ф1Стр213Гр3П1" localSheetId="24">#REF!</definedName>
    <definedName name="Ф1Стр213Гр3П1">#REF!</definedName>
    <definedName name="Ф1Стр213Гр3П2" localSheetId="24">#REF!</definedName>
    <definedName name="Ф1Стр213Гр3П2">#REF!</definedName>
    <definedName name="Ф1Стр213Гр3П3" localSheetId="24">#REF!</definedName>
    <definedName name="Ф1Стр213Гр3П3">#REF!</definedName>
    <definedName name="Ф1Стр213Гр3П4" localSheetId="24">#REF!</definedName>
    <definedName name="Ф1Стр213Гр3П4">#REF!</definedName>
    <definedName name="Ф1Стр213Гр3П5" localSheetId="24">#REF!</definedName>
    <definedName name="Ф1Стр213Гр3П5">#REF!</definedName>
    <definedName name="Ф1Стр213Гр4П1" localSheetId="24">#REF!</definedName>
    <definedName name="Ф1Стр213Гр4П1">#REF!</definedName>
    <definedName name="Ф1Стр213Гр4П2" localSheetId="24">#REF!</definedName>
    <definedName name="Ф1Стр213Гр4П2">#REF!</definedName>
    <definedName name="Ф1Стр213Гр4П3" localSheetId="24">#REF!</definedName>
    <definedName name="Ф1Стр213Гр4П3">#REF!</definedName>
    <definedName name="Ф1Стр213Гр4П4" localSheetId="24">#REF!</definedName>
    <definedName name="Ф1Стр213Гр4П4">#REF!</definedName>
    <definedName name="Ф1Стр213Гр4П5" localSheetId="24">#REF!</definedName>
    <definedName name="Ф1Стр213Гр4П5">#REF!</definedName>
    <definedName name="Ф1Стр214Гр3П1" localSheetId="24">#REF!</definedName>
    <definedName name="Ф1Стр214Гр3П1">#REF!</definedName>
    <definedName name="Ф1Стр214Гр3П2" localSheetId="24">#REF!</definedName>
    <definedName name="Ф1Стр214Гр3П2">#REF!</definedName>
    <definedName name="Ф1Стр214Гр3П3" localSheetId="24">#REF!</definedName>
    <definedName name="Ф1Стр214Гр3П3">#REF!</definedName>
    <definedName name="Ф1Стр214Гр3П4" localSheetId="24">#REF!</definedName>
    <definedName name="Ф1Стр214Гр3П4">#REF!</definedName>
    <definedName name="Ф1Стр214Гр3П5" localSheetId="24">#REF!</definedName>
    <definedName name="Ф1Стр214Гр3П5">#REF!</definedName>
    <definedName name="Ф1Стр214Гр4П1" localSheetId="24">#REF!</definedName>
    <definedName name="Ф1Стр214Гр4П1">#REF!</definedName>
    <definedName name="Ф1Стр214Гр4П2" localSheetId="24">#REF!</definedName>
    <definedName name="Ф1Стр214Гр4П2">#REF!</definedName>
    <definedName name="Ф1Стр214Гр4П3" localSheetId="24">#REF!</definedName>
    <definedName name="Ф1Стр214Гр4П3">#REF!</definedName>
    <definedName name="Ф1Стр214Гр4П4" localSheetId="24">#REF!</definedName>
    <definedName name="Ф1Стр214Гр4П4">#REF!</definedName>
    <definedName name="Ф1Стр214Гр4П5" localSheetId="24">#REF!</definedName>
    <definedName name="Ф1Стр214Гр4П5">#REF!</definedName>
    <definedName name="Ф1Стр240Гр3П1" localSheetId="24">#REF!</definedName>
    <definedName name="Ф1Стр240Гр3П1">#REF!</definedName>
    <definedName name="Ф1Стр240Гр3П2" localSheetId="24">#REF!</definedName>
    <definedName name="Ф1Стр240Гр3П2">#REF!</definedName>
    <definedName name="Ф1Стр240Гр3П3" localSheetId="24">#REF!</definedName>
    <definedName name="Ф1Стр240Гр3П3">#REF!</definedName>
    <definedName name="Ф1Стр240Гр3П4" localSheetId="24">#REF!</definedName>
    <definedName name="Ф1Стр240Гр3П4">#REF!</definedName>
    <definedName name="Ф1Стр240Гр3П5" localSheetId="24">#REF!</definedName>
    <definedName name="Ф1Стр240Гр3П5">#REF!</definedName>
    <definedName name="Ф1Стр240Гр4П1" localSheetId="24">#REF!</definedName>
    <definedName name="Ф1Стр240Гр4П1">#REF!</definedName>
    <definedName name="Ф1Стр240Гр4П2" localSheetId="24">#REF!</definedName>
    <definedName name="Ф1Стр240Гр4П2">#REF!</definedName>
    <definedName name="Ф1Стр240Гр4П3" localSheetId="24">#REF!</definedName>
    <definedName name="Ф1Стр240Гр4П3">#REF!</definedName>
    <definedName name="Ф1Стр240Гр4П4" localSheetId="24">#REF!</definedName>
    <definedName name="Ф1Стр240Гр4П4">#REF!</definedName>
    <definedName name="Ф1Стр240Гр4П5" localSheetId="24">#REF!</definedName>
    <definedName name="Ф1Стр240Гр4П5">#REF!</definedName>
    <definedName name="Ф1Стр245Гр3П1" localSheetId="24">#REF!</definedName>
    <definedName name="Ф1Стр245Гр3П1">#REF!</definedName>
    <definedName name="Ф1Стр245Гр3П2" localSheetId="24">#REF!</definedName>
    <definedName name="Ф1Стр245Гр3П2">#REF!</definedName>
    <definedName name="Ф1Стр245Гр3П3" localSheetId="24">#REF!</definedName>
    <definedName name="Ф1Стр245Гр3П3">#REF!</definedName>
    <definedName name="Ф1Стр245Гр3П4" localSheetId="24">#REF!</definedName>
    <definedName name="Ф1Стр245Гр3П4">#REF!</definedName>
    <definedName name="Ф1Стр245Гр3П5" localSheetId="24">#REF!</definedName>
    <definedName name="Ф1Стр245Гр3П5">#REF!</definedName>
    <definedName name="Ф1Стр245Гр4П1" localSheetId="24">#REF!</definedName>
    <definedName name="Ф1Стр245Гр4П1">#REF!</definedName>
    <definedName name="Ф1Стр245Гр4П2" localSheetId="24">#REF!</definedName>
    <definedName name="Ф1Стр245Гр4П2">#REF!</definedName>
    <definedName name="Ф1Стр245Гр4П3" localSheetId="24">#REF!</definedName>
    <definedName name="Ф1Стр245Гр4П3">#REF!</definedName>
    <definedName name="Ф1Стр245Гр4П4" localSheetId="24">#REF!</definedName>
    <definedName name="Ф1Стр245Гр4П4">#REF!</definedName>
    <definedName name="Ф1Стр245Гр4П5" localSheetId="24">#REF!</definedName>
    <definedName name="Ф1Стр245Гр4П5">#REF!</definedName>
    <definedName name="Ф1Стр290Гр3П1" localSheetId="24">#REF!</definedName>
    <definedName name="Ф1Стр290Гр3П1">#REF!</definedName>
    <definedName name="Ф1Стр290Гр3П2" localSheetId="24">#REF!</definedName>
    <definedName name="Ф1Стр290Гр3П2">#REF!</definedName>
    <definedName name="Ф1Стр290Гр3П3" localSheetId="24">#REF!</definedName>
    <definedName name="Ф1Стр290Гр3П3">#REF!</definedName>
    <definedName name="Ф1Стр290Гр3П4" localSheetId="24">#REF!</definedName>
    <definedName name="Ф1Стр290Гр3П4">#REF!</definedName>
    <definedName name="Ф1Стр290Гр3П5" localSheetId="24">#REF!</definedName>
    <definedName name="Ф1Стр290Гр3П5">#REF!</definedName>
    <definedName name="Ф1Стр290Гр4П1" localSheetId="24">#REF!</definedName>
    <definedName name="Ф1Стр290Гр4П1">#REF!</definedName>
    <definedName name="Ф1Стр290Гр4П2" localSheetId="24">#REF!</definedName>
    <definedName name="Ф1Стр290Гр4П2">#REF!</definedName>
    <definedName name="Ф1Стр290Гр4П3" localSheetId="24">#REF!</definedName>
    <definedName name="Ф1Стр290Гр4П3">#REF!</definedName>
    <definedName name="Ф1Стр290Гр4П4" localSheetId="24">#REF!</definedName>
    <definedName name="Ф1Стр290Гр4П4">#REF!</definedName>
    <definedName name="Ф1Стр290Гр4П5" localSheetId="24">#REF!</definedName>
    <definedName name="Ф1Стр290Гр4П5">#REF!</definedName>
    <definedName name="Ф1Стр621Гр3П1" localSheetId="24">#REF!</definedName>
    <definedName name="Ф1Стр621Гр3П1">#REF!</definedName>
    <definedName name="Ф1Стр621Гр3П2" localSheetId="24">#REF!</definedName>
    <definedName name="Ф1Стр621Гр3П2">#REF!</definedName>
    <definedName name="Ф1Стр621Гр3П3" localSheetId="24">#REF!</definedName>
    <definedName name="Ф1Стр621Гр3П3">#REF!</definedName>
    <definedName name="Ф1Стр621Гр3П4" localSheetId="24">#REF!</definedName>
    <definedName name="Ф1Стр621Гр3П4">#REF!</definedName>
    <definedName name="Ф1Стр621Гр3П5" localSheetId="24">#REF!</definedName>
    <definedName name="Ф1Стр621Гр3П5">#REF!</definedName>
    <definedName name="Ф1Стр621Гр4П1" localSheetId="24">#REF!</definedName>
    <definedName name="Ф1Стр621Гр4П1">#REF!</definedName>
    <definedName name="Ф1Стр621Гр4П2" localSheetId="24">#REF!</definedName>
    <definedName name="Ф1Стр621Гр4П2">#REF!</definedName>
    <definedName name="Ф1Стр621Гр4П3" localSheetId="24">#REF!</definedName>
    <definedName name="Ф1Стр621Гр4П3">#REF!</definedName>
    <definedName name="Ф1Стр621Гр4П4" localSheetId="24">#REF!</definedName>
    <definedName name="Ф1Стр621Гр4П4">#REF!</definedName>
    <definedName name="Ф1Стр621Гр4П5" localSheetId="24">#REF!</definedName>
    <definedName name="Ф1Стр621Гр4П5">#REF!</definedName>
    <definedName name="Ф1Стр627Гр3П1" localSheetId="24">#REF!</definedName>
    <definedName name="Ф1Стр627Гр3П1">#REF!</definedName>
    <definedName name="Ф1Стр627Гр3П2" localSheetId="24">#REF!</definedName>
    <definedName name="Ф1Стр627Гр3П2">#REF!</definedName>
    <definedName name="Ф1Стр627Гр3П3" localSheetId="24">#REF!</definedName>
    <definedName name="Ф1Стр627Гр3П3">#REF!</definedName>
    <definedName name="Ф1Стр627Гр3П4" localSheetId="24">#REF!</definedName>
    <definedName name="Ф1Стр627Гр3П4">#REF!</definedName>
    <definedName name="Ф1Стр627Гр3П5" localSheetId="24">#REF!</definedName>
    <definedName name="Ф1Стр627Гр3П5">#REF!</definedName>
    <definedName name="Ф1Стр627Гр4П1" localSheetId="24">#REF!</definedName>
    <definedName name="Ф1Стр627Гр4П1">#REF!</definedName>
    <definedName name="Ф1Стр627Гр4П2" localSheetId="24">#REF!</definedName>
    <definedName name="Ф1Стр627Гр4П2">#REF!</definedName>
    <definedName name="Ф1Стр627Гр4П3" localSheetId="24">#REF!</definedName>
    <definedName name="Ф1Стр627Гр4П3">#REF!</definedName>
    <definedName name="Ф1Стр627Гр4П4" localSheetId="24">#REF!</definedName>
    <definedName name="Ф1Стр627Гр4П4">#REF!</definedName>
    <definedName name="Ф1Стр627Гр4П5" localSheetId="24">#REF!</definedName>
    <definedName name="Ф1Стр627Гр4П5">#REF!</definedName>
    <definedName name="Ф1Стр628Гр3П1" localSheetId="24">#REF!</definedName>
    <definedName name="Ф1Стр628Гр3П1">#REF!</definedName>
    <definedName name="Ф1Стр628Гр3П2" localSheetId="24">#REF!</definedName>
    <definedName name="Ф1Стр628Гр3П2">#REF!</definedName>
    <definedName name="Ф1Стр628Гр3П3" localSheetId="24">#REF!</definedName>
    <definedName name="Ф1Стр628Гр3П3">#REF!</definedName>
    <definedName name="Ф1Стр628Гр3П4" localSheetId="24">#REF!</definedName>
    <definedName name="Ф1Стр628Гр3П4">#REF!</definedName>
    <definedName name="Ф1Стр628Гр3П5" localSheetId="24">#REF!</definedName>
    <definedName name="Ф1Стр628Гр3П5">#REF!</definedName>
    <definedName name="Ф1Стр628Гр4П1" localSheetId="24">#REF!</definedName>
    <definedName name="Ф1Стр628Гр4П1">#REF!</definedName>
    <definedName name="Ф1Стр628Гр4П2" localSheetId="24">#REF!</definedName>
    <definedName name="Ф1Стр628Гр4П2">#REF!</definedName>
    <definedName name="Ф1Стр628Гр4П3" localSheetId="24">#REF!</definedName>
    <definedName name="Ф1Стр628Гр4П3">#REF!</definedName>
    <definedName name="Ф1Стр628Гр4П4" localSheetId="24">#REF!</definedName>
    <definedName name="Ф1Стр628Гр4П4">#REF!</definedName>
    <definedName name="Ф1Стр628Гр4П5" localSheetId="24">#REF!</definedName>
    <definedName name="Ф1Стр628Гр4П5">#REF!</definedName>
    <definedName name="Ф1Стр690Гр3П1" localSheetId="24">#REF!</definedName>
    <definedName name="Ф1Стр690Гр3П1">#REF!</definedName>
    <definedName name="Ф1Стр690Гр3П2" localSheetId="24">#REF!</definedName>
    <definedName name="Ф1Стр690Гр3П2">#REF!</definedName>
    <definedName name="Ф1Стр690Гр3П3" localSheetId="24">#REF!</definedName>
    <definedName name="Ф1Стр690Гр3П3">#REF!</definedName>
    <definedName name="Ф1Стр690Гр3П4" localSheetId="24">#REF!</definedName>
    <definedName name="Ф1Стр690Гр3П4">#REF!</definedName>
    <definedName name="Ф1Стр690Гр3П5" localSheetId="24">#REF!</definedName>
    <definedName name="Ф1Стр690Гр3П5">#REF!</definedName>
    <definedName name="Ф1Стр690Гр4П1" localSheetId="24">#REF!</definedName>
    <definedName name="Ф1Стр690Гр4П1">#REF!</definedName>
    <definedName name="Ф1Стр690Гр4П2" localSheetId="24">#REF!</definedName>
    <definedName name="Ф1Стр690Гр4П2">#REF!</definedName>
    <definedName name="Ф1Стр690Гр4П3" localSheetId="24">#REF!</definedName>
    <definedName name="Ф1Стр690Гр4П3">#REF!</definedName>
    <definedName name="Ф1Стр690Гр4П4" localSheetId="24">#REF!</definedName>
    <definedName name="Ф1Стр690Гр4П4">#REF!</definedName>
    <definedName name="Ф1Стр690Гр4П5" localSheetId="24">#REF!</definedName>
    <definedName name="Ф1Стр690Гр4П5">#REF!</definedName>
    <definedName name="Ф2Стр010Гр4П1" localSheetId="24">#REF!</definedName>
    <definedName name="Ф2Стр010Гр4П1">#REF!</definedName>
    <definedName name="Ф2Стр010Гр4П2" localSheetId="24">#REF!</definedName>
    <definedName name="Ф2Стр010Гр4П2">#REF!</definedName>
    <definedName name="Ф2Стр010Гр4П3" localSheetId="24">#REF!</definedName>
    <definedName name="Ф2Стр010Гр4П3">#REF!</definedName>
    <definedName name="Ф2Стр010Гр4П4" localSheetId="24">#REF!</definedName>
    <definedName name="Ф2Стр010Гр4П4">#REF!</definedName>
    <definedName name="Ф2Стр010Гр4П5" localSheetId="24">#REF!</definedName>
    <definedName name="Ф2Стр010Гр4П5">#REF!</definedName>
    <definedName name="Ф2Стр050Гр4П1" localSheetId="24">#REF!</definedName>
    <definedName name="Ф2Стр050Гр4П1">#REF!</definedName>
    <definedName name="Ф2Стр050Гр4П2" localSheetId="24">#REF!</definedName>
    <definedName name="Ф2Стр050Гр4П2">#REF!</definedName>
    <definedName name="Ф2Стр050Гр4П3" localSheetId="24">#REF!</definedName>
    <definedName name="Ф2Стр050Гр4П3">#REF!</definedName>
    <definedName name="Ф2Стр050Гр4П4" localSheetId="24">#REF!</definedName>
    <definedName name="Ф2Стр050Гр4П4">#REF!</definedName>
    <definedName name="Ф2Стр050Гр4П5" localSheetId="24">#REF!</definedName>
    <definedName name="Ф2Стр050Гр4П5">#REF!</definedName>
    <definedName name="Ф4">#REF!,#REF!,#REF!,#REF!,#REF!,#REF!,#REF!,#REF!</definedName>
    <definedName name="ф77">#REF!</definedName>
    <definedName name="Факт_2009_г." localSheetId="24">#REF!</definedName>
    <definedName name="Факт_2009_г.">#REF!</definedName>
    <definedName name="Факт2009" localSheetId="24">#REF!</definedName>
    <definedName name="Факт2009">#REF!</definedName>
    <definedName name="Факторы">[18]параметры!$D$2:$D$5</definedName>
    <definedName name="Филиал">[17]Исходники!$A$2:$A$10</definedName>
    <definedName name="Фин_вл_дол">#REF!</definedName>
    <definedName name="ФЛ" localSheetId="24">#REF!</definedName>
    <definedName name="ФЛ" localSheetId="3">#REF!</definedName>
    <definedName name="ФЛ">#REF!</definedName>
    <definedName name="Флажок16_Щелкнуть">#N/A</definedName>
    <definedName name="ФондНакопления">#REF!</definedName>
    <definedName name="ФондПотребления">#REF!</definedName>
    <definedName name="Форма">#REF!,#REF!,#REF!,#REF!,#REF!,#REF!,#REF!,#REF!,#REF!</definedName>
    <definedName name="Форма_Рент">#REF!</definedName>
    <definedName name="Форма_СС">#REF!</definedName>
    <definedName name="Форма_Цена">#REF!</definedName>
    <definedName name="форма1">#REF!,#REF!,#REF!,#REF!,#REF!,#REF!,#REF!,#REF!,#REF!</definedName>
    <definedName name="Форма2">#REF!,#REF!,#REF!,#REF!,#REF!,#REF!,#REF!</definedName>
    <definedName name="форма6">#REF!</definedName>
    <definedName name="Фот">#N/A</definedName>
    <definedName name="ффф">#N/A</definedName>
    <definedName name="фы">#N/A</definedName>
    <definedName name="фыа" localSheetId="23" hidden="1">{#N/A,#N/A,TRUE,"Лист1";#N/A,#N/A,TRUE,"Лист2";#N/A,#N/A,TRUE,"Лист3"}</definedName>
    <definedName name="фыа" hidden="1">{#N/A,#N/A,TRUE,"Лист1";#N/A,#N/A,TRUE,"Лист2";#N/A,#N/A,TRUE,"Лист3"}</definedName>
    <definedName name="фыафы" localSheetId="23" hidden="1">{#N/A,#N/A,TRUE,"Лист1";#N/A,#N/A,TRUE,"Лист2";#N/A,#N/A,TRUE,"Лист3"}</definedName>
    <definedName name="фыафы" hidden="1">{#N/A,#N/A,TRUE,"Лист1";#N/A,#N/A,TRUE,"Лист2";#N/A,#N/A,TRUE,"Лист3"}</definedName>
    <definedName name="ФЫВ">#REF!</definedName>
    <definedName name="ФЫВА">#REF!</definedName>
    <definedName name="фывфыв" hidden="1">#REF!</definedName>
    <definedName name="фыукр">#REF!</definedName>
    <definedName name="х" localSheetId="23" hidden="1">{#N/A,#N/A,TRUE,"Лист1";#N/A,#N/A,TRUE,"Лист2";#N/A,#N/A,TRUE,"Лист3"}</definedName>
    <definedName name="х" hidden="1">{#N/A,#N/A,TRUE,"Лист1";#N/A,#N/A,TRUE,"Лист2";#N/A,#N/A,TRUE,"Лист3"}</definedName>
    <definedName name="хз" localSheetId="24">#REF!</definedName>
    <definedName name="хз">#REF!</definedName>
    <definedName name="Хозяйство" localSheetId="17">Scheduled_Payment+Extra_Payment</definedName>
    <definedName name="Хозяйство" localSheetId="19">Scheduled_Payment+Extra_Payment</definedName>
    <definedName name="Хозяйство" localSheetId="20">Scheduled_Payment+Extra_Payment</definedName>
    <definedName name="Хозяйство" localSheetId="16">Scheduled_Payment+Extra_Payment</definedName>
    <definedName name="Хозяйство" localSheetId="23">Scheduled_Payment+Extra_Payment</definedName>
    <definedName name="Хозяйство" localSheetId="18">Scheduled_Payment+Extra_Payment</definedName>
    <definedName name="Хозяйство">Scheduled_Payment+Extra_Payment</definedName>
    <definedName name="хранение">#REF!</definedName>
    <definedName name="ц">#REF!,#REF!</definedName>
    <definedName name="Ц_нефти">#REF!</definedName>
    <definedName name="Ц_нефти_проч">#REF!</definedName>
    <definedName name="Ц_нефти_сред">#REF!</definedName>
    <definedName name="Ц_отгрузки">#REF!</definedName>
    <definedName name="Ц_пр_мат">#REF!</definedName>
    <definedName name="Ц_процес">#REF!</definedName>
    <definedName name="Ц_транспорт">#REF!</definedName>
    <definedName name="Ц_трнспорт">#REF!</definedName>
    <definedName name="Ц_услуг">#REF!</definedName>
    <definedName name="Ц1_Материал">#REF!</definedName>
    <definedName name="Ц1_переработ">#REF!</definedName>
    <definedName name="ц49">#REF!</definedName>
    <definedName name="ЦА">#REF!</definedName>
    <definedName name="цен_физ">#REF!</definedName>
    <definedName name="цен_юр">#REF!</definedName>
    <definedName name="Цена">#REF!</definedName>
    <definedName name="Цена_без_НДС">#REF!</definedName>
    <definedName name="Цена_нефти">#REF!</definedName>
    <definedName name="Цена_О">#REF!</definedName>
    <definedName name="Цена_с_НДС">#REF!</definedName>
    <definedName name="Цех">#REF!</definedName>
    <definedName name="ЦПВТ">#REF!</definedName>
    <definedName name="цу">#N/A</definedName>
    <definedName name="цувцув" localSheetId="23" hidden="1">{#N/A,#N/A,TRUE,"Лист1";#N/A,#N/A,TRUE,"Лист2";#N/A,#N/A,TRUE,"Лист3"}</definedName>
    <definedName name="цувцув" hidden="1">{#N/A,#N/A,TRUE,"Лист1";#N/A,#N/A,TRUE,"Лист2";#N/A,#N/A,TRUE,"Лист3"}</definedName>
    <definedName name="цц">#N/A</definedName>
    <definedName name="ццуувцу">#N/A</definedName>
    <definedName name="ч">#REF!</definedName>
    <definedName name="чапа" localSheetId="23" hidden="1">{#N/A,#N/A,TRUE,"Лист1";#N/A,#N/A,TRUE,"Лист2";#N/A,#N/A,TRUE,"Лист3"}</definedName>
    <definedName name="чапа" hidden="1">{#N/A,#N/A,TRUE,"Лист1";#N/A,#N/A,TRUE,"Лист2";#N/A,#N/A,TRUE,"Лист3"}</definedName>
    <definedName name="част">#REF!</definedName>
    <definedName name="четвертый">#REF!</definedName>
    <definedName name="ЧислРаботников">#REF!</definedName>
    <definedName name="ЧП1">#REF!</definedName>
    <definedName name="чс" localSheetId="24">#REF!</definedName>
    <definedName name="чс">#REF!</definedName>
    <definedName name="ччч">#N/A</definedName>
    <definedName name="ш">#REF!,#REF!</definedName>
    <definedName name="Шексн_КХП_Ц">#REF!</definedName>
    <definedName name="шнар" localSheetId="23" hidden="1">{#N/A,#N/A,FALSE,"Aging Summary";#N/A,#N/A,FALSE,"Ratio Analysis";#N/A,#N/A,FALSE,"Test 120 Day Accts";#N/A,#N/A,FALSE,"Tickmarks"}</definedName>
    <definedName name="шнар" hidden="1">{#N/A,#N/A,FALSE,"Aging Summary";#N/A,#N/A,FALSE,"Ratio Analysis";#N/A,#N/A,FALSE,"Test 120 Day Accts";#N/A,#N/A,FALSE,"Tickmarks"}</definedName>
    <definedName name="шр" localSheetId="12">#REF!</definedName>
    <definedName name="шр" localSheetId="13">#REF!</definedName>
    <definedName name="шр">#REF!</definedName>
    <definedName name="штатка" localSheetId="12">#REF!</definedName>
    <definedName name="штатка" localSheetId="13">#REF!</definedName>
    <definedName name="штатка">#REF!</definedName>
    <definedName name="шщз">#REF!</definedName>
    <definedName name="щ">#REF!,#REF!</definedName>
    <definedName name="щзх">#REF!</definedName>
    <definedName name="ъх" localSheetId="24">#REF!</definedName>
    <definedName name="ъх">#REF!</definedName>
    <definedName name="ы">#REF!,#REF!</definedName>
    <definedName name="ы1">#REF!</definedName>
    <definedName name="ыа">#N/A</definedName>
    <definedName name="ыв">#N/A</definedName>
    <definedName name="ыв1">#N/A</definedName>
    <definedName name="ыва" localSheetId="23" hidden="1">{#N/A,#N/A,TRUE,"Лист1";#N/A,#N/A,TRUE,"Лист2";#N/A,#N/A,TRUE,"Лист3"}</definedName>
    <definedName name="ыва" hidden="1">{#N/A,#N/A,TRUE,"Лист1";#N/A,#N/A,TRUE,"Лист2";#N/A,#N/A,TRUE,"Лист3"}</definedName>
    <definedName name="ываптфкует" localSheetId="23" hidden="1">{#N/A,#N/A,TRUE,"Лист1";#N/A,#N/A,TRUE,"Лист2";#N/A,#N/A,TRUE,"Лист3"}</definedName>
    <definedName name="ываптфкует" hidden="1">{#N/A,#N/A,TRUE,"Лист1";#N/A,#N/A,TRUE,"Лист2";#N/A,#N/A,TRUE,"Лист3"}</definedName>
    <definedName name="ывар">#N/A</definedName>
    <definedName name="ывер">#REF!</definedName>
    <definedName name="ыправгшпргыварпп">#REF!,#REF!,#REF!,#REF!,#REF!,#REF!,#REF!,#REF!,#REF!</definedName>
    <definedName name="ыуаы" localSheetId="23" hidden="1">{#N/A,#N/A,TRUE,"Лист1";#N/A,#N/A,TRUE,"Лист2";#N/A,#N/A,TRUE,"Лист3"}</definedName>
    <definedName name="ыуаы" hidden="1">{#N/A,#N/A,TRUE,"Лист1";#N/A,#N/A,TRUE,"Лист2";#N/A,#N/A,TRUE,"Лист3"}</definedName>
    <definedName name="ыуаы1" localSheetId="23" hidden="1">{#N/A,#N/A,TRUE,"Лист1";#N/A,#N/A,TRUE,"Лист2";#N/A,#N/A,TRUE,"Лист3"}</definedName>
    <definedName name="ыуаы1" hidden="1">{#N/A,#N/A,TRUE,"Лист1";#N/A,#N/A,TRUE,"Лист2";#N/A,#N/A,TRUE,"Лист3"}</definedName>
    <definedName name="ыфв">#REF!</definedName>
    <definedName name="ыыыы">#N/A</definedName>
    <definedName name="ь">#REF!</definedName>
    <definedName name="ьб" localSheetId="24">#REF!</definedName>
    <definedName name="ьб">#REF!</definedName>
    <definedName name="ЬМЗСЛЧЯЩЬММ">#REF!,#REF!,#REF!,#REF!,#REF!,#REF!,#REF!,#REF!,#REF!,#REF!,#REF!</definedName>
    <definedName name="ьт" localSheetId="24">#REF!</definedName>
    <definedName name="ьт">#REF!</definedName>
    <definedName name="Экспорт_Объемы_добычи">#REF!</definedName>
    <definedName name="Экспорт_Объемы_добычи___0">#REF!</definedName>
    <definedName name="Экспорт_Объемы_добычи___10">#REF!</definedName>
    <definedName name="Экспорт_Объемы_добычи_1">#REF!</definedName>
    <definedName name="Экспорт_Объемы_добычи_4">#REF!</definedName>
    <definedName name="Экспорт_Поставки_нефти">#REF!</definedName>
    <definedName name="Экспорт_Поставки_нефти___0">#REF!</definedName>
    <definedName name="Экспорт_Поставки_нефти___10">#REF!</definedName>
    <definedName name="ээ">#REF!</definedName>
    <definedName name="ю">#REF!</definedName>
    <definedName name="ю.">#REF!</definedName>
    <definedName name="юб" localSheetId="24">#REF!</definedName>
    <definedName name="юб">#REF!</definedName>
    <definedName name="Южный">#REF!</definedName>
    <definedName name="юю">#REF!</definedName>
    <definedName name="ява" localSheetId="23" hidden="1">{"'Sheet1'!$A$1:$G$85"}</definedName>
    <definedName name="ява" hidden="1">{"'Sheet1'!$A$1:$G$85"}</definedName>
    <definedName name="яваи" localSheetId="23" hidden="1">{"'Sheet1'!$A$1:$G$85"}</definedName>
    <definedName name="яваи" hidden="1">{"'Sheet1'!$A$1:$G$85"}</definedName>
    <definedName name="явп">#REF!</definedName>
    <definedName name="яс" localSheetId="24">#REF!</definedName>
    <definedName name="яс">#REF!</definedName>
    <definedName name="яч" localSheetId="24">#REF!</definedName>
    <definedName name="яч">#REF!</definedName>
    <definedName name="яч_дс_РЗ_1">#REF!</definedName>
    <definedName name="яч_дс_РЗ_2">#REF!</definedName>
    <definedName name="яч_дс_РЗ_3">#REF!</definedName>
    <definedName name="яч_дс_РЗ_4">#REF!</definedName>
    <definedName name="яч_дс_РЗ_5">#REF!</definedName>
    <definedName name="яч_дс_РЗ_6">#REF!</definedName>
    <definedName name="яч_дс_РЗ_7">#REF!</definedName>
    <definedName name="яч_дс_РЗ_8">#REF!</definedName>
    <definedName name="яч_рз1">#REF!</definedName>
    <definedName name="яч_рз2">#REF!</definedName>
    <definedName name="яч_рз3">#REF!</definedName>
    <definedName name="яч_рз4">#REF!</definedName>
    <definedName name="яч_рз5">#REF!</definedName>
    <definedName name="яч_рз6">#REF!</definedName>
    <definedName name="яч_рпк2">#REF!</definedName>
    <definedName name="яч_рпк3">#REF!</definedName>
    <definedName name="яч_рпк4">#REF!</definedName>
    <definedName name="яч_рпк5">#REF!</definedName>
    <definedName name="яч_рпк6">#REF!</definedName>
    <definedName name="яч_рпк7">#REF!</definedName>
    <definedName name="яч_рпк8">#REF!</definedName>
    <definedName name="яч_рск2">#REF!</definedName>
    <definedName name="яч_рск3">#REF!</definedName>
    <definedName name="ячсиап">#REF!</definedName>
    <definedName name="ячсс">#REF!</definedName>
    <definedName name="яя_рпк1">#REF!</definedName>
    <definedName name="яя_рпк2">#REF!</definedName>
    <definedName name="яя_рск1">#REF!</definedName>
    <definedName name="яя_рск2">#REF!</definedName>
    <definedName name="яя_рск3">#REF!</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AD357" i="1" l="1"/>
  <c r="AQ13" i="1" l="1"/>
  <c r="AQ14" i="1"/>
  <c r="AQ15" i="1"/>
  <c r="AQ16" i="1"/>
  <c r="AQ17" i="1"/>
  <c r="AQ18" i="1"/>
  <c r="AQ19" i="1"/>
  <c r="AQ20" i="1"/>
  <c r="AQ21" i="1"/>
  <c r="AQ22" i="1"/>
  <c r="AQ23" i="1"/>
  <c r="AQ24" i="1"/>
  <c r="AQ25" i="1"/>
  <c r="AQ26" i="1"/>
  <c r="AQ27" i="1"/>
  <c r="AQ28" i="1"/>
  <c r="AQ29" i="1"/>
  <c r="AQ30" i="1"/>
  <c r="AQ31" i="1"/>
  <c r="AQ32" i="1"/>
  <c r="AQ33" i="1"/>
  <c r="AQ34" i="1"/>
  <c r="AQ35" i="1"/>
  <c r="AQ36" i="1"/>
  <c r="AQ37" i="1"/>
  <c r="AQ38" i="1"/>
  <c r="AQ39" i="1"/>
  <c r="AQ40" i="1"/>
  <c r="AQ41" i="1"/>
  <c r="AQ42" i="1"/>
  <c r="AQ43" i="1"/>
  <c r="AQ44" i="1"/>
  <c r="AQ45" i="1"/>
  <c r="AQ46" i="1"/>
  <c r="AQ47" i="1"/>
  <c r="AQ48" i="1"/>
  <c r="AQ49" i="1"/>
  <c r="AQ50" i="1"/>
  <c r="AQ51" i="1"/>
  <c r="AQ52" i="1"/>
  <c r="AQ53" i="1"/>
  <c r="AQ54" i="1"/>
  <c r="AQ55" i="1"/>
  <c r="AQ56" i="1"/>
  <c r="AQ57" i="1"/>
  <c r="AQ58" i="1"/>
  <c r="AQ59" i="1"/>
  <c r="AQ60" i="1"/>
  <c r="AQ61" i="1"/>
  <c r="AQ62" i="1"/>
  <c r="AQ63" i="1"/>
  <c r="AQ64" i="1"/>
  <c r="AQ65" i="1"/>
  <c r="AQ66" i="1"/>
  <c r="AQ67" i="1"/>
  <c r="AQ68" i="1"/>
  <c r="AQ69" i="1"/>
  <c r="AQ70" i="1"/>
  <c r="AQ71" i="1"/>
  <c r="AQ72" i="1"/>
  <c r="AQ73" i="1"/>
  <c r="AQ74" i="1"/>
  <c r="AQ75" i="1"/>
  <c r="AQ76" i="1"/>
  <c r="AQ77" i="1"/>
  <c r="AQ78" i="1"/>
  <c r="AQ79" i="1"/>
  <c r="AQ80" i="1"/>
  <c r="AQ81" i="1"/>
  <c r="AQ82" i="1"/>
  <c r="AQ83" i="1"/>
  <c r="AQ84" i="1"/>
  <c r="AQ85" i="1"/>
  <c r="AQ86" i="1"/>
  <c r="AQ87" i="1"/>
  <c r="AQ88" i="1"/>
  <c r="AQ89" i="1"/>
  <c r="AQ90" i="1"/>
  <c r="AQ91" i="1"/>
  <c r="AQ92" i="1"/>
  <c r="AQ93" i="1"/>
  <c r="AQ94" i="1"/>
  <c r="AQ95" i="1"/>
  <c r="AQ96" i="1"/>
  <c r="AQ97" i="1"/>
  <c r="AQ98" i="1"/>
  <c r="AQ99" i="1"/>
  <c r="AQ100" i="1"/>
  <c r="AQ101" i="1"/>
  <c r="AQ102" i="1"/>
  <c r="AQ103" i="1"/>
  <c r="AQ104" i="1"/>
  <c r="AQ105" i="1"/>
  <c r="AQ106" i="1"/>
  <c r="AQ107" i="1"/>
  <c r="AQ108" i="1"/>
  <c r="AQ109" i="1"/>
  <c r="AQ110" i="1"/>
  <c r="AQ111" i="1"/>
  <c r="AQ112" i="1"/>
  <c r="AQ113" i="1"/>
  <c r="AQ114" i="1"/>
  <c r="AQ115" i="1"/>
  <c r="AQ116" i="1"/>
  <c r="AQ117" i="1"/>
  <c r="AQ118" i="1"/>
  <c r="AQ119" i="1"/>
  <c r="AQ120" i="1"/>
  <c r="AQ121" i="1"/>
  <c r="AQ122" i="1"/>
  <c r="AQ123" i="1"/>
  <c r="AQ124" i="1"/>
  <c r="AQ125" i="1"/>
  <c r="AQ126" i="1"/>
  <c r="AQ127" i="1"/>
  <c r="AQ128" i="1"/>
  <c r="AQ129" i="1"/>
  <c r="AQ130" i="1"/>
  <c r="AQ131" i="1"/>
  <c r="AQ132" i="1"/>
  <c r="AQ133" i="1"/>
  <c r="AQ134" i="1"/>
  <c r="AQ135" i="1"/>
  <c r="AQ136" i="1"/>
  <c r="AQ137" i="1"/>
  <c r="AQ138" i="1"/>
  <c r="AQ139" i="1"/>
  <c r="AQ140" i="1"/>
  <c r="AQ141" i="1"/>
  <c r="AQ142" i="1"/>
  <c r="AQ143" i="1"/>
  <c r="AQ144" i="1"/>
  <c r="AQ145" i="1"/>
  <c r="AQ146" i="1"/>
  <c r="AQ147" i="1"/>
  <c r="AQ148" i="1"/>
  <c r="AQ149" i="1"/>
  <c r="AQ150" i="1"/>
  <c r="AQ151" i="1"/>
  <c r="AQ152" i="1"/>
  <c r="AQ153" i="1"/>
  <c r="AQ154" i="1"/>
  <c r="AQ155" i="1"/>
  <c r="AQ156" i="1"/>
  <c r="AQ157" i="1"/>
  <c r="AQ158" i="1"/>
  <c r="AQ159" i="1"/>
  <c r="AQ160" i="1"/>
  <c r="AQ161" i="1"/>
  <c r="AQ162" i="1"/>
  <c r="AQ163" i="1"/>
  <c r="AQ164" i="1"/>
  <c r="AQ165" i="1"/>
  <c r="AQ166" i="1"/>
  <c r="AQ167" i="1"/>
  <c r="AQ168" i="1"/>
  <c r="AQ169" i="1"/>
  <c r="AQ170" i="1"/>
  <c r="AQ171" i="1"/>
  <c r="AQ172" i="1"/>
  <c r="AQ173" i="1"/>
  <c r="AQ174" i="1"/>
  <c r="AQ175" i="1"/>
  <c r="AQ176" i="1"/>
  <c r="AQ177" i="1"/>
  <c r="AQ178" i="1"/>
  <c r="AQ179" i="1"/>
  <c r="AQ180" i="1"/>
  <c r="AQ181" i="1"/>
  <c r="AQ182" i="1"/>
  <c r="AQ183" i="1"/>
  <c r="AQ184" i="1"/>
  <c r="AQ185" i="1"/>
  <c r="AQ186" i="1"/>
  <c r="AQ187" i="1"/>
  <c r="AQ188" i="1"/>
  <c r="AQ189" i="1"/>
  <c r="AQ190" i="1"/>
  <c r="AQ191" i="1"/>
  <c r="AQ192" i="1"/>
  <c r="AQ193" i="1"/>
  <c r="AQ194" i="1"/>
  <c r="AQ195" i="1"/>
  <c r="AQ196" i="1"/>
  <c r="AQ197" i="1"/>
  <c r="AQ198" i="1"/>
  <c r="AQ199" i="1"/>
  <c r="AQ200" i="1"/>
  <c r="AQ201" i="1"/>
  <c r="AQ202" i="1"/>
  <c r="AQ203" i="1"/>
  <c r="AQ204" i="1"/>
  <c r="AQ205" i="1"/>
  <c r="AQ206" i="1"/>
  <c r="AQ207" i="1"/>
  <c r="AQ208" i="1"/>
  <c r="AQ209" i="1"/>
  <c r="AQ210" i="1"/>
  <c r="AQ211" i="1"/>
  <c r="AQ212" i="1"/>
  <c r="AQ213" i="1"/>
  <c r="AQ214" i="1"/>
  <c r="AQ215" i="1"/>
  <c r="AQ216" i="1"/>
  <c r="AQ217" i="1"/>
  <c r="AQ218" i="1"/>
  <c r="AQ219" i="1"/>
  <c r="AQ220" i="1"/>
  <c r="AQ221" i="1"/>
  <c r="AQ222" i="1"/>
  <c r="AQ223" i="1"/>
  <c r="AQ224" i="1"/>
  <c r="AQ225" i="1"/>
  <c r="AQ226" i="1"/>
  <c r="AQ227" i="1"/>
  <c r="AQ228" i="1"/>
  <c r="AQ229" i="1"/>
  <c r="AQ230" i="1"/>
  <c r="AQ231" i="1"/>
  <c r="AQ232" i="1"/>
  <c r="AQ233" i="1"/>
  <c r="AQ234" i="1"/>
  <c r="AQ235" i="1"/>
  <c r="AQ236" i="1"/>
  <c r="AQ237" i="1"/>
  <c r="AQ238" i="1"/>
  <c r="AQ239" i="1"/>
  <c r="AQ240" i="1"/>
  <c r="AQ241" i="1"/>
  <c r="AQ242" i="1"/>
  <c r="AQ243" i="1"/>
  <c r="AQ244" i="1"/>
  <c r="AQ245" i="1"/>
  <c r="AQ246" i="1"/>
  <c r="AQ247" i="1"/>
  <c r="AQ248" i="1"/>
  <c r="AQ249" i="1"/>
  <c r="AQ250" i="1"/>
  <c r="AQ251" i="1"/>
  <c r="AQ252" i="1"/>
  <c r="AQ253" i="1"/>
  <c r="AQ254" i="1"/>
  <c r="AQ255" i="1"/>
  <c r="AQ256" i="1"/>
  <c r="AQ257" i="1"/>
  <c r="AQ258" i="1"/>
  <c r="AQ259" i="1"/>
  <c r="AQ260" i="1"/>
  <c r="AQ261" i="1"/>
  <c r="AQ262" i="1"/>
  <c r="AQ263" i="1"/>
  <c r="AQ264" i="1"/>
  <c r="AQ265" i="1"/>
  <c r="AQ266" i="1"/>
  <c r="AQ267" i="1"/>
  <c r="AQ268" i="1"/>
  <c r="AQ269" i="1"/>
  <c r="AQ270" i="1"/>
  <c r="AQ271" i="1"/>
  <c r="AQ272" i="1"/>
  <c r="AQ273" i="1"/>
  <c r="AQ274" i="1"/>
  <c r="AQ275" i="1"/>
  <c r="AQ276" i="1"/>
  <c r="AQ277" i="1"/>
  <c r="AQ278" i="1"/>
  <c r="AQ279" i="1"/>
  <c r="AQ280" i="1"/>
  <c r="AQ281" i="1"/>
  <c r="AQ282" i="1"/>
  <c r="AQ283" i="1"/>
  <c r="AQ284" i="1"/>
  <c r="AQ285" i="1"/>
  <c r="AQ286" i="1"/>
  <c r="AQ287" i="1"/>
  <c r="AQ288" i="1"/>
  <c r="AQ289" i="1"/>
  <c r="AQ290" i="1"/>
  <c r="AQ291" i="1"/>
  <c r="AQ292" i="1"/>
  <c r="AQ293" i="1"/>
  <c r="AQ294" i="1"/>
  <c r="AQ295" i="1"/>
  <c r="AQ296" i="1"/>
  <c r="AQ297" i="1"/>
  <c r="AQ298" i="1"/>
  <c r="AQ299" i="1"/>
  <c r="AQ300" i="1"/>
  <c r="AQ301" i="1"/>
  <c r="AQ302" i="1"/>
  <c r="AQ303" i="1"/>
  <c r="AQ304" i="1"/>
  <c r="AQ305" i="1"/>
  <c r="AQ306" i="1"/>
  <c r="AQ307" i="1"/>
  <c r="AQ308" i="1"/>
  <c r="AQ309" i="1"/>
  <c r="AQ310" i="1"/>
  <c r="AQ311" i="1"/>
  <c r="AQ312" i="1"/>
  <c r="AQ313" i="1"/>
  <c r="AQ314" i="1"/>
  <c r="AQ315" i="1"/>
  <c r="AQ316" i="1"/>
  <c r="AQ317" i="1"/>
  <c r="AQ318" i="1"/>
  <c r="AQ319" i="1"/>
  <c r="AQ320" i="1"/>
  <c r="AQ321" i="1"/>
  <c r="AQ322" i="1"/>
  <c r="AQ323" i="1"/>
  <c r="AQ324" i="1"/>
  <c r="AQ325" i="1"/>
  <c r="AQ326" i="1"/>
  <c r="AQ327" i="1"/>
  <c r="AQ328" i="1"/>
  <c r="AQ329" i="1"/>
  <c r="AQ330" i="1"/>
  <c r="AQ331" i="1"/>
  <c r="AQ332" i="1"/>
  <c r="AQ333" i="1"/>
  <c r="AQ334" i="1"/>
  <c r="AQ335" i="1"/>
  <c r="AQ336" i="1"/>
  <c r="AQ337" i="1"/>
  <c r="AQ338" i="1"/>
  <c r="AQ339" i="1"/>
  <c r="AQ340" i="1"/>
  <c r="AQ341" i="1"/>
  <c r="AQ342" i="1"/>
  <c r="AQ343" i="1"/>
  <c r="AQ344" i="1"/>
  <c r="AQ345" i="1"/>
  <c r="AQ346" i="1"/>
  <c r="AQ347" i="1"/>
  <c r="AQ348" i="1"/>
  <c r="AQ349" i="1"/>
  <c r="AQ350" i="1"/>
  <c r="AQ351" i="1"/>
  <c r="AQ352" i="1"/>
  <c r="AQ353" i="1"/>
  <c r="AQ354" i="1"/>
  <c r="AQ12" i="1"/>
  <c r="AJ61" i="9"/>
  <c r="Q7" i="21" l="1"/>
  <c r="Q11" i="21"/>
  <c r="Q20" i="21"/>
  <c r="Q5" i="21"/>
  <c r="AE9" i="1"/>
  <c r="E10" i="23"/>
  <c r="AQ15" i="28" l="1"/>
  <c r="AM13" i="28"/>
  <c r="AL13" i="28"/>
  <c r="AJ13" i="28" s="1"/>
  <c r="AK13" i="28"/>
  <c r="AI13" i="28"/>
  <c r="AH13" i="28"/>
  <c r="AE13" i="28"/>
  <c r="AD13" i="28"/>
  <c r="AG13" i="28" s="1"/>
  <c r="Z13" i="28"/>
  <c r="AA13" i="28" s="1"/>
  <c r="Y13" i="28"/>
  <c r="V13" i="28"/>
  <c r="U13" i="28"/>
  <c r="X13" i="28" s="1"/>
  <c r="R13" i="28"/>
  <c r="Q13" i="28"/>
  <c r="S13" i="28" s="1"/>
  <c r="M13" i="28"/>
  <c r="L13" i="28"/>
  <c r="O13" i="28" s="1"/>
  <c r="I13" i="28"/>
  <c r="H13" i="28"/>
  <c r="E13" i="28"/>
  <c r="F13" i="28" s="1"/>
  <c r="D13" i="28"/>
  <c r="AM12" i="28"/>
  <c r="AL12" i="28"/>
  <c r="AJ12" i="28" s="1"/>
  <c r="AK12" i="28"/>
  <c r="AI12" i="28"/>
  <c r="AH12" i="28"/>
  <c r="AE12" i="28"/>
  <c r="AF12" i="28" s="1"/>
  <c r="AD12" i="28"/>
  <c r="Z12" i="28"/>
  <c r="AA12" i="28" s="1"/>
  <c r="Y12" i="28"/>
  <c r="V12" i="28"/>
  <c r="U12" i="28"/>
  <c r="X12" i="28" s="1"/>
  <c r="R12" i="28"/>
  <c r="S12" i="28" s="1"/>
  <c r="Q12" i="28"/>
  <c r="P12" i="28"/>
  <c r="M12" i="28"/>
  <c r="L12" i="28"/>
  <c r="O12" i="28" s="1"/>
  <c r="K12" i="28"/>
  <c r="I12" i="28"/>
  <c r="H12" i="28"/>
  <c r="J12" i="28" s="1"/>
  <c r="E12" i="28"/>
  <c r="D12" i="28"/>
  <c r="AM10" i="28"/>
  <c r="AL10" i="28"/>
  <c r="AK10" i="28"/>
  <c r="AJ10" i="28"/>
  <c r="AI10" i="28"/>
  <c r="AH10" i="28"/>
  <c r="AG10" i="28"/>
  <c r="AE10" i="28"/>
  <c r="AD10" i="28"/>
  <c r="AF10" i="28" s="1"/>
  <c r="Z10" i="28"/>
  <c r="Y10" i="28"/>
  <c r="AB10" i="28" s="1"/>
  <c r="X10" i="28"/>
  <c r="V10" i="28"/>
  <c r="U10" i="28"/>
  <c r="R10" i="28"/>
  <c r="S10" i="28" s="1"/>
  <c r="Q10" i="28"/>
  <c r="P10" i="28"/>
  <c r="M10" i="28"/>
  <c r="L10" i="28"/>
  <c r="I10" i="28"/>
  <c r="H10" i="28"/>
  <c r="K10" i="28" s="1"/>
  <c r="E10" i="28"/>
  <c r="D10" i="28"/>
  <c r="G10" i="28" s="1"/>
  <c r="AM9" i="28"/>
  <c r="AL9" i="28"/>
  <c r="AK9" i="28"/>
  <c r="AJ9" i="28"/>
  <c r="AI9" i="28"/>
  <c r="AH9" i="28"/>
  <c r="AE9" i="28"/>
  <c r="AF9" i="28" s="1"/>
  <c r="AD9" i="28"/>
  <c r="Z9" i="28"/>
  <c r="Y9" i="28"/>
  <c r="AB9" i="28" s="1"/>
  <c r="V9" i="28"/>
  <c r="U9" i="28"/>
  <c r="X9" i="28" s="1"/>
  <c r="R9" i="28"/>
  <c r="S9" i="28" s="1"/>
  <c r="Q9" i="28"/>
  <c r="P9" i="28" s="1"/>
  <c r="O9" i="28"/>
  <c r="M9" i="28"/>
  <c r="N9" i="28" s="1"/>
  <c r="L9" i="28"/>
  <c r="I9" i="28"/>
  <c r="K9" i="28" s="1"/>
  <c r="H9" i="28"/>
  <c r="E9" i="28"/>
  <c r="F9" i="28" s="1"/>
  <c r="D9" i="28"/>
  <c r="G9" i="28" s="1"/>
  <c r="AM8" i="28"/>
  <c r="AL8" i="28"/>
  <c r="AJ8" i="28" s="1"/>
  <c r="AK8" i="28"/>
  <c r="AI8" i="28"/>
  <c r="AH8" i="28"/>
  <c r="AE8" i="28"/>
  <c r="AD8" i="28"/>
  <c r="AC8" i="28" s="1"/>
  <c r="Z8" i="28"/>
  <c r="AB8" i="28" s="1"/>
  <c r="Y8" i="28"/>
  <c r="V8" i="28"/>
  <c r="U8" i="28"/>
  <c r="X8" i="28" s="1"/>
  <c r="R8" i="28"/>
  <c r="Q8" i="28"/>
  <c r="M8" i="28"/>
  <c r="N8" i="28" s="1"/>
  <c r="L8" i="28"/>
  <c r="I8" i="28"/>
  <c r="J8" i="28" s="1"/>
  <c r="H8" i="28"/>
  <c r="E8" i="28"/>
  <c r="D8" i="28"/>
  <c r="G8" i="28" s="1"/>
  <c r="AM7" i="28"/>
  <c r="AL7" i="28"/>
  <c r="AK7" i="28"/>
  <c r="AJ7" i="28" s="1"/>
  <c r="AI7" i="28"/>
  <c r="AH7" i="28"/>
  <c r="AE7" i="28"/>
  <c r="AF7" i="28" s="1"/>
  <c r="AD7" i="28"/>
  <c r="Z7" i="28"/>
  <c r="Y7" i="28"/>
  <c r="AB7" i="28" s="1"/>
  <c r="V7" i="28"/>
  <c r="U7" i="28"/>
  <c r="R7" i="28"/>
  <c r="AQ7" i="28" s="1"/>
  <c r="Q7" i="28"/>
  <c r="M7" i="28"/>
  <c r="L7" i="28"/>
  <c r="I7" i="28"/>
  <c r="J7" i="28" s="1"/>
  <c r="H7" i="28"/>
  <c r="C7" i="28" s="1"/>
  <c r="E7" i="28"/>
  <c r="F7" i="28" s="1"/>
  <c r="D7" i="28"/>
  <c r="AM6" i="28"/>
  <c r="AL6" i="28"/>
  <c r="AK6" i="28"/>
  <c r="AJ6" i="28"/>
  <c r="AI6" i="28"/>
  <c r="AH6" i="28"/>
  <c r="AE6" i="28"/>
  <c r="AD6" i="28"/>
  <c r="AG6" i="28" s="1"/>
  <c r="Z6" i="28"/>
  <c r="Y6" i="28"/>
  <c r="AB6" i="28" s="1"/>
  <c r="V6" i="28"/>
  <c r="W6" i="28" s="1"/>
  <c r="U6" i="28"/>
  <c r="T6" i="28"/>
  <c r="R6" i="28"/>
  <c r="Q6" i="28"/>
  <c r="M6" i="28"/>
  <c r="N6" i="28" s="1"/>
  <c r="L6" i="28"/>
  <c r="I6" i="28"/>
  <c r="H6" i="28"/>
  <c r="K6" i="28" s="1"/>
  <c r="E6" i="28"/>
  <c r="D6" i="28"/>
  <c r="G6" i="28" s="1"/>
  <c r="C6" i="28"/>
  <c r="AM5" i="28"/>
  <c r="AL5" i="28"/>
  <c r="AK5" i="28"/>
  <c r="AJ5" i="28" s="1"/>
  <c r="AI5" i="28"/>
  <c r="AH5" i="28"/>
  <c r="AE5" i="28"/>
  <c r="AF5" i="28" s="1"/>
  <c r="AD5" i="28"/>
  <c r="Z5" i="28"/>
  <c r="Y5" i="28"/>
  <c r="AB5" i="28" s="1"/>
  <c r="V5" i="28"/>
  <c r="U5" i="28"/>
  <c r="R5" i="28"/>
  <c r="S5" i="28" s="1"/>
  <c r="Q5" i="28"/>
  <c r="N5" i="28"/>
  <c r="M5" i="28"/>
  <c r="L5" i="28"/>
  <c r="O5" i="28" s="1"/>
  <c r="J5" i="28"/>
  <c r="I5" i="28"/>
  <c r="H5" i="28"/>
  <c r="E5" i="28"/>
  <c r="F5" i="28" s="1"/>
  <c r="D5" i="28"/>
  <c r="C5" i="28"/>
  <c r="AM4" i="28"/>
  <c r="AM16" i="28" s="1"/>
  <c r="AL4" i="28"/>
  <c r="AK4" i="28"/>
  <c r="AJ4" i="28"/>
  <c r="AI4" i="28"/>
  <c r="AH4" i="28"/>
  <c r="AF4" i="28"/>
  <c r="AE4" i="28"/>
  <c r="AE16" i="28" s="1"/>
  <c r="AD4" i="28"/>
  <c r="AC4" i="28"/>
  <c r="Z4" i="28"/>
  <c r="Y4" i="28"/>
  <c r="P4" i="28" s="1"/>
  <c r="X4" i="28"/>
  <c r="V4" i="28"/>
  <c r="W4" i="28" s="1"/>
  <c r="U4" i="28"/>
  <c r="R4" i="28"/>
  <c r="Q4" i="28"/>
  <c r="M4" i="28"/>
  <c r="L4" i="28"/>
  <c r="O4" i="28" s="1"/>
  <c r="I4" i="28"/>
  <c r="J4" i="28" s="1"/>
  <c r="H4" i="28"/>
  <c r="E4" i="28"/>
  <c r="E16" i="28" s="1"/>
  <c r="D4" i="28"/>
  <c r="BH15" i="27"/>
  <c r="BF15" i="27"/>
  <c r="BB15" i="27"/>
  <c r="BA15" i="27"/>
  <c r="AX15" i="27"/>
  <c r="AW15" i="27"/>
  <c r="AT15" i="27"/>
  <c r="AS15" i="27"/>
  <c r="AO15" i="27"/>
  <c r="AN15" i="27"/>
  <c r="AK15" i="27"/>
  <c r="AJ15" i="27"/>
  <c r="AG15" i="27"/>
  <c r="AF15" i="27"/>
  <c r="AB15" i="27"/>
  <c r="AA15" i="27"/>
  <c r="X15" i="27"/>
  <c r="W15" i="27"/>
  <c r="T15" i="27"/>
  <c r="S15" i="27"/>
  <c r="O15" i="27"/>
  <c r="N15" i="27"/>
  <c r="K15" i="27"/>
  <c r="J15" i="27"/>
  <c r="G15" i="27"/>
  <c r="F15" i="27"/>
  <c r="BC13" i="27"/>
  <c r="AZ13" i="27"/>
  <c r="AY13" i="27"/>
  <c r="AV13" i="27"/>
  <c r="AU13" i="27"/>
  <c r="AX13" i="27" s="1"/>
  <c r="AR13" i="27"/>
  <c r="AS13" i="27" s="1"/>
  <c r="AQ13" i="27"/>
  <c r="AM13" i="27"/>
  <c r="AL13" i="27"/>
  <c r="AI13" i="27"/>
  <c r="AH13" i="27"/>
  <c r="AK13" i="27" s="1"/>
  <c r="AE13" i="27"/>
  <c r="AG13" i="27" s="1"/>
  <c r="AD13" i="27"/>
  <c r="Z13" i="27"/>
  <c r="Y13" i="27"/>
  <c r="AB13" i="27" s="1"/>
  <c r="V13" i="27"/>
  <c r="U13" i="27"/>
  <c r="X13" i="27" s="1"/>
  <c r="R13" i="27"/>
  <c r="T13" i="27" s="1"/>
  <c r="Q13" i="27"/>
  <c r="M13" i="27"/>
  <c r="L13" i="27"/>
  <c r="O13" i="27" s="1"/>
  <c r="I13" i="27"/>
  <c r="H13" i="27"/>
  <c r="E13" i="27"/>
  <c r="BF13" i="27" s="1"/>
  <c r="D13" i="27"/>
  <c r="BC12" i="27"/>
  <c r="AZ12" i="27"/>
  <c r="BA12" i="27" s="1"/>
  <c r="AY12" i="27"/>
  <c r="BB12" i="27" s="1"/>
  <c r="AV12" i="27"/>
  <c r="AU12" i="27"/>
  <c r="AX12" i="27" s="1"/>
  <c r="AR12" i="27"/>
  <c r="AS12" i="27" s="1"/>
  <c r="AQ12" i="27"/>
  <c r="AT12" i="27" s="1"/>
  <c r="AM12" i="27"/>
  <c r="AL12" i="27"/>
  <c r="AO12" i="27" s="1"/>
  <c r="AI12" i="27"/>
  <c r="AH12" i="27"/>
  <c r="AE12" i="27"/>
  <c r="AD12" i="27"/>
  <c r="AG12" i="27" s="1"/>
  <c r="Z12" i="27"/>
  <c r="Y12" i="27"/>
  <c r="AB12" i="27" s="1"/>
  <c r="V12" i="27"/>
  <c r="U12" i="27"/>
  <c r="X12" i="27" s="1"/>
  <c r="R12" i="27"/>
  <c r="Q12" i="27"/>
  <c r="T12" i="27" s="1"/>
  <c r="M12" i="27"/>
  <c r="L12" i="27"/>
  <c r="J12" i="27"/>
  <c r="I12" i="27"/>
  <c r="H12" i="27"/>
  <c r="K12" i="27" s="1"/>
  <c r="E12" i="27"/>
  <c r="F12" i="27" s="1"/>
  <c r="D12" i="27"/>
  <c r="BE12" i="27" s="1"/>
  <c r="AZ10" i="27"/>
  <c r="AY10" i="27"/>
  <c r="BB10" i="27" s="1"/>
  <c r="AV10" i="27"/>
  <c r="AW10" i="27" s="1"/>
  <c r="AU10" i="27"/>
  <c r="AX10" i="27" s="1"/>
  <c r="AR10" i="27"/>
  <c r="AQ10" i="27"/>
  <c r="AM10" i="27"/>
  <c r="AL10" i="27"/>
  <c r="AN10" i="27" s="1"/>
  <c r="AI10" i="27"/>
  <c r="AJ10" i="27" s="1"/>
  <c r="AH10" i="27"/>
  <c r="AE10" i="27"/>
  <c r="AF10" i="27" s="1"/>
  <c r="AD10" i="27"/>
  <c r="Z10" i="27"/>
  <c r="Y10" i="27"/>
  <c r="V10" i="27"/>
  <c r="U10" i="27"/>
  <c r="X10" i="27" s="1"/>
  <c r="R10" i="27"/>
  <c r="Q10" i="27"/>
  <c r="M10" i="27"/>
  <c r="N10" i="27" s="1"/>
  <c r="L10" i="27"/>
  <c r="I10" i="27"/>
  <c r="H10" i="27"/>
  <c r="C10" i="27" s="1"/>
  <c r="E10" i="27"/>
  <c r="F10" i="27" s="1"/>
  <c r="D10" i="27"/>
  <c r="G10" i="27" s="1"/>
  <c r="AZ9" i="27"/>
  <c r="AY9" i="27"/>
  <c r="BB9" i="27" s="1"/>
  <c r="AV9" i="27"/>
  <c r="AU9" i="27"/>
  <c r="AX9" i="27" s="1"/>
  <c r="AT9" i="27"/>
  <c r="AR9" i="27"/>
  <c r="AS9" i="27" s="1"/>
  <c r="AQ9" i="27"/>
  <c r="AM9" i="27"/>
  <c r="AN9" i="27" s="1"/>
  <c r="AL9" i="27"/>
  <c r="AI9" i="27"/>
  <c r="AH9" i="27"/>
  <c r="AE9" i="27"/>
  <c r="AF9" i="27" s="1"/>
  <c r="AD9" i="27"/>
  <c r="AC9" i="27"/>
  <c r="Z9" i="27"/>
  <c r="Y9" i="27"/>
  <c r="V9" i="27"/>
  <c r="U9" i="27"/>
  <c r="X9" i="27" s="1"/>
  <c r="R9" i="27"/>
  <c r="Q9" i="27"/>
  <c r="T9" i="27" s="1"/>
  <c r="M9" i="27"/>
  <c r="N9" i="27" s="1"/>
  <c r="L9" i="27"/>
  <c r="I9" i="27"/>
  <c r="J9" i="27" s="1"/>
  <c r="H9" i="27"/>
  <c r="F9" i="27"/>
  <c r="E9" i="27"/>
  <c r="D9" i="27"/>
  <c r="C9" i="27"/>
  <c r="AZ8" i="27"/>
  <c r="AY8" i="27"/>
  <c r="AV8" i="27"/>
  <c r="AU8" i="27"/>
  <c r="AX8" i="27" s="1"/>
  <c r="AR8" i="27"/>
  <c r="AQ8" i="27"/>
  <c r="AT8" i="27" s="1"/>
  <c r="AM8" i="27"/>
  <c r="AN8" i="27" s="1"/>
  <c r="AL8" i="27"/>
  <c r="AO8" i="27" s="1"/>
  <c r="AI8" i="27"/>
  <c r="AH8" i="27"/>
  <c r="AK8" i="27" s="1"/>
  <c r="AE8" i="27"/>
  <c r="AF8" i="27" s="1"/>
  <c r="AD8" i="27"/>
  <c r="AG8" i="27" s="1"/>
  <c r="Z8" i="27"/>
  <c r="Y8" i="27"/>
  <c r="AB8" i="27" s="1"/>
  <c r="V8" i="27"/>
  <c r="W8" i="27" s="1"/>
  <c r="U8" i="27"/>
  <c r="R8" i="27"/>
  <c r="Q8" i="27"/>
  <c r="M8" i="27"/>
  <c r="L8" i="27"/>
  <c r="N8" i="27" s="1"/>
  <c r="I8" i="27"/>
  <c r="J8" i="27" s="1"/>
  <c r="H8" i="27"/>
  <c r="E8" i="27"/>
  <c r="D8" i="27"/>
  <c r="AZ7" i="27"/>
  <c r="BA7" i="27" s="1"/>
  <c r="AY7" i="27"/>
  <c r="AX7" i="27"/>
  <c r="AV7" i="27"/>
  <c r="AW7" i="27" s="1"/>
  <c r="AU7" i="27"/>
  <c r="AR7" i="27"/>
  <c r="AS7" i="27" s="1"/>
  <c r="AQ7" i="27"/>
  <c r="AP7" i="27"/>
  <c r="AM7" i="27"/>
  <c r="AN7" i="27" s="1"/>
  <c r="AL7" i="27"/>
  <c r="AI7" i="27"/>
  <c r="AH7" i="27"/>
  <c r="AE7" i="27"/>
  <c r="AD7" i="27"/>
  <c r="AG7" i="27" s="1"/>
  <c r="Z7" i="27"/>
  <c r="AA7" i="27" s="1"/>
  <c r="Y7" i="27"/>
  <c r="V7" i="27"/>
  <c r="W7" i="27" s="1"/>
  <c r="U7" i="27"/>
  <c r="R7" i="27"/>
  <c r="S7" i="27" s="1"/>
  <c r="Q7" i="27"/>
  <c r="P7" i="27" s="1"/>
  <c r="M7" i="27"/>
  <c r="L7" i="27"/>
  <c r="O7" i="27" s="1"/>
  <c r="I7" i="27"/>
  <c r="H7" i="27"/>
  <c r="E7" i="27"/>
  <c r="D7" i="27"/>
  <c r="C7" i="27" s="1"/>
  <c r="AZ6" i="27"/>
  <c r="AY6" i="27"/>
  <c r="BA6" i="27" s="1"/>
  <c r="AV6" i="27"/>
  <c r="AW6" i="27" s="1"/>
  <c r="AU6" i="27"/>
  <c r="AT6" i="27"/>
  <c r="AR6" i="27"/>
  <c r="AQ6" i="27"/>
  <c r="AM6" i="27"/>
  <c r="AN6" i="27" s="1"/>
  <c r="AL6" i="27"/>
  <c r="AK6" i="27"/>
  <c r="AI6" i="27"/>
  <c r="AH6" i="27"/>
  <c r="AE6" i="27"/>
  <c r="AF6" i="27" s="1"/>
  <c r="AD6" i="27"/>
  <c r="Z6" i="27"/>
  <c r="Y6" i="27"/>
  <c r="V6" i="27"/>
  <c r="U6" i="27"/>
  <c r="X6" i="27" s="1"/>
  <c r="R6" i="27"/>
  <c r="Q6" i="27"/>
  <c r="T6" i="27" s="1"/>
  <c r="N6" i="27"/>
  <c r="M6" i="27"/>
  <c r="L6" i="27"/>
  <c r="O6" i="27" s="1"/>
  <c r="I6" i="27"/>
  <c r="J6" i="27" s="1"/>
  <c r="H6" i="27"/>
  <c r="F6" i="27"/>
  <c r="E6" i="27"/>
  <c r="D6" i="27"/>
  <c r="G6" i="27" s="1"/>
  <c r="AZ5" i="27"/>
  <c r="BA5" i="27" s="1"/>
  <c r="AY5" i="27"/>
  <c r="AV5" i="27"/>
  <c r="AW5" i="27" s="1"/>
  <c r="AU5" i="27"/>
  <c r="AR5" i="27"/>
  <c r="AQ5" i="27"/>
  <c r="AS5" i="27" s="1"/>
  <c r="AM5" i="27"/>
  <c r="AN5" i="27" s="1"/>
  <c r="AL5" i="27"/>
  <c r="AI5" i="27"/>
  <c r="AI16" i="27" s="1"/>
  <c r="AH5" i="27"/>
  <c r="AE5" i="27"/>
  <c r="AD5" i="27"/>
  <c r="AC5" i="27" s="1"/>
  <c r="Z5" i="27"/>
  <c r="AA5" i="27" s="1"/>
  <c r="Y5" i="27"/>
  <c r="V5" i="27"/>
  <c r="W5" i="27" s="1"/>
  <c r="U5" i="27"/>
  <c r="X5" i="27" s="1"/>
  <c r="R5" i="27"/>
  <c r="S5" i="27" s="1"/>
  <c r="Q5" i="27"/>
  <c r="P5" i="27"/>
  <c r="M5" i="27"/>
  <c r="L5" i="27"/>
  <c r="C5" i="27" s="1"/>
  <c r="I5" i="27"/>
  <c r="H5" i="27"/>
  <c r="E5" i="27"/>
  <c r="D5" i="27"/>
  <c r="G5" i="27" s="1"/>
  <c r="AZ4" i="27"/>
  <c r="AY4" i="27"/>
  <c r="AV4" i="27"/>
  <c r="AV16" i="27" s="1"/>
  <c r="AU4" i="27"/>
  <c r="AR4" i="27"/>
  <c r="AQ4" i="27"/>
  <c r="AT4" i="27" s="1"/>
  <c r="AO4" i="27"/>
  <c r="AM4" i="27"/>
  <c r="AN4" i="27" s="1"/>
  <c r="AL4" i="27"/>
  <c r="AI4" i="27"/>
  <c r="AH4" i="27"/>
  <c r="AK4" i="27" s="1"/>
  <c r="AE4" i="27"/>
  <c r="AF4" i="27" s="1"/>
  <c r="AD4" i="27"/>
  <c r="AC4" i="27"/>
  <c r="Z4" i="27"/>
  <c r="AA4" i="27" s="1"/>
  <c r="Y4" i="27"/>
  <c r="AB4" i="27" s="1"/>
  <c r="V4" i="27"/>
  <c r="U4" i="27"/>
  <c r="R4" i="27"/>
  <c r="Q4" i="27"/>
  <c r="T4" i="27" s="1"/>
  <c r="M4" i="27"/>
  <c r="L4" i="27"/>
  <c r="L16" i="27" s="1"/>
  <c r="I4" i="27"/>
  <c r="H4" i="27"/>
  <c r="K4" i="27" s="1"/>
  <c r="E4" i="27"/>
  <c r="F4" i="27" s="1"/>
  <c r="D4" i="27"/>
  <c r="V7" i="26"/>
  <c r="V10" i="26" s="1"/>
  <c r="V5" i="26"/>
  <c r="V4" i="26"/>
  <c r="V6" i="26" s="1"/>
  <c r="D85" i="25"/>
  <c r="C85" i="25"/>
  <c r="E84" i="25"/>
  <c r="E83" i="25"/>
  <c r="E85" i="25" s="1"/>
  <c r="C73" i="25"/>
  <c r="C64" i="25"/>
  <c r="C65" i="25" s="1"/>
  <c r="C58" i="25"/>
  <c r="C57" i="25"/>
  <c r="C59" i="25" s="1"/>
  <c r="C53" i="25"/>
  <c r="E44" i="25"/>
  <c r="C39" i="25"/>
  <c r="D38" i="25"/>
  <c r="E38" i="25" s="1"/>
  <c r="D37" i="25"/>
  <c r="E37" i="25" s="1"/>
  <c r="D36" i="25"/>
  <c r="E36" i="25" s="1"/>
  <c r="D35" i="25"/>
  <c r="E35" i="25" s="1"/>
  <c r="E39" i="25" s="1"/>
  <c r="C31" i="25"/>
  <c r="D30" i="25"/>
  <c r="E30" i="25" s="1"/>
  <c r="D29" i="25"/>
  <c r="D31" i="25" s="1"/>
  <c r="E31" i="25" s="1"/>
  <c r="E28" i="25"/>
  <c r="E27" i="25"/>
  <c r="E26" i="25"/>
  <c r="E25" i="25"/>
  <c r="I19" i="25"/>
  <c r="K19" i="25" s="1"/>
  <c r="L19" i="25" s="1"/>
  <c r="K18" i="25"/>
  <c r="L18" i="25" s="1"/>
  <c r="K17" i="25"/>
  <c r="L17" i="25" s="1"/>
  <c r="E17" i="25"/>
  <c r="K16" i="25"/>
  <c r="L16" i="25" s="1"/>
  <c r="D16" i="25"/>
  <c r="E16" i="25" s="1"/>
  <c r="K15" i="25"/>
  <c r="L15" i="25" s="1"/>
  <c r="D15" i="25"/>
  <c r="C15" i="25"/>
  <c r="C12" i="25" s="1"/>
  <c r="C10" i="25" s="1"/>
  <c r="E14" i="25"/>
  <c r="D13" i="25"/>
  <c r="E13" i="25" s="1"/>
  <c r="C13" i="25"/>
  <c r="D11" i="25"/>
  <c r="E11" i="25" s="1"/>
  <c r="E9" i="25"/>
  <c r="I8" i="25"/>
  <c r="K8" i="25" s="1"/>
  <c r="L8" i="25" s="1"/>
  <c r="D8" i="25"/>
  <c r="C8" i="25"/>
  <c r="I7" i="25"/>
  <c r="K7" i="25" s="1"/>
  <c r="L7" i="25" s="1"/>
  <c r="E7" i="25"/>
  <c r="E6" i="25"/>
  <c r="D5" i="25"/>
  <c r="C5" i="25"/>
  <c r="I4" i="25"/>
  <c r="K4" i="25" s="1"/>
  <c r="L4" i="25" s="1"/>
  <c r="AF16" i="28" l="1"/>
  <c r="O9" i="27"/>
  <c r="E8" i="25"/>
  <c r="AU16" i="27"/>
  <c r="O5" i="27"/>
  <c r="AK5" i="27"/>
  <c r="W6" i="27"/>
  <c r="AS6" i="27"/>
  <c r="K7" i="27"/>
  <c r="AJ7" i="27"/>
  <c r="S8" i="27"/>
  <c r="BB8" i="27"/>
  <c r="S9" i="27"/>
  <c r="AO9" i="27"/>
  <c r="AG10" i="27"/>
  <c r="S12" i="27"/>
  <c r="AJ12" i="27"/>
  <c r="W13" i="27"/>
  <c r="AW13" i="27"/>
  <c r="T4" i="28"/>
  <c r="AI16" i="28"/>
  <c r="S6" i="28"/>
  <c r="K7" i="28"/>
  <c r="S8" i="28"/>
  <c r="AK16" i="28"/>
  <c r="T10" i="28"/>
  <c r="AQ12" i="28"/>
  <c r="T13" i="28"/>
  <c r="M16" i="27"/>
  <c r="AD16" i="27"/>
  <c r="AP4" i="27"/>
  <c r="Q16" i="27"/>
  <c r="AO5" i="27"/>
  <c r="AB6" i="27"/>
  <c r="AX6" i="27"/>
  <c r="N7" i="27"/>
  <c r="AK7" i="27"/>
  <c r="BB7" i="27"/>
  <c r="T8" i="27"/>
  <c r="AJ8" i="27"/>
  <c r="BE9" i="27"/>
  <c r="AP9" i="27"/>
  <c r="BF10" i="27"/>
  <c r="AK10" i="27"/>
  <c r="BA10" i="27"/>
  <c r="AN12" i="27"/>
  <c r="AA13" i="27"/>
  <c r="BB13" i="27"/>
  <c r="X6" i="28"/>
  <c r="O7" i="28"/>
  <c r="AL16" i="28"/>
  <c r="W8" i="28"/>
  <c r="W10" i="28"/>
  <c r="T12" i="28"/>
  <c r="P4" i="27"/>
  <c r="AZ16" i="27"/>
  <c r="K6" i="27"/>
  <c r="AG6" i="27"/>
  <c r="AC7" i="27"/>
  <c r="P8" i="27"/>
  <c r="BF9" i="27"/>
  <c r="W9" i="27"/>
  <c r="O10" i="27"/>
  <c r="G12" i="27"/>
  <c r="W12" i="27"/>
  <c r="BE13" i="27"/>
  <c r="BH13" i="27" s="1"/>
  <c r="T5" i="28"/>
  <c r="P7" i="28"/>
  <c r="AA8" i="28"/>
  <c r="C9" i="28"/>
  <c r="AN9" i="28" s="1"/>
  <c r="AP9" i="28"/>
  <c r="G13" i="28"/>
  <c r="C18" i="25"/>
  <c r="E5" i="25"/>
  <c r="R16" i="27"/>
  <c r="AJ4" i="27"/>
  <c r="F5" i="27"/>
  <c r="AC6" i="27"/>
  <c r="T7" i="27"/>
  <c r="C8" i="27"/>
  <c r="G9" i="27"/>
  <c r="P10" i="27"/>
  <c r="BC10" i="27" s="1"/>
  <c r="AA6" i="28"/>
  <c r="AP7" i="28"/>
  <c r="AS7" i="28" s="1"/>
  <c r="F8" i="28"/>
  <c r="W12" i="28"/>
  <c r="C13" i="28"/>
  <c r="AB13" i="28"/>
  <c r="H16" i="28"/>
  <c r="K16" i="28" s="1"/>
  <c r="BF7" i="27"/>
  <c r="I5" i="25"/>
  <c r="K5" i="25" s="1"/>
  <c r="L5" i="25" s="1"/>
  <c r="L9" i="25" s="1"/>
  <c r="L88" i="25" s="1"/>
  <c r="L90" i="25" s="1"/>
  <c r="D39" i="25"/>
  <c r="J5" i="27"/>
  <c r="AX5" i="27"/>
  <c r="AJ6" i="27"/>
  <c r="BB6" i="27"/>
  <c r="X7" i="27"/>
  <c r="AO7" i="27"/>
  <c r="BE8" i="27"/>
  <c r="X8" i="27"/>
  <c r="K9" i="27"/>
  <c r="AB9" i="27"/>
  <c r="AW9" i="27"/>
  <c r="T10" i="27"/>
  <c r="AS10" i="27"/>
  <c r="AA12" i="27"/>
  <c r="K13" i="27"/>
  <c r="AJ13" i="27"/>
  <c r="D16" i="28"/>
  <c r="F16" i="28" s="1"/>
  <c r="AA4" i="28"/>
  <c r="AP5" i="28"/>
  <c r="X5" i="28"/>
  <c r="F6" i="28"/>
  <c r="AC6" i="28"/>
  <c r="G7" i="28"/>
  <c r="W7" i="28"/>
  <c r="K8" i="28"/>
  <c r="W9" i="28"/>
  <c r="F10" i="28"/>
  <c r="G12" i="28"/>
  <c r="AB12" i="28"/>
  <c r="J13" i="28"/>
  <c r="AC13" i="28"/>
  <c r="I16" i="28"/>
  <c r="U16" i="27"/>
  <c r="P16" i="27" s="1"/>
  <c r="BF8" i="27"/>
  <c r="AQ4" i="28"/>
  <c r="Y16" i="28"/>
  <c r="AB16" i="28" s="1"/>
  <c r="BF6" i="27"/>
  <c r="I6" i="25"/>
  <c r="K6" i="25" s="1"/>
  <c r="L6" i="25" s="1"/>
  <c r="G4" i="27"/>
  <c r="V16" i="27"/>
  <c r="K5" i="27"/>
  <c r="AB5" i="27"/>
  <c r="AL16" i="27"/>
  <c r="AB7" i="27"/>
  <c r="AT7" i="27"/>
  <c r="K8" i="27"/>
  <c r="AA8" i="27"/>
  <c r="AS8" i="27"/>
  <c r="AG9" i="27"/>
  <c r="BA9" i="27"/>
  <c r="W10" i="27"/>
  <c r="AT10" i="27"/>
  <c r="AW12" i="27"/>
  <c r="N13" i="27"/>
  <c r="AO13" i="27"/>
  <c r="K4" i="28"/>
  <c r="AG4" i="28"/>
  <c r="K5" i="28"/>
  <c r="AA5" i="28"/>
  <c r="J6" i="28"/>
  <c r="AA7" i="28"/>
  <c r="O8" i="28"/>
  <c r="AG8" i="28"/>
  <c r="AA9" i="28"/>
  <c r="J10" i="28"/>
  <c r="AC12" i="28"/>
  <c r="N13" i="28"/>
  <c r="AF13" i="28"/>
  <c r="Z16" i="28"/>
  <c r="Y16" i="27"/>
  <c r="BE7" i="27"/>
  <c r="BH7" i="27" s="1"/>
  <c r="AP10" i="27"/>
  <c r="AF12" i="27"/>
  <c r="AT13" i="27"/>
  <c r="AG5" i="28"/>
  <c r="O6" i="28"/>
  <c r="AF6" i="28"/>
  <c r="AG7" i="28"/>
  <c r="AG9" i="28"/>
  <c r="O10" i="28"/>
  <c r="P13" i="28"/>
  <c r="AD16" i="28"/>
  <c r="AG16" i="28" s="1"/>
  <c r="D12" i="25"/>
  <c r="C4" i="27"/>
  <c r="BC4" i="27" s="1"/>
  <c r="BF5" i="27"/>
  <c r="S6" i="27"/>
  <c r="F7" i="27"/>
  <c r="AW8" i="27"/>
  <c r="AB10" i="27"/>
  <c r="BF12" i="27"/>
  <c r="BG12" i="27" s="1"/>
  <c r="P8" i="28"/>
  <c r="M16" i="28"/>
  <c r="BB5" i="27"/>
  <c r="AP6" i="27"/>
  <c r="I16" i="27"/>
  <c r="AS4" i="27"/>
  <c r="N5" i="27"/>
  <c r="AG5" i="27"/>
  <c r="AF7" i="27"/>
  <c r="AK9" i="27"/>
  <c r="AC10" i="27"/>
  <c r="N4" i="28"/>
  <c r="AH16" i="28"/>
  <c r="AC16" i="28" s="1"/>
  <c r="Q16" i="28"/>
  <c r="AC9" i="28"/>
  <c r="AC10" i="28"/>
  <c r="N16" i="28"/>
  <c r="P16" i="28"/>
  <c r="AS9" i="28"/>
  <c r="G16" i="28"/>
  <c r="N10" i="28"/>
  <c r="X7" i="28"/>
  <c r="AQ8" i="28"/>
  <c r="AR8" i="28" s="1"/>
  <c r="T9" i="28"/>
  <c r="AC5" i="28"/>
  <c r="C8" i="28"/>
  <c r="AN8" i="28" s="1"/>
  <c r="L16" i="28"/>
  <c r="O16" i="28" s="1"/>
  <c r="AQ5" i="28"/>
  <c r="AR5" i="28" s="1"/>
  <c r="F4" i="28"/>
  <c r="AQ6" i="28"/>
  <c r="AG12" i="28"/>
  <c r="G5" i="28"/>
  <c r="AP8" i="28"/>
  <c r="AQ9" i="28"/>
  <c r="AR9" i="28" s="1"/>
  <c r="AP10" i="28"/>
  <c r="AQ10" i="28"/>
  <c r="N12" i="28"/>
  <c r="AC7" i="28"/>
  <c r="AN7" i="28" s="1"/>
  <c r="C10" i="28"/>
  <c r="AN10" i="28" s="1"/>
  <c r="AP12" i="28"/>
  <c r="AS12" i="28" s="1"/>
  <c r="C12" i="28"/>
  <c r="AP13" i="28"/>
  <c r="R16" i="28"/>
  <c r="S16" i="28" s="1"/>
  <c r="K13" i="28"/>
  <c r="P5" i="28"/>
  <c r="AQ13" i="28"/>
  <c r="S4" i="28"/>
  <c r="AA10" i="28"/>
  <c r="W13" i="28"/>
  <c r="P6" i="28"/>
  <c r="AN6" i="28" s="1"/>
  <c r="N7" i="28"/>
  <c r="AF8" i="28"/>
  <c r="J9" i="28"/>
  <c r="F12" i="28"/>
  <c r="U16" i="28"/>
  <c r="W5" i="28"/>
  <c r="AP6" i="28"/>
  <c r="S7" i="28"/>
  <c r="G4" i="28"/>
  <c r="AP4" i="28"/>
  <c r="AR4" i="28" s="1"/>
  <c r="V16" i="28"/>
  <c r="W16" i="28" s="1"/>
  <c r="T7" i="28"/>
  <c r="AB4" i="28"/>
  <c r="T8" i="28"/>
  <c r="C4" i="28"/>
  <c r="AN4" i="28" s="1"/>
  <c r="BG8" i="27"/>
  <c r="BC7" i="27"/>
  <c r="BG10" i="27"/>
  <c r="BG13" i="27"/>
  <c r="BG9" i="27"/>
  <c r="BG7" i="27"/>
  <c r="BC8" i="27"/>
  <c r="Z16" i="27"/>
  <c r="AW4" i="27"/>
  <c r="AF5" i="27"/>
  <c r="AA10" i="27"/>
  <c r="S13" i="27"/>
  <c r="AN13" i="27"/>
  <c r="J4" i="27"/>
  <c r="AX4" i="27"/>
  <c r="P6" i="27"/>
  <c r="BE6" i="27"/>
  <c r="BH6" i="27" s="1"/>
  <c r="AP8" i="27"/>
  <c r="J10" i="27"/>
  <c r="O4" i="27"/>
  <c r="AO6" i="27"/>
  <c r="G8" i="27"/>
  <c r="AM16" i="27"/>
  <c r="BE4" i="27"/>
  <c r="D16" i="27"/>
  <c r="AE16" i="27"/>
  <c r="AA9" i="27"/>
  <c r="AG4" i="27"/>
  <c r="AJ5" i="27"/>
  <c r="O12" i="27"/>
  <c r="AK12" i="27"/>
  <c r="BG15" i="27"/>
  <c r="BF4" i="27"/>
  <c r="BF16" i="27" s="1"/>
  <c r="T5" i="27"/>
  <c r="C6" i="27"/>
  <c r="BC6" i="27" s="1"/>
  <c r="AC8" i="27"/>
  <c r="F13" i="27"/>
  <c r="E16" i="27"/>
  <c r="AQ16" i="27"/>
  <c r="F8" i="27"/>
  <c r="G7" i="27"/>
  <c r="BE10" i="27"/>
  <c r="BH10" i="27" s="1"/>
  <c r="G13" i="27"/>
  <c r="H16" i="27"/>
  <c r="AR16" i="27"/>
  <c r="AH16" i="27"/>
  <c r="BA4" i="27"/>
  <c r="BE5" i="27"/>
  <c r="K10" i="27"/>
  <c r="N4" i="27"/>
  <c r="BB4" i="27"/>
  <c r="S4" i="27"/>
  <c r="AP5" i="27"/>
  <c r="BC5" i="27" s="1"/>
  <c r="N12" i="27"/>
  <c r="AA6" i="27"/>
  <c r="J7" i="27"/>
  <c r="BA8" i="27"/>
  <c r="P9" i="27"/>
  <c r="AJ9" i="27"/>
  <c r="S10" i="27"/>
  <c r="J13" i="27"/>
  <c r="AF13" i="27"/>
  <c r="BA13" i="27"/>
  <c r="AY16" i="27"/>
  <c r="W4" i="27"/>
  <c r="AT5" i="27"/>
  <c r="O8" i="27"/>
  <c r="AO10" i="27"/>
  <c r="X4" i="27"/>
  <c r="E12" i="25"/>
  <c r="D10" i="25"/>
  <c r="L20" i="25"/>
  <c r="L87" i="25"/>
  <c r="E15" i="25"/>
  <c r="E29" i="25"/>
  <c r="AR7" i="28" l="1"/>
  <c r="AR10" i="28"/>
  <c r="AS5" i="28"/>
  <c r="C16" i="27"/>
  <c r="AR13" i="28"/>
  <c r="J16" i="28"/>
  <c r="BH9" i="27"/>
  <c r="AA16" i="28"/>
  <c r="BH5" i="27"/>
  <c r="BH12" i="27"/>
  <c r="AS6" i="28"/>
  <c r="AN5" i="28"/>
  <c r="BH8" i="27"/>
  <c r="AN13" i="28"/>
  <c r="BC9" i="27"/>
  <c r="BC16" i="27" s="1"/>
  <c r="AC16" i="27"/>
  <c r="C16" i="28"/>
  <c r="AN12" i="28"/>
  <c r="AJ16" i="28"/>
  <c r="AN16" i="28"/>
  <c r="AR12" i="28"/>
  <c r="AR6" i="28"/>
  <c r="T16" i="28"/>
  <c r="AS13" i="28"/>
  <c r="AQ16" i="28"/>
  <c r="AS10" i="28"/>
  <c r="AP16" i="28"/>
  <c r="AS16" i="28" s="1"/>
  <c r="AS4" i="28"/>
  <c r="X16" i="28"/>
  <c r="AS8" i="28"/>
  <c r="BE16" i="27"/>
  <c r="BH16" i="27" s="1"/>
  <c r="BH4" i="27"/>
  <c r="AP16" i="27"/>
  <c r="BG5" i="27"/>
  <c r="BG6" i="27"/>
  <c r="BG4" i="27"/>
  <c r="D18" i="25"/>
  <c r="E10" i="25"/>
  <c r="AR16" i="28" l="1"/>
  <c r="BG16" i="27"/>
  <c r="E18" i="25"/>
  <c r="E43" i="25"/>
  <c r="E42" i="25" s="1"/>
  <c r="P540" i="22" l="1"/>
  <c r="O540" i="22"/>
  <c r="T536" i="22"/>
  <c r="H536" i="22"/>
  <c r="T535" i="22"/>
  <c r="K535" i="22"/>
  <c r="T534" i="22"/>
  <c r="K534" i="22"/>
  <c r="H534" i="22"/>
  <c r="K533" i="22"/>
  <c r="H533" i="22" s="1"/>
  <c r="K532" i="22"/>
  <c r="H532" i="22"/>
  <c r="K531" i="22"/>
  <c r="H531" i="22" s="1"/>
  <c r="T530" i="22"/>
  <c r="Q530" i="22"/>
  <c r="K530" i="22"/>
  <c r="K529" i="22"/>
  <c r="H529" i="22" s="1"/>
  <c r="K528" i="22"/>
  <c r="H528" i="22"/>
  <c r="K527" i="22"/>
  <c r="H527" i="22" s="1"/>
  <c r="T526" i="22"/>
  <c r="Q526" i="22"/>
  <c r="N526" i="22"/>
  <c r="K526" i="22"/>
  <c r="H526" i="22"/>
  <c r="K525" i="22"/>
  <c r="H525" i="22"/>
  <c r="K524" i="22"/>
  <c r="H524" i="22" s="1"/>
  <c r="K523" i="22"/>
  <c r="H523" i="22"/>
  <c r="K522" i="22"/>
  <c r="H522" i="22" s="1"/>
  <c r="K521" i="22"/>
  <c r="H521" i="22" s="1"/>
  <c r="K520" i="22"/>
  <c r="H520" i="22"/>
  <c r="K519" i="22"/>
  <c r="H519" i="22"/>
  <c r="K518" i="22"/>
  <c r="H518" i="22" s="1"/>
  <c r="K517" i="22"/>
  <c r="H517" i="22"/>
  <c r="K516" i="22"/>
  <c r="H516" i="22" s="1"/>
  <c r="K515" i="22"/>
  <c r="H515" i="22" s="1"/>
  <c r="K514" i="22"/>
  <c r="H514" i="22"/>
  <c r="K513" i="22"/>
  <c r="H513" i="22"/>
  <c r="K512" i="22"/>
  <c r="H512" i="22" s="1"/>
  <c r="K511" i="22"/>
  <c r="H511" i="22"/>
  <c r="K510" i="22"/>
  <c r="H510" i="22" s="1"/>
  <c r="K509" i="22"/>
  <c r="H509" i="22" s="1"/>
  <c r="K508" i="22"/>
  <c r="H508" i="22"/>
  <c r="K507" i="22"/>
  <c r="H507" i="22"/>
  <c r="K506" i="22"/>
  <c r="H506" i="22" s="1"/>
  <c r="K505" i="22"/>
  <c r="H505" i="22"/>
  <c r="K504" i="22"/>
  <c r="H504" i="22" s="1"/>
  <c r="K503" i="22"/>
  <c r="H503" i="22" s="1"/>
  <c r="K502" i="22"/>
  <c r="H502" i="22"/>
  <c r="K501" i="22"/>
  <c r="H501" i="22" s="1"/>
  <c r="K500" i="22"/>
  <c r="H500" i="22" s="1"/>
  <c r="K499" i="22"/>
  <c r="H499" i="22"/>
  <c r="K498" i="22"/>
  <c r="H498" i="22" s="1"/>
  <c r="K497" i="22"/>
  <c r="H497" i="22" s="1"/>
  <c r="K496" i="22"/>
  <c r="H496" i="22"/>
  <c r="K495" i="22"/>
  <c r="H495" i="22" s="1"/>
  <c r="K494" i="22"/>
  <c r="H494" i="22" s="1"/>
  <c r="K493" i="22"/>
  <c r="H493" i="22"/>
  <c r="K492" i="22"/>
  <c r="H492" i="22" s="1"/>
  <c r="K491" i="22"/>
  <c r="H491" i="22" s="1"/>
  <c r="K490" i="22"/>
  <c r="H490" i="22"/>
  <c r="K489" i="22"/>
  <c r="H489" i="22" s="1"/>
  <c r="K488" i="22"/>
  <c r="H488" i="22" s="1"/>
  <c r="K487" i="22"/>
  <c r="H487" i="22"/>
  <c r="K486" i="22"/>
  <c r="H486" i="22" s="1"/>
  <c r="K485" i="22"/>
  <c r="H485" i="22" s="1"/>
  <c r="K484" i="22"/>
  <c r="H484" i="22"/>
  <c r="K483" i="22"/>
  <c r="H483" i="22" s="1"/>
  <c r="K482" i="22"/>
  <c r="H482" i="22" s="1"/>
  <c r="K481" i="22"/>
  <c r="H481" i="22"/>
  <c r="K480" i="22"/>
  <c r="H480" i="22" s="1"/>
  <c r="K479" i="22"/>
  <c r="H479" i="22" s="1"/>
  <c r="K478" i="22"/>
  <c r="H478" i="22"/>
  <c r="K477" i="22"/>
  <c r="H477" i="22" s="1"/>
  <c r="K476" i="22"/>
  <c r="H476" i="22" s="1"/>
  <c r="K475" i="22"/>
  <c r="H475" i="22"/>
  <c r="K474" i="22"/>
  <c r="H474" i="22" s="1"/>
  <c r="K473" i="22"/>
  <c r="H473" i="22" s="1"/>
  <c r="K472" i="22"/>
  <c r="H472" i="22"/>
  <c r="K471" i="22"/>
  <c r="H471" i="22" s="1"/>
  <c r="K470" i="22"/>
  <c r="H470" i="22" s="1"/>
  <c r="K469" i="22"/>
  <c r="H469" i="22"/>
  <c r="K468" i="22"/>
  <c r="H468" i="22" s="1"/>
  <c r="K467" i="22"/>
  <c r="H467" i="22" s="1"/>
  <c r="K466" i="22"/>
  <c r="H466" i="22"/>
  <c r="K465" i="22"/>
  <c r="H465" i="22" s="1"/>
  <c r="K464" i="22"/>
  <c r="H464" i="22" s="1"/>
  <c r="K463" i="22"/>
  <c r="H463" i="22"/>
  <c r="K462" i="22"/>
  <c r="H462" i="22" s="1"/>
  <c r="K461" i="22"/>
  <c r="H461" i="22" s="1"/>
  <c r="K460" i="22"/>
  <c r="H460" i="22"/>
  <c r="K459" i="22"/>
  <c r="H459" i="22" s="1"/>
  <c r="K458" i="22"/>
  <c r="H458" i="22" s="1"/>
  <c r="K457" i="22"/>
  <c r="H457" i="22"/>
  <c r="K456" i="22"/>
  <c r="H456" i="22" s="1"/>
  <c r="K455" i="22"/>
  <c r="H455" i="22" s="1"/>
  <c r="K454" i="22"/>
  <c r="H454" i="22"/>
  <c r="K453" i="22"/>
  <c r="H453" i="22" s="1"/>
  <c r="K452" i="22"/>
  <c r="H452" i="22" s="1"/>
  <c r="K451" i="22"/>
  <c r="H451" i="22"/>
  <c r="K450" i="22"/>
  <c r="H450" i="22" s="1"/>
  <c r="K449" i="22"/>
  <c r="H449" i="22" s="1"/>
  <c r="K448" i="22"/>
  <c r="H448" i="22"/>
  <c r="K447" i="22"/>
  <c r="H447" i="22" s="1"/>
  <c r="K446" i="22"/>
  <c r="H446" i="22" s="1"/>
  <c r="K445" i="22"/>
  <c r="H445" i="22"/>
  <c r="K444" i="22"/>
  <c r="H444" i="22" s="1"/>
  <c r="K443" i="22"/>
  <c r="H443" i="22" s="1"/>
  <c r="K442" i="22"/>
  <c r="H442" i="22"/>
  <c r="K441" i="22"/>
  <c r="H441" i="22" s="1"/>
  <c r="K440" i="22"/>
  <c r="H440" i="22" s="1"/>
  <c r="K439" i="22"/>
  <c r="H439" i="22"/>
  <c r="K438" i="22"/>
  <c r="H438" i="22" s="1"/>
  <c r="K437" i="22"/>
  <c r="H437" i="22" s="1"/>
  <c r="K436" i="22"/>
  <c r="H436" i="22"/>
  <c r="K435" i="22"/>
  <c r="H435" i="22" s="1"/>
  <c r="K434" i="22"/>
  <c r="H434" i="22" s="1"/>
  <c r="K433" i="22"/>
  <c r="H433" i="22"/>
  <c r="K432" i="22"/>
  <c r="H432" i="22" s="1"/>
  <c r="K431" i="22"/>
  <c r="H431" i="22" s="1"/>
  <c r="K430" i="22"/>
  <c r="H430" i="22"/>
  <c r="K429" i="22"/>
  <c r="H429" i="22" s="1"/>
  <c r="K428" i="22"/>
  <c r="H428" i="22" s="1"/>
  <c r="K427" i="22"/>
  <c r="H427" i="22"/>
  <c r="K426" i="22"/>
  <c r="H426" i="22" s="1"/>
  <c r="K425" i="22"/>
  <c r="H425" i="22" s="1"/>
  <c r="K424" i="22"/>
  <c r="H424" i="22"/>
  <c r="K423" i="22"/>
  <c r="H423" i="22" s="1"/>
  <c r="K422" i="22"/>
  <c r="H422" i="22" s="1"/>
  <c r="K421" i="22"/>
  <c r="H421" i="22"/>
  <c r="K420" i="22"/>
  <c r="H420" i="22" s="1"/>
  <c r="K419" i="22"/>
  <c r="H419" i="22" s="1"/>
  <c r="K418" i="22"/>
  <c r="H418" i="22"/>
  <c r="K417" i="22"/>
  <c r="H417" i="22" s="1"/>
  <c r="K416" i="22"/>
  <c r="H416" i="22" s="1"/>
  <c r="K415" i="22"/>
  <c r="H415" i="22"/>
  <c r="K414" i="22"/>
  <c r="H414" i="22" s="1"/>
  <c r="K413" i="22"/>
  <c r="H413" i="22" s="1"/>
  <c r="K412" i="22"/>
  <c r="H412" i="22"/>
  <c r="K411" i="22"/>
  <c r="H411" i="22" s="1"/>
  <c r="K410" i="22"/>
  <c r="H410" i="22" s="1"/>
  <c r="K409" i="22"/>
  <c r="H409" i="22"/>
  <c r="K408" i="22"/>
  <c r="H408" i="22" s="1"/>
  <c r="K407" i="22"/>
  <c r="H407" i="22" s="1"/>
  <c r="K406" i="22"/>
  <c r="H406" i="22"/>
  <c r="K405" i="22"/>
  <c r="H405" i="22" s="1"/>
  <c r="K404" i="22"/>
  <c r="H404" i="22" s="1"/>
  <c r="K403" i="22"/>
  <c r="H403" i="22"/>
  <c r="K402" i="22"/>
  <c r="H402" i="22" s="1"/>
  <c r="K401" i="22"/>
  <c r="H401" i="22" s="1"/>
  <c r="K400" i="22"/>
  <c r="H400" i="22"/>
  <c r="K399" i="22"/>
  <c r="H399" i="22" s="1"/>
  <c r="K398" i="22"/>
  <c r="H398" i="22" s="1"/>
  <c r="K397" i="22"/>
  <c r="H397" i="22"/>
  <c r="K396" i="22"/>
  <c r="H396" i="22" s="1"/>
  <c r="K395" i="22"/>
  <c r="H395" i="22" s="1"/>
  <c r="K394" i="22"/>
  <c r="H394" i="22"/>
  <c r="K393" i="22"/>
  <c r="H393" i="22" s="1"/>
  <c r="K392" i="22"/>
  <c r="H392" i="22" s="1"/>
  <c r="K391" i="22"/>
  <c r="H391" i="22"/>
  <c r="K390" i="22"/>
  <c r="H390" i="22" s="1"/>
  <c r="K389" i="22"/>
  <c r="H389" i="22" s="1"/>
  <c r="K388" i="22"/>
  <c r="H388" i="22"/>
  <c r="K387" i="22"/>
  <c r="H387" i="22" s="1"/>
  <c r="K386" i="22"/>
  <c r="H386" i="22" s="1"/>
  <c r="K385" i="22"/>
  <c r="H385" i="22"/>
  <c r="K384" i="22"/>
  <c r="H384" i="22" s="1"/>
  <c r="K383" i="22"/>
  <c r="H383" i="22" s="1"/>
  <c r="K382" i="22"/>
  <c r="H382" i="22"/>
  <c r="K381" i="22"/>
  <c r="H381" i="22" s="1"/>
  <c r="K380" i="22"/>
  <c r="H380" i="22" s="1"/>
  <c r="K379" i="22"/>
  <c r="H379" i="22"/>
  <c r="K378" i="22"/>
  <c r="H378" i="22" s="1"/>
  <c r="K377" i="22"/>
  <c r="H377" i="22" s="1"/>
  <c r="K376" i="22"/>
  <c r="H376" i="22"/>
  <c r="K375" i="22"/>
  <c r="H375" i="22" s="1"/>
  <c r="K374" i="22"/>
  <c r="H374" i="22" s="1"/>
  <c r="K373" i="22"/>
  <c r="H373" i="22"/>
  <c r="K372" i="22"/>
  <c r="H372" i="22" s="1"/>
  <c r="K371" i="22"/>
  <c r="H371" i="22" s="1"/>
  <c r="K370" i="22"/>
  <c r="H370" i="22"/>
  <c r="K369" i="22"/>
  <c r="H369" i="22" s="1"/>
  <c r="K368" i="22"/>
  <c r="H368" i="22" s="1"/>
  <c r="K367" i="22"/>
  <c r="H367" i="22"/>
  <c r="K366" i="22"/>
  <c r="H366" i="22" s="1"/>
  <c r="K365" i="22"/>
  <c r="H365" i="22" s="1"/>
  <c r="K364" i="22"/>
  <c r="H364" i="22"/>
  <c r="K363" i="22"/>
  <c r="H363" i="22" s="1"/>
  <c r="K362" i="22"/>
  <c r="H362" i="22" s="1"/>
  <c r="K361" i="22"/>
  <c r="H361" i="22"/>
  <c r="K360" i="22"/>
  <c r="H360" i="22" s="1"/>
  <c r="K359" i="22"/>
  <c r="H359" i="22" s="1"/>
  <c r="K358" i="22"/>
  <c r="H358" i="22"/>
  <c r="K357" i="22"/>
  <c r="H357" i="22" s="1"/>
  <c r="K356" i="22"/>
  <c r="H356" i="22" s="1"/>
  <c r="K355" i="22"/>
  <c r="H355" i="22"/>
  <c r="K354" i="22"/>
  <c r="H354" i="22" s="1"/>
  <c r="K353" i="22"/>
  <c r="H353" i="22" s="1"/>
  <c r="K352" i="22"/>
  <c r="H352" i="22"/>
  <c r="K351" i="22"/>
  <c r="H351" i="22" s="1"/>
  <c r="K350" i="22"/>
  <c r="H350" i="22" s="1"/>
  <c r="K349" i="22"/>
  <c r="H349" i="22"/>
  <c r="K348" i="22"/>
  <c r="H348" i="22" s="1"/>
  <c r="K347" i="22"/>
  <c r="H347" i="22" s="1"/>
  <c r="K346" i="22"/>
  <c r="H346" i="22"/>
  <c r="K345" i="22"/>
  <c r="H345" i="22" s="1"/>
  <c r="K344" i="22"/>
  <c r="H344" i="22" s="1"/>
  <c r="K343" i="22"/>
  <c r="H343" i="22"/>
  <c r="K342" i="22"/>
  <c r="H342" i="22" s="1"/>
  <c r="K341" i="22"/>
  <c r="H341" i="22" s="1"/>
  <c r="K340" i="22"/>
  <c r="H340" i="22"/>
  <c r="K339" i="22"/>
  <c r="H339" i="22" s="1"/>
  <c r="K338" i="22"/>
  <c r="H338" i="22" s="1"/>
  <c r="K337" i="22"/>
  <c r="H337" i="22"/>
  <c r="K336" i="22"/>
  <c r="H336" i="22" s="1"/>
  <c r="K335" i="22"/>
  <c r="H335" i="22" s="1"/>
  <c r="K334" i="22"/>
  <c r="H334" i="22"/>
  <c r="K333" i="22"/>
  <c r="H333" i="22" s="1"/>
  <c r="K332" i="22"/>
  <c r="H332" i="22" s="1"/>
  <c r="K331" i="22"/>
  <c r="H331" i="22"/>
  <c r="K330" i="22"/>
  <c r="H330" i="22" s="1"/>
  <c r="K329" i="22"/>
  <c r="H329" i="22" s="1"/>
  <c r="K328" i="22"/>
  <c r="H328" i="22"/>
  <c r="K327" i="22"/>
  <c r="H327" i="22" s="1"/>
  <c r="K326" i="22"/>
  <c r="H326" i="22" s="1"/>
  <c r="K325" i="22"/>
  <c r="H325" i="22"/>
  <c r="K324" i="22"/>
  <c r="H324" i="22" s="1"/>
  <c r="K323" i="22"/>
  <c r="H323" i="22" s="1"/>
  <c r="K322" i="22"/>
  <c r="H322" i="22"/>
  <c r="K321" i="22"/>
  <c r="H321" i="22" s="1"/>
  <c r="K320" i="22"/>
  <c r="H320" i="22" s="1"/>
  <c r="K319" i="22"/>
  <c r="H319" i="22"/>
  <c r="K318" i="22"/>
  <c r="H318" i="22" s="1"/>
  <c r="K317" i="22"/>
  <c r="H317" i="22" s="1"/>
  <c r="K316" i="22"/>
  <c r="H316" i="22"/>
  <c r="K315" i="22"/>
  <c r="H315" i="22" s="1"/>
  <c r="K314" i="22"/>
  <c r="H314" i="22" s="1"/>
  <c r="K313" i="22"/>
  <c r="H313" i="22"/>
  <c r="K312" i="22"/>
  <c r="H312" i="22" s="1"/>
  <c r="K311" i="22"/>
  <c r="H311" i="22" s="1"/>
  <c r="K310" i="22"/>
  <c r="H310" i="22"/>
  <c r="K309" i="22"/>
  <c r="H309" i="22" s="1"/>
  <c r="K308" i="22"/>
  <c r="H308" i="22" s="1"/>
  <c r="K307" i="22"/>
  <c r="H307" i="22"/>
  <c r="K306" i="22"/>
  <c r="H306" i="22" s="1"/>
  <c r="K305" i="22"/>
  <c r="H305" i="22" s="1"/>
  <c r="K304" i="22"/>
  <c r="H304" i="22"/>
  <c r="K303" i="22"/>
  <c r="H303" i="22" s="1"/>
  <c r="K302" i="22"/>
  <c r="H302" i="22" s="1"/>
  <c r="K301" i="22"/>
  <c r="H301" i="22"/>
  <c r="K300" i="22"/>
  <c r="H300" i="22" s="1"/>
  <c r="K299" i="22"/>
  <c r="H299" i="22" s="1"/>
  <c r="K298" i="22"/>
  <c r="H298" i="22"/>
  <c r="K297" i="22"/>
  <c r="H297" i="22" s="1"/>
  <c r="K296" i="22"/>
  <c r="H296" i="22" s="1"/>
  <c r="K295" i="22"/>
  <c r="H295" i="22"/>
  <c r="K294" i="22"/>
  <c r="H294" i="22" s="1"/>
  <c r="K293" i="22"/>
  <c r="H293" i="22" s="1"/>
  <c r="K292" i="22"/>
  <c r="H292" i="22"/>
  <c r="K291" i="22"/>
  <c r="H291" i="22" s="1"/>
  <c r="K290" i="22"/>
  <c r="H290" i="22" s="1"/>
  <c r="K289" i="22"/>
  <c r="H289" i="22"/>
  <c r="K288" i="22"/>
  <c r="H288" i="22" s="1"/>
  <c r="K287" i="22"/>
  <c r="H287" i="22" s="1"/>
  <c r="K286" i="22"/>
  <c r="H286" i="22"/>
  <c r="K285" i="22"/>
  <c r="H285" i="22" s="1"/>
  <c r="K284" i="22"/>
  <c r="H284" i="22" s="1"/>
  <c r="K283" i="22"/>
  <c r="H283" i="22"/>
  <c r="K282" i="22"/>
  <c r="H282" i="22" s="1"/>
  <c r="K281" i="22"/>
  <c r="H281" i="22" s="1"/>
  <c r="K280" i="22"/>
  <c r="H280" i="22"/>
  <c r="K279" i="22"/>
  <c r="H279" i="22" s="1"/>
  <c r="K278" i="22"/>
  <c r="H278" i="22" s="1"/>
  <c r="K277" i="22"/>
  <c r="H277" i="22"/>
  <c r="K276" i="22"/>
  <c r="H276" i="22" s="1"/>
  <c r="K275" i="22"/>
  <c r="H275" i="22" s="1"/>
  <c r="K274" i="22"/>
  <c r="H274" i="22"/>
  <c r="K273" i="22"/>
  <c r="H273" i="22" s="1"/>
  <c r="K272" i="22"/>
  <c r="H272" i="22" s="1"/>
  <c r="K271" i="22"/>
  <c r="H271" i="22" s="1"/>
  <c r="K270" i="22"/>
  <c r="H270" i="22" s="1"/>
  <c r="K269" i="22"/>
  <c r="H269" i="22" s="1"/>
  <c r="K268" i="22"/>
  <c r="H268" i="22"/>
  <c r="K267" i="22"/>
  <c r="H267" i="22" s="1"/>
  <c r="K266" i="22"/>
  <c r="H266" i="22" s="1"/>
  <c r="K265" i="22"/>
  <c r="H265" i="22" s="1"/>
  <c r="K264" i="22"/>
  <c r="H264" i="22" s="1"/>
  <c r="K263" i="22"/>
  <c r="H263" i="22" s="1"/>
  <c r="K262" i="22"/>
  <c r="H262" i="22"/>
  <c r="K261" i="22"/>
  <c r="H261" i="22" s="1"/>
  <c r="K260" i="22"/>
  <c r="H260" i="22" s="1"/>
  <c r="K259" i="22"/>
  <c r="H259" i="22" s="1"/>
  <c r="K258" i="22"/>
  <c r="H258" i="22" s="1"/>
  <c r="K257" i="22"/>
  <c r="H257" i="22" s="1"/>
  <c r="K256" i="22"/>
  <c r="H256" i="22"/>
  <c r="K255" i="22"/>
  <c r="H255" i="22" s="1"/>
  <c r="K254" i="22"/>
  <c r="H254" i="22" s="1"/>
  <c r="K253" i="22"/>
  <c r="H253" i="22" s="1"/>
  <c r="K252" i="22"/>
  <c r="H252" i="22" s="1"/>
  <c r="K251" i="22"/>
  <c r="H251" i="22" s="1"/>
  <c r="K250" i="22"/>
  <c r="H250" i="22"/>
  <c r="K249" i="22"/>
  <c r="H249" i="22" s="1"/>
  <c r="K248" i="22"/>
  <c r="H248" i="22" s="1"/>
  <c r="K247" i="22"/>
  <c r="H247" i="22" s="1"/>
  <c r="K246" i="22"/>
  <c r="H246" i="22" s="1"/>
  <c r="K245" i="22"/>
  <c r="H245" i="22" s="1"/>
  <c r="K244" i="22"/>
  <c r="H244" i="22"/>
  <c r="K243" i="22"/>
  <c r="H243" i="22" s="1"/>
  <c r="K242" i="22"/>
  <c r="H242" i="22" s="1"/>
  <c r="K241" i="22"/>
  <c r="H241" i="22" s="1"/>
  <c r="K240" i="22"/>
  <c r="H240" i="22" s="1"/>
  <c r="K239" i="22"/>
  <c r="H239" i="22" s="1"/>
  <c r="K238" i="22"/>
  <c r="H238" i="22"/>
  <c r="K237" i="22"/>
  <c r="H237" i="22" s="1"/>
  <c r="K236" i="22"/>
  <c r="H236" i="22" s="1"/>
  <c r="K235" i="22"/>
  <c r="H235" i="22" s="1"/>
  <c r="K234" i="22"/>
  <c r="H234" i="22" s="1"/>
  <c r="K233" i="22"/>
  <c r="H233" i="22" s="1"/>
  <c r="K232" i="22"/>
  <c r="H232" i="22"/>
  <c r="K231" i="22"/>
  <c r="H231" i="22" s="1"/>
  <c r="K230" i="22"/>
  <c r="H230" i="22" s="1"/>
  <c r="K229" i="22"/>
  <c r="H229" i="22" s="1"/>
  <c r="K228" i="22"/>
  <c r="H228" i="22" s="1"/>
  <c r="K227" i="22"/>
  <c r="H227" i="22" s="1"/>
  <c r="K226" i="22"/>
  <c r="H226" i="22"/>
  <c r="K225" i="22"/>
  <c r="H225" i="22" s="1"/>
  <c r="K224" i="22"/>
  <c r="H224" i="22" s="1"/>
  <c r="K223" i="22"/>
  <c r="H223" i="22" s="1"/>
  <c r="K222" i="22"/>
  <c r="H222" i="22" s="1"/>
  <c r="K221" i="22"/>
  <c r="H221" i="22" s="1"/>
  <c r="K220" i="22"/>
  <c r="H220" i="22"/>
  <c r="K219" i="22"/>
  <c r="H219" i="22" s="1"/>
  <c r="K218" i="22"/>
  <c r="H218" i="22" s="1"/>
  <c r="K217" i="22"/>
  <c r="H217" i="22" s="1"/>
  <c r="K216" i="22"/>
  <c r="H216" i="22" s="1"/>
  <c r="K215" i="22"/>
  <c r="H215" i="22" s="1"/>
  <c r="K214" i="22"/>
  <c r="H214" i="22"/>
  <c r="K213" i="22"/>
  <c r="H213" i="22" s="1"/>
  <c r="K212" i="22"/>
  <c r="H212" i="22" s="1"/>
  <c r="K211" i="22"/>
  <c r="H211" i="22" s="1"/>
  <c r="K210" i="22"/>
  <c r="H210" i="22" s="1"/>
  <c r="K209" i="22"/>
  <c r="H209" i="22" s="1"/>
  <c r="K208" i="22"/>
  <c r="H208" i="22"/>
  <c r="K207" i="22"/>
  <c r="H207" i="22" s="1"/>
  <c r="K206" i="22"/>
  <c r="H206" i="22" s="1"/>
  <c r="K205" i="22"/>
  <c r="H205" i="22" s="1"/>
  <c r="K204" i="22"/>
  <c r="H204" i="22" s="1"/>
  <c r="K203" i="22"/>
  <c r="H203" i="22" s="1"/>
  <c r="K202" i="22"/>
  <c r="H202" i="22"/>
  <c r="K201" i="22"/>
  <c r="H201" i="22" s="1"/>
  <c r="K200" i="22"/>
  <c r="H200" i="22" s="1"/>
  <c r="K199" i="22"/>
  <c r="H199" i="22" s="1"/>
  <c r="K198" i="22"/>
  <c r="H198" i="22" s="1"/>
  <c r="K197" i="22"/>
  <c r="H197" i="22" s="1"/>
  <c r="K196" i="22"/>
  <c r="H196" i="22"/>
  <c r="K195" i="22"/>
  <c r="H195" i="22" s="1"/>
  <c r="K194" i="22"/>
  <c r="H194" i="22" s="1"/>
  <c r="K193" i="22"/>
  <c r="H193" i="22" s="1"/>
  <c r="K192" i="22"/>
  <c r="H192" i="22" s="1"/>
  <c r="K191" i="22"/>
  <c r="H191" i="22" s="1"/>
  <c r="K190" i="22"/>
  <c r="H190" i="22"/>
  <c r="K189" i="22"/>
  <c r="H189" i="22" s="1"/>
  <c r="K188" i="22"/>
  <c r="H188" i="22" s="1"/>
  <c r="K187" i="22"/>
  <c r="H187" i="22" s="1"/>
  <c r="K186" i="22"/>
  <c r="H186" i="22" s="1"/>
  <c r="K185" i="22"/>
  <c r="H185" i="22" s="1"/>
  <c r="K184" i="22"/>
  <c r="H184" i="22"/>
  <c r="K183" i="22"/>
  <c r="H183" i="22" s="1"/>
  <c r="K182" i="22"/>
  <c r="H182" i="22" s="1"/>
  <c r="K181" i="22"/>
  <c r="H181" i="22" s="1"/>
  <c r="K180" i="22"/>
  <c r="H180" i="22" s="1"/>
  <c r="K179" i="22"/>
  <c r="H179" i="22" s="1"/>
  <c r="K178" i="22"/>
  <c r="H178" i="22"/>
  <c r="K177" i="22"/>
  <c r="H177" i="22" s="1"/>
  <c r="K176" i="22"/>
  <c r="H176" i="22" s="1"/>
  <c r="K175" i="22"/>
  <c r="H175" i="22" s="1"/>
  <c r="K174" i="22"/>
  <c r="H174" i="22" s="1"/>
  <c r="K173" i="22"/>
  <c r="H173" i="22" s="1"/>
  <c r="K172" i="22"/>
  <c r="H172" i="22"/>
  <c r="K171" i="22"/>
  <c r="H171" i="22" s="1"/>
  <c r="K170" i="22"/>
  <c r="H170" i="22" s="1"/>
  <c r="K169" i="22"/>
  <c r="H169" i="22" s="1"/>
  <c r="K168" i="22"/>
  <c r="H168" i="22" s="1"/>
  <c r="K167" i="22"/>
  <c r="H167" i="22" s="1"/>
  <c r="K166" i="22"/>
  <c r="H166" i="22"/>
  <c r="K165" i="22"/>
  <c r="H165" i="22" s="1"/>
  <c r="K164" i="22"/>
  <c r="H164" i="22" s="1"/>
  <c r="K163" i="22"/>
  <c r="H163" i="22" s="1"/>
  <c r="K162" i="22"/>
  <c r="H162" i="22" s="1"/>
  <c r="K161" i="22"/>
  <c r="H161" i="22" s="1"/>
  <c r="K160" i="22"/>
  <c r="H160" i="22"/>
  <c r="K159" i="22"/>
  <c r="H159" i="22" s="1"/>
  <c r="K158" i="22"/>
  <c r="H158" i="22" s="1"/>
  <c r="K157" i="22"/>
  <c r="H157" i="22" s="1"/>
  <c r="K156" i="22"/>
  <c r="H156" i="22" s="1"/>
  <c r="K155" i="22"/>
  <c r="H155" i="22" s="1"/>
  <c r="K154" i="22"/>
  <c r="H154" i="22"/>
  <c r="K153" i="22"/>
  <c r="H153" i="22" s="1"/>
  <c r="K152" i="22"/>
  <c r="H152" i="22" s="1"/>
  <c r="K151" i="22"/>
  <c r="H151" i="22" s="1"/>
  <c r="K150" i="22"/>
  <c r="H150" i="22" s="1"/>
  <c r="K149" i="22"/>
  <c r="H149" i="22" s="1"/>
  <c r="K148" i="22"/>
  <c r="H148" i="22"/>
  <c r="K147" i="22"/>
  <c r="H147" i="22" s="1"/>
  <c r="K146" i="22"/>
  <c r="H146" i="22" s="1"/>
  <c r="K145" i="22"/>
  <c r="H145" i="22" s="1"/>
  <c r="K144" i="22"/>
  <c r="H144" i="22" s="1"/>
  <c r="K143" i="22"/>
  <c r="H143" i="22" s="1"/>
  <c r="K142" i="22"/>
  <c r="H142" i="22"/>
  <c r="K141" i="22"/>
  <c r="H141" i="22" s="1"/>
  <c r="K140" i="22"/>
  <c r="H140" i="22" s="1"/>
  <c r="K139" i="22"/>
  <c r="H139" i="22" s="1"/>
  <c r="K138" i="22"/>
  <c r="H138" i="22" s="1"/>
  <c r="K137" i="22"/>
  <c r="H137" i="22" s="1"/>
  <c r="K136" i="22"/>
  <c r="H136" i="22"/>
  <c r="K135" i="22"/>
  <c r="H135" i="22" s="1"/>
  <c r="K134" i="22"/>
  <c r="H134" i="22" s="1"/>
  <c r="K133" i="22"/>
  <c r="H133" i="22" s="1"/>
  <c r="K132" i="22"/>
  <c r="H132" i="22" s="1"/>
  <c r="K131" i="22"/>
  <c r="H131" i="22" s="1"/>
  <c r="K130" i="22"/>
  <c r="H130" i="22"/>
  <c r="K129" i="22"/>
  <c r="H129" i="22" s="1"/>
  <c r="K128" i="22"/>
  <c r="H128" i="22" s="1"/>
  <c r="K127" i="22"/>
  <c r="H127" i="22" s="1"/>
  <c r="K126" i="22"/>
  <c r="H126" i="22" s="1"/>
  <c r="K125" i="22"/>
  <c r="H125" i="22" s="1"/>
  <c r="K124" i="22"/>
  <c r="H124" i="22"/>
  <c r="K123" i="22"/>
  <c r="H123" i="22" s="1"/>
  <c r="K122" i="22"/>
  <c r="H122" i="22" s="1"/>
  <c r="K121" i="22"/>
  <c r="H121" i="22" s="1"/>
  <c r="K120" i="22"/>
  <c r="H120" i="22" s="1"/>
  <c r="K119" i="22"/>
  <c r="H119" i="22" s="1"/>
  <c r="K118" i="22"/>
  <c r="H118" i="22"/>
  <c r="K117" i="22"/>
  <c r="H117" i="22" s="1"/>
  <c r="K116" i="22"/>
  <c r="H116" i="22" s="1"/>
  <c r="K115" i="22"/>
  <c r="H115" i="22" s="1"/>
  <c r="K114" i="22"/>
  <c r="H114" i="22" s="1"/>
  <c r="K113" i="22"/>
  <c r="H113" i="22" s="1"/>
  <c r="K112" i="22"/>
  <c r="H112" i="22"/>
  <c r="K111" i="22"/>
  <c r="H111" i="22" s="1"/>
  <c r="T110" i="22"/>
  <c r="Q110" i="22"/>
  <c r="Q540" i="22" s="1"/>
  <c r="K110" i="22"/>
  <c r="H110" i="22"/>
  <c r="N109" i="22"/>
  <c r="K109" i="22"/>
  <c r="H109" i="22"/>
  <c r="T108" i="22"/>
  <c r="K108" i="22"/>
  <c r="H108" i="22"/>
  <c r="T107" i="22"/>
  <c r="K107" i="22"/>
  <c r="H107" i="22"/>
  <c r="N106" i="22"/>
  <c r="K106" i="22"/>
  <c r="H106" i="22"/>
  <c r="N105" i="22"/>
  <c r="K105" i="22"/>
  <c r="N104" i="22"/>
  <c r="H104" i="22" s="1"/>
  <c r="K104" i="22"/>
  <c r="N103" i="22"/>
  <c r="K103" i="22"/>
  <c r="T102" i="22"/>
  <c r="K102" i="22"/>
  <c r="H102" i="22" s="1"/>
  <c r="T101" i="22"/>
  <c r="K101" i="22"/>
  <c r="H101" i="22" s="1"/>
  <c r="T100" i="22"/>
  <c r="K100" i="22"/>
  <c r="H100" i="22" s="1"/>
  <c r="T99" i="22"/>
  <c r="K99" i="22"/>
  <c r="H99" i="22" s="1"/>
  <c r="T98" i="22"/>
  <c r="K98" i="22"/>
  <c r="T97" i="22"/>
  <c r="K97" i="22"/>
  <c r="H97" i="22" s="1"/>
  <c r="T96" i="22"/>
  <c r="H96" i="22" s="1"/>
  <c r="K96" i="22"/>
  <c r="T95" i="22"/>
  <c r="H95" i="22" s="1"/>
  <c r="K95" i="22"/>
  <c r="T94" i="22"/>
  <c r="K94" i="22"/>
  <c r="T93" i="22"/>
  <c r="H93" i="22" s="1"/>
  <c r="K93" i="22"/>
  <c r="K92" i="22"/>
  <c r="H92" i="22" s="1"/>
  <c r="K91" i="22"/>
  <c r="H91" i="22" s="1"/>
  <c r="K90" i="22"/>
  <c r="H90" i="22" s="1"/>
  <c r="K89" i="22"/>
  <c r="H89" i="22"/>
  <c r="K88" i="22"/>
  <c r="H88" i="22" s="1"/>
  <c r="I88" i="22"/>
  <c r="K87" i="22"/>
  <c r="H87" i="22" s="1"/>
  <c r="K86" i="22"/>
  <c r="H86" i="22" s="1"/>
  <c r="K85" i="22"/>
  <c r="H85" i="22" s="1"/>
  <c r="K84" i="22"/>
  <c r="H84" i="22" s="1"/>
  <c r="K83" i="22"/>
  <c r="H83" i="22"/>
  <c r="K82" i="22"/>
  <c r="H82" i="22" s="1"/>
  <c r="K81" i="22"/>
  <c r="H81" i="22"/>
  <c r="K80" i="22"/>
  <c r="H80" i="22"/>
  <c r="K79" i="22"/>
  <c r="H79" i="22" s="1"/>
  <c r="K78" i="22"/>
  <c r="H78" i="22" s="1"/>
  <c r="K77" i="22"/>
  <c r="H77" i="22"/>
  <c r="K76" i="22"/>
  <c r="H76" i="22" s="1"/>
  <c r="K75" i="22"/>
  <c r="H75" i="22" s="1"/>
  <c r="K74" i="22"/>
  <c r="H74" i="22" s="1"/>
  <c r="K73" i="22"/>
  <c r="H73" i="22" s="1"/>
  <c r="K72" i="22"/>
  <c r="H72" i="22" s="1"/>
  <c r="K71" i="22"/>
  <c r="H71" i="22" s="1"/>
  <c r="K70" i="22"/>
  <c r="H70" i="22" s="1"/>
  <c r="K69" i="22"/>
  <c r="H69" i="22"/>
  <c r="K68" i="22"/>
  <c r="H68" i="22" s="1"/>
  <c r="K67" i="22"/>
  <c r="H67" i="22" s="1"/>
  <c r="T66" i="22"/>
  <c r="K66" i="22"/>
  <c r="H66" i="22"/>
  <c r="K65" i="22"/>
  <c r="H65" i="22" s="1"/>
  <c r="K64" i="22"/>
  <c r="H64" i="22"/>
  <c r="T63" i="22"/>
  <c r="H63" i="22" s="1"/>
  <c r="K63" i="22"/>
  <c r="K62" i="22"/>
  <c r="H62" i="22" s="1"/>
  <c r="K61" i="22"/>
  <c r="H61" i="22" s="1"/>
  <c r="K60" i="22"/>
  <c r="H60" i="22"/>
  <c r="T59" i="22"/>
  <c r="K59" i="22"/>
  <c r="H59" i="22"/>
  <c r="T58" i="22"/>
  <c r="H58" i="22" s="1"/>
  <c r="K58" i="22"/>
  <c r="K57" i="22"/>
  <c r="H57" i="22" s="1"/>
  <c r="K56" i="22"/>
  <c r="H56" i="22" s="1"/>
  <c r="K55" i="22"/>
  <c r="H55" i="22" s="1"/>
  <c r="K54" i="22"/>
  <c r="H54" i="22" s="1"/>
  <c r="K53" i="22"/>
  <c r="H53" i="22" s="1"/>
  <c r="K52" i="22"/>
  <c r="H52" i="22" s="1"/>
  <c r="K51" i="22"/>
  <c r="H51" i="22" s="1"/>
  <c r="K50" i="22"/>
  <c r="H50" i="22" s="1"/>
  <c r="K49" i="22"/>
  <c r="H49" i="22" s="1"/>
  <c r="K48" i="22"/>
  <c r="H48" i="22" s="1"/>
  <c r="K47" i="22"/>
  <c r="H47" i="22" s="1"/>
  <c r="K46" i="22"/>
  <c r="H46" i="22"/>
  <c r="K45" i="22"/>
  <c r="H45" i="22" s="1"/>
  <c r="K44" i="22"/>
  <c r="H44" i="22" s="1"/>
  <c r="K43" i="22"/>
  <c r="H43" i="22" s="1"/>
  <c r="K42" i="22"/>
  <c r="H42" i="22" s="1"/>
  <c r="K41" i="22"/>
  <c r="H41" i="22"/>
  <c r="K40" i="22"/>
  <c r="H40" i="22" s="1"/>
  <c r="K39" i="22"/>
  <c r="H39" i="22" s="1"/>
  <c r="K38" i="22"/>
  <c r="H38" i="22" s="1"/>
  <c r="K37" i="22"/>
  <c r="H37" i="22" s="1"/>
  <c r="K36" i="22"/>
  <c r="H36" i="22" s="1"/>
  <c r="K35" i="22"/>
  <c r="H35" i="22"/>
  <c r="K34" i="22"/>
  <c r="H34" i="22"/>
  <c r="K33" i="22"/>
  <c r="H33" i="22" s="1"/>
  <c r="K32" i="22"/>
  <c r="H32" i="22" s="1"/>
  <c r="K31" i="22"/>
  <c r="H31" i="22" s="1"/>
  <c r="K30" i="22"/>
  <c r="H30" i="22" s="1"/>
  <c r="K29" i="22"/>
  <c r="H29" i="22"/>
  <c r="K28" i="22"/>
  <c r="H28" i="22"/>
  <c r="K27" i="22"/>
  <c r="H27" i="22" s="1"/>
  <c r="K26" i="22"/>
  <c r="H26" i="22"/>
  <c r="K25" i="22"/>
  <c r="H25" i="22" s="1"/>
  <c r="K24" i="22"/>
  <c r="H24" i="22" s="1"/>
  <c r="K23" i="22"/>
  <c r="H23" i="22"/>
  <c r="K22" i="22"/>
  <c r="H22" i="22"/>
  <c r="K21" i="22"/>
  <c r="H21" i="22" s="1"/>
  <c r="K20" i="22"/>
  <c r="H20" i="22" s="1"/>
  <c r="K19" i="22"/>
  <c r="H19" i="22"/>
  <c r="K18" i="22"/>
  <c r="H18" i="22" s="1"/>
  <c r="K17" i="22"/>
  <c r="H17" i="22"/>
  <c r="K16" i="22"/>
  <c r="H16" i="22"/>
  <c r="K15" i="22"/>
  <c r="H15" i="22" s="1"/>
  <c r="K14" i="22"/>
  <c r="H14" i="22" s="1"/>
  <c r="K13" i="22"/>
  <c r="H13" i="22" s="1"/>
  <c r="K12" i="22"/>
  <c r="H12" i="22" s="1"/>
  <c r="T11" i="22"/>
  <c r="K11" i="22"/>
  <c r="K10" i="22"/>
  <c r="H10" i="22"/>
  <c r="K9" i="22"/>
  <c r="H9" i="22" s="1"/>
  <c r="T8" i="22"/>
  <c r="K8" i="22"/>
  <c r="H8" i="22"/>
  <c r="K7" i="22"/>
  <c r="H7" i="22"/>
  <c r="K6" i="22"/>
  <c r="H6" i="22"/>
  <c r="H94" i="22" l="1"/>
  <c r="H537" i="22" s="1"/>
  <c r="H11" i="22"/>
  <c r="H98" i="22"/>
  <c r="H530" i="22"/>
  <c r="H103" i="22"/>
  <c r="H535" i="22"/>
  <c r="H105" i="22"/>
  <c r="P22" i="21"/>
  <c r="O22" i="21"/>
  <c r="N22" i="21"/>
  <c r="M22" i="21"/>
  <c r="K22" i="21"/>
  <c r="J22" i="21"/>
  <c r="I22" i="21"/>
  <c r="E22" i="21"/>
  <c r="P20" i="21"/>
  <c r="O20" i="21"/>
  <c r="N20" i="21"/>
  <c r="H20" i="21"/>
  <c r="K20" i="21" s="1"/>
  <c r="F20" i="21"/>
  <c r="M20" i="21" s="1"/>
  <c r="E20" i="21"/>
  <c r="O19" i="21"/>
  <c r="H19" i="21"/>
  <c r="G19" i="21"/>
  <c r="P19" i="21" s="1"/>
  <c r="F19" i="21"/>
  <c r="N19" i="21" s="1"/>
  <c r="D19" i="21"/>
  <c r="C19" i="21"/>
  <c r="O18" i="21"/>
  <c r="N18" i="21"/>
  <c r="M18" i="21"/>
  <c r="I18" i="21"/>
  <c r="P18" i="21" s="1"/>
  <c r="H18" i="21"/>
  <c r="K18" i="21" s="1"/>
  <c r="G18" i="21"/>
  <c r="F18" i="21"/>
  <c r="D18" i="21"/>
  <c r="Q18" i="21" s="1"/>
  <c r="C18" i="21"/>
  <c r="P17" i="21"/>
  <c r="O17" i="21"/>
  <c r="N17" i="21"/>
  <c r="M17" i="21"/>
  <c r="K17" i="21"/>
  <c r="J17" i="21"/>
  <c r="E17" i="21"/>
  <c r="O16" i="21"/>
  <c r="M16" i="21"/>
  <c r="H16" i="21"/>
  <c r="G16" i="21"/>
  <c r="K16" i="21" s="1"/>
  <c r="F16" i="21"/>
  <c r="N16" i="21" s="1"/>
  <c r="E16" i="21"/>
  <c r="O15" i="21"/>
  <c r="H15" i="21"/>
  <c r="J15" i="21" s="1"/>
  <c r="G15" i="21"/>
  <c r="P15" i="21" s="1"/>
  <c r="F15" i="21"/>
  <c r="N15" i="21" s="1"/>
  <c r="E15" i="21"/>
  <c r="P14" i="21"/>
  <c r="O14" i="21"/>
  <c r="N14" i="21"/>
  <c r="M14" i="21"/>
  <c r="K14" i="21"/>
  <c r="J14" i="21"/>
  <c r="P13" i="21"/>
  <c r="O13" i="21"/>
  <c r="N13" i="21"/>
  <c r="M13" i="21"/>
  <c r="K13" i="21"/>
  <c r="J13" i="21"/>
  <c r="E13" i="21"/>
  <c r="O12" i="21"/>
  <c r="H12" i="21"/>
  <c r="G12" i="21"/>
  <c r="P12" i="21" s="1"/>
  <c r="F12" i="21"/>
  <c r="M12" i="21" s="1"/>
  <c r="D12" i="21"/>
  <c r="Q12" i="21" s="1"/>
  <c r="C12" i="21"/>
  <c r="P11" i="21"/>
  <c r="O11" i="21"/>
  <c r="N11" i="21"/>
  <c r="M11" i="21"/>
  <c r="K11" i="21"/>
  <c r="J11" i="21"/>
  <c r="E11" i="21"/>
  <c r="O10" i="21"/>
  <c r="H10" i="21"/>
  <c r="J10" i="21" s="1"/>
  <c r="G10" i="21"/>
  <c r="F10" i="21"/>
  <c r="N10" i="21" s="1"/>
  <c r="D10" i="21"/>
  <c r="C10" i="21"/>
  <c r="P9" i="21"/>
  <c r="O9" i="21"/>
  <c r="N9" i="21"/>
  <c r="M9" i="21"/>
  <c r="K9" i="21"/>
  <c r="J9" i="21"/>
  <c r="D9" i="21"/>
  <c r="Q9" i="21" s="1"/>
  <c r="C9" i="21"/>
  <c r="I8" i="21"/>
  <c r="O8" i="21" s="1"/>
  <c r="H8" i="21"/>
  <c r="G8" i="21"/>
  <c r="K8" i="21" s="1"/>
  <c r="F8" i="21"/>
  <c r="M8" i="21" s="1"/>
  <c r="D8" i="21"/>
  <c r="C8" i="21"/>
  <c r="O7" i="21"/>
  <c r="G7" i="21"/>
  <c r="J7" i="21" s="1"/>
  <c r="F7" i="21"/>
  <c r="N7" i="21" s="1"/>
  <c r="E7" i="21"/>
  <c r="L6" i="21"/>
  <c r="I6" i="21"/>
  <c r="H6" i="21"/>
  <c r="K6" i="21" s="1"/>
  <c r="G6" i="21"/>
  <c r="F6" i="21"/>
  <c r="D6" i="21"/>
  <c r="C6" i="21"/>
  <c r="N5" i="21"/>
  <c r="M5" i="21"/>
  <c r="K5" i="21"/>
  <c r="J5" i="21"/>
  <c r="I5" i="21"/>
  <c r="P5" i="21" s="1"/>
  <c r="C5" i="21"/>
  <c r="E5" i="21" s="1"/>
  <c r="P6" i="21" l="1"/>
  <c r="J6" i="21"/>
  <c r="D21" i="21"/>
  <c r="D23" i="21" s="1"/>
  <c r="E23" i="21" s="1"/>
  <c r="Q10" i="21"/>
  <c r="J20" i="21"/>
  <c r="J8" i="21"/>
  <c r="M6" i="21"/>
  <c r="Q6" i="21"/>
  <c r="K10" i="21"/>
  <c r="E12" i="21"/>
  <c r="E8" i="21"/>
  <c r="Q8" i="21"/>
  <c r="C21" i="21"/>
  <c r="C23" i="21" s="1"/>
  <c r="E6" i="21"/>
  <c r="E18" i="21"/>
  <c r="E9" i="21"/>
  <c r="J16" i="21"/>
  <c r="J12" i="21"/>
  <c r="P7" i="21"/>
  <c r="J19" i="21"/>
  <c r="E19" i="21"/>
  <c r="Q19" i="21"/>
  <c r="K7" i="21"/>
  <c r="P16" i="21"/>
  <c r="E21" i="21"/>
  <c r="E10" i="21"/>
  <c r="N6" i="21"/>
  <c r="K12" i="21"/>
  <c r="O6" i="21"/>
  <c r="M10" i="21"/>
  <c r="K15" i="21"/>
  <c r="G21" i="21"/>
  <c r="P8" i="21"/>
  <c r="M15" i="21"/>
  <c r="H21" i="21"/>
  <c r="P10" i="21"/>
  <c r="K19" i="21"/>
  <c r="I21" i="21"/>
  <c r="I23" i="21" s="1"/>
  <c r="M19" i="21"/>
  <c r="N12" i="21"/>
  <c r="O5" i="21"/>
  <c r="M7" i="21"/>
  <c r="L21" i="21"/>
  <c r="N8" i="21"/>
  <c r="J18" i="21"/>
  <c r="F21" i="21"/>
  <c r="P21" i="21" l="1"/>
  <c r="K21" i="21"/>
  <c r="G23" i="21"/>
  <c r="H23" i="21"/>
  <c r="J23" i="21" s="1"/>
  <c r="J21" i="21"/>
  <c r="L23" i="21"/>
  <c r="O21" i="21"/>
  <c r="M21" i="21"/>
  <c r="N21" i="21"/>
  <c r="F23" i="21"/>
  <c r="N23" i="21" s="1"/>
  <c r="O23" i="21" l="1"/>
  <c r="M23" i="21"/>
  <c r="P23" i="21"/>
  <c r="K23" i="21"/>
  <c r="G2245" i="19" l="1"/>
  <c r="G2244" i="19"/>
  <c r="G2243" i="19"/>
  <c r="G2242" i="19"/>
  <c r="G2241" i="19"/>
  <c r="G2240" i="19"/>
  <c r="G2239" i="19"/>
  <c r="G2238" i="19"/>
  <c r="G2237" i="19"/>
  <c r="G2236" i="19"/>
  <c r="G2235" i="19"/>
  <c r="G2234" i="19"/>
  <c r="G2233" i="19"/>
  <c r="G2232" i="19"/>
  <c r="G2231" i="19"/>
  <c r="G2230" i="19"/>
  <c r="G2229" i="19"/>
  <c r="G2228" i="19"/>
  <c r="G2227" i="19"/>
  <c r="G2226" i="19"/>
  <c r="G2225" i="19"/>
  <c r="G2224" i="19"/>
  <c r="G2223" i="19"/>
  <c r="G2222" i="19"/>
  <c r="G2221" i="19"/>
  <c r="G2220" i="19"/>
  <c r="G2219" i="19"/>
  <c r="G2218" i="19"/>
  <c r="G2217" i="19"/>
  <c r="G2216" i="19"/>
  <c r="G2215" i="19"/>
  <c r="G2214" i="19"/>
  <c r="G2213" i="19"/>
  <c r="G2212" i="19"/>
  <c r="G2211" i="19"/>
  <c r="G2210" i="19"/>
  <c r="G2209" i="19"/>
  <c r="G2208" i="19"/>
  <c r="G2207" i="19"/>
  <c r="G2206" i="19"/>
  <c r="G2205" i="19"/>
  <c r="G2204" i="19"/>
  <c r="G2203" i="19"/>
  <c r="G2202" i="19"/>
  <c r="G2201" i="19"/>
  <c r="G2200" i="19"/>
  <c r="G2199" i="19"/>
  <c r="G2198" i="19"/>
  <c r="G2197" i="19"/>
  <c r="G2196" i="19"/>
  <c r="G2195" i="19"/>
  <c r="G2194" i="19"/>
  <c r="G2193" i="19"/>
  <c r="G2192" i="19"/>
  <c r="G2191" i="19"/>
  <c r="G2190" i="19"/>
  <c r="G2189" i="19"/>
  <c r="G2188" i="19"/>
  <c r="G2187" i="19"/>
  <c r="G2186" i="19"/>
  <c r="G2185" i="19"/>
  <c r="G2184" i="19"/>
  <c r="G2183" i="19"/>
  <c r="G2182" i="19"/>
  <c r="G2181" i="19"/>
  <c r="G2180" i="19"/>
  <c r="G2179" i="19"/>
  <c r="G2178" i="19"/>
  <c r="G2177" i="19"/>
  <c r="G2176" i="19"/>
  <c r="G2175" i="19"/>
  <c r="G2174" i="19"/>
  <c r="G2173" i="19"/>
  <c r="G2172" i="19"/>
  <c r="G2171" i="19"/>
  <c r="G2170" i="19"/>
  <c r="G2169" i="19"/>
  <c r="G2168" i="19"/>
  <c r="G2167" i="19"/>
  <c r="G2166" i="19"/>
  <c r="G2165" i="19"/>
  <c r="G2164" i="19"/>
  <c r="G2163" i="19"/>
  <c r="G2162" i="19"/>
  <c r="G2161" i="19"/>
  <c r="G2160" i="19"/>
  <c r="G2159" i="19"/>
  <c r="G2158" i="19"/>
  <c r="G2157" i="19"/>
  <c r="G2156" i="19"/>
  <c r="G2155" i="19"/>
  <c r="G2154" i="19"/>
  <c r="G2153" i="19"/>
  <c r="G2152" i="19"/>
  <c r="G2151" i="19"/>
  <c r="G2150" i="19"/>
  <c r="G2149" i="19"/>
  <c r="G2148" i="19"/>
  <c r="G2147" i="19"/>
  <c r="G2146" i="19"/>
  <c r="G2145" i="19"/>
  <c r="G2144" i="19"/>
  <c r="G2143" i="19"/>
  <c r="G2142" i="19"/>
  <c r="G2141" i="19"/>
  <c r="G2140" i="19"/>
  <c r="G2139" i="19"/>
  <c r="G2138" i="19"/>
  <c r="G2137" i="19"/>
  <c r="G2136" i="19"/>
  <c r="G2135" i="19"/>
  <c r="G2134" i="19"/>
  <c r="G2133" i="19"/>
  <c r="G2132" i="19"/>
  <c r="G2131" i="19"/>
  <c r="G2130" i="19"/>
  <c r="G2129" i="19"/>
  <c r="G2128" i="19"/>
  <c r="G2127" i="19"/>
  <c r="G2126" i="19"/>
  <c r="G2125" i="19"/>
  <c r="G2124" i="19"/>
  <c r="G2123" i="19"/>
  <c r="G2122" i="19"/>
  <c r="G2121" i="19"/>
  <c r="G2120" i="19"/>
  <c r="G2119" i="19"/>
  <c r="G2118" i="19"/>
  <c r="G2117" i="19"/>
  <c r="G2116" i="19"/>
  <c r="G2115" i="19"/>
  <c r="G2114" i="19"/>
  <c r="G2113" i="19"/>
  <c r="G2112" i="19"/>
  <c r="G2111" i="19"/>
  <c r="G2110" i="19"/>
  <c r="G2109" i="19"/>
  <c r="G2108" i="19"/>
  <c r="G2107" i="19"/>
  <c r="G2106" i="19"/>
  <c r="G2105" i="19"/>
  <c r="G2104" i="19"/>
  <c r="G2103" i="19"/>
  <c r="G2102" i="19"/>
  <c r="G2101" i="19"/>
  <c r="G2100" i="19"/>
  <c r="G2099" i="19"/>
  <c r="G2098" i="19"/>
  <c r="G2097" i="19"/>
  <c r="G2096" i="19"/>
  <c r="G2095" i="19"/>
  <c r="G2094" i="19"/>
  <c r="G2093" i="19"/>
  <c r="G2092" i="19"/>
  <c r="G2091" i="19"/>
  <c r="G2090" i="19"/>
  <c r="G2089" i="19"/>
  <c r="G2088" i="19"/>
  <c r="G2087" i="19"/>
  <c r="G2086" i="19"/>
  <c r="G2085" i="19"/>
  <c r="G2084" i="19"/>
  <c r="G2083" i="19"/>
  <c r="G2082" i="19"/>
  <c r="G2081" i="19"/>
  <c r="G2080" i="19"/>
  <c r="G2079" i="19"/>
  <c r="G2078" i="19"/>
  <c r="G2077" i="19"/>
  <c r="G2076" i="19"/>
  <c r="G2075" i="19"/>
  <c r="G2074" i="19"/>
  <c r="G2073" i="19"/>
  <c r="G2072" i="19"/>
  <c r="G2071" i="19"/>
  <c r="G2070" i="19"/>
  <c r="G2069" i="19"/>
  <c r="G2068" i="19"/>
  <c r="G2067" i="19"/>
  <c r="G2066" i="19"/>
  <c r="G2065" i="19"/>
  <c r="G2064" i="19"/>
  <c r="G2063" i="19"/>
  <c r="G2062" i="19"/>
  <c r="G2061" i="19"/>
  <c r="G2060" i="19"/>
  <c r="G2059" i="19"/>
  <c r="G2058" i="19"/>
  <c r="G2057" i="19"/>
  <c r="G2056" i="19"/>
  <c r="G2055" i="19"/>
  <c r="G2054" i="19"/>
  <c r="G2053" i="19"/>
  <c r="G2052" i="19"/>
  <c r="G2051" i="19"/>
  <c r="G2050" i="19"/>
  <c r="G2049" i="19"/>
  <c r="G2048" i="19"/>
  <c r="G2047" i="19"/>
  <c r="G2046" i="19"/>
  <c r="G2045" i="19"/>
  <c r="G2044" i="19"/>
  <c r="G2043" i="19"/>
  <c r="G2042" i="19"/>
  <c r="G2041" i="19"/>
  <c r="G2040" i="19"/>
  <c r="G2039" i="19"/>
  <c r="G2038" i="19"/>
  <c r="G2037" i="19"/>
  <c r="G2036" i="19"/>
  <c r="G2035" i="19"/>
  <c r="G2034" i="19"/>
  <c r="G2033" i="19"/>
  <c r="G2032" i="19"/>
  <c r="G2031" i="19"/>
  <c r="G2030" i="19"/>
  <c r="G2029" i="19"/>
  <c r="G2028" i="19"/>
  <c r="G2027" i="19"/>
  <c r="G2026" i="19"/>
  <c r="G2025" i="19"/>
  <c r="G2024" i="19"/>
  <c r="G2023" i="19"/>
  <c r="G2022" i="19"/>
  <c r="G2021" i="19"/>
  <c r="G2020" i="19"/>
  <c r="G2019" i="19"/>
  <c r="G2018" i="19"/>
  <c r="G2017" i="19"/>
  <c r="G2016" i="19"/>
  <c r="G2015" i="19"/>
  <c r="G2014" i="19"/>
  <c r="G2013" i="19"/>
  <c r="G2012" i="19"/>
  <c r="G2011" i="19"/>
  <c r="G2010" i="19"/>
  <c r="G2009" i="19"/>
  <c r="G2008" i="19"/>
  <c r="G2007" i="19"/>
  <c r="G2006" i="19"/>
  <c r="G2005" i="19"/>
  <c r="G2004" i="19"/>
  <c r="G2003" i="19"/>
  <c r="G2002" i="19"/>
  <c r="G2001" i="19"/>
  <c r="G2000" i="19"/>
  <c r="G1999" i="19"/>
  <c r="G1998" i="19"/>
  <c r="G1997" i="19"/>
  <c r="G1996" i="19"/>
  <c r="G1995" i="19"/>
  <c r="G1994" i="19"/>
  <c r="G1993" i="19"/>
  <c r="G1992" i="19"/>
  <c r="G1991" i="19"/>
  <c r="G1990" i="19"/>
  <c r="G1989" i="19"/>
  <c r="G1988" i="19"/>
  <c r="G1987" i="19"/>
  <c r="G1986" i="19"/>
  <c r="G1985" i="19"/>
  <c r="G1984" i="19"/>
  <c r="G1983" i="19"/>
  <c r="G1982" i="19"/>
  <c r="G1981" i="19"/>
  <c r="G1980" i="19"/>
  <c r="G1979" i="19"/>
  <c r="G1978" i="19"/>
  <c r="G1977" i="19"/>
  <c r="G1976" i="19"/>
  <c r="G1975" i="19"/>
  <c r="G1974" i="19"/>
  <c r="G1973" i="19"/>
  <c r="G1972" i="19"/>
  <c r="G1971" i="19"/>
  <c r="G1970" i="19"/>
  <c r="G1969" i="19"/>
  <c r="G1968" i="19"/>
  <c r="G1967" i="19"/>
  <c r="G1966" i="19"/>
  <c r="G1965" i="19"/>
  <c r="G1964" i="19"/>
  <c r="G1963" i="19"/>
  <c r="G1962" i="19"/>
  <c r="G1961" i="19"/>
  <c r="G1960" i="19"/>
  <c r="G1959" i="19"/>
  <c r="G1958" i="19"/>
  <c r="G1957" i="19"/>
  <c r="G1956" i="19"/>
  <c r="G1955" i="19"/>
  <c r="G1954" i="19"/>
  <c r="G1953" i="19"/>
  <c r="G1952" i="19"/>
  <c r="G1951" i="19"/>
  <c r="G1950" i="19"/>
  <c r="G1949" i="19"/>
  <c r="G1948" i="19"/>
  <c r="G1947" i="19"/>
  <c r="G1946" i="19"/>
  <c r="G1945" i="19"/>
  <c r="G1944" i="19"/>
  <c r="G1943" i="19"/>
  <c r="G1942" i="19"/>
  <c r="G1941" i="19"/>
  <c r="G1940" i="19"/>
  <c r="G1939" i="19"/>
  <c r="G1938" i="19"/>
  <c r="G1937" i="19"/>
  <c r="G1936" i="19"/>
  <c r="G1935" i="19"/>
  <c r="G1934" i="19"/>
  <c r="G1933" i="19"/>
  <c r="G1932" i="19"/>
  <c r="G1931" i="19"/>
  <c r="G1930" i="19"/>
  <c r="G1929" i="19"/>
  <c r="G1928" i="19"/>
  <c r="G1927" i="19"/>
  <c r="G1926" i="19"/>
  <c r="G1925" i="19"/>
  <c r="G1924" i="19"/>
  <c r="G1923" i="19"/>
  <c r="G1922" i="19"/>
  <c r="G1921" i="19"/>
  <c r="G1920" i="19"/>
  <c r="G1919" i="19"/>
  <c r="G1918" i="19"/>
  <c r="G1917" i="19"/>
  <c r="G1916" i="19"/>
  <c r="G1915" i="19"/>
  <c r="G1914" i="19"/>
  <c r="G1913" i="19"/>
  <c r="G1912" i="19"/>
  <c r="G1911" i="19"/>
  <c r="G1910" i="19"/>
  <c r="G1909" i="19"/>
  <c r="G1908" i="19"/>
  <c r="G1907" i="19"/>
  <c r="G1906" i="19"/>
  <c r="G1905" i="19"/>
  <c r="G1904" i="19"/>
  <c r="G1903" i="19"/>
  <c r="G1902" i="19"/>
  <c r="G1901" i="19"/>
  <c r="G1900" i="19"/>
  <c r="G1899" i="19"/>
  <c r="G1898" i="19"/>
  <c r="G1897" i="19"/>
  <c r="G1896" i="19"/>
  <c r="G1895" i="19"/>
  <c r="G1894" i="19"/>
  <c r="G1893" i="19"/>
  <c r="G1892" i="19"/>
  <c r="G1891" i="19"/>
  <c r="G1890" i="19"/>
  <c r="G1889" i="19"/>
  <c r="G1888" i="19"/>
  <c r="G1887" i="19"/>
  <c r="G1886" i="19"/>
  <c r="G1885" i="19"/>
  <c r="G1884" i="19"/>
  <c r="G1883" i="19"/>
  <c r="G1882" i="19"/>
  <c r="G1881" i="19"/>
  <c r="G1880" i="19"/>
  <c r="G1879" i="19"/>
  <c r="G1878" i="19"/>
  <c r="G1877" i="19"/>
  <c r="G1876" i="19"/>
  <c r="G1875" i="19"/>
  <c r="G1874" i="19"/>
  <c r="G1873" i="19"/>
  <c r="G1872" i="19"/>
  <c r="G1871" i="19"/>
  <c r="G1870" i="19"/>
  <c r="G1869" i="19"/>
  <c r="G1868" i="19"/>
  <c r="G1867" i="19"/>
  <c r="G1866" i="19"/>
  <c r="G1865" i="19"/>
  <c r="G1864" i="19"/>
  <c r="G1863" i="19"/>
  <c r="G1862" i="19"/>
  <c r="G1861" i="19"/>
  <c r="G1860" i="19"/>
  <c r="G1859" i="19"/>
  <c r="G1858" i="19"/>
  <c r="G1857" i="19"/>
  <c r="G1856" i="19"/>
  <c r="G1855" i="19"/>
  <c r="G1854" i="19"/>
  <c r="G1853" i="19"/>
  <c r="G1852" i="19"/>
  <c r="G1851" i="19"/>
  <c r="G1850" i="19"/>
  <c r="G1849" i="19"/>
  <c r="G1848" i="19"/>
  <c r="G1847" i="19"/>
  <c r="G1846" i="19"/>
  <c r="G1845" i="19"/>
  <c r="G1844" i="19"/>
  <c r="G1843" i="19"/>
  <c r="G1842" i="19"/>
  <c r="G1841" i="19"/>
  <c r="G1840" i="19"/>
  <c r="G1839" i="19"/>
  <c r="G1838" i="19"/>
  <c r="G1837" i="19"/>
  <c r="G1836" i="19"/>
  <c r="G1835" i="19"/>
  <c r="G1834" i="19"/>
  <c r="G1833" i="19"/>
  <c r="G1832" i="19"/>
  <c r="G1831" i="19"/>
  <c r="G1830" i="19"/>
  <c r="G1829" i="19"/>
  <c r="G1828" i="19"/>
  <c r="G1827" i="19"/>
  <c r="G1826" i="19"/>
  <c r="G1825" i="19"/>
  <c r="G1823" i="19"/>
  <c r="G1822" i="19"/>
  <c r="G1821" i="19"/>
  <c r="G1820" i="19"/>
  <c r="G1819" i="19"/>
  <c r="G1818" i="19"/>
  <c r="G1816" i="19"/>
  <c r="G1815" i="19"/>
  <c r="G1814" i="19"/>
  <c r="G1813" i="19"/>
  <c r="G1812" i="19"/>
  <c r="G1810" i="19"/>
  <c r="G1809" i="19"/>
  <c r="G1808" i="19"/>
  <c r="G1807" i="19"/>
  <c r="G1806" i="19"/>
  <c r="G1805" i="19"/>
  <c r="G1804" i="19"/>
  <c r="G1803" i="19"/>
  <c r="G1802" i="19"/>
  <c r="G1801" i="19"/>
  <c r="G1800" i="19"/>
  <c r="G1799" i="19"/>
  <c r="G1798" i="19"/>
  <c r="G1797" i="19"/>
  <c r="G1796" i="19"/>
  <c r="G1795" i="19"/>
  <c r="G1794" i="19"/>
  <c r="G1793" i="19"/>
  <c r="G1792" i="19"/>
  <c r="G1791" i="19"/>
  <c r="G1790" i="19"/>
  <c r="G1789" i="19"/>
  <c r="G1788" i="19"/>
  <c r="G1785" i="19"/>
  <c r="G1784" i="19"/>
  <c r="G1783" i="19"/>
  <c r="G1782" i="19"/>
  <c r="G1781" i="19"/>
  <c r="G1780" i="19"/>
  <c r="G1779" i="19"/>
  <c r="G1777" i="19"/>
  <c r="G1776" i="19"/>
  <c r="G1775" i="19"/>
  <c r="G1773" i="19"/>
  <c r="G1772" i="19"/>
  <c r="G1771" i="19"/>
  <c r="G1770" i="19"/>
  <c r="G1769" i="19"/>
  <c r="G1768" i="19"/>
  <c r="G1767" i="19"/>
  <c r="G1766" i="19"/>
  <c r="G1765" i="19"/>
  <c r="G1764" i="19"/>
  <c r="G1763" i="19"/>
  <c r="G1762" i="19"/>
  <c r="G1761" i="19"/>
  <c r="G1760" i="19"/>
  <c r="G1759" i="19"/>
  <c r="G1758" i="19"/>
  <c r="G1757" i="19"/>
  <c r="G1756" i="19"/>
  <c r="G1755" i="19"/>
  <c r="G1753" i="19"/>
  <c r="G1752" i="19"/>
  <c r="G1751" i="19"/>
  <c r="G1750" i="19"/>
  <c r="G1749" i="19"/>
  <c r="G1748" i="19"/>
  <c r="G1747" i="19"/>
  <c r="G1746" i="19"/>
  <c r="G1744" i="19"/>
  <c r="G1743" i="19"/>
  <c r="G1742" i="19"/>
  <c r="G1741" i="19"/>
  <c r="G1740" i="19"/>
  <c r="G1739" i="19"/>
  <c r="G1738" i="19"/>
  <c r="G1737" i="19"/>
  <c r="G1736" i="19"/>
  <c r="G1735" i="19"/>
  <c r="G1734" i="19"/>
  <c r="G1733" i="19"/>
  <c r="G1732" i="19"/>
  <c r="G1731" i="19"/>
  <c r="G1730" i="19"/>
  <c r="G1729" i="19"/>
  <c r="G1728" i="19"/>
  <c r="G1726" i="19"/>
  <c r="G1725" i="19"/>
  <c r="G1724" i="19"/>
  <c r="G1723" i="19"/>
  <c r="G1721" i="19"/>
  <c r="G1720" i="19"/>
  <c r="G1719" i="19"/>
  <c r="G1715" i="19"/>
  <c r="G1714" i="19"/>
  <c r="C29" i="18"/>
  <c r="B29" i="18"/>
  <c r="C24" i="18"/>
  <c r="B24" i="18"/>
  <c r="C21" i="18"/>
  <c r="B21" i="18"/>
  <c r="C16" i="18"/>
  <c r="B16" i="18"/>
  <c r="C12" i="18"/>
  <c r="B12" i="18"/>
  <c r="C7" i="18"/>
  <c r="B7" i="18"/>
  <c r="B30" i="18" s="1"/>
  <c r="C30" i="18" l="1"/>
  <c r="S24" i="17"/>
  <c r="O24" i="17"/>
  <c r="K24" i="17"/>
  <c r="G24" i="17"/>
  <c r="T23" i="17"/>
  <c r="P23" i="17"/>
  <c r="L23" i="17"/>
  <c r="H23" i="17"/>
  <c r="D23" i="17"/>
  <c r="C23" i="17"/>
  <c r="T22" i="17"/>
  <c r="P22" i="17"/>
  <c r="L22" i="17"/>
  <c r="H22" i="17"/>
  <c r="D22" i="17"/>
  <c r="C22" i="17"/>
  <c r="T21" i="17"/>
  <c r="P21" i="17"/>
  <c r="L21" i="17"/>
  <c r="H21" i="17"/>
  <c r="D21" i="17" s="1"/>
  <c r="C21" i="17"/>
  <c r="T20" i="17"/>
  <c r="P20" i="17"/>
  <c r="L20" i="17"/>
  <c r="H20" i="17"/>
  <c r="D20" i="17"/>
  <c r="C20" i="17"/>
  <c r="S12" i="17"/>
  <c r="O12" i="17"/>
  <c r="L12" i="17"/>
  <c r="K12" i="17"/>
  <c r="H12" i="17"/>
  <c r="G12" i="17"/>
  <c r="T11" i="17"/>
  <c r="P11" i="17"/>
  <c r="L11" i="17"/>
  <c r="H11" i="17"/>
  <c r="D11" i="17" s="1"/>
  <c r="C11" i="17"/>
  <c r="T10" i="17"/>
  <c r="D10" i="17" s="1"/>
  <c r="P10" i="17"/>
  <c r="L10" i="17"/>
  <c r="H10" i="17"/>
  <c r="C10" i="17"/>
  <c r="T9" i="17"/>
  <c r="T12" i="17" s="1"/>
  <c r="P9" i="17"/>
  <c r="P12" i="17" s="1"/>
  <c r="L9" i="17"/>
  <c r="H9" i="17"/>
  <c r="C9" i="17"/>
  <c r="T8" i="17"/>
  <c r="D8" i="17" s="1"/>
  <c r="P8" i="17"/>
  <c r="L8" i="17"/>
  <c r="H8" i="17"/>
  <c r="C8" i="17"/>
  <c r="D9" i="17" l="1"/>
  <c r="H24" i="17"/>
  <c r="T24" i="17"/>
  <c r="L24" i="17"/>
  <c r="P24" i="17"/>
  <c r="D24" i="17"/>
  <c r="D12" i="17"/>
  <c r="AE173" i="1" s="1"/>
  <c r="AE278" i="1" l="1"/>
  <c r="D26" i="17"/>
  <c r="AA58" i="16"/>
  <c r="AA54" i="16" s="1"/>
  <c r="L58" i="16"/>
  <c r="Z58" i="16" s="1"/>
  <c r="AA57" i="16"/>
  <c r="Z57" i="16"/>
  <c r="AA56" i="16"/>
  <c r="L56" i="16"/>
  <c r="Z56" i="16" s="1"/>
  <c r="AA55" i="16"/>
  <c r="L55" i="16"/>
  <c r="AG54" i="16"/>
  <c r="AC54" i="16"/>
  <c r="AC53" i="16" s="1"/>
  <c r="Y54" i="16"/>
  <c r="X54" i="16"/>
  <c r="W54" i="16"/>
  <c r="V54" i="16"/>
  <c r="U54" i="16"/>
  <c r="T54" i="16"/>
  <c r="S54" i="16"/>
  <c r="R54" i="16"/>
  <c r="Q54" i="16"/>
  <c r="P54" i="16"/>
  <c r="O54" i="16"/>
  <c r="N54" i="16"/>
  <c r="M54" i="16"/>
  <c r="K54" i="16"/>
  <c r="J54" i="16"/>
  <c r="I54" i="16"/>
  <c r="I53" i="16" s="1"/>
  <c r="H54" i="16"/>
  <c r="H53" i="16" s="1"/>
  <c r="G54" i="16"/>
  <c r="G53" i="16" s="1"/>
  <c r="F54" i="16"/>
  <c r="F53" i="16" s="1"/>
  <c r="E54" i="16"/>
  <c r="E53" i="16" s="1"/>
  <c r="D54" i="16"/>
  <c r="D53" i="16" s="1"/>
  <c r="C54" i="16"/>
  <c r="AG53" i="16"/>
  <c r="C53" i="16"/>
  <c r="AA52" i="16"/>
  <c r="L52" i="16"/>
  <c r="Z52" i="16" s="1"/>
  <c r="AA51" i="16"/>
  <c r="L51" i="16"/>
  <c r="Z51" i="16" s="1"/>
  <c r="AA50" i="16"/>
  <c r="L50" i="16"/>
  <c r="Z50" i="16" s="1"/>
  <c r="AB50" i="16" s="1"/>
  <c r="AA49" i="16"/>
  <c r="X49" i="16"/>
  <c r="W49" i="16"/>
  <c r="V49" i="16"/>
  <c r="U49" i="16"/>
  <c r="T49" i="16"/>
  <c r="S49" i="16"/>
  <c r="R49" i="16"/>
  <c r="Q49" i="16"/>
  <c r="P49" i="16"/>
  <c r="O49" i="16"/>
  <c r="N49" i="16"/>
  <c r="M49" i="16"/>
  <c r="AD48" i="16"/>
  <c r="AH48" i="16" s="1"/>
  <c r="AA48" i="16"/>
  <c r="AB48" i="16" s="1"/>
  <c r="L48" i="16"/>
  <c r="Z48" i="16" s="1"/>
  <c r="AA47" i="16"/>
  <c r="L47" i="16"/>
  <c r="Z47" i="16" s="1"/>
  <c r="AA46" i="16"/>
  <c r="L46" i="16"/>
  <c r="Z46" i="16" s="1"/>
  <c r="AD46" i="16" s="1"/>
  <c r="AA45" i="16"/>
  <c r="L45" i="16"/>
  <c r="Z45" i="16" s="1"/>
  <c r="AA44" i="16"/>
  <c r="L44" i="16"/>
  <c r="Z44" i="16" s="1"/>
  <c r="AD44" i="16" s="1"/>
  <c r="AA43" i="16"/>
  <c r="AB43" i="16" s="1"/>
  <c r="L43" i="16"/>
  <c r="Z43" i="16" s="1"/>
  <c r="AD43" i="16" s="1"/>
  <c r="AA42" i="16"/>
  <c r="L42" i="16"/>
  <c r="Z42" i="16" s="1"/>
  <c r="AD42" i="16" s="1"/>
  <c r="AA41" i="16"/>
  <c r="L41" i="16"/>
  <c r="Z41" i="16" s="1"/>
  <c r="AA40" i="16"/>
  <c r="L40" i="16"/>
  <c r="Z40" i="16" s="1"/>
  <c r="AA39" i="16"/>
  <c r="L39" i="16"/>
  <c r="Z39" i="16" s="1"/>
  <c r="L38" i="16"/>
  <c r="Z38" i="16" s="1"/>
  <c r="AD38" i="16" s="1"/>
  <c r="J38" i="16"/>
  <c r="AA38" i="16" s="1"/>
  <c r="I38" i="16"/>
  <c r="G38" i="16"/>
  <c r="G37" i="16" s="1"/>
  <c r="F38" i="16"/>
  <c r="F37" i="16" s="1"/>
  <c r="E38" i="16"/>
  <c r="E37" i="16" s="1"/>
  <c r="D38" i="16"/>
  <c r="D37" i="16" s="1"/>
  <c r="C38" i="16"/>
  <c r="C37" i="16" s="1"/>
  <c r="AG37" i="16"/>
  <c r="AC37" i="16"/>
  <c r="Y37" i="16"/>
  <c r="X37" i="16"/>
  <c r="W37" i="16"/>
  <c r="V37" i="16"/>
  <c r="U37" i="16"/>
  <c r="T37" i="16"/>
  <c r="S37" i="16"/>
  <c r="R37" i="16"/>
  <c r="Q37" i="16"/>
  <c r="P37" i="16"/>
  <c r="O37" i="16"/>
  <c r="N37" i="16"/>
  <c r="M37" i="16"/>
  <c r="K37" i="16"/>
  <c r="J37" i="16"/>
  <c r="I37" i="16"/>
  <c r="H37" i="16"/>
  <c r="AA36" i="16"/>
  <c r="L36" i="16"/>
  <c r="Z36" i="16" s="1"/>
  <c r="AA35" i="16"/>
  <c r="AA34" i="16" s="1"/>
  <c r="L35" i="16"/>
  <c r="Z35" i="16" s="1"/>
  <c r="AD35" i="16" s="1"/>
  <c r="AG34" i="16"/>
  <c r="AC34" i="16"/>
  <c r="Y34" i="16"/>
  <c r="X34" i="16"/>
  <c r="W34" i="16"/>
  <c r="V34" i="16"/>
  <c r="U34" i="16"/>
  <c r="T34" i="16"/>
  <c r="S34" i="16"/>
  <c r="R34" i="16"/>
  <c r="Q34" i="16"/>
  <c r="P34" i="16"/>
  <c r="O34" i="16"/>
  <c r="N34" i="16"/>
  <c r="M34" i="16"/>
  <c r="K34" i="16"/>
  <c r="J34" i="16"/>
  <c r="I34" i="16"/>
  <c r="I5" i="16" s="1"/>
  <c r="H34" i="16"/>
  <c r="G34" i="16"/>
  <c r="F34" i="16"/>
  <c r="E34" i="16"/>
  <c r="D34" i="16"/>
  <c r="C34" i="16"/>
  <c r="C5" i="16" s="1"/>
  <c r="AA33" i="16"/>
  <c r="L33" i="16"/>
  <c r="Z33" i="16" s="1"/>
  <c r="AA32" i="16"/>
  <c r="L32" i="16"/>
  <c r="Z32" i="16" s="1"/>
  <c r="AA31" i="16"/>
  <c r="L31" i="16"/>
  <c r="Z31" i="16" s="1"/>
  <c r="AA30" i="16"/>
  <c r="L30" i="16"/>
  <c r="Z30" i="16" s="1"/>
  <c r="K30" i="16"/>
  <c r="AA29" i="16"/>
  <c r="L29" i="16"/>
  <c r="Z29" i="16" s="1"/>
  <c r="AA28" i="16"/>
  <c r="L28" i="16"/>
  <c r="Z28" i="16" s="1"/>
  <c r="AB28" i="16" s="1"/>
  <c r="AA27" i="16"/>
  <c r="L27" i="16"/>
  <c r="Z27" i="16" s="1"/>
  <c r="AA26" i="16"/>
  <c r="L26" i="16"/>
  <c r="Z26" i="16" s="1"/>
  <c r="AD26" i="16" s="1"/>
  <c r="K26" i="16"/>
  <c r="AA25" i="16"/>
  <c r="L25" i="16"/>
  <c r="Z25" i="16" s="1"/>
  <c r="AA24" i="16"/>
  <c r="L24" i="16"/>
  <c r="Z24" i="16" s="1"/>
  <c r="AA23" i="16"/>
  <c r="L23" i="16"/>
  <c r="Z23" i="16" s="1"/>
  <c r="AA22" i="16"/>
  <c r="L22" i="16"/>
  <c r="Z22" i="16" s="1"/>
  <c r="AD21" i="16"/>
  <c r="AA21" i="16"/>
  <c r="L21" i="16"/>
  <c r="Z21" i="16" s="1"/>
  <c r="AB21" i="16" s="1"/>
  <c r="AA20" i="16"/>
  <c r="L20" i="16"/>
  <c r="Z20" i="16" s="1"/>
  <c r="AA19" i="16"/>
  <c r="L19" i="16"/>
  <c r="Z19" i="16" s="1"/>
  <c r="AA18" i="16"/>
  <c r="L18" i="16"/>
  <c r="Z18" i="16" s="1"/>
  <c r="AA17" i="16"/>
  <c r="L17" i="16"/>
  <c r="Z17" i="16" s="1"/>
  <c r="AA16" i="16"/>
  <c r="L16" i="16"/>
  <c r="Z16" i="16" s="1"/>
  <c r="AA15" i="16"/>
  <c r="L15" i="16"/>
  <c r="L14" i="16"/>
  <c r="Z14" i="16" s="1"/>
  <c r="J14" i="16"/>
  <c r="AA14" i="16" s="1"/>
  <c r="G14" i="16"/>
  <c r="G12" i="16" s="1"/>
  <c r="AA13" i="16"/>
  <c r="L13" i="16"/>
  <c r="Z13" i="16" s="1"/>
  <c r="AG12" i="16"/>
  <c r="AC12" i="16"/>
  <c r="Y12" i="16"/>
  <c r="X12" i="16"/>
  <c r="W12" i="16"/>
  <c r="V12" i="16"/>
  <c r="U12" i="16"/>
  <c r="T12" i="16"/>
  <c r="S12" i="16"/>
  <c r="R12" i="16"/>
  <c r="Q12" i="16"/>
  <c r="P12" i="16"/>
  <c r="O12" i="16"/>
  <c r="N12" i="16"/>
  <c r="M12" i="16"/>
  <c r="K12" i="16"/>
  <c r="I12" i="16"/>
  <c r="H12" i="16"/>
  <c r="F12" i="16"/>
  <c r="E12" i="16"/>
  <c r="D12" i="16"/>
  <c r="C12" i="16"/>
  <c r="AA11" i="16"/>
  <c r="L11" i="16"/>
  <c r="Z11" i="16" s="1"/>
  <c r="AA10" i="16"/>
  <c r="L10" i="16"/>
  <c r="Z10" i="16" s="1"/>
  <c r="AA9" i="16"/>
  <c r="L9" i="16"/>
  <c r="Z9" i="16" s="1"/>
  <c r="AG8" i="16"/>
  <c r="AC8" i="16"/>
  <c r="Y8" i="16"/>
  <c r="X8" i="16"/>
  <c r="W8" i="16"/>
  <c r="V8" i="16"/>
  <c r="U8" i="16"/>
  <c r="T8" i="16"/>
  <c r="S8" i="16"/>
  <c r="R8" i="16"/>
  <c r="Q8" i="16"/>
  <c r="P8" i="16"/>
  <c r="O8" i="16"/>
  <c r="N8" i="16"/>
  <c r="M8" i="16"/>
  <c r="K8" i="16"/>
  <c r="J8" i="16"/>
  <c r="I8" i="16"/>
  <c r="H8" i="16"/>
  <c r="G8" i="16"/>
  <c r="F8" i="16"/>
  <c r="E8" i="16"/>
  <c r="D8" i="16"/>
  <c r="C8" i="16"/>
  <c r="AA7" i="16"/>
  <c r="Z7" i="16"/>
  <c r="AD7" i="16" s="1"/>
  <c r="AF7" i="16" s="1"/>
  <c r="L7" i="16"/>
  <c r="AA6" i="16"/>
  <c r="L6" i="16"/>
  <c r="Z6" i="16" s="1"/>
  <c r="AD6" i="16" s="1"/>
  <c r="AH43" i="16" l="1"/>
  <c r="AJ43" i="16" s="1"/>
  <c r="AF43" i="16"/>
  <c r="AE43" i="16"/>
  <c r="AC5" i="16"/>
  <c r="L37" i="16"/>
  <c r="L49" i="16"/>
  <c r="Z49" i="16" s="1"/>
  <c r="L8" i="16"/>
  <c r="L12" i="16"/>
  <c r="AB35" i="16"/>
  <c r="G5" i="16"/>
  <c r="L34" i="16"/>
  <c r="AB7" i="16"/>
  <c r="AA8" i="16"/>
  <c r="J12" i="16"/>
  <c r="H5" i="16"/>
  <c r="AD18" i="16"/>
  <c r="AB18" i="16"/>
  <c r="AH42" i="16"/>
  <c r="AE42" i="16"/>
  <c r="AF42" i="16"/>
  <c r="AD22" i="16"/>
  <c r="AB22" i="16"/>
  <c r="AD17" i="16"/>
  <c r="AB17" i="16"/>
  <c r="Z8" i="16"/>
  <c r="AD9" i="16"/>
  <c r="AB9" i="16"/>
  <c r="AD39" i="16"/>
  <c r="AB39" i="16"/>
  <c r="AH26" i="16"/>
  <c r="AF26" i="16"/>
  <c r="AE26" i="16"/>
  <c r="AD19" i="16"/>
  <c r="AB19" i="16"/>
  <c r="AD11" i="16"/>
  <c r="AB11" i="16"/>
  <c r="AD29" i="16"/>
  <c r="AB29" i="16"/>
  <c r="AH6" i="16"/>
  <c r="AF6" i="16"/>
  <c r="AE6" i="16"/>
  <c r="Z34" i="16"/>
  <c r="AD36" i="16"/>
  <c r="AD34" i="16" s="1"/>
  <c r="AB36" i="16"/>
  <c r="AB13" i="16"/>
  <c r="AD13" i="16"/>
  <c r="AD31" i="16"/>
  <c r="AB31" i="16"/>
  <c r="AD24" i="16"/>
  <c r="AB24" i="16"/>
  <c r="AD32" i="16"/>
  <c r="AB32" i="16"/>
  <c r="AB49" i="16"/>
  <c r="AD49" i="16"/>
  <c r="AF46" i="16"/>
  <c r="AE46" i="16"/>
  <c r="AH46" i="16"/>
  <c r="AD52" i="16"/>
  <c r="AB52" i="16"/>
  <c r="AD41" i="16"/>
  <c r="AD37" i="16" s="1"/>
  <c r="AB41" i="16"/>
  <c r="AD20" i="16"/>
  <c r="AB20" i="16"/>
  <c r="AJ48" i="16"/>
  <c r="AI48" i="16"/>
  <c r="AB34" i="16"/>
  <c r="AH44" i="16"/>
  <c r="AF44" i="16"/>
  <c r="AE44" i="16"/>
  <c r="AD25" i="16"/>
  <c r="AB25" i="16"/>
  <c r="AB44" i="16"/>
  <c r="AE7" i="16"/>
  <c r="Z15" i="16"/>
  <c r="AH21" i="16"/>
  <c r="AF21" i="16"/>
  <c r="AE21" i="16"/>
  <c r="AD10" i="16"/>
  <c r="AB10" i="16"/>
  <c r="AD28" i="16"/>
  <c r="AD40" i="16"/>
  <c r="AB40" i="16"/>
  <c r="AI43" i="16"/>
  <c r="AD47" i="16"/>
  <c r="AB47" i="16"/>
  <c r="AH7" i="16"/>
  <c r="AE35" i="16"/>
  <c r="AF35" i="16"/>
  <c r="AH35" i="16"/>
  <c r="AA12" i="16"/>
  <c r="AF38" i="16"/>
  <c r="AE38" i="16"/>
  <c r="AE48" i="16"/>
  <c r="AD16" i="16"/>
  <c r="AB16" i="16"/>
  <c r="AB26" i="16"/>
  <c r="AD33" i="16"/>
  <c r="AB33" i="16"/>
  <c r="AA37" i="16"/>
  <c r="AD45" i="16"/>
  <c r="AB45" i="16"/>
  <c r="AF48" i="16"/>
  <c r="AD56" i="16"/>
  <c r="AB56" i="16"/>
  <c r="AG5" i="16"/>
  <c r="AD23" i="16"/>
  <c r="AB23" i="16"/>
  <c r="AH38" i="16"/>
  <c r="AB6" i="16"/>
  <c r="AB42" i="16"/>
  <c r="AD30" i="16"/>
  <c r="AB30" i="16"/>
  <c r="AD57" i="16"/>
  <c r="AB57" i="16"/>
  <c r="AB14" i="16"/>
  <c r="AB46" i="16"/>
  <c r="AD14" i="16"/>
  <c r="AD58" i="16"/>
  <c r="AB58" i="16"/>
  <c r="AD27" i="16"/>
  <c r="AB27" i="16"/>
  <c r="AD51" i="16"/>
  <c r="AB51" i="16"/>
  <c r="L54" i="16"/>
  <c r="Z55" i="16"/>
  <c r="AB38" i="16"/>
  <c r="F5" i="16"/>
  <c r="D5" i="16"/>
  <c r="E5" i="16"/>
  <c r="Z37" i="16"/>
  <c r="AB8" i="16" l="1"/>
  <c r="AH11" i="16"/>
  <c r="AF11" i="16"/>
  <c r="AE11" i="16"/>
  <c r="AB37" i="16"/>
  <c r="AF30" i="16"/>
  <c r="AE30" i="16"/>
  <c r="AH30" i="16"/>
  <c r="AD15" i="16"/>
  <c r="AB15" i="16"/>
  <c r="AE45" i="16"/>
  <c r="AH45" i="16"/>
  <c r="AF45" i="16"/>
  <c r="AF20" i="16"/>
  <c r="AE20" i="16"/>
  <c r="AH20" i="16"/>
  <c r="AH36" i="16"/>
  <c r="AF36" i="16"/>
  <c r="AF34" i="16" s="1"/>
  <c r="AE36" i="16"/>
  <c r="AE34" i="16" s="1"/>
  <c r="AH17" i="16"/>
  <c r="AF17" i="16"/>
  <c r="AE17" i="16"/>
  <c r="AH58" i="16"/>
  <c r="AE58" i="16"/>
  <c r="AF58" i="16"/>
  <c r="AF40" i="16"/>
  <c r="AE40" i="16"/>
  <c r="AH40" i="16"/>
  <c r="AF14" i="16"/>
  <c r="AE14" i="16"/>
  <c r="AH14" i="16"/>
  <c r="AH28" i="16"/>
  <c r="AE28" i="16"/>
  <c r="AF28" i="16"/>
  <c r="AH41" i="16"/>
  <c r="AF41" i="16"/>
  <c r="AE41" i="16"/>
  <c r="AF22" i="16"/>
  <c r="AE22" i="16"/>
  <c r="AH22" i="16"/>
  <c r="AF18" i="16"/>
  <c r="AE18" i="16"/>
  <c r="AH18" i="16"/>
  <c r="AH49" i="16"/>
  <c r="AF49" i="16"/>
  <c r="AE49" i="16"/>
  <c r="AJ38" i="16"/>
  <c r="AI38" i="16"/>
  <c r="AH25" i="16"/>
  <c r="AF25" i="16"/>
  <c r="AE25" i="16"/>
  <c r="AE24" i="16"/>
  <c r="AH24" i="16"/>
  <c r="AF24" i="16"/>
  <c r="AD55" i="16"/>
  <c r="AB55" i="16"/>
  <c r="AB54" i="16" s="1"/>
  <c r="Z54" i="16"/>
  <c r="AH23" i="16"/>
  <c r="AF23" i="16"/>
  <c r="AE23" i="16"/>
  <c r="AJ7" i="16"/>
  <c r="AI7" i="16"/>
  <c r="AE39" i="16"/>
  <c r="AH39" i="16"/>
  <c r="AF39" i="16"/>
  <c r="AE51" i="16"/>
  <c r="AH51" i="16"/>
  <c r="AF51" i="16"/>
  <c r="AB12" i="16"/>
  <c r="Z12" i="16"/>
  <c r="AF33" i="16"/>
  <c r="AE33" i="16"/>
  <c r="AH33" i="16"/>
  <c r="AI46" i="16"/>
  <c r="AJ46" i="16"/>
  <c r="AJ42" i="16"/>
  <c r="AI42" i="16"/>
  <c r="AI21" i="16"/>
  <c r="AJ21" i="16"/>
  <c r="AH19" i="16"/>
  <c r="AF19" i="16"/>
  <c r="AE19" i="16"/>
  <c r="AJ35" i="16"/>
  <c r="AI35" i="16"/>
  <c r="AH32" i="16"/>
  <c r="AF32" i="16"/>
  <c r="AE32" i="16"/>
  <c r="AJ26" i="16"/>
  <c r="AI26" i="16"/>
  <c r="AJ44" i="16"/>
  <c r="AI44" i="16"/>
  <c r="AF31" i="16"/>
  <c r="AE31" i="16"/>
  <c r="AH31" i="16"/>
  <c r="AD12" i="16"/>
  <c r="AH13" i="16"/>
  <c r="AF13" i="16"/>
  <c r="AE13" i="16"/>
  <c r="AF56" i="16"/>
  <c r="AE56" i="16"/>
  <c r="AH56" i="16"/>
  <c r="AF47" i="16"/>
  <c r="AH47" i="16"/>
  <c r="AE47" i="16"/>
  <c r="AD8" i="16"/>
  <c r="AH9" i="16"/>
  <c r="AF9" i="16"/>
  <c r="AE9" i="16"/>
  <c r="AH27" i="16"/>
  <c r="AF27" i="16"/>
  <c r="AE27" i="16"/>
  <c r="AE10" i="16"/>
  <c r="AH10" i="16"/>
  <c r="AF10" i="16"/>
  <c r="AF52" i="16"/>
  <c r="AE52" i="16"/>
  <c r="AH52" i="16"/>
  <c r="AI6" i="16"/>
  <c r="AJ6" i="16"/>
  <c r="AF57" i="16"/>
  <c r="AH57" i="16"/>
  <c r="AE57" i="16"/>
  <c r="AF16" i="16"/>
  <c r="AE16" i="16"/>
  <c r="AH16" i="16"/>
  <c r="AH29" i="16"/>
  <c r="AF29" i="16"/>
  <c r="AE29" i="16"/>
  <c r="AF37" i="16" l="1"/>
  <c r="AE37" i="16"/>
  <c r="AI17" i="16"/>
  <c r="AJ17" i="16"/>
  <c r="AJ27" i="16"/>
  <c r="AI27" i="16"/>
  <c r="AI10" i="16"/>
  <c r="AJ10" i="16"/>
  <c r="AD54" i="16"/>
  <c r="AD53" i="16" s="1"/>
  <c r="AD5" i="16" s="1"/>
  <c r="AH55" i="16"/>
  <c r="AF55" i="16"/>
  <c r="AF54" i="16" s="1"/>
  <c r="AF53" i="16" s="1"/>
  <c r="AE55" i="16"/>
  <c r="AE54" i="16" s="1"/>
  <c r="AE53" i="16" s="1"/>
  <c r="AJ30" i="16"/>
  <c r="AI30" i="16"/>
  <c r="AI23" i="16"/>
  <c r="AJ23" i="16"/>
  <c r="AJ41" i="16"/>
  <c r="AI41" i="16"/>
  <c r="AE8" i="16"/>
  <c r="AJ29" i="16"/>
  <c r="AI29" i="16"/>
  <c r="AI25" i="16"/>
  <c r="AJ25" i="16"/>
  <c r="AI51" i="16"/>
  <c r="AJ51" i="16"/>
  <c r="AH15" i="16"/>
  <c r="AF15" i="16"/>
  <c r="AF12" i="16" s="1"/>
  <c r="AE15" i="16"/>
  <c r="AE12" i="16" s="1"/>
  <c r="AJ40" i="16"/>
  <c r="AI40" i="16"/>
  <c r="AJ56" i="16"/>
  <c r="AI56" i="16"/>
  <c r="AJ39" i="16"/>
  <c r="AI39" i="16"/>
  <c r="AJ49" i="16"/>
  <c r="AI49" i="16"/>
  <c r="AJ22" i="16"/>
  <c r="AI22" i="16"/>
  <c r="AJ31" i="16"/>
  <c r="AI31" i="16"/>
  <c r="AJ20" i="16"/>
  <c r="AI20" i="16"/>
  <c r="AJ33" i="16"/>
  <c r="AI33" i="16"/>
  <c r="AJ45" i="16"/>
  <c r="AI45" i="16"/>
  <c r="AJ9" i="16"/>
  <c r="AJ8" i="16" s="1"/>
  <c r="AI9" i="16"/>
  <c r="AI8" i="16" s="1"/>
  <c r="AH8" i="16"/>
  <c r="AJ14" i="16"/>
  <c r="AI14" i="16"/>
  <c r="AJ47" i="16"/>
  <c r="AI47" i="16"/>
  <c r="AH37" i="16"/>
  <c r="AI57" i="16"/>
  <c r="AJ57" i="16"/>
  <c r="AJ58" i="16"/>
  <c r="AI58" i="16"/>
  <c r="AJ36" i="16"/>
  <c r="AJ34" i="16" s="1"/>
  <c r="AI36" i="16"/>
  <c r="AI34" i="16" s="1"/>
  <c r="AJ24" i="16"/>
  <c r="AI24" i="16"/>
  <c r="AF8" i="16"/>
  <c r="AJ28" i="16"/>
  <c r="AI28" i="16"/>
  <c r="AJ16" i="16"/>
  <c r="AI16" i="16"/>
  <c r="AJ32" i="16"/>
  <c r="AI32" i="16"/>
  <c r="AH34" i="16"/>
  <c r="AI19" i="16"/>
  <c r="AJ19" i="16"/>
  <c r="AJ18" i="16"/>
  <c r="AI18" i="16"/>
  <c r="AJ52" i="16"/>
  <c r="AI52" i="16"/>
  <c r="AJ13" i="16"/>
  <c r="AI13" i="16"/>
  <c r="AJ11" i="16"/>
  <c r="AI11" i="16"/>
  <c r="AE5" i="16" l="1"/>
  <c r="AI37" i="16"/>
  <c r="AJ37" i="16"/>
  <c r="AH5" i="16"/>
  <c r="AF5" i="16"/>
  <c r="AI15" i="16"/>
  <c r="AJ15" i="16"/>
  <c r="AH12" i="16"/>
  <c r="AI12" i="16"/>
  <c r="AJ55" i="16"/>
  <c r="AJ54" i="16" s="1"/>
  <c r="AJ53" i="16" s="1"/>
  <c r="AI55" i="16"/>
  <c r="AI54" i="16" s="1"/>
  <c r="AI53" i="16" s="1"/>
  <c r="AH54" i="16"/>
  <c r="AH53" i="16" s="1"/>
  <c r="AJ12" i="16"/>
  <c r="AI5" i="16" l="1"/>
  <c r="AJ5" i="16"/>
  <c r="D405" i="15"/>
  <c r="B405" i="15"/>
  <c r="D404" i="15"/>
  <c r="D403" i="15"/>
  <c r="D402" i="15"/>
  <c r="D401" i="15"/>
  <c r="D400" i="15"/>
  <c r="D399" i="15"/>
  <c r="D398" i="15"/>
  <c r="D397" i="15"/>
  <c r="D396" i="15"/>
  <c r="D395" i="15"/>
  <c r="D394" i="15"/>
  <c r="D392" i="15"/>
  <c r="D391" i="15"/>
  <c r="D390" i="15"/>
  <c r="D389" i="15"/>
  <c r="D388" i="15"/>
  <c r="D387" i="15"/>
  <c r="D386" i="15"/>
  <c r="D384" i="15"/>
  <c r="D383" i="15"/>
  <c r="D382" i="15"/>
  <c r="D381" i="15"/>
  <c r="D380" i="15"/>
  <c r="D379" i="15"/>
  <c r="D378" i="15"/>
  <c r="D377" i="15"/>
  <c r="D375" i="15"/>
  <c r="D374" i="15"/>
  <c r="D372" i="15"/>
  <c r="D371" i="15"/>
  <c r="D370" i="15"/>
  <c r="D369" i="15"/>
  <c r="D368" i="15"/>
  <c r="D367" i="15"/>
  <c r="D366" i="15"/>
  <c r="D365" i="15"/>
  <c r="D364" i="15"/>
  <c r="D363" i="15"/>
  <c r="D362" i="15"/>
  <c r="D361" i="15"/>
  <c r="D359" i="15"/>
  <c r="D357" i="15"/>
  <c r="D356" i="15"/>
  <c r="D355" i="15"/>
  <c r="D354" i="15"/>
  <c r="D353" i="15"/>
  <c r="D352" i="15"/>
  <c r="D351" i="15"/>
  <c r="D350" i="15"/>
  <c r="D349" i="15"/>
  <c r="D348" i="15"/>
  <c r="D347" i="15"/>
  <c r="D346" i="15"/>
  <c r="D345" i="15"/>
  <c r="D344" i="15"/>
  <c r="D343" i="15"/>
  <c r="D342" i="15"/>
  <c r="D341" i="15"/>
  <c r="D339" i="15"/>
  <c r="D338" i="15"/>
  <c r="D337" i="15"/>
  <c r="D336" i="15"/>
  <c r="D335" i="15"/>
  <c r="D334" i="15"/>
  <c r="D333" i="15"/>
  <c r="D332" i="15"/>
  <c r="D331" i="15"/>
  <c r="D330" i="15"/>
  <c r="D328" i="15"/>
  <c r="D327" i="15"/>
  <c r="D326" i="15"/>
  <c r="D325" i="15"/>
  <c r="D324" i="15"/>
  <c r="D323" i="15"/>
  <c r="D321" i="15"/>
  <c r="D319" i="15"/>
  <c r="D318" i="15"/>
  <c r="D317" i="15"/>
  <c r="D316" i="15"/>
  <c r="D315" i="15"/>
  <c r="D313" i="15"/>
  <c r="D312" i="15"/>
  <c r="D311" i="15"/>
  <c r="D309" i="15"/>
  <c r="D307" i="15"/>
  <c r="D306" i="15"/>
  <c r="D305" i="15"/>
  <c r="D304" i="15"/>
  <c r="D303" i="15"/>
  <c r="D302" i="15"/>
  <c r="D301" i="15"/>
  <c r="D300" i="15"/>
  <c r="D299" i="15"/>
  <c r="D298" i="15"/>
  <c r="D297" i="15"/>
  <c r="D296" i="15"/>
  <c r="D295" i="15"/>
  <c r="D294" i="15"/>
  <c r="D293" i="15"/>
  <c r="D292" i="15"/>
  <c r="D291" i="15"/>
  <c r="D289" i="15"/>
  <c r="D288" i="15"/>
  <c r="D287" i="15"/>
  <c r="D286" i="15"/>
  <c r="D285" i="15"/>
  <c r="D284" i="15"/>
  <c r="D283" i="15"/>
  <c r="D282" i="15"/>
  <c r="D281" i="15"/>
  <c r="D280" i="15"/>
  <c r="D279" i="15"/>
  <c r="D278" i="15"/>
  <c r="D276" i="15"/>
  <c r="D275" i="15"/>
  <c r="D274" i="15"/>
  <c r="D273" i="15"/>
  <c r="D272" i="15"/>
  <c r="D271" i="15"/>
  <c r="D269" i="15"/>
  <c r="D268" i="15"/>
  <c r="D267" i="15"/>
  <c r="D266" i="15"/>
  <c r="D265" i="15"/>
  <c r="D264" i="15"/>
  <c r="D263" i="15"/>
  <c r="D262" i="15"/>
  <c r="D261" i="15"/>
  <c r="D260" i="15"/>
  <c r="D259" i="15"/>
  <c r="D257" i="15"/>
  <c r="D256" i="15"/>
  <c r="D255" i="15"/>
  <c r="D254" i="15"/>
  <c r="D253" i="15"/>
  <c r="D251" i="15"/>
  <c r="D250" i="15"/>
  <c r="D249" i="15"/>
  <c r="D247" i="15"/>
  <c r="D246" i="15"/>
  <c r="D245" i="15"/>
  <c r="D244" i="15"/>
  <c r="D243" i="15"/>
  <c r="D242" i="15"/>
  <c r="D241" i="15"/>
  <c r="D240" i="15"/>
  <c r="D239" i="15"/>
  <c r="D237" i="15"/>
  <c r="D236" i="15"/>
  <c r="D235" i="15"/>
  <c r="D234" i="15"/>
  <c r="D233" i="15"/>
  <c r="D232" i="15"/>
  <c r="D230" i="15"/>
  <c r="D229" i="15"/>
  <c r="D228" i="15"/>
  <c r="D227" i="15"/>
  <c r="D225" i="15"/>
  <c r="D224" i="15"/>
  <c r="D223" i="15"/>
  <c r="D221" i="15"/>
  <c r="D220" i="15"/>
  <c r="D219" i="15"/>
  <c r="D218" i="15"/>
  <c r="D217" i="15"/>
  <c r="D216" i="15"/>
  <c r="D215" i="15"/>
  <c r="D214" i="15"/>
  <c r="D213" i="15"/>
  <c r="D212" i="15"/>
  <c r="D211" i="15"/>
  <c r="D210" i="15"/>
  <c r="D208" i="15"/>
  <c r="D207" i="15"/>
  <c r="D206" i="15"/>
  <c r="D205" i="15"/>
  <c r="D204" i="15"/>
  <c r="D203" i="15"/>
  <c r="D202" i="15"/>
  <c r="D201" i="15"/>
  <c r="D200" i="15"/>
  <c r="D199" i="15"/>
  <c r="D198" i="15"/>
  <c r="D197" i="15"/>
  <c r="D196" i="15"/>
  <c r="D195" i="15"/>
  <c r="D194" i="15"/>
  <c r="D193" i="15"/>
  <c r="D192" i="15"/>
  <c r="D190" i="15"/>
  <c r="D189" i="15"/>
  <c r="D188" i="15"/>
  <c r="D187" i="15"/>
  <c r="D186" i="15"/>
  <c r="D184" i="15"/>
  <c r="D182" i="15"/>
  <c r="D181" i="15"/>
  <c r="D180" i="15"/>
  <c r="D179" i="15"/>
  <c r="D178" i="15"/>
  <c r="D177" i="15"/>
  <c r="D176" i="15"/>
  <c r="D175" i="15"/>
  <c r="D174" i="15"/>
  <c r="D173" i="15"/>
  <c r="D172" i="15"/>
  <c r="D171" i="15"/>
  <c r="D170" i="15"/>
  <c r="D169" i="15"/>
  <c r="D167" i="15"/>
  <c r="D166" i="15"/>
  <c r="D165" i="15"/>
  <c r="D164" i="15"/>
  <c r="D163" i="15"/>
  <c r="D162" i="15"/>
  <c r="D161" i="15"/>
  <c r="D160" i="15"/>
  <c r="D159" i="15"/>
  <c r="D158" i="15"/>
  <c r="D157" i="15"/>
  <c r="D155" i="15"/>
  <c r="D154" i="15"/>
  <c r="D153" i="15"/>
  <c r="D152" i="15"/>
  <c r="D151" i="15"/>
  <c r="D150" i="15"/>
  <c r="D149" i="15"/>
  <c r="D148" i="15"/>
  <c r="D147" i="15"/>
  <c r="D146" i="15"/>
  <c r="D145" i="15"/>
  <c r="D144" i="15"/>
  <c r="D143" i="15"/>
  <c r="D142" i="15"/>
  <c r="D140" i="15"/>
  <c r="D139" i="15"/>
  <c r="D138" i="15"/>
  <c r="D137" i="15"/>
  <c r="D136" i="15"/>
  <c r="D135" i="15"/>
  <c r="D133" i="15"/>
  <c r="D131" i="15"/>
  <c r="D129" i="15"/>
  <c r="D128" i="15"/>
  <c r="D127" i="15"/>
  <c r="D126" i="15"/>
  <c r="D125" i="15"/>
  <c r="D124" i="15"/>
  <c r="D123" i="15"/>
  <c r="D122" i="15"/>
  <c r="D121" i="15"/>
  <c r="D120" i="15"/>
  <c r="D118" i="15"/>
  <c r="D117" i="15"/>
  <c r="D116" i="15"/>
  <c r="D115" i="15"/>
  <c r="D114" i="15"/>
  <c r="D113" i="15"/>
  <c r="D112" i="15"/>
  <c r="D111" i="15"/>
  <c r="D110" i="15"/>
  <c r="D109" i="15"/>
  <c r="D108" i="15"/>
  <c r="D107" i="15"/>
  <c r="D106" i="15"/>
  <c r="D105" i="15"/>
  <c r="D104" i="15"/>
  <c r="D103" i="15"/>
  <c r="D102" i="15"/>
  <c r="D100" i="15"/>
  <c r="D99" i="15"/>
  <c r="D98" i="15"/>
  <c r="D97" i="15"/>
  <c r="D96" i="15"/>
  <c r="D95" i="15"/>
  <c r="D94" i="15"/>
  <c r="D93" i="15"/>
  <c r="D91" i="15"/>
  <c r="D90" i="15"/>
  <c r="D89" i="15"/>
  <c r="D88" i="15"/>
  <c r="D87" i="15"/>
  <c r="D86" i="15"/>
  <c r="D85" i="15"/>
  <c r="D84" i="15"/>
  <c r="D83" i="15"/>
  <c r="D82" i="15"/>
  <c r="D81" i="15"/>
  <c r="D80" i="15"/>
  <c r="D79" i="15"/>
  <c r="D78" i="15"/>
  <c r="D77" i="15"/>
  <c r="D76" i="15"/>
  <c r="D75" i="15"/>
  <c r="D73" i="15"/>
  <c r="D72" i="15"/>
  <c r="D71" i="15"/>
  <c r="D70" i="15"/>
  <c r="D69" i="15"/>
  <c r="D68" i="15"/>
  <c r="D67" i="15"/>
  <c r="D66" i="15"/>
  <c r="D65" i="15"/>
  <c r="D64" i="15"/>
  <c r="D63" i="15"/>
  <c r="D62" i="15"/>
  <c r="D60" i="15"/>
  <c r="D59" i="15"/>
  <c r="D58" i="15"/>
  <c r="D57" i="15"/>
  <c r="D56" i="15"/>
  <c r="D55" i="15"/>
  <c r="D54" i="15"/>
  <c r="D53" i="15"/>
  <c r="D52" i="15"/>
  <c r="D51" i="15"/>
  <c r="D50" i="15"/>
  <c r="D49" i="15"/>
  <c r="D48" i="15"/>
  <c r="D47" i="15"/>
  <c r="D46" i="15"/>
  <c r="D45" i="15"/>
  <c r="D44" i="15"/>
  <c r="D42" i="15"/>
  <c r="D41" i="15"/>
  <c r="D40" i="15"/>
  <c r="D39" i="15"/>
  <c r="D37" i="15"/>
  <c r="D35" i="15"/>
  <c r="D34" i="15"/>
  <c r="D33" i="15"/>
  <c r="D32" i="15"/>
  <c r="D31" i="15"/>
  <c r="D30" i="15"/>
  <c r="D29" i="15"/>
  <c r="D28" i="15"/>
  <c r="D26" i="15"/>
  <c r="D25" i="15"/>
  <c r="D24" i="15"/>
  <c r="D23" i="15"/>
  <c r="D21" i="15"/>
  <c r="D20" i="15"/>
  <c r="D19" i="15"/>
  <c r="D18" i="15"/>
  <c r="D17" i="15"/>
  <c r="D16" i="15"/>
  <c r="D15" i="15"/>
  <c r="D14" i="15"/>
  <c r="D12" i="15"/>
  <c r="D11" i="15"/>
  <c r="D10" i="15"/>
  <c r="D9" i="15"/>
  <c r="D8" i="15"/>
  <c r="D7" i="15"/>
  <c r="D6" i="15"/>
  <c r="D5" i="15"/>
  <c r="D4" i="15"/>
  <c r="AE70" i="9" l="1"/>
  <c r="AE58" i="9"/>
  <c r="AE57" i="9"/>
  <c r="AK132" i="14" l="1"/>
  <c r="AK131" i="14"/>
  <c r="AJ131" i="14"/>
  <c r="AK130" i="14"/>
  <c r="AJ130" i="14"/>
  <c r="AI130" i="14"/>
  <c r="AK129" i="14"/>
  <c r="AJ129" i="14"/>
  <c r="AI129" i="14"/>
  <c r="AH129" i="14"/>
  <c r="AK128" i="14"/>
  <c r="AJ128" i="14"/>
  <c r="AI128" i="14"/>
  <c r="AI108" i="14" s="1"/>
  <c r="AH128" i="14"/>
  <c r="AK127" i="14"/>
  <c r="AJ127" i="14"/>
  <c r="AI127" i="14"/>
  <c r="AH127" i="14"/>
  <c r="AF127" i="14"/>
  <c r="AD127" i="14"/>
  <c r="AG127" i="14" s="1"/>
  <c r="AK126" i="14"/>
  <c r="AJ126" i="14"/>
  <c r="AI126" i="14"/>
  <c r="AH126" i="14"/>
  <c r="AF126" i="14"/>
  <c r="AD126" i="14"/>
  <c r="AC126" i="14"/>
  <c r="AG126" i="14" s="1"/>
  <c r="AK125" i="14"/>
  <c r="AJ125" i="14"/>
  <c r="AI125" i="14"/>
  <c r="AH125" i="14"/>
  <c r="AF125" i="14"/>
  <c r="AD125" i="14"/>
  <c r="AC125" i="14"/>
  <c r="AB125" i="14"/>
  <c r="AG125" i="14" s="1"/>
  <c r="AK124" i="14"/>
  <c r="AJ124" i="14"/>
  <c r="AI124" i="14"/>
  <c r="AH124" i="14"/>
  <c r="AF124" i="14"/>
  <c r="AD124" i="14"/>
  <c r="AC124" i="14"/>
  <c r="AB124" i="14"/>
  <c r="AA124" i="14"/>
  <c r="AG124" i="14" s="1"/>
  <c r="AK123" i="14"/>
  <c r="AJ123" i="14"/>
  <c r="AI123" i="14"/>
  <c r="AH123" i="14"/>
  <c r="AF123" i="14"/>
  <c r="AD123" i="14"/>
  <c r="AC123" i="14"/>
  <c r="AB123" i="14"/>
  <c r="AA123" i="14"/>
  <c r="Z123" i="14"/>
  <c r="AG123" i="14" s="1"/>
  <c r="AK122" i="14"/>
  <c r="AJ122" i="14"/>
  <c r="AI122" i="14"/>
  <c r="AH122" i="14"/>
  <c r="AG122" i="14"/>
  <c r="AF122" i="14"/>
  <c r="AD122" i="14"/>
  <c r="AC122" i="14"/>
  <c r="AB122" i="14"/>
  <c r="AA122" i="14"/>
  <c r="Z122" i="14"/>
  <c r="Y122" i="14"/>
  <c r="AK121" i="14"/>
  <c r="AJ121" i="14"/>
  <c r="AI121" i="14"/>
  <c r="AH121" i="14"/>
  <c r="AF121" i="14"/>
  <c r="AD121" i="14"/>
  <c r="AC121" i="14"/>
  <c r="AB121" i="14"/>
  <c r="AA121" i="14"/>
  <c r="Z121" i="14"/>
  <c r="Y121" i="14"/>
  <c r="X121" i="14"/>
  <c r="AG121" i="14" s="1"/>
  <c r="AK120" i="14"/>
  <c r="AJ120" i="14"/>
  <c r="AI120" i="14"/>
  <c r="AH120" i="14"/>
  <c r="AF120" i="14"/>
  <c r="AD120" i="14"/>
  <c r="AC120" i="14"/>
  <c r="AB120" i="14"/>
  <c r="AA120" i="14"/>
  <c r="Z120" i="14"/>
  <c r="Y120" i="14"/>
  <c r="X120" i="14"/>
  <c r="W120" i="14"/>
  <c r="AG120" i="14" s="1"/>
  <c r="AK119" i="14"/>
  <c r="AJ119" i="14"/>
  <c r="AI119" i="14"/>
  <c r="AH119" i="14"/>
  <c r="AF119" i="14"/>
  <c r="AD119" i="14"/>
  <c r="AC119" i="14"/>
  <c r="AB119" i="14"/>
  <c r="AA119" i="14"/>
  <c r="Z119" i="14"/>
  <c r="Y119" i="14"/>
  <c r="X119" i="14"/>
  <c r="W119" i="14"/>
  <c r="V119" i="14"/>
  <c r="AG119" i="14" s="1"/>
  <c r="AK118" i="14"/>
  <c r="AJ118" i="14"/>
  <c r="AI118" i="14"/>
  <c r="AH118" i="14"/>
  <c r="AF118" i="14"/>
  <c r="AD118" i="14"/>
  <c r="AC118" i="14"/>
  <c r="AB118" i="14"/>
  <c r="AA118" i="14"/>
  <c r="Z118" i="14"/>
  <c r="Y118" i="14"/>
  <c r="X118" i="14"/>
  <c r="W118" i="14"/>
  <c r="V118" i="14"/>
  <c r="U118" i="14"/>
  <c r="AG118" i="14" s="1"/>
  <c r="AK117" i="14"/>
  <c r="AJ117" i="14"/>
  <c r="AI117" i="14"/>
  <c r="AH117" i="14"/>
  <c r="AF117" i="14"/>
  <c r="AD117" i="14"/>
  <c r="AC117" i="14"/>
  <c r="AB117" i="14"/>
  <c r="AA117" i="14"/>
  <c r="Z117" i="14"/>
  <c r="Y117" i="14"/>
  <c r="X117" i="14"/>
  <c r="W117" i="14"/>
  <c r="V117" i="14"/>
  <c r="U117" i="14"/>
  <c r="T117" i="14"/>
  <c r="AG117" i="14" s="1"/>
  <c r="AK116" i="14"/>
  <c r="AJ116" i="14"/>
  <c r="AI116" i="14"/>
  <c r="AH116" i="14"/>
  <c r="AH108" i="14" s="1"/>
  <c r="AF116" i="14"/>
  <c r="AD116" i="14"/>
  <c r="AD108" i="14" s="1"/>
  <c r="AC116" i="14"/>
  <c r="AC108" i="14" s="1"/>
  <c r="AB116" i="14"/>
  <c r="AB108" i="14" s="1"/>
  <c r="AA116" i="14"/>
  <c r="AA108" i="14" s="1"/>
  <c r="Z116" i="14"/>
  <c r="Z108" i="14" s="1"/>
  <c r="Y116" i="14"/>
  <c r="Y108" i="14" s="1"/>
  <c r="X116" i="14"/>
  <c r="X108" i="14" s="1"/>
  <c r="W116" i="14"/>
  <c r="W108" i="14" s="1"/>
  <c r="V116" i="14"/>
  <c r="V108" i="14" s="1"/>
  <c r="U116" i="14"/>
  <c r="T116" i="14"/>
  <c r="S116" i="14"/>
  <c r="S108" i="14" s="1"/>
  <c r="AK115" i="14"/>
  <c r="AJ115" i="14"/>
  <c r="AI115" i="14"/>
  <c r="AH115" i="14"/>
  <c r="AD115" i="14"/>
  <c r="AC115" i="14"/>
  <c r="AB115" i="14"/>
  <c r="AA115" i="14"/>
  <c r="Z115" i="14"/>
  <c r="Y115" i="14"/>
  <c r="X115" i="14"/>
  <c r="W115" i="14"/>
  <c r="V115" i="14"/>
  <c r="U115" i="14"/>
  <c r="T115" i="14"/>
  <c r="S115" i="14"/>
  <c r="AG115" i="14" s="1"/>
  <c r="R115" i="14"/>
  <c r="AF115" i="14" s="1"/>
  <c r="AK114" i="14"/>
  <c r="AJ114" i="14"/>
  <c r="AI114" i="14"/>
  <c r="AH114" i="14"/>
  <c r="AD114" i="14"/>
  <c r="AC114" i="14"/>
  <c r="AB114" i="14"/>
  <c r="AA114" i="14"/>
  <c r="Z114" i="14"/>
  <c r="Y114" i="14"/>
  <c r="X114" i="14"/>
  <c r="W114" i="14"/>
  <c r="V114" i="14"/>
  <c r="U114" i="14"/>
  <c r="T114" i="14"/>
  <c r="S114" i="14"/>
  <c r="AG114" i="14" s="1"/>
  <c r="R114" i="14"/>
  <c r="Q114" i="14"/>
  <c r="AF114" i="14" s="1"/>
  <c r="AK113" i="14"/>
  <c r="AJ113" i="14"/>
  <c r="AI113" i="14"/>
  <c r="AH113" i="14"/>
  <c r="AD113" i="14"/>
  <c r="AC113" i="14"/>
  <c r="AB113" i="14"/>
  <c r="AA113" i="14"/>
  <c r="Z113" i="14"/>
  <c r="Y113" i="14"/>
  <c r="X113" i="14"/>
  <c r="W113" i="14"/>
  <c r="V113" i="14"/>
  <c r="U113" i="14"/>
  <c r="T113" i="14"/>
  <c r="S113" i="14"/>
  <c r="AG113" i="14" s="1"/>
  <c r="R113" i="14"/>
  <c r="Q113" i="14"/>
  <c r="P113" i="14"/>
  <c r="AF113" i="14" s="1"/>
  <c r="AK112" i="14"/>
  <c r="AJ112" i="14"/>
  <c r="AI112" i="14"/>
  <c r="AH112" i="14"/>
  <c r="AD112" i="14"/>
  <c r="AC112" i="14"/>
  <c r="AB112" i="14"/>
  <c r="AA112" i="14"/>
  <c r="Z112" i="14"/>
  <c r="Y112" i="14"/>
  <c r="X112" i="14"/>
  <c r="W112" i="14"/>
  <c r="V112" i="14"/>
  <c r="U112" i="14"/>
  <c r="T112" i="14"/>
  <c r="S112" i="14"/>
  <c r="AG112" i="14" s="1"/>
  <c r="R112" i="14"/>
  <c r="Q112" i="14"/>
  <c r="P112" i="14"/>
  <c r="O112" i="14"/>
  <c r="AF112" i="14" s="1"/>
  <c r="AK111" i="14"/>
  <c r="AJ111" i="14"/>
  <c r="AI111" i="14"/>
  <c r="AH111" i="14"/>
  <c r="AD111" i="14"/>
  <c r="AC111" i="14"/>
  <c r="AB111" i="14"/>
  <c r="AA111" i="14"/>
  <c r="Z111" i="14"/>
  <c r="Y111" i="14"/>
  <c r="X111" i="14"/>
  <c r="W111" i="14"/>
  <c r="V111" i="14"/>
  <c r="U111" i="14"/>
  <c r="T111" i="14"/>
  <c r="S111" i="14"/>
  <c r="AG111" i="14" s="1"/>
  <c r="R111" i="14"/>
  <c r="Q111" i="14"/>
  <c r="P111" i="14"/>
  <c r="O111" i="14"/>
  <c r="N111" i="14"/>
  <c r="AF111" i="14" s="1"/>
  <c r="AK110" i="14"/>
  <c r="AJ110" i="14"/>
  <c r="AJ109" i="14" s="1"/>
  <c r="AI110" i="14"/>
  <c r="AH110" i="14"/>
  <c r="AD110" i="14"/>
  <c r="AD109" i="14" s="1"/>
  <c r="AC110" i="14"/>
  <c r="AC109" i="14" s="1"/>
  <c r="AB110" i="14"/>
  <c r="AB109" i="14" s="1"/>
  <c r="AA110" i="14"/>
  <c r="AA109" i="14" s="1"/>
  <c r="Z110" i="14"/>
  <c r="Z109" i="14" s="1"/>
  <c r="Y110" i="14"/>
  <c r="Y109" i="14" s="1"/>
  <c r="X110" i="14"/>
  <c r="X109" i="14" s="1"/>
  <c r="W110" i="14"/>
  <c r="W109" i="14" s="1"/>
  <c r="V110" i="14"/>
  <c r="U110" i="14"/>
  <c r="U109" i="14" s="1"/>
  <c r="T110" i="14"/>
  <c r="T109" i="14" s="1"/>
  <c r="S110" i="14"/>
  <c r="S109" i="14" s="1"/>
  <c r="R110" i="14"/>
  <c r="R109" i="14" s="1"/>
  <c r="Q110" i="14"/>
  <c r="Q109" i="14" s="1"/>
  <c r="P110" i="14"/>
  <c r="P109" i="14" s="1"/>
  <c r="O110" i="14"/>
  <c r="O109" i="14" s="1"/>
  <c r="N110" i="14"/>
  <c r="N109" i="14" s="1"/>
  <c r="M110" i="14"/>
  <c r="M109" i="14" s="1"/>
  <c r="AK109" i="14"/>
  <c r="AI109" i="14"/>
  <c r="AH109" i="14"/>
  <c r="AE109" i="14"/>
  <c r="V109" i="14"/>
  <c r="L109" i="14"/>
  <c r="K109" i="14"/>
  <c r="J109" i="14"/>
  <c r="I109" i="14"/>
  <c r="H109" i="14"/>
  <c r="G109" i="14"/>
  <c r="AK108" i="14"/>
  <c r="U108" i="14"/>
  <c r="T108" i="14"/>
  <c r="R108" i="14"/>
  <c r="Q108" i="14"/>
  <c r="P108" i="14"/>
  <c r="O108" i="14"/>
  <c r="N108" i="14"/>
  <c r="M108" i="14"/>
  <c r="AK106" i="14"/>
  <c r="AK105" i="14"/>
  <c r="AJ105" i="14"/>
  <c r="AK104" i="14"/>
  <c r="AJ104" i="14"/>
  <c r="AI104" i="14"/>
  <c r="AK103" i="14"/>
  <c r="AJ103" i="14"/>
  <c r="AI103" i="14"/>
  <c r="AH103" i="14"/>
  <c r="AK102" i="14"/>
  <c r="AJ102" i="14"/>
  <c r="AI102" i="14"/>
  <c r="AH102" i="14"/>
  <c r="AG102" i="14"/>
  <c r="AK101" i="14"/>
  <c r="AJ101" i="14"/>
  <c r="AI101" i="14"/>
  <c r="AH101" i="14"/>
  <c r="AF101" i="14"/>
  <c r="AD101" i="14"/>
  <c r="AG101" i="14" s="1"/>
  <c r="AK100" i="14"/>
  <c r="AJ100" i="14"/>
  <c r="AI100" i="14"/>
  <c r="AH100" i="14"/>
  <c r="AG100" i="14"/>
  <c r="AF100" i="14"/>
  <c r="AD100" i="14"/>
  <c r="AC100" i="14"/>
  <c r="AK99" i="14"/>
  <c r="AJ99" i="14"/>
  <c r="AI99" i="14"/>
  <c r="AH99" i="14"/>
  <c r="AD99" i="14"/>
  <c r="AC99" i="14"/>
  <c r="AB99" i="14"/>
  <c r="AK98" i="14"/>
  <c r="AJ98" i="14"/>
  <c r="AI98" i="14"/>
  <c r="AH98" i="14"/>
  <c r="AD98" i="14"/>
  <c r="AC98" i="14"/>
  <c r="AB98" i="14"/>
  <c r="AK97" i="14"/>
  <c r="AJ97" i="14"/>
  <c r="AJ78" i="14" s="1"/>
  <c r="AI97" i="14"/>
  <c r="AI78" i="14" s="1"/>
  <c r="AH97" i="14"/>
  <c r="AD97" i="14"/>
  <c r="AC97" i="14"/>
  <c r="AB97" i="14"/>
  <c r="AB78" i="14" s="1"/>
  <c r="AK96" i="14"/>
  <c r="AJ96" i="14"/>
  <c r="AI96" i="14"/>
  <c r="AH96" i="14"/>
  <c r="AF96" i="14"/>
  <c r="AD96" i="14"/>
  <c r="AC96" i="14"/>
  <c r="AB96" i="14"/>
  <c r="AK95" i="14"/>
  <c r="AJ95" i="14"/>
  <c r="AI95" i="14"/>
  <c r="AH95" i="14"/>
  <c r="AF95" i="14"/>
  <c r="AD95" i="14"/>
  <c r="AC95" i="14"/>
  <c r="AB95" i="14"/>
  <c r="AA95" i="14"/>
  <c r="AG95" i="14" s="1"/>
  <c r="AK94" i="14"/>
  <c r="AJ94" i="14"/>
  <c r="AI94" i="14"/>
  <c r="AH94" i="14"/>
  <c r="AF94" i="14"/>
  <c r="AD94" i="14"/>
  <c r="AC94" i="14"/>
  <c r="AB94" i="14"/>
  <c r="AA94" i="14"/>
  <c r="Z94" i="14"/>
  <c r="AG94" i="14" s="1"/>
  <c r="AK93" i="14"/>
  <c r="AJ93" i="14"/>
  <c r="AI93" i="14"/>
  <c r="AH93" i="14"/>
  <c r="AG93" i="14"/>
  <c r="AF93" i="14"/>
  <c r="AD93" i="14"/>
  <c r="AC93" i="14"/>
  <c r="AB93" i="14"/>
  <c r="AA93" i="14"/>
  <c r="Z93" i="14"/>
  <c r="Y93" i="14"/>
  <c r="AK92" i="14"/>
  <c r="AJ92" i="14"/>
  <c r="AI92" i="14"/>
  <c r="AH92" i="14"/>
  <c r="AF92" i="14"/>
  <c r="AD92" i="14"/>
  <c r="AC92" i="14"/>
  <c r="AB92" i="14"/>
  <c r="AA92" i="14"/>
  <c r="Z92" i="14"/>
  <c r="Y92" i="14"/>
  <c r="X92" i="14"/>
  <c r="AG92" i="14" s="1"/>
  <c r="AK91" i="14"/>
  <c r="AJ91" i="14"/>
  <c r="AI91" i="14"/>
  <c r="AH91" i="14"/>
  <c r="AF91" i="14"/>
  <c r="AD91" i="14"/>
  <c r="AC91" i="14"/>
  <c r="AB91" i="14"/>
  <c r="AA91" i="14"/>
  <c r="Z91" i="14"/>
  <c r="Y91" i="14"/>
  <c r="X91" i="14"/>
  <c r="W91" i="14"/>
  <c r="AG91" i="14" s="1"/>
  <c r="AK90" i="14"/>
  <c r="AJ90" i="14"/>
  <c r="AI90" i="14"/>
  <c r="AH90" i="14"/>
  <c r="AF90" i="14"/>
  <c r="AD90" i="14"/>
  <c r="AC90" i="14"/>
  <c r="AB90" i="14"/>
  <c r="AA90" i="14"/>
  <c r="Z90" i="14"/>
  <c r="Y90" i="14"/>
  <c r="X90" i="14"/>
  <c r="W90" i="14"/>
  <c r="V90" i="14"/>
  <c r="AG90" i="14" s="1"/>
  <c r="AK89" i="14"/>
  <c r="AJ89" i="14"/>
  <c r="AI89" i="14"/>
  <c r="AH89" i="14"/>
  <c r="AF89" i="14"/>
  <c r="AD89" i="14"/>
  <c r="AC89" i="14"/>
  <c r="AB89" i="14"/>
  <c r="AA89" i="14"/>
  <c r="Z89" i="14"/>
  <c r="Y89" i="14"/>
  <c r="X89" i="14"/>
  <c r="W89" i="14"/>
  <c r="V89" i="14"/>
  <c r="U89" i="14"/>
  <c r="AG89" i="14" s="1"/>
  <c r="AK88" i="14"/>
  <c r="AJ88" i="14"/>
  <c r="AI88" i="14"/>
  <c r="AH88" i="14"/>
  <c r="AF88" i="14"/>
  <c r="AD88" i="14"/>
  <c r="AC88" i="14"/>
  <c r="AB88" i="14"/>
  <c r="AA88" i="14"/>
  <c r="Z88" i="14"/>
  <c r="Y88" i="14"/>
  <c r="X88" i="14"/>
  <c r="W88" i="14"/>
  <c r="V88" i="14"/>
  <c r="U88" i="14"/>
  <c r="T88" i="14"/>
  <c r="AG88" i="14" s="1"/>
  <c r="AK87" i="14"/>
  <c r="AJ87" i="14"/>
  <c r="AI87" i="14"/>
  <c r="AH87" i="14"/>
  <c r="AF87" i="14"/>
  <c r="AD87" i="14"/>
  <c r="AC87" i="14"/>
  <c r="AB87" i="14"/>
  <c r="AA87" i="14"/>
  <c r="Z87" i="14"/>
  <c r="Y87" i="14"/>
  <c r="X87" i="14"/>
  <c r="W87" i="14"/>
  <c r="V87" i="14"/>
  <c r="U87" i="14"/>
  <c r="T87" i="14"/>
  <c r="S87" i="14"/>
  <c r="AG87" i="14" s="1"/>
  <c r="AK86" i="14"/>
  <c r="AJ86" i="14"/>
  <c r="AI86" i="14"/>
  <c r="AH86" i="14"/>
  <c r="AF86" i="14"/>
  <c r="AD86" i="14"/>
  <c r="AC86" i="14"/>
  <c r="AB86" i="14"/>
  <c r="AA86" i="14"/>
  <c r="Z86" i="14"/>
  <c r="Y86" i="14"/>
  <c r="X86" i="14"/>
  <c r="W86" i="14"/>
  <c r="V86" i="14"/>
  <c r="U86" i="14"/>
  <c r="T86" i="14"/>
  <c r="S86" i="14"/>
  <c r="AG86" i="14" s="1"/>
  <c r="AK85" i="14"/>
  <c r="AJ85" i="14"/>
  <c r="AI85" i="14"/>
  <c r="AH85" i="14"/>
  <c r="AD85" i="14"/>
  <c r="AC85" i="14"/>
  <c r="AB85" i="14"/>
  <c r="AA85" i="14"/>
  <c r="Z85" i="14"/>
  <c r="Y85" i="14"/>
  <c r="X85" i="14"/>
  <c r="W85" i="14"/>
  <c r="V85" i="14"/>
  <c r="U85" i="14"/>
  <c r="T85" i="14"/>
  <c r="S85" i="14"/>
  <c r="AG85" i="14" s="1"/>
  <c r="R85" i="14"/>
  <c r="AF85" i="14" s="1"/>
  <c r="AK84" i="14"/>
  <c r="AJ84" i="14"/>
  <c r="AI84" i="14"/>
  <c r="AH84" i="14"/>
  <c r="AD84" i="14"/>
  <c r="AC84" i="14"/>
  <c r="AB84" i="14"/>
  <c r="AA84" i="14"/>
  <c r="Z84" i="14"/>
  <c r="Y84" i="14"/>
  <c r="X84" i="14"/>
  <c r="W84" i="14"/>
  <c r="V84" i="14"/>
  <c r="U84" i="14"/>
  <c r="T84" i="14"/>
  <c r="S84" i="14"/>
  <c r="AG84" i="14" s="1"/>
  <c r="R84" i="14"/>
  <c r="Q84" i="14"/>
  <c r="AF84" i="14" s="1"/>
  <c r="AK83" i="14"/>
  <c r="AJ83" i="14"/>
  <c r="AI83" i="14"/>
  <c r="AH83" i="14"/>
  <c r="AD83" i="14"/>
  <c r="AC83" i="14"/>
  <c r="AB83" i="14"/>
  <c r="AA83" i="14"/>
  <c r="Z83" i="14"/>
  <c r="Y83" i="14"/>
  <c r="X83" i="14"/>
  <c r="W83" i="14"/>
  <c r="V83" i="14"/>
  <c r="U83" i="14"/>
  <c r="T83" i="14"/>
  <c r="S83" i="14"/>
  <c r="AG83" i="14" s="1"/>
  <c r="R83" i="14"/>
  <c r="Q83" i="14"/>
  <c r="P83" i="14"/>
  <c r="AF83" i="14" s="1"/>
  <c r="AK82" i="14"/>
  <c r="AJ82" i="14"/>
  <c r="AI82" i="14"/>
  <c r="AH82" i="14"/>
  <c r="AD82" i="14"/>
  <c r="AC82" i="14"/>
  <c r="AB82" i="14"/>
  <c r="AA82" i="14"/>
  <c r="Z82" i="14"/>
  <c r="Y82" i="14"/>
  <c r="X82" i="14"/>
  <c r="W82" i="14"/>
  <c r="V82" i="14"/>
  <c r="U82" i="14"/>
  <c r="T82" i="14"/>
  <c r="S82" i="14"/>
  <c r="AG82" i="14" s="1"/>
  <c r="R82" i="14"/>
  <c r="Q82" i="14"/>
  <c r="P82" i="14"/>
  <c r="O82" i="14"/>
  <c r="AF82" i="14" s="1"/>
  <c r="AK81" i="14"/>
  <c r="AJ81" i="14"/>
  <c r="AI81" i="14"/>
  <c r="AH81" i="14"/>
  <c r="AD81" i="14"/>
  <c r="AC81" i="14"/>
  <c r="AB81" i="14"/>
  <c r="AA81" i="14"/>
  <c r="Z81" i="14"/>
  <c r="Y81" i="14"/>
  <c r="X81" i="14"/>
  <c r="W81" i="14"/>
  <c r="V81" i="14"/>
  <c r="U81" i="14"/>
  <c r="T81" i="14"/>
  <c r="S81" i="14"/>
  <c r="AG81" i="14" s="1"/>
  <c r="R81" i="14"/>
  <c r="Q81" i="14"/>
  <c r="P81" i="14"/>
  <c r="O81" i="14"/>
  <c r="N81" i="14"/>
  <c r="AF81" i="14" s="1"/>
  <c r="AK80" i="14"/>
  <c r="AK79" i="14" s="1"/>
  <c r="AJ80" i="14"/>
  <c r="AJ79" i="14" s="1"/>
  <c r="AI80" i="14"/>
  <c r="AH80" i="14"/>
  <c r="AG80" i="14"/>
  <c r="AG79" i="14" s="1"/>
  <c r="AF80" i="14"/>
  <c r="AF79" i="14" s="1"/>
  <c r="AD80" i="14"/>
  <c r="AC80" i="14"/>
  <c r="AC79" i="14" s="1"/>
  <c r="AB80" i="14"/>
  <c r="AA80" i="14"/>
  <c r="AA79" i="14" s="1"/>
  <c r="Z80" i="14"/>
  <c r="Z79" i="14" s="1"/>
  <c r="Y80" i="14"/>
  <c r="Y79" i="14" s="1"/>
  <c r="X80" i="14"/>
  <c r="X79" i="14" s="1"/>
  <c r="W80" i="14"/>
  <c r="W79" i="14" s="1"/>
  <c r="V80" i="14"/>
  <c r="V79" i="14" s="1"/>
  <c r="U80" i="14"/>
  <c r="U79" i="14" s="1"/>
  <c r="T80" i="14"/>
  <c r="T79" i="14" s="1"/>
  <c r="S80" i="14"/>
  <c r="S79" i="14" s="1"/>
  <c r="R80" i="14"/>
  <c r="R79" i="14" s="1"/>
  <c r="Q80" i="14"/>
  <c r="Q79" i="14" s="1"/>
  <c r="P80" i="14"/>
  <c r="P79" i="14" s="1"/>
  <c r="O80" i="14"/>
  <c r="O79" i="14" s="1"/>
  <c r="N80" i="14"/>
  <c r="N79" i="14" s="1"/>
  <c r="M80" i="14"/>
  <c r="AI79" i="14"/>
  <c r="AH79" i="14"/>
  <c r="AE79" i="14"/>
  <c r="AD79" i="14"/>
  <c r="AB79" i="14"/>
  <c r="M79" i="14"/>
  <c r="L79" i="14"/>
  <c r="K79" i="14"/>
  <c r="J79" i="14"/>
  <c r="I79" i="14"/>
  <c r="H79" i="14"/>
  <c r="G79" i="14"/>
  <c r="AH78" i="14"/>
  <c r="AA78" i="14"/>
  <c r="Z78" i="14"/>
  <c r="Y78" i="14"/>
  <c r="X78" i="14"/>
  <c r="W78" i="14"/>
  <c r="V78" i="14"/>
  <c r="U78" i="14"/>
  <c r="T78" i="14"/>
  <c r="S78" i="14"/>
  <c r="R78" i="14"/>
  <c r="Q78" i="14"/>
  <c r="P78" i="14"/>
  <c r="O78" i="14"/>
  <c r="N78" i="14"/>
  <c r="M78" i="14"/>
  <c r="AK76" i="14"/>
  <c r="AK75" i="14"/>
  <c r="AJ75" i="14"/>
  <c r="AK74" i="14"/>
  <c r="AJ74" i="14"/>
  <c r="AI74" i="14"/>
  <c r="AK73" i="14"/>
  <c r="AJ73" i="14"/>
  <c r="AI73" i="14"/>
  <c r="AH73" i="14"/>
  <c r="AK72" i="14"/>
  <c r="AJ72" i="14"/>
  <c r="AI72" i="14"/>
  <c r="AH72" i="14"/>
  <c r="AK71" i="14"/>
  <c r="AJ71" i="14"/>
  <c r="AI71" i="14"/>
  <c r="AH71" i="14"/>
  <c r="AK70" i="14"/>
  <c r="AJ70" i="14"/>
  <c r="AI70" i="14"/>
  <c r="AH70" i="14"/>
  <c r="AK69" i="14"/>
  <c r="AJ69" i="14"/>
  <c r="AI69" i="14"/>
  <c r="AH69" i="14"/>
  <c r="AK68" i="14"/>
  <c r="AJ68" i="14"/>
  <c r="AI68" i="14"/>
  <c r="AH68" i="14"/>
  <c r="AK67" i="14"/>
  <c r="AJ67" i="14"/>
  <c r="AI67" i="14"/>
  <c r="AH67" i="14"/>
  <c r="AK66" i="14"/>
  <c r="AJ66" i="14"/>
  <c r="AI66" i="14"/>
  <c r="AH66" i="14"/>
  <c r="AF66" i="14"/>
  <c r="AD66" i="14"/>
  <c r="AG66" i="14" s="1"/>
  <c r="AK65" i="14"/>
  <c r="AJ65" i="14"/>
  <c r="AI65" i="14"/>
  <c r="AH65" i="14"/>
  <c r="AG65" i="14"/>
  <c r="AF65" i="14"/>
  <c r="AD65" i="14"/>
  <c r="AC65" i="14"/>
  <c r="AK64" i="14"/>
  <c r="AJ64" i="14"/>
  <c r="AI64" i="14"/>
  <c r="AH64" i="14"/>
  <c r="AF64" i="14"/>
  <c r="AD64" i="14"/>
  <c r="AC64" i="14"/>
  <c r="AB64" i="14"/>
  <c r="AG64" i="14" s="1"/>
  <c r="AK63" i="14"/>
  <c r="AJ63" i="14"/>
  <c r="AI63" i="14"/>
  <c r="AH63" i="14"/>
  <c r="AF63" i="14"/>
  <c r="AD63" i="14"/>
  <c r="AC63" i="14"/>
  <c r="AB63" i="14"/>
  <c r="AA63" i="14"/>
  <c r="AG63" i="14" s="1"/>
  <c r="AK62" i="14"/>
  <c r="AJ62" i="14"/>
  <c r="AI62" i="14"/>
  <c r="AH62" i="14"/>
  <c r="AF62" i="14"/>
  <c r="AD62" i="14"/>
  <c r="AC62" i="14"/>
  <c r="AB62" i="14"/>
  <c r="AA62" i="14"/>
  <c r="Z62" i="14"/>
  <c r="AG62" i="14" s="1"/>
  <c r="AK61" i="14"/>
  <c r="AJ61" i="14"/>
  <c r="AI61" i="14"/>
  <c r="AH61" i="14"/>
  <c r="AF61" i="14"/>
  <c r="AD61" i="14"/>
  <c r="AC61" i="14"/>
  <c r="AB61" i="14"/>
  <c r="AA61" i="14"/>
  <c r="Z61" i="14"/>
  <c r="Y61" i="14"/>
  <c r="AG61" i="14" s="1"/>
  <c r="AK60" i="14"/>
  <c r="AJ60" i="14"/>
  <c r="AI60" i="14"/>
  <c r="AH60" i="14"/>
  <c r="AF60" i="14"/>
  <c r="AD60" i="14"/>
  <c r="AC60" i="14"/>
  <c r="AB60" i="14"/>
  <c r="AA60" i="14"/>
  <c r="Z60" i="14"/>
  <c r="Y60" i="14"/>
  <c r="X60" i="14"/>
  <c r="AG60" i="14" s="1"/>
  <c r="AK59" i="14"/>
  <c r="AJ59" i="14"/>
  <c r="AI59" i="14"/>
  <c r="AH59" i="14"/>
  <c r="AF59" i="14"/>
  <c r="AD59" i="14"/>
  <c r="AC59" i="14"/>
  <c r="AB59" i="14"/>
  <c r="AA59" i="14"/>
  <c r="Z59" i="14"/>
  <c r="Y59" i="14"/>
  <c r="X59" i="14"/>
  <c r="W59" i="14"/>
  <c r="AG59" i="14" s="1"/>
  <c r="AK58" i="14"/>
  <c r="AJ58" i="14"/>
  <c r="AI58" i="14"/>
  <c r="AH58" i="14"/>
  <c r="AG58" i="14"/>
  <c r="AF58" i="14"/>
  <c r="AD58" i="14"/>
  <c r="AC58" i="14"/>
  <c r="AB58" i="14"/>
  <c r="AA58" i="14"/>
  <c r="Z58" i="14"/>
  <c r="Y58" i="14"/>
  <c r="X58" i="14"/>
  <c r="W58" i="14"/>
  <c r="V58" i="14"/>
  <c r="AK57" i="14"/>
  <c r="AJ57" i="14"/>
  <c r="AI57" i="14"/>
  <c r="AH57" i="14"/>
  <c r="AF57" i="14"/>
  <c r="AD57" i="14"/>
  <c r="AC57" i="14"/>
  <c r="AB57" i="14"/>
  <c r="AA57" i="14"/>
  <c r="Z57" i="14"/>
  <c r="Y57" i="14"/>
  <c r="X57" i="14"/>
  <c r="W57" i="14"/>
  <c r="V57" i="14"/>
  <c r="U57" i="14"/>
  <c r="AG57" i="14" s="1"/>
  <c r="AK56" i="14"/>
  <c r="AJ56" i="14"/>
  <c r="AI56" i="14"/>
  <c r="AH56" i="14"/>
  <c r="AF56" i="14"/>
  <c r="AD56" i="14"/>
  <c r="AC56" i="14"/>
  <c r="AB56" i="14"/>
  <c r="AA56" i="14"/>
  <c r="Z56" i="14"/>
  <c r="Y56" i="14"/>
  <c r="X56" i="14"/>
  <c r="W56" i="14"/>
  <c r="V56" i="14"/>
  <c r="U56" i="14"/>
  <c r="T56" i="14"/>
  <c r="AG56" i="14" s="1"/>
  <c r="AK55" i="14"/>
  <c r="AJ55" i="14"/>
  <c r="AI55" i="14"/>
  <c r="AH55" i="14"/>
  <c r="AF55" i="14"/>
  <c r="AD55" i="14"/>
  <c r="AC55" i="14"/>
  <c r="AB55" i="14"/>
  <c r="AA55" i="14"/>
  <c r="Z55" i="14"/>
  <c r="Y55" i="14"/>
  <c r="X55" i="14"/>
  <c r="W55" i="14"/>
  <c r="V55" i="14"/>
  <c r="U55" i="14"/>
  <c r="T55" i="14"/>
  <c r="S55" i="14"/>
  <c r="AG55" i="14" s="1"/>
  <c r="AK54" i="14"/>
  <c r="AJ54" i="14"/>
  <c r="AI54" i="14"/>
  <c r="AH54" i="14"/>
  <c r="AF54" i="14"/>
  <c r="AD54" i="14"/>
  <c r="AC54" i="14"/>
  <c r="AB54" i="14"/>
  <c r="AA54" i="14"/>
  <c r="Z54" i="14"/>
  <c r="Y54" i="14"/>
  <c r="X54" i="14"/>
  <c r="W54" i="14"/>
  <c r="V54" i="14"/>
  <c r="V43" i="14" s="1"/>
  <c r="U54" i="14"/>
  <c r="T54" i="14"/>
  <c r="S54" i="14"/>
  <c r="AK53" i="14"/>
  <c r="AJ53" i="14"/>
  <c r="AJ43" i="14" s="1"/>
  <c r="AI53" i="14"/>
  <c r="AH53" i="14"/>
  <c r="AF53" i="14"/>
  <c r="AD53" i="14"/>
  <c r="AC53" i="14"/>
  <c r="AB53" i="14"/>
  <c r="AA53" i="14"/>
  <c r="AA43" i="14" s="1"/>
  <c r="Z53" i="14"/>
  <c r="Z43" i="14" s="1"/>
  <c r="Y53" i="14"/>
  <c r="X53" i="14"/>
  <c r="X43" i="14" s="1"/>
  <c r="W53" i="14"/>
  <c r="V53" i="14"/>
  <c r="U53" i="14"/>
  <c r="T53" i="14"/>
  <c r="S53" i="14"/>
  <c r="AK52" i="14"/>
  <c r="AJ52" i="14"/>
  <c r="AI52" i="14"/>
  <c r="AH52" i="14"/>
  <c r="AF52" i="14"/>
  <c r="AD52" i="14"/>
  <c r="AC52" i="14"/>
  <c r="AB52" i="14"/>
  <c r="AA52" i="14"/>
  <c r="Z52" i="14"/>
  <c r="Y52" i="14"/>
  <c r="X52" i="14"/>
  <c r="W52" i="14"/>
  <c r="V52" i="14"/>
  <c r="U52" i="14"/>
  <c r="T52" i="14"/>
  <c r="S52" i="14"/>
  <c r="AG52" i="14" s="1"/>
  <c r="R52" i="14"/>
  <c r="AK51" i="14"/>
  <c r="AJ51" i="14"/>
  <c r="AI51" i="14"/>
  <c r="AH51" i="14"/>
  <c r="AD51" i="14"/>
  <c r="AC51" i="14"/>
  <c r="AB51" i="14"/>
  <c r="AA51" i="14"/>
  <c r="Z51" i="14"/>
  <c r="Y51" i="14"/>
  <c r="X51" i="14"/>
  <c r="W51" i="14"/>
  <c r="V51" i="14"/>
  <c r="U51" i="14"/>
  <c r="T51" i="14"/>
  <c r="S51" i="14"/>
  <c r="AG51" i="14" s="1"/>
  <c r="R51" i="14"/>
  <c r="Q51" i="14"/>
  <c r="AF51" i="14" s="1"/>
  <c r="AK50" i="14"/>
  <c r="AJ50" i="14"/>
  <c r="AI50" i="14"/>
  <c r="AH50" i="14"/>
  <c r="AD50" i="14"/>
  <c r="AC50" i="14"/>
  <c r="AB50" i="14"/>
  <c r="AA50" i="14"/>
  <c r="Z50" i="14"/>
  <c r="Y50" i="14"/>
  <c r="X50" i="14"/>
  <c r="W50" i="14"/>
  <c r="V50" i="14"/>
  <c r="U50" i="14"/>
  <c r="T50" i="14"/>
  <c r="S50" i="14"/>
  <c r="AG50" i="14" s="1"/>
  <c r="R50" i="14"/>
  <c r="Q50" i="14"/>
  <c r="AF50" i="14" s="1"/>
  <c r="AK49" i="14"/>
  <c r="AJ49" i="14"/>
  <c r="AI49" i="14"/>
  <c r="AH49" i="14"/>
  <c r="AD49" i="14"/>
  <c r="AC49" i="14"/>
  <c r="AB49" i="14"/>
  <c r="AA49" i="14"/>
  <c r="Z49" i="14"/>
  <c r="Y49" i="14"/>
  <c r="X49" i="14"/>
  <c r="W49" i="14"/>
  <c r="V49" i="14"/>
  <c r="U49" i="14"/>
  <c r="T49" i="14"/>
  <c r="S49" i="14"/>
  <c r="AG49" i="14" s="1"/>
  <c r="R49" i="14"/>
  <c r="Q49" i="14"/>
  <c r="AF49" i="14" s="1"/>
  <c r="AK48" i="14"/>
  <c r="AJ48" i="14"/>
  <c r="AI48" i="14"/>
  <c r="AH48" i="14"/>
  <c r="AD48" i="14"/>
  <c r="AC48" i="14"/>
  <c r="AB48" i="14"/>
  <c r="AA48" i="14"/>
  <c r="Z48" i="14"/>
  <c r="Y48" i="14"/>
  <c r="X48" i="14"/>
  <c r="W48" i="14"/>
  <c r="V48" i="14"/>
  <c r="U48" i="14"/>
  <c r="T48" i="14"/>
  <c r="S48" i="14"/>
  <c r="AG48" i="14" s="1"/>
  <c r="R48" i="14"/>
  <c r="Q48" i="14"/>
  <c r="P48" i="14"/>
  <c r="AF48" i="14" s="1"/>
  <c r="AK47" i="14"/>
  <c r="AJ47" i="14"/>
  <c r="AI47" i="14"/>
  <c r="AH47" i="14"/>
  <c r="AD47" i="14"/>
  <c r="AC47" i="14"/>
  <c r="AB47" i="14"/>
  <c r="AA47" i="14"/>
  <c r="Z47" i="14"/>
  <c r="Y47" i="14"/>
  <c r="X47" i="14"/>
  <c r="W47" i="14"/>
  <c r="V47" i="14"/>
  <c r="U47" i="14"/>
  <c r="T47" i="14"/>
  <c r="S47" i="14"/>
  <c r="AG47" i="14" s="1"/>
  <c r="R47" i="14"/>
  <c r="Q47" i="14"/>
  <c r="P47" i="14"/>
  <c r="O47" i="14"/>
  <c r="AF47" i="14" s="1"/>
  <c r="AK46" i="14"/>
  <c r="AJ46" i="14"/>
  <c r="AI46" i="14"/>
  <c r="AH46" i="14"/>
  <c r="AD46" i="14"/>
  <c r="AC46" i="14"/>
  <c r="AB46" i="14"/>
  <c r="AA46" i="14"/>
  <c r="Z46" i="14"/>
  <c r="Y46" i="14"/>
  <c r="X46" i="14"/>
  <c r="W46" i="14"/>
  <c r="V46" i="14"/>
  <c r="U46" i="14"/>
  <c r="T46" i="14"/>
  <c r="S46" i="14"/>
  <c r="AG46" i="14" s="1"/>
  <c r="R46" i="14"/>
  <c r="Q46" i="14"/>
  <c r="P46" i="14"/>
  <c r="O46" i="14"/>
  <c r="N46" i="14"/>
  <c r="AF46" i="14" s="1"/>
  <c r="AK45" i="14"/>
  <c r="AK44" i="14" s="1"/>
  <c r="AJ45" i="14"/>
  <c r="AI45" i="14"/>
  <c r="AH45" i="14"/>
  <c r="AH44" i="14" s="1"/>
  <c r="AD45" i="14"/>
  <c r="AD44" i="14" s="1"/>
  <c r="AC45" i="14"/>
  <c r="AC44" i="14" s="1"/>
  <c r="AB45" i="14"/>
  <c r="AB44" i="14" s="1"/>
  <c r="AA45" i="14"/>
  <c r="Z45" i="14"/>
  <c r="Z44" i="14" s="1"/>
  <c r="Y45" i="14"/>
  <c r="Y44" i="14" s="1"/>
  <c r="X45" i="14"/>
  <c r="W45" i="14"/>
  <c r="W44" i="14" s="1"/>
  <c r="V45" i="14"/>
  <c r="U45" i="14"/>
  <c r="U44" i="14" s="1"/>
  <c r="T45" i="14"/>
  <c r="T44" i="14" s="1"/>
  <c r="S45" i="14"/>
  <c r="S44" i="14" s="1"/>
  <c r="R45" i="14"/>
  <c r="R44" i="14" s="1"/>
  <c r="Q45" i="14"/>
  <c r="Q44" i="14" s="1"/>
  <c r="P45" i="14"/>
  <c r="P44" i="14" s="1"/>
  <c r="O45" i="14"/>
  <c r="N45" i="14"/>
  <c r="N44" i="14" s="1"/>
  <c r="M45" i="14"/>
  <c r="AF45" i="14" s="1"/>
  <c r="AF44" i="14" s="1"/>
  <c r="AJ44" i="14"/>
  <c r="AI44" i="14"/>
  <c r="AE44" i="14"/>
  <c r="AA44" i="14"/>
  <c r="X44" i="14"/>
  <c r="V44" i="14"/>
  <c r="O44" i="14"/>
  <c r="L44" i="14"/>
  <c r="K44" i="14"/>
  <c r="J44" i="14"/>
  <c r="I44" i="14"/>
  <c r="H44" i="14"/>
  <c r="G44" i="14"/>
  <c r="U43" i="14"/>
  <c r="T43" i="14"/>
  <c r="S43" i="14"/>
  <c r="R43" i="14"/>
  <c r="Q43" i="14"/>
  <c r="Q16" i="14" s="1"/>
  <c r="Q5" i="14" s="1"/>
  <c r="Q6" i="14" s="1"/>
  <c r="P43" i="14"/>
  <c r="O43" i="14"/>
  <c r="N43" i="14"/>
  <c r="M43" i="14"/>
  <c r="AK41" i="14"/>
  <c r="AK40" i="14"/>
  <c r="AJ40" i="14"/>
  <c r="AK39" i="14"/>
  <c r="AJ39" i="14"/>
  <c r="AI39" i="14"/>
  <c r="AK38" i="14"/>
  <c r="AJ38" i="14"/>
  <c r="AI38" i="14"/>
  <c r="AH38" i="14"/>
  <c r="AK37" i="14"/>
  <c r="AJ37" i="14"/>
  <c r="AI37" i="14"/>
  <c r="AH37" i="14"/>
  <c r="AK36" i="14"/>
  <c r="AJ36" i="14"/>
  <c r="AI36" i="14"/>
  <c r="AH36" i="14"/>
  <c r="AF36" i="14"/>
  <c r="AD36" i="14"/>
  <c r="AG36" i="14" s="1"/>
  <c r="AK35" i="14"/>
  <c r="AJ35" i="14"/>
  <c r="AI35" i="14"/>
  <c r="AH35" i="14"/>
  <c r="AF35" i="14"/>
  <c r="AD35" i="14"/>
  <c r="AC35" i="14"/>
  <c r="AG35" i="14" s="1"/>
  <c r="AK34" i="14"/>
  <c r="AJ34" i="14"/>
  <c r="AI34" i="14"/>
  <c r="AH34" i="14"/>
  <c r="AF34" i="14"/>
  <c r="AD34" i="14"/>
  <c r="AC34" i="14"/>
  <c r="AB34" i="14"/>
  <c r="AG34" i="14" s="1"/>
  <c r="AK33" i="14"/>
  <c r="AJ33" i="14"/>
  <c r="AI33" i="14"/>
  <c r="AH33" i="14"/>
  <c r="AF33" i="14"/>
  <c r="AD33" i="14"/>
  <c r="AC33" i="14"/>
  <c r="AB33" i="14"/>
  <c r="AA33" i="14"/>
  <c r="AG33" i="14" s="1"/>
  <c r="AK32" i="14"/>
  <c r="AJ32" i="14"/>
  <c r="AI32" i="14"/>
  <c r="AH32" i="14"/>
  <c r="AF32" i="14"/>
  <c r="AD32" i="14"/>
  <c r="AC32" i="14"/>
  <c r="AB32" i="14"/>
  <c r="AA32" i="14"/>
  <c r="Z32" i="14"/>
  <c r="AG32" i="14" s="1"/>
  <c r="AK31" i="14"/>
  <c r="AJ31" i="14"/>
  <c r="AI31" i="14"/>
  <c r="AH31" i="14"/>
  <c r="AF31" i="14"/>
  <c r="AD31" i="14"/>
  <c r="AC31" i="14"/>
  <c r="AB31" i="14"/>
  <c r="AA31" i="14"/>
  <c r="Z31" i="14"/>
  <c r="Y31" i="14"/>
  <c r="AG31" i="14" s="1"/>
  <c r="AK30" i="14"/>
  <c r="AJ30" i="14"/>
  <c r="AI30" i="14"/>
  <c r="AH30" i="14"/>
  <c r="AF30" i="14"/>
  <c r="AD30" i="14"/>
  <c r="AC30" i="14"/>
  <c r="AB30" i="14"/>
  <c r="AA30" i="14"/>
  <c r="Z30" i="14"/>
  <c r="Y30" i="14"/>
  <c r="X30" i="14"/>
  <c r="AG30" i="14" s="1"/>
  <c r="AK29" i="14"/>
  <c r="AJ29" i="14"/>
  <c r="AI29" i="14"/>
  <c r="AH29" i="14"/>
  <c r="AF29" i="14"/>
  <c r="AD29" i="14"/>
  <c r="AC29" i="14"/>
  <c r="AB29" i="14"/>
  <c r="AA29" i="14"/>
  <c r="Z29" i="14"/>
  <c r="Y29" i="14"/>
  <c r="X29" i="14"/>
  <c r="W29" i="14"/>
  <c r="AG29" i="14" s="1"/>
  <c r="AK28" i="14"/>
  <c r="AJ28" i="14"/>
  <c r="AI28" i="14"/>
  <c r="AH28" i="14"/>
  <c r="AF28" i="14"/>
  <c r="AD28" i="14"/>
  <c r="AC28" i="14"/>
  <c r="AB28" i="14"/>
  <c r="AA28" i="14"/>
  <c r="Z28" i="14"/>
  <c r="Y28" i="14"/>
  <c r="X28" i="14"/>
  <c r="W28" i="14"/>
  <c r="V28" i="14"/>
  <c r="AG28" i="14" s="1"/>
  <c r="AK27" i="14"/>
  <c r="AJ27" i="14"/>
  <c r="AI27" i="14"/>
  <c r="AH27" i="14"/>
  <c r="AG27" i="14"/>
  <c r="AF27" i="14"/>
  <c r="AD27" i="14"/>
  <c r="AC27" i="14"/>
  <c r="AB27" i="14"/>
  <c r="AA27" i="14"/>
  <c r="Z27" i="14"/>
  <c r="Y27" i="14"/>
  <c r="X27" i="14"/>
  <c r="W27" i="14"/>
  <c r="V27" i="14"/>
  <c r="U27" i="14"/>
  <c r="AK26" i="14"/>
  <c r="AJ26" i="14"/>
  <c r="AI26" i="14"/>
  <c r="AH26" i="14"/>
  <c r="AF26" i="14"/>
  <c r="AD26" i="14"/>
  <c r="AC26" i="14"/>
  <c r="AB26" i="14"/>
  <c r="AA26" i="14"/>
  <c r="Z26" i="14"/>
  <c r="Y26" i="14"/>
  <c r="X26" i="14"/>
  <c r="W26" i="14"/>
  <c r="V26" i="14"/>
  <c r="U26" i="14"/>
  <c r="T26" i="14"/>
  <c r="AG26" i="14" s="1"/>
  <c r="AK25" i="14"/>
  <c r="AJ25" i="14"/>
  <c r="AI25" i="14"/>
  <c r="AH25" i="14"/>
  <c r="AH17" i="14" s="1"/>
  <c r="AF25" i="14"/>
  <c r="AD25" i="14"/>
  <c r="AD17" i="14" s="1"/>
  <c r="AC25" i="14"/>
  <c r="AC17" i="14" s="1"/>
  <c r="AB25" i="14"/>
  <c r="AA25" i="14"/>
  <c r="AA17" i="14" s="1"/>
  <c r="Z25" i="14"/>
  <c r="Z17" i="14" s="1"/>
  <c r="Y25" i="14"/>
  <c r="Y17" i="14" s="1"/>
  <c r="X25" i="14"/>
  <c r="W25" i="14"/>
  <c r="W17" i="14" s="1"/>
  <c r="V25" i="14"/>
  <c r="V17" i="14" s="1"/>
  <c r="U25" i="14"/>
  <c r="U17" i="14" s="1"/>
  <c r="T25" i="14"/>
  <c r="T17" i="14" s="1"/>
  <c r="T16" i="14" s="1"/>
  <c r="T5" i="14" s="1"/>
  <c r="S25" i="14"/>
  <c r="S17" i="14" s="1"/>
  <c r="AK24" i="14"/>
  <c r="AJ24" i="14"/>
  <c r="AI24" i="14"/>
  <c r="AH24" i="14"/>
  <c r="AD24" i="14"/>
  <c r="AC24" i="14"/>
  <c r="AB24" i="14"/>
  <c r="AA24" i="14"/>
  <c r="Z24" i="14"/>
  <c r="Y24" i="14"/>
  <c r="X24" i="14"/>
  <c r="W24" i="14"/>
  <c r="V24" i="14"/>
  <c r="U24" i="14"/>
  <c r="T24" i="14"/>
  <c r="S24" i="14"/>
  <c r="AG24" i="14" s="1"/>
  <c r="R24" i="14"/>
  <c r="AF24" i="14" s="1"/>
  <c r="AK23" i="14"/>
  <c r="AJ23" i="14"/>
  <c r="AI23" i="14"/>
  <c r="AH23" i="14"/>
  <c r="AD23" i="14"/>
  <c r="AC23" i="14"/>
  <c r="AB23" i="14"/>
  <c r="AA23" i="14"/>
  <c r="Z23" i="14"/>
  <c r="Y23" i="14"/>
  <c r="X23" i="14"/>
  <c r="W23" i="14"/>
  <c r="V23" i="14"/>
  <c r="U23" i="14"/>
  <c r="T23" i="14"/>
  <c r="S23" i="14"/>
  <c r="AG23" i="14" s="1"/>
  <c r="R23" i="14"/>
  <c r="Q23" i="14"/>
  <c r="AF23" i="14" s="1"/>
  <c r="AK22" i="14"/>
  <c r="AJ22" i="14"/>
  <c r="AI22" i="14"/>
  <c r="AH22" i="14"/>
  <c r="AD22" i="14"/>
  <c r="AC22" i="14"/>
  <c r="AB22" i="14"/>
  <c r="AA22" i="14"/>
  <c r="Z22" i="14"/>
  <c r="Y22" i="14"/>
  <c r="X22" i="14"/>
  <c r="W22" i="14"/>
  <c r="V22" i="14"/>
  <c r="U22" i="14"/>
  <c r="T22" i="14"/>
  <c r="S22" i="14"/>
  <c r="AG22" i="14" s="1"/>
  <c r="R22" i="14"/>
  <c r="Q22" i="14"/>
  <c r="P22" i="14"/>
  <c r="AF22" i="14" s="1"/>
  <c r="AK21" i="14"/>
  <c r="AJ21" i="14"/>
  <c r="AI21" i="14"/>
  <c r="AH21" i="14"/>
  <c r="AD21" i="14"/>
  <c r="AC21" i="14"/>
  <c r="AB21" i="14"/>
  <c r="AA21" i="14"/>
  <c r="Z21" i="14"/>
  <c r="Y21" i="14"/>
  <c r="X21" i="14"/>
  <c r="W21" i="14"/>
  <c r="V21" i="14"/>
  <c r="U21" i="14"/>
  <c r="T21" i="14"/>
  <c r="S21" i="14"/>
  <c r="AG21" i="14" s="1"/>
  <c r="R21" i="14"/>
  <c r="Q21" i="14"/>
  <c r="P21" i="14"/>
  <c r="O21" i="14"/>
  <c r="AF21" i="14" s="1"/>
  <c r="AK20" i="14"/>
  <c r="AJ20" i="14"/>
  <c r="AI20" i="14"/>
  <c r="AH20" i="14"/>
  <c r="AD20" i="14"/>
  <c r="AC20" i="14"/>
  <c r="AB20" i="14"/>
  <c r="AA20" i="14"/>
  <c r="Z20" i="14"/>
  <c r="Y20" i="14"/>
  <c r="X20" i="14"/>
  <c r="W20" i="14"/>
  <c r="V20" i="14"/>
  <c r="U20" i="14"/>
  <c r="T20" i="14"/>
  <c r="S20" i="14"/>
  <c r="AG20" i="14" s="1"/>
  <c r="R20" i="14"/>
  <c r="Q20" i="14"/>
  <c r="P20" i="14"/>
  <c r="O20" i="14"/>
  <c r="N20" i="14"/>
  <c r="AF20" i="14" s="1"/>
  <c r="AK19" i="14"/>
  <c r="AK18" i="14" s="1"/>
  <c r="AJ19" i="14"/>
  <c r="AJ18" i="14" s="1"/>
  <c r="AI19" i="14"/>
  <c r="AI18" i="14" s="1"/>
  <c r="AH19" i="14"/>
  <c r="AD19" i="14"/>
  <c r="AD18" i="14" s="1"/>
  <c r="AC19" i="14"/>
  <c r="AC18" i="14" s="1"/>
  <c r="AB19" i="14"/>
  <c r="AA19" i="14"/>
  <c r="AA18" i="14" s="1"/>
  <c r="Z19" i="14"/>
  <c r="Y19" i="14"/>
  <c r="Y18" i="14" s="1"/>
  <c r="X19" i="14"/>
  <c r="X18" i="14" s="1"/>
  <c r="W19" i="14"/>
  <c r="V19" i="14"/>
  <c r="V18" i="14" s="1"/>
  <c r="U19" i="14"/>
  <c r="U18" i="14" s="1"/>
  <c r="T19" i="14"/>
  <c r="T18" i="14" s="1"/>
  <c r="S19" i="14"/>
  <c r="AG19" i="14" s="1"/>
  <c r="AG18" i="14" s="1"/>
  <c r="R19" i="14"/>
  <c r="R18" i="14" s="1"/>
  <c r="Q19" i="14"/>
  <c r="Q18" i="14" s="1"/>
  <c r="P19" i="14"/>
  <c r="P18" i="14" s="1"/>
  <c r="O19" i="14"/>
  <c r="O18" i="14" s="1"/>
  <c r="N19" i="14"/>
  <c r="N18" i="14" s="1"/>
  <c r="M19" i="14"/>
  <c r="AF19" i="14" s="1"/>
  <c r="AF18" i="14" s="1"/>
  <c r="AH18" i="14"/>
  <c r="AE18" i="14"/>
  <c r="AB18" i="14"/>
  <c r="Z18" i="14"/>
  <c r="W18" i="14"/>
  <c r="L18" i="14"/>
  <c r="K18" i="14"/>
  <c r="J18" i="14"/>
  <c r="I18" i="14"/>
  <c r="H18" i="14"/>
  <c r="G18" i="14"/>
  <c r="AB17" i="14"/>
  <c r="X17" i="14"/>
  <c r="R17" i="14"/>
  <c r="Q17" i="14"/>
  <c r="P17" i="14"/>
  <c r="O17" i="14"/>
  <c r="O16" i="14" s="1"/>
  <c r="O5" i="14" s="1"/>
  <c r="O6" i="14" s="1"/>
  <c r="N17" i="14"/>
  <c r="N16" i="14" s="1"/>
  <c r="N5" i="14" s="1"/>
  <c r="N6" i="14" s="1"/>
  <c r="M17" i="14"/>
  <c r="M16" i="14" s="1"/>
  <c r="M5" i="14" s="1"/>
  <c r="AK10" i="14"/>
  <c r="AJ10" i="14"/>
  <c r="AI10" i="14"/>
  <c r="AH10" i="14"/>
  <c r="AE10" i="14"/>
  <c r="R10" i="14"/>
  <c r="Q10" i="14"/>
  <c r="P10" i="14"/>
  <c r="O10" i="14"/>
  <c r="N10" i="14"/>
  <c r="M10" i="14"/>
  <c r="L10" i="14"/>
  <c r="K10" i="14"/>
  <c r="J10" i="14"/>
  <c r="I10" i="14"/>
  <c r="H10" i="14"/>
  <c r="G10" i="14"/>
  <c r="AF8" i="14"/>
  <c r="AF10" i="14" s="1"/>
  <c r="AB8" i="14"/>
  <c r="AB10" i="14" s="1"/>
  <c r="X8" i="14"/>
  <c r="AD8" i="14" s="1"/>
  <c r="AD10" i="14" s="1"/>
  <c r="W8" i="14"/>
  <c r="AC8" i="14" s="1"/>
  <c r="AC10" i="14" s="1"/>
  <c r="V8" i="14"/>
  <c r="V10" i="14" s="1"/>
  <c r="U8" i="14"/>
  <c r="U10" i="14" s="1"/>
  <c r="T8" i="14"/>
  <c r="Z8" i="14" s="1"/>
  <c r="S8" i="14"/>
  <c r="Y8" i="14" s="1"/>
  <c r="Y10" i="14" s="1"/>
  <c r="AE6" i="14"/>
  <c r="L6" i="14"/>
  <c r="K6" i="14"/>
  <c r="J6" i="14"/>
  <c r="I6" i="14"/>
  <c r="H6" i="14"/>
  <c r="G6" i="14"/>
  <c r="AF4" i="14"/>
  <c r="S4" i="14"/>
  <c r="Y43" i="14" l="1"/>
  <c r="AG96" i="14"/>
  <c r="AK78" i="14"/>
  <c r="W10" i="14"/>
  <c r="AC43" i="14"/>
  <c r="AK17" i="14"/>
  <c r="AD78" i="14"/>
  <c r="S16" i="14"/>
  <c r="S5" i="14" s="1"/>
  <c r="S6" i="14" s="1"/>
  <c r="AH43" i="14"/>
  <c r="AH16" i="14" s="1"/>
  <c r="AH5" i="14" s="1"/>
  <c r="V16" i="14"/>
  <c r="V5" i="14" s="1"/>
  <c r="W43" i="14"/>
  <c r="W16" i="14" s="1"/>
  <c r="W5" i="14" s="1"/>
  <c r="X16" i="14"/>
  <c r="X5" i="14" s="1"/>
  <c r="Y16" i="14"/>
  <c r="Y5" i="14" s="1"/>
  <c r="Z16" i="14"/>
  <c r="Z5" i="14" s="1"/>
  <c r="U16" i="14"/>
  <c r="U5" i="14" s="1"/>
  <c r="AG98" i="14"/>
  <c r="AG110" i="14"/>
  <c r="AG109" i="14" s="1"/>
  <c r="P16" i="14"/>
  <c r="P5" i="14" s="1"/>
  <c r="P6" i="14" s="1"/>
  <c r="M18" i="14"/>
  <c r="AA16" i="14"/>
  <c r="AA5" i="14" s="1"/>
  <c r="S10" i="14"/>
  <c r="AK43" i="14"/>
  <c r="AK16" i="14" s="1"/>
  <c r="AK5" i="14" s="1"/>
  <c r="X10" i="14"/>
  <c r="AA8" i="14"/>
  <c r="AA10" i="14" s="1"/>
  <c r="AG45" i="14"/>
  <c r="AG44" i="14" s="1"/>
  <c r="AI17" i="14"/>
  <c r="AI43" i="14"/>
  <c r="AI16" i="14" s="1"/>
  <c r="AI5" i="14" s="1"/>
  <c r="AC78" i="14"/>
  <c r="AC16" i="14" s="1"/>
  <c r="AC5" i="14" s="1"/>
  <c r="AJ17" i="14"/>
  <c r="AG97" i="14"/>
  <c r="AD43" i="14"/>
  <c r="AD16" i="14" s="1"/>
  <c r="AD5" i="14" s="1"/>
  <c r="R16" i="14"/>
  <c r="R5" i="14" s="1"/>
  <c r="R6" i="14" s="1"/>
  <c r="AJ108" i="14"/>
  <c r="AB43" i="14"/>
  <c r="AG54" i="14"/>
  <c r="AG53" i="14"/>
  <c r="AG43" i="14"/>
  <c r="AB16" i="14"/>
  <c r="AB5" i="14" s="1"/>
  <c r="Z10" i="14"/>
  <c r="M6" i="14"/>
  <c r="T4" i="14"/>
  <c r="AG25" i="14"/>
  <c r="AG17" i="14" s="1"/>
  <c r="M44" i="14"/>
  <c r="AF110" i="14"/>
  <c r="AF109" i="14" s="1"/>
  <c r="AG99" i="14"/>
  <c r="T10" i="14"/>
  <c r="AG116" i="14"/>
  <c r="AG108" i="14" s="1"/>
  <c r="S18" i="14"/>
  <c r="AJ16" i="14" l="1"/>
  <c r="AJ5" i="14" s="1"/>
  <c r="AF5" i="14"/>
  <c r="AF6" i="14" s="1"/>
  <c r="AG8" i="14"/>
  <c r="AG10" i="14" s="1"/>
  <c r="AG5" i="14"/>
  <c r="AG78" i="14"/>
  <c r="AG16" i="14"/>
  <c r="T6" i="14"/>
  <c r="U4" i="14"/>
  <c r="U6" i="14" l="1"/>
  <c r="V4" i="14"/>
  <c r="V6" i="14" l="1"/>
  <c r="W4" i="14"/>
  <c r="W6" i="14" l="1"/>
  <c r="X4" i="14"/>
  <c r="X6" i="14" l="1"/>
  <c r="Y4" i="14"/>
  <c r="Z4" i="14" l="1"/>
  <c r="Y6" i="14"/>
  <c r="AA4" i="14" l="1"/>
  <c r="Z6" i="14"/>
  <c r="AB4" i="14" l="1"/>
  <c r="AA6" i="14"/>
  <c r="AC4" i="14" l="1"/>
  <c r="AB6" i="14"/>
  <c r="AD4" i="14" l="1"/>
  <c r="AC6" i="14"/>
  <c r="AD6" i="14" l="1"/>
  <c r="AG4" i="14"/>
  <c r="AG6" i="14" s="1"/>
  <c r="AH4" i="14" l="1"/>
  <c r="AH6" i="14" l="1"/>
  <c r="AH254" i="1" s="1"/>
  <c r="AI4" i="14"/>
  <c r="AI6" i="14" l="1"/>
  <c r="AI254" i="1" s="1"/>
  <c r="AJ4" i="14"/>
  <c r="AJ6" i="14" l="1"/>
  <c r="AJ254" i="1" s="1"/>
  <c r="AK4" i="14"/>
  <c r="AK6" i="14" s="1"/>
  <c r="AK254" i="1" s="1"/>
  <c r="AB66" i="9" l="1"/>
  <c r="AB118" i="9"/>
  <c r="AB29" i="8" l="1"/>
  <c r="AB18" i="8"/>
  <c r="O85" i="9" l="1"/>
  <c r="N85" i="9" l="1"/>
  <c r="M85" i="9"/>
  <c r="L85" i="9"/>
  <c r="K78" i="9"/>
  <c r="O78" i="9"/>
  <c r="N78" i="9"/>
  <c r="M78" i="9"/>
  <c r="L78" i="9"/>
  <c r="O82" i="9"/>
  <c r="N82" i="9"/>
  <c r="L82" i="9"/>
  <c r="K82" i="9"/>
  <c r="K85" i="9"/>
  <c r="M104" i="9"/>
  <c r="O104" i="9"/>
  <c r="O87" i="9"/>
  <c r="O88" i="9"/>
  <c r="O92" i="9"/>
  <c r="O95" i="9"/>
  <c r="N95" i="9"/>
  <c r="M95" i="9"/>
  <c r="L95" i="9"/>
  <c r="L96" i="9"/>
  <c r="K98" i="9"/>
  <c r="O99" i="9"/>
  <c r="K99" i="9"/>
  <c r="M99" i="9"/>
  <c r="O100" i="9"/>
  <c r="M82" i="9"/>
  <c r="M81" i="9"/>
  <c r="O80" i="9"/>
  <c r="N80" i="9"/>
  <c r="M80" i="9"/>
  <c r="L80" i="9"/>
  <c r="K80" i="9"/>
  <c r="M79" i="9"/>
  <c r="K74" i="9"/>
  <c r="O114" i="9"/>
  <c r="N77" i="9"/>
  <c r="M77" i="9"/>
  <c r="L77" i="9"/>
  <c r="K77" i="9"/>
  <c r="K76" i="9"/>
  <c r="K75" i="9"/>
  <c r="M75" i="9"/>
  <c r="O75" i="9"/>
  <c r="N75" i="9"/>
  <c r="L75" i="9"/>
  <c r="N73" i="9"/>
  <c r="K72" i="9"/>
  <c r="O61" i="9" l="1"/>
  <c r="O64" i="9"/>
  <c r="O63" i="9"/>
  <c r="O60" i="9"/>
  <c r="M60" i="9"/>
  <c r="L64" i="9"/>
  <c r="K60" i="9"/>
  <c r="O32" i="8" l="1"/>
  <c r="N30" i="8"/>
  <c r="M30" i="8"/>
  <c r="M19" i="8"/>
  <c r="L19" i="8"/>
  <c r="N19" i="8"/>
  <c r="N21" i="8"/>
  <c r="L21" i="8"/>
  <c r="N22" i="8"/>
  <c r="M22" i="8"/>
  <c r="L22" i="8"/>
  <c r="N23" i="8"/>
  <c r="N24" i="8"/>
  <c r="L25" i="8" l="1"/>
  <c r="K25" i="8"/>
  <c r="O27" i="8"/>
  <c r="N27" i="8"/>
  <c r="M27" i="8"/>
  <c r="L27" i="8"/>
  <c r="K27" i="8"/>
  <c r="N28" i="8"/>
  <c r="K29" i="8"/>
  <c r="M29" i="8"/>
  <c r="AB157" i="1" l="1"/>
  <c r="AA157" i="1"/>
  <c r="Z157" i="1"/>
  <c r="Y157" i="1"/>
  <c r="X157" i="1"/>
  <c r="W157" i="1"/>
  <c r="V157" i="1"/>
  <c r="U157" i="1"/>
  <c r="T157" i="1"/>
  <c r="S157" i="1"/>
  <c r="R157" i="1"/>
  <c r="Q157" i="1"/>
  <c r="P157" i="1"/>
  <c r="E157" i="1"/>
  <c r="F157" i="1"/>
  <c r="G157" i="1"/>
  <c r="H157" i="1"/>
  <c r="I157" i="1"/>
  <c r="J157" i="1"/>
  <c r="K157" i="1"/>
  <c r="L157" i="1"/>
  <c r="M157" i="1"/>
  <c r="N157" i="1"/>
  <c r="O157" i="1"/>
  <c r="D157" i="1"/>
  <c r="AE45" i="12" l="1"/>
  <c r="AH45" i="12"/>
  <c r="AG45" i="12"/>
  <c r="AF45" i="12"/>
  <c r="AB45" i="12"/>
  <c r="AA45" i="12"/>
  <c r="Z45" i="12"/>
  <c r="Y45" i="12"/>
  <c r="X45" i="12"/>
  <c r="W45" i="12"/>
  <c r="V45" i="12"/>
  <c r="U45" i="12"/>
  <c r="T45" i="12"/>
  <c r="S45" i="12"/>
  <c r="R45" i="12"/>
  <c r="Q45" i="12"/>
  <c r="P45" i="12"/>
  <c r="O45" i="12"/>
  <c r="N45" i="12"/>
  <c r="M45" i="12"/>
  <c r="L45" i="12"/>
  <c r="K45" i="12"/>
  <c r="J45" i="12"/>
  <c r="I45" i="12"/>
  <c r="H45" i="12"/>
  <c r="G45" i="12"/>
  <c r="F45" i="12"/>
  <c r="E45" i="12"/>
  <c r="D45" i="12"/>
  <c r="AH45" i="11"/>
  <c r="AG45" i="11"/>
  <c r="AF45" i="11"/>
  <c r="AE45" i="11"/>
  <c r="E45" i="11"/>
  <c r="F45" i="11"/>
  <c r="G45" i="11"/>
  <c r="H45" i="11"/>
  <c r="I45" i="11"/>
  <c r="J45" i="11"/>
  <c r="K45" i="11"/>
  <c r="L45" i="11"/>
  <c r="M45" i="11"/>
  <c r="N45" i="11"/>
  <c r="O45" i="11"/>
  <c r="P45" i="11"/>
  <c r="Q45" i="11"/>
  <c r="R45" i="11"/>
  <c r="S45" i="11"/>
  <c r="T45" i="11"/>
  <c r="U45" i="11"/>
  <c r="V45" i="11"/>
  <c r="W45" i="11"/>
  <c r="X45" i="11"/>
  <c r="Y45" i="11"/>
  <c r="Z45" i="11"/>
  <c r="AA45" i="11"/>
  <c r="AB45" i="11"/>
  <c r="D45" i="11"/>
  <c r="D31" i="11" s="1"/>
  <c r="D22" i="12"/>
  <c r="AH22" i="12"/>
  <c r="AG22" i="12"/>
  <c r="AF22" i="12"/>
  <c r="AE22" i="12"/>
  <c r="AB22" i="12"/>
  <c r="AA22" i="12"/>
  <c r="Z22" i="12"/>
  <c r="Y22" i="12"/>
  <c r="X22" i="12"/>
  <c r="W22" i="12"/>
  <c r="V22" i="12"/>
  <c r="U22" i="12"/>
  <c r="T22" i="12"/>
  <c r="S22" i="12"/>
  <c r="R22" i="12"/>
  <c r="Q22" i="12"/>
  <c r="P22" i="12"/>
  <c r="O22" i="12"/>
  <c r="N22" i="12"/>
  <c r="M22" i="12"/>
  <c r="L22" i="12"/>
  <c r="K22" i="12"/>
  <c r="J22" i="12"/>
  <c r="I22" i="12"/>
  <c r="H22" i="12"/>
  <c r="G22" i="12"/>
  <c r="F22" i="12"/>
  <c r="E22" i="12"/>
  <c r="D13" i="12"/>
  <c r="AH13" i="12"/>
  <c r="AG13" i="12"/>
  <c r="AF13" i="12"/>
  <c r="AE13" i="12"/>
  <c r="AB13" i="12"/>
  <c r="AA13" i="12"/>
  <c r="Z13" i="12"/>
  <c r="Y13" i="12"/>
  <c r="X13" i="12"/>
  <c r="W13" i="12"/>
  <c r="V13" i="12"/>
  <c r="U13" i="12"/>
  <c r="T13" i="12"/>
  <c r="S13" i="12"/>
  <c r="R13" i="12"/>
  <c r="Q13" i="12"/>
  <c r="P13" i="12"/>
  <c r="O13" i="12"/>
  <c r="N13" i="12"/>
  <c r="M13" i="12"/>
  <c r="L13" i="12"/>
  <c r="K13" i="12"/>
  <c r="J13" i="12"/>
  <c r="I13" i="12"/>
  <c r="H13" i="12"/>
  <c r="G13" i="12"/>
  <c r="F13" i="12"/>
  <c r="E13" i="12"/>
  <c r="AF22" i="11"/>
  <c r="AG22" i="11"/>
  <c r="AH22" i="11"/>
  <c r="AE22" i="11"/>
  <c r="E22" i="11"/>
  <c r="F22" i="11"/>
  <c r="G22" i="11"/>
  <c r="H22" i="11"/>
  <c r="I22" i="11"/>
  <c r="J22" i="11"/>
  <c r="K22" i="11"/>
  <c r="L22" i="11"/>
  <c r="M22" i="11"/>
  <c r="N22" i="11"/>
  <c r="O22" i="11"/>
  <c r="P22" i="11"/>
  <c r="Q22" i="11"/>
  <c r="R22" i="11"/>
  <c r="S22" i="11"/>
  <c r="T22" i="11"/>
  <c r="U22" i="11"/>
  <c r="V22" i="11"/>
  <c r="W22" i="11"/>
  <c r="X22" i="11"/>
  <c r="Y22" i="11"/>
  <c r="Z22" i="11"/>
  <c r="AA22" i="11"/>
  <c r="AB22" i="11"/>
  <c r="D22" i="11"/>
  <c r="O13" i="11"/>
  <c r="AH13" i="11"/>
  <c r="AG13" i="11"/>
  <c r="AF13" i="11"/>
  <c r="AE13" i="11"/>
  <c r="E13" i="11"/>
  <c r="F13" i="11"/>
  <c r="G13" i="11"/>
  <c r="H13" i="11"/>
  <c r="I13" i="11"/>
  <c r="J13" i="11"/>
  <c r="K13" i="11"/>
  <c r="L13" i="11"/>
  <c r="M13" i="11"/>
  <c r="N13" i="11"/>
  <c r="P13" i="11"/>
  <c r="Q13" i="11"/>
  <c r="R13" i="11"/>
  <c r="S13" i="11"/>
  <c r="T13" i="11"/>
  <c r="U13" i="11"/>
  <c r="V13" i="11"/>
  <c r="W13" i="11"/>
  <c r="X13" i="11"/>
  <c r="Y13" i="11"/>
  <c r="Z13" i="11"/>
  <c r="AA13" i="11"/>
  <c r="AB13" i="11"/>
  <c r="D13" i="11"/>
  <c r="D12" i="11" s="1"/>
  <c r="AB315" i="1"/>
  <c r="AA315" i="1"/>
  <c r="Z315" i="1"/>
  <c r="Y315" i="1"/>
  <c r="X315" i="1"/>
  <c r="W315" i="1"/>
  <c r="V315" i="1"/>
  <c r="U315" i="1"/>
  <c r="T315" i="1"/>
  <c r="S315" i="1"/>
  <c r="R315" i="1"/>
  <c r="Q315" i="1"/>
  <c r="P315" i="1"/>
  <c r="O315" i="1"/>
  <c r="N315" i="1"/>
  <c r="M315" i="1"/>
  <c r="L315" i="1"/>
  <c r="K315" i="1"/>
  <c r="J315" i="1"/>
  <c r="I315" i="1"/>
  <c r="H315" i="1"/>
  <c r="G315" i="1"/>
  <c r="F315" i="1"/>
  <c r="E315" i="1"/>
  <c r="D315" i="1"/>
  <c r="E256" i="1"/>
  <c r="F256" i="1"/>
  <c r="G256" i="1"/>
  <c r="H256" i="1"/>
  <c r="I256" i="1"/>
  <c r="J256" i="1"/>
  <c r="K256" i="1"/>
  <c r="L256" i="1"/>
  <c r="M256" i="1"/>
  <c r="N256" i="1"/>
  <c r="O256" i="1"/>
  <c r="P256" i="1"/>
  <c r="Q256" i="1"/>
  <c r="R256" i="1"/>
  <c r="S256" i="1"/>
  <c r="T256" i="1"/>
  <c r="U256" i="1"/>
  <c r="V256" i="1"/>
  <c r="W256" i="1"/>
  <c r="X256" i="1"/>
  <c r="Y256" i="1"/>
  <c r="Z256" i="1"/>
  <c r="AA256" i="1"/>
  <c r="AB256" i="1"/>
  <c r="D256" i="1"/>
  <c r="AE2" i="6"/>
  <c r="AF2" i="6" s="1"/>
  <c r="AG2" i="6" s="1"/>
  <c r="AH2" i="6" s="1"/>
  <c r="AD9" i="9"/>
  <c r="AC2" i="7"/>
  <c r="AD2" i="7" s="1"/>
  <c r="AE2" i="7" s="1"/>
  <c r="AF2" i="7" s="1"/>
  <c r="AG2" i="7" s="1"/>
  <c r="AC9" i="1"/>
  <c r="AB9" i="1" s="1"/>
  <c r="AC22" i="12" l="1"/>
  <c r="AD45" i="12"/>
  <c r="AD13" i="12"/>
  <c r="AD22" i="12"/>
  <c r="AC45" i="12"/>
  <c r="AC13" i="12"/>
  <c r="AC13" i="11"/>
  <c r="AD315" i="1"/>
  <c r="D12" i="10"/>
  <c r="Q59" i="9"/>
  <c r="AC67" i="9"/>
  <c r="AC69" i="9"/>
  <c r="AC68" i="9"/>
  <c r="AC66" i="9"/>
  <c r="AC65" i="9"/>
  <c r="AC64" i="9"/>
  <c r="AC63" i="9"/>
  <c r="AC62" i="9"/>
  <c r="AC61" i="9"/>
  <c r="AC60" i="9"/>
  <c r="AD69" i="9"/>
  <c r="AD68" i="9"/>
  <c r="AD67" i="9"/>
  <c r="AD66" i="9"/>
  <c r="AD65" i="9"/>
  <c r="AD64" i="9"/>
  <c r="AD63" i="9"/>
  <c r="AD62" i="9"/>
  <c r="AD61" i="9"/>
  <c r="AD60" i="9"/>
  <c r="E59" i="9"/>
  <c r="F59" i="9"/>
  <c r="G59" i="9"/>
  <c r="H59" i="9"/>
  <c r="I59" i="9"/>
  <c r="J59" i="9"/>
  <c r="K59" i="9"/>
  <c r="L59" i="9"/>
  <c r="M59" i="9"/>
  <c r="N59" i="9"/>
  <c r="O59" i="9"/>
  <c r="D59" i="9"/>
  <c r="AB59" i="9"/>
  <c r="AB44" i="9" s="1"/>
  <c r="AA59" i="9"/>
  <c r="Z59" i="9"/>
  <c r="Y59" i="9"/>
  <c r="X59" i="9"/>
  <c r="W59" i="9"/>
  <c r="V59" i="9"/>
  <c r="U59" i="9"/>
  <c r="T59" i="9"/>
  <c r="S59" i="9"/>
  <c r="R59" i="9"/>
  <c r="P59" i="9"/>
  <c r="D71" i="9"/>
  <c r="D70" i="9" s="1"/>
  <c r="E71" i="9"/>
  <c r="E70" i="9" s="1"/>
  <c r="F71" i="9"/>
  <c r="F70" i="9" s="1"/>
  <c r="G71" i="9"/>
  <c r="G70" i="9" s="1"/>
  <c r="H71" i="9"/>
  <c r="H70" i="9" s="1"/>
  <c r="I71" i="9"/>
  <c r="I70" i="9" s="1"/>
  <c r="J71" i="9"/>
  <c r="J70" i="9" s="1"/>
  <c r="K71" i="9"/>
  <c r="K70" i="9" s="1"/>
  <c r="L71" i="9"/>
  <c r="L70" i="9" s="1"/>
  <c r="M71" i="9"/>
  <c r="M70" i="9" s="1"/>
  <c r="N71" i="9"/>
  <c r="N70" i="9" s="1"/>
  <c r="O71" i="9"/>
  <c r="O70" i="9" s="1"/>
  <c r="P71" i="9"/>
  <c r="Q71" i="9"/>
  <c r="R71" i="9"/>
  <c r="S71" i="9"/>
  <c r="T71" i="9"/>
  <c r="U71" i="9"/>
  <c r="V71" i="9"/>
  <c r="W71" i="9"/>
  <c r="X71" i="9"/>
  <c r="Y71" i="9"/>
  <c r="Z71" i="9"/>
  <c r="AA71" i="9"/>
  <c r="AB71" i="9"/>
  <c r="AE315" i="1" l="1"/>
  <c r="AK61" i="9"/>
  <c r="AE61" i="9"/>
  <c r="AE67" i="9"/>
  <c r="AE69" i="9"/>
  <c r="AE60" i="9"/>
  <c r="AE62" i="9"/>
  <c r="AF63" i="9"/>
  <c r="AG63" i="9" s="1"/>
  <c r="AH63" i="9" s="1"/>
  <c r="AI63" i="9" s="1"/>
  <c r="AE63" i="9"/>
  <c r="AF64" i="9"/>
  <c r="AG64" i="9" s="1"/>
  <c r="AH64" i="9" s="1"/>
  <c r="AI64" i="9" s="1"/>
  <c r="AE64" i="9"/>
  <c r="AF61" i="9"/>
  <c r="AG61" i="9" s="1"/>
  <c r="AH61" i="9" s="1"/>
  <c r="AI61" i="9" s="1"/>
  <c r="AE65" i="9"/>
  <c r="AF68" i="9"/>
  <c r="AG68" i="9" s="1"/>
  <c r="AH68" i="9" s="1"/>
  <c r="AI68" i="9" s="1"/>
  <c r="AE68" i="9"/>
  <c r="AF66" i="9"/>
  <c r="AG66" i="9" s="1"/>
  <c r="AH66" i="9" s="1"/>
  <c r="AI66" i="9" s="1"/>
  <c r="AE66" i="9"/>
  <c r="T44" i="9"/>
  <c r="U44" i="9"/>
  <c r="P44" i="9"/>
  <c r="Y44" i="9"/>
  <c r="V44" i="9"/>
  <c r="W44" i="9"/>
  <c r="X44" i="9"/>
  <c r="Z44" i="9"/>
  <c r="AA44" i="9"/>
  <c r="Q44" i="9"/>
  <c r="R44" i="9"/>
  <c r="S44" i="9"/>
  <c r="N44" i="9"/>
  <c r="M44" i="9"/>
  <c r="L44" i="9"/>
  <c r="K44" i="9"/>
  <c r="O44" i="9"/>
  <c r="J44" i="9"/>
  <c r="F44" i="9"/>
  <c r="I44" i="9"/>
  <c r="E44" i="9"/>
  <c r="H44" i="9"/>
  <c r="D44" i="9"/>
  <c r="G44" i="9"/>
  <c r="AD59" i="9"/>
  <c r="AC59" i="9"/>
  <c r="D18" i="8"/>
  <c r="AC295" i="1"/>
  <c r="AE295" i="1" s="1"/>
  <c r="AG295" i="1" s="1"/>
  <c r="AD295" i="1"/>
  <c r="AC213" i="1"/>
  <c r="AE213" i="1" s="1"/>
  <c r="AG213" i="1" s="1"/>
  <c r="AD213" i="1"/>
  <c r="AC212" i="1"/>
  <c r="AE212" i="1" s="1"/>
  <c r="AG212" i="1" s="1"/>
  <c r="AD212" i="1"/>
  <c r="AD49" i="12"/>
  <c r="S31" i="12"/>
  <c r="S12" i="12"/>
  <c r="AH212" i="1" l="1"/>
  <c r="AI212" i="1" s="1"/>
  <c r="AJ212" i="1" s="1"/>
  <c r="AK212" i="1" s="1"/>
  <c r="AL212" i="1"/>
  <c r="AF212" i="1"/>
  <c r="AF59" i="9"/>
  <c r="AF44" i="9" s="1"/>
  <c r="AH59" i="9"/>
  <c r="AH44" i="9" s="1"/>
  <c r="AH213" i="1"/>
  <c r="AI213" i="1" s="1"/>
  <c r="AJ213" i="1" s="1"/>
  <c r="AK213" i="1" s="1"/>
  <c r="AL213" i="1"/>
  <c r="AF213" i="1"/>
  <c r="AI59" i="9"/>
  <c r="AI44" i="9" s="1"/>
  <c r="AH295" i="1"/>
  <c r="AI295" i="1" s="1"/>
  <c r="AJ295" i="1" s="1"/>
  <c r="AK295" i="1" s="1"/>
  <c r="AL295" i="1"/>
  <c r="AF295" i="1"/>
  <c r="AG59" i="9"/>
  <c r="AG44" i="9" s="1"/>
  <c r="AE59" i="9"/>
  <c r="Q2" i="6"/>
  <c r="R2" i="6" s="1"/>
  <c r="S2" i="6" s="1"/>
  <c r="T2" i="6" s="1"/>
  <c r="U2" i="6" s="1"/>
  <c r="V2" i="6" s="1"/>
  <c r="W2" i="6" s="1"/>
  <c r="X2" i="6" s="1"/>
  <c r="Y2" i="6" s="1"/>
  <c r="Z2" i="6" s="1"/>
  <c r="AA2" i="6" s="1"/>
  <c r="E2" i="6"/>
  <c r="F2" i="6" s="1"/>
  <c r="G2" i="6" s="1"/>
  <c r="H2" i="6" s="1"/>
  <c r="I2" i="6" s="1"/>
  <c r="J2" i="6" s="1"/>
  <c r="K2" i="6" s="1"/>
  <c r="L2" i="6" s="1"/>
  <c r="M2" i="6" s="1"/>
  <c r="N2" i="6" s="1"/>
  <c r="O2" i="6" s="1"/>
  <c r="AC2" i="3" l="1"/>
  <c r="U2" i="3"/>
  <c r="E2" i="3"/>
  <c r="F2" i="3"/>
  <c r="G2" i="3"/>
  <c r="H2" i="3"/>
  <c r="I2" i="3"/>
  <c r="J2" i="3"/>
  <c r="K2" i="3"/>
  <c r="L2" i="3"/>
  <c r="M2" i="3"/>
  <c r="N2" i="3"/>
  <c r="O2" i="3"/>
  <c r="AK344" i="1"/>
  <c r="AJ344" i="1"/>
  <c r="AI344" i="1"/>
  <c r="AH344" i="1"/>
  <c r="AK343" i="1"/>
  <c r="AJ343" i="1"/>
  <c r="AI343" i="1"/>
  <c r="AH343" i="1"/>
  <c r="AB344" i="1"/>
  <c r="AA344" i="1"/>
  <c r="Z344" i="1"/>
  <c r="Y344" i="1"/>
  <c r="X344" i="1"/>
  <c r="W344" i="1"/>
  <c r="V344" i="1"/>
  <c r="U344" i="1"/>
  <c r="T344" i="1"/>
  <c r="S344" i="1"/>
  <c r="R344" i="1"/>
  <c r="Q344" i="1"/>
  <c r="P344" i="1"/>
  <c r="O344" i="1"/>
  <c r="N344" i="1"/>
  <c r="M344" i="1"/>
  <c r="L344" i="1"/>
  <c r="K344" i="1"/>
  <c r="J344" i="1"/>
  <c r="I344" i="1"/>
  <c r="H344" i="1"/>
  <c r="G344" i="1"/>
  <c r="F344" i="1"/>
  <c r="E344" i="1"/>
  <c r="AB343" i="1"/>
  <c r="AA343" i="1"/>
  <c r="Z343" i="1"/>
  <c r="Y343" i="1"/>
  <c r="X343" i="1"/>
  <c r="W343" i="1"/>
  <c r="V343" i="1"/>
  <c r="U343" i="1"/>
  <c r="T343" i="1"/>
  <c r="S343" i="1"/>
  <c r="R343" i="1"/>
  <c r="Q343" i="1"/>
  <c r="P343" i="1"/>
  <c r="O343" i="1"/>
  <c r="N343" i="1"/>
  <c r="M343" i="1"/>
  <c r="L343" i="1"/>
  <c r="K343" i="1"/>
  <c r="J343" i="1"/>
  <c r="I343" i="1"/>
  <c r="H343" i="1"/>
  <c r="G343" i="1"/>
  <c r="F343" i="1"/>
  <c r="E343" i="1"/>
  <c r="AK338" i="1"/>
  <c r="AJ338" i="1"/>
  <c r="AI338" i="1"/>
  <c r="AH338" i="1"/>
  <c r="AK337" i="1"/>
  <c r="AJ337" i="1"/>
  <c r="AI337" i="1"/>
  <c r="AH337" i="1"/>
  <c r="AK336" i="1"/>
  <c r="AJ336" i="1"/>
  <c r="AI336" i="1"/>
  <c r="AH336" i="1"/>
  <c r="AK335" i="1"/>
  <c r="AJ335" i="1"/>
  <c r="AI335" i="1"/>
  <c r="AH335" i="1"/>
  <c r="AK334" i="1"/>
  <c r="AJ334" i="1"/>
  <c r="AI334" i="1"/>
  <c r="AH334" i="1"/>
  <c r="AK333" i="1"/>
  <c r="AJ333" i="1"/>
  <c r="AI333" i="1"/>
  <c r="AH333" i="1"/>
  <c r="AB338" i="1"/>
  <c r="AA338" i="1"/>
  <c r="Z338" i="1"/>
  <c r="Y338" i="1"/>
  <c r="X338" i="1"/>
  <c r="W338" i="1"/>
  <c r="V338" i="1"/>
  <c r="U338" i="1"/>
  <c r="T338" i="1"/>
  <c r="S338" i="1"/>
  <c r="R338" i="1"/>
  <c r="Q338" i="1"/>
  <c r="P338" i="1"/>
  <c r="O338" i="1"/>
  <c r="N338" i="1"/>
  <c r="M338" i="1"/>
  <c r="L338" i="1"/>
  <c r="K338" i="1"/>
  <c r="J338" i="1"/>
  <c r="I338" i="1"/>
  <c r="H338" i="1"/>
  <c r="G338" i="1"/>
  <c r="F338" i="1"/>
  <c r="E338" i="1"/>
  <c r="AB337" i="1"/>
  <c r="AA337" i="1"/>
  <c r="Z337" i="1"/>
  <c r="Y337" i="1"/>
  <c r="X337" i="1"/>
  <c r="W337" i="1"/>
  <c r="V337" i="1"/>
  <c r="U337" i="1"/>
  <c r="T337" i="1"/>
  <c r="S337" i="1"/>
  <c r="R337" i="1"/>
  <c r="Q337" i="1"/>
  <c r="P337" i="1"/>
  <c r="O337" i="1"/>
  <c r="N337" i="1"/>
  <c r="M337" i="1"/>
  <c r="L337" i="1"/>
  <c r="K337" i="1"/>
  <c r="J337" i="1"/>
  <c r="I337" i="1"/>
  <c r="H337" i="1"/>
  <c r="G337" i="1"/>
  <c r="F337" i="1"/>
  <c r="E337" i="1"/>
  <c r="AB336" i="1"/>
  <c r="AA336" i="1"/>
  <c r="Z336" i="1"/>
  <c r="Y336" i="1"/>
  <c r="X336" i="1"/>
  <c r="W336" i="1"/>
  <c r="V336" i="1"/>
  <c r="U336" i="1"/>
  <c r="T336" i="1"/>
  <c r="S336" i="1"/>
  <c r="R336" i="1"/>
  <c r="Q336" i="1"/>
  <c r="P336" i="1"/>
  <c r="O336" i="1"/>
  <c r="N336" i="1"/>
  <c r="M336" i="1"/>
  <c r="L336" i="1"/>
  <c r="K336" i="1"/>
  <c r="J336" i="1"/>
  <c r="I336" i="1"/>
  <c r="H336" i="1"/>
  <c r="G336" i="1"/>
  <c r="F336" i="1"/>
  <c r="E336" i="1"/>
  <c r="AB335" i="1"/>
  <c r="AA335" i="1"/>
  <c r="Z335" i="1"/>
  <c r="Y335" i="1"/>
  <c r="X335" i="1"/>
  <c r="W335" i="1"/>
  <c r="V335" i="1"/>
  <c r="U335" i="1"/>
  <c r="T335" i="1"/>
  <c r="S335" i="1"/>
  <c r="R335" i="1"/>
  <c r="Q335" i="1"/>
  <c r="P335" i="1"/>
  <c r="O335" i="1"/>
  <c r="N335" i="1"/>
  <c r="M335" i="1"/>
  <c r="L335" i="1"/>
  <c r="K335" i="1"/>
  <c r="J335" i="1"/>
  <c r="I335" i="1"/>
  <c r="H335" i="1"/>
  <c r="G335" i="1"/>
  <c r="F335" i="1"/>
  <c r="E335" i="1"/>
  <c r="AB334" i="1"/>
  <c r="AA334" i="1"/>
  <c r="Z334" i="1"/>
  <c r="Y334" i="1"/>
  <c r="X334" i="1"/>
  <c r="W334" i="1"/>
  <c r="V334" i="1"/>
  <c r="U334" i="1"/>
  <c r="T334" i="1"/>
  <c r="S334" i="1"/>
  <c r="R334" i="1"/>
  <c r="Q334" i="1"/>
  <c r="P334" i="1"/>
  <c r="O334" i="1"/>
  <c r="N334" i="1"/>
  <c r="M334" i="1"/>
  <c r="L334" i="1"/>
  <c r="K334" i="1"/>
  <c r="J334" i="1"/>
  <c r="I334" i="1"/>
  <c r="H334" i="1"/>
  <c r="G334" i="1"/>
  <c r="F334" i="1"/>
  <c r="E334" i="1"/>
  <c r="AB333" i="1"/>
  <c r="AA333" i="1"/>
  <c r="Z333" i="1"/>
  <c r="Y333" i="1"/>
  <c r="X333" i="1"/>
  <c r="W333" i="1"/>
  <c r="V333" i="1"/>
  <c r="U333" i="1"/>
  <c r="T333" i="1"/>
  <c r="S333" i="1"/>
  <c r="R333" i="1"/>
  <c r="Q333" i="1"/>
  <c r="P333" i="1"/>
  <c r="O333" i="1"/>
  <c r="N333" i="1"/>
  <c r="M333" i="1"/>
  <c r="L333" i="1"/>
  <c r="K333" i="1"/>
  <c r="J333" i="1"/>
  <c r="I333" i="1"/>
  <c r="H333" i="1"/>
  <c r="G333" i="1"/>
  <c r="F333" i="1"/>
  <c r="E333" i="1"/>
  <c r="D344" i="1"/>
  <c r="D343" i="1"/>
  <c r="D338" i="1"/>
  <c r="D333" i="1"/>
  <c r="D337" i="1"/>
  <c r="D334" i="1"/>
  <c r="D336" i="1"/>
  <c r="D335" i="1"/>
  <c r="AD334" i="1"/>
  <c r="AK340" i="1"/>
  <c r="AJ340" i="1"/>
  <c r="AI340" i="1"/>
  <c r="AH340" i="1"/>
  <c r="AB340" i="1"/>
  <c r="AA340" i="1"/>
  <c r="Z340" i="1"/>
  <c r="Y340" i="1"/>
  <c r="X340" i="1"/>
  <c r="W340" i="1"/>
  <c r="V340" i="1"/>
  <c r="U340" i="1"/>
  <c r="T340" i="1"/>
  <c r="S340" i="1"/>
  <c r="R340" i="1"/>
  <c r="Q340" i="1"/>
  <c r="P340" i="1"/>
  <c r="O340" i="1"/>
  <c r="N340" i="1"/>
  <c r="M340" i="1"/>
  <c r="L340" i="1"/>
  <c r="K340" i="1"/>
  <c r="J340" i="1"/>
  <c r="I340" i="1"/>
  <c r="H340" i="1"/>
  <c r="G340" i="1"/>
  <c r="F340" i="1"/>
  <c r="E340" i="1"/>
  <c r="D340" i="1"/>
  <c r="AK331" i="1"/>
  <c r="AJ331" i="1"/>
  <c r="AI331" i="1"/>
  <c r="AH331" i="1"/>
  <c r="AB331" i="1"/>
  <c r="AA331" i="1"/>
  <c r="Z331" i="1"/>
  <c r="Y331" i="1"/>
  <c r="X331" i="1"/>
  <c r="W331" i="1"/>
  <c r="V331" i="1"/>
  <c r="U331" i="1"/>
  <c r="T331" i="1"/>
  <c r="S331" i="1"/>
  <c r="R331" i="1"/>
  <c r="Q331" i="1"/>
  <c r="P331" i="1"/>
  <c r="O331" i="1"/>
  <c r="N331" i="1"/>
  <c r="M331" i="1"/>
  <c r="L331" i="1"/>
  <c r="K331" i="1"/>
  <c r="J331" i="1"/>
  <c r="I331" i="1"/>
  <c r="H331" i="1"/>
  <c r="G331" i="1"/>
  <c r="F331" i="1"/>
  <c r="E331" i="1"/>
  <c r="D331" i="1"/>
  <c r="AK330" i="1"/>
  <c r="AJ330" i="1"/>
  <c r="AI330" i="1"/>
  <c r="AH330" i="1"/>
  <c r="AB330" i="1"/>
  <c r="AA330" i="1"/>
  <c r="Z330" i="1"/>
  <c r="Y330" i="1"/>
  <c r="X330" i="1"/>
  <c r="W330" i="1"/>
  <c r="V330" i="1"/>
  <c r="U330" i="1"/>
  <c r="T330" i="1"/>
  <c r="S330" i="1"/>
  <c r="R330" i="1"/>
  <c r="Q330" i="1"/>
  <c r="P330" i="1"/>
  <c r="O330" i="1"/>
  <c r="N330" i="1"/>
  <c r="M330" i="1"/>
  <c r="L330" i="1"/>
  <c r="K330" i="1"/>
  <c r="J330" i="1"/>
  <c r="I330" i="1"/>
  <c r="H330" i="1"/>
  <c r="G330" i="1"/>
  <c r="F330" i="1"/>
  <c r="E330" i="1"/>
  <c r="D330" i="1"/>
  <c r="AK329" i="1"/>
  <c r="AJ329" i="1"/>
  <c r="AI329" i="1"/>
  <c r="AH329" i="1"/>
  <c r="AB329" i="1"/>
  <c r="AA329" i="1"/>
  <c r="Z329" i="1"/>
  <c r="Y329" i="1"/>
  <c r="X329" i="1"/>
  <c r="W329" i="1"/>
  <c r="V329" i="1"/>
  <c r="U329" i="1"/>
  <c r="T329" i="1"/>
  <c r="S329" i="1"/>
  <c r="R329" i="1"/>
  <c r="Q329" i="1"/>
  <c r="P329" i="1"/>
  <c r="O329" i="1"/>
  <c r="N329" i="1"/>
  <c r="M329" i="1"/>
  <c r="L329" i="1"/>
  <c r="K329" i="1"/>
  <c r="J329" i="1"/>
  <c r="I329" i="1"/>
  <c r="H329" i="1"/>
  <c r="G329" i="1"/>
  <c r="F329" i="1"/>
  <c r="E329" i="1"/>
  <c r="D329" i="1"/>
  <c r="AC340" i="1" l="1"/>
  <c r="AD330" i="1"/>
  <c r="T2" i="3"/>
  <c r="AA2" i="3"/>
  <c r="S2" i="3"/>
  <c r="AD340" i="1"/>
  <c r="Z2" i="3"/>
  <c r="R2" i="3"/>
  <c r="Y2" i="3"/>
  <c r="Q2" i="3"/>
  <c r="AC330" i="1"/>
  <c r="X2" i="3"/>
  <c r="W2" i="3"/>
  <c r="AD2" i="3"/>
  <c r="AE2" i="3" s="1"/>
  <c r="AF2" i="3" s="1"/>
  <c r="AG2" i="3" s="1"/>
  <c r="AH2" i="3" s="1"/>
  <c r="V2" i="3"/>
  <c r="AA325" i="1"/>
  <c r="K325" i="1"/>
  <c r="AH12" i="10"/>
  <c r="AK325" i="1" s="1"/>
  <c r="AG12" i="10"/>
  <c r="AJ325" i="1" s="1"/>
  <c r="AF12" i="10"/>
  <c r="AI325" i="1" s="1"/>
  <c r="AE12" i="10"/>
  <c r="AH325" i="1" s="1"/>
  <c r="AB12" i="10"/>
  <c r="AB325" i="1" s="1"/>
  <c r="AA12" i="10"/>
  <c r="Z12" i="10"/>
  <c r="Z325" i="1" s="1"/>
  <c r="Y12" i="10"/>
  <c r="Y325" i="1" s="1"/>
  <c r="X12" i="10"/>
  <c r="X325" i="1" s="1"/>
  <c r="W12" i="10"/>
  <c r="W325" i="1" s="1"/>
  <c r="V12" i="10"/>
  <c r="V325" i="1" s="1"/>
  <c r="U12" i="10"/>
  <c r="U325" i="1" s="1"/>
  <c r="U321" i="1" s="1"/>
  <c r="T12" i="10"/>
  <c r="T325" i="1" s="1"/>
  <c r="S12" i="10"/>
  <c r="S325" i="1" s="1"/>
  <c r="R12" i="10"/>
  <c r="R325" i="1" s="1"/>
  <c r="Q12" i="10"/>
  <c r="Q325" i="1" s="1"/>
  <c r="P12" i="10"/>
  <c r="P325" i="1" s="1"/>
  <c r="O12" i="10"/>
  <c r="O325" i="1" s="1"/>
  <c r="N12" i="10"/>
  <c r="N325" i="1" s="1"/>
  <c r="M12" i="10"/>
  <c r="M325" i="1" s="1"/>
  <c r="L12" i="10"/>
  <c r="L325" i="1" s="1"/>
  <c r="K12" i="10"/>
  <c r="J12" i="10"/>
  <c r="J325" i="1" s="1"/>
  <c r="I12" i="10"/>
  <c r="I325" i="1" s="1"/>
  <c r="H12" i="10"/>
  <c r="H325" i="1" s="1"/>
  <c r="G12" i="10"/>
  <c r="G325" i="1" s="1"/>
  <c r="F12" i="10"/>
  <c r="F325" i="1" s="1"/>
  <c r="E12" i="10"/>
  <c r="E325" i="1" s="1"/>
  <c r="D325" i="1"/>
  <c r="AC33" i="10"/>
  <c r="AD33" i="10"/>
  <c r="AC34" i="10"/>
  <c r="AD34" i="10"/>
  <c r="AC35" i="10"/>
  <c r="AD35" i="10"/>
  <c r="AC36" i="10"/>
  <c r="AD36" i="10"/>
  <c r="AC37" i="10"/>
  <c r="AD37" i="10"/>
  <c r="AB53" i="9"/>
  <c r="AA53" i="9"/>
  <c r="Z53" i="9"/>
  <c r="Y53" i="9"/>
  <c r="X53" i="9"/>
  <c r="W53" i="9"/>
  <c r="R53" i="9"/>
  <c r="Q53" i="9"/>
  <c r="O53" i="9"/>
  <c r="N53" i="9"/>
  <c r="M53" i="9"/>
  <c r="L53" i="9"/>
  <c r="K53" i="9"/>
  <c r="AD167" i="9"/>
  <c r="AC167" i="9"/>
  <c r="AD166" i="9"/>
  <c r="AC166" i="9"/>
  <c r="AD165" i="9"/>
  <c r="AC165" i="9"/>
  <c r="AD164" i="9"/>
  <c r="AC164" i="9"/>
  <c r="AD163" i="9"/>
  <c r="AC163" i="9"/>
  <c r="AD162" i="9"/>
  <c r="AC162" i="9"/>
  <c r="AD161" i="9"/>
  <c r="AC161" i="9"/>
  <c r="AD160" i="9"/>
  <c r="AC160" i="9"/>
  <c r="AD159" i="9"/>
  <c r="AC159" i="9"/>
  <c r="AD158" i="9"/>
  <c r="AC158" i="9"/>
  <c r="AD157" i="9"/>
  <c r="AC157" i="9"/>
  <c r="AD156" i="9"/>
  <c r="AC156" i="9"/>
  <c r="AD155" i="9"/>
  <c r="AC155" i="9"/>
  <c r="AD154" i="9"/>
  <c r="AC154" i="9"/>
  <c r="AD153" i="9"/>
  <c r="AC153" i="9"/>
  <c r="AD152" i="9"/>
  <c r="AC152" i="9"/>
  <c r="AD151" i="9"/>
  <c r="AC151" i="9"/>
  <c r="AD150" i="9"/>
  <c r="AC150" i="9"/>
  <c r="AD149" i="9"/>
  <c r="AE149" i="9" s="1"/>
  <c r="AC149" i="9"/>
  <c r="AD148" i="9"/>
  <c r="AC148" i="9"/>
  <c r="AD147" i="9"/>
  <c r="AE147" i="9" s="1"/>
  <c r="AC147" i="9"/>
  <c r="AD146" i="9"/>
  <c r="AC146" i="9"/>
  <c r="AD145" i="9"/>
  <c r="AC145" i="9"/>
  <c r="AD144" i="9"/>
  <c r="AC144" i="9"/>
  <c r="AD143" i="9"/>
  <c r="AE143" i="9" s="1"/>
  <c r="AC143" i="9"/>
  <c r="AD142" i="9"/>
  <c r="AC142" i="9"/>
  <c r="AD141" i="9"/>
  <c r="AC141" i="9"/>
  <c r="AD140" i="9"/>
  <c r="AC140" i="9"/>
  <c r="AD139" i="9"/>
  <c r="AC139" i="9"/>
  <c r="AD138" i="9"/>
  <c r="AC138" i="9"/>
  <c r="AD137" i="9"/>
  <c r="AE137" i="9" s="1"/>
  <c r="AC137" i="9"/>
  <c r="AD136" i="9"/>
  <c r="AC136" i="9"/>
  <c r="AD135" i="9"/>
  <c r="AC135" i="9"/>
  <c r="AD134" i="9"/>
  <c r="AE134" i="9" s="1"/>
  <c r="AC134" i="9"/>
  <c r="AD133" i="9"/>
  <c r="AC133" i="9"/>
  <c r="AD132" i="9"/>
  <c r="AC132" i="9"/>
  <c r="AD131" i="9"/>
  <c r="AC131" i="9"/>
  <c r="AD130" i="9"/>
  <c r="AC130" i="9"/>
  <c r="AD129" i="9"/>
  <c r="AE129" i="9" s="1"/>
  <c r="AC129" i="9"/>
  <c r="AD128" i="9"/>
  <c r="AC128" i="9"/>
  <c r="AD127" i="9"/>
  <c r="AC127" i="9"/>
  <c r="AD126" i="9"/>
  <c r="AC126" i="9"/>
  <c r="AD125" i="9"/>
  <c r="AC125" i="9"/>
  <c r="AD124" i="9"/>
  <c r="AE124" i="9" s="1"/>
  <c r="AC124" i="9"/>
  <c r="AD123" i="9"/>
  <c r="AE123" i="9" s="1"/>
  <c r="AC123" i="9"/>
  <c r="AD122" i="9"/>
  <c r="AC122" i="9"/>
  <c r="AD121" i="9"/>
  <c r="AC121" i="9"/>
  <c r="AD120" i="9"/>
  <c r="AC120" i="9"/>
  <c r="AD119" i="9"/>
  <c r="AC119" i="9"/>
  <c r="AD118" i="9"/>
  <c r="AC118" i="9"/>
  <c r="AD117" i="9"/>
  <c r="AC117" i="9"/>
  <c r="AD116" i="9"/>
  <c r="AC116" i="9"/>
  <c r="B1" i="10"/>
  <c r="B1" i="12"/>
  <c r="B1" i="11"/>
  <c r="B1" i="9"/>
  <c r="B1" i="8"/>
  <c r="AA18" i="8"/>
  <c r="AA12" i="8" s="1"/>
  <c r="AA261" i="1" s="1"/>
  <c r="Z18" i="8"/>
  <c r="Z12" i="8" s="1"/>
  <c r="Z261" i="1" s="1"/>
  <c r="Y18" i="8"/>
  <c r="Y12" i="8" s="1"/>
  <c r="Y261" i="1" s="1"/>
  <c r="X18" i="8"/>
  <c r="X12" i="8" s="1"/>
  <c r="X261" i="1" s="1"/>
  <c r="W18" i="8"/>
  <c r="W12" i="8" s="1"/>
  <c r="W261" i="1" s="1"/>
  <c r="V18" i="8"/>
  <c r="V12" i="8" s="1"/>
  <c r="V261" i="1" s="1"/>
  <c r="U18" i="8"/>
  <c r="U12" i="8" s="1"/>
  <c r="U261" i="1" s="1"/>
  <c r="T18" i="8"/>
  <c r="T12" i="8" s="1"/>
  <c r="T261" i="1" s="1"/>
  <c r="S18" i="8"/>
  <c r="S12" i="8" s="1"/>
  <c r="S261" i="1" s="1"/>
  <c r="R18" i="8"/>
  <c r="R12" i="8" s="1"/>
  <c r="R261" i="1" s="1"/>
  <c r="Q18" i="8"/>
  <c r="Q12" i="8" s="1"/>
  <c r="Q261" i="1" s="1"/>
  <c r="P18" i="8"/>
  <c r="O18" i="8"/>
  <c r="N18" i="8"/>
  <c r="M18" i="8"/>
  <c r="L18" i="8"/>
  <c r="K18" i="8"/>
  <c r="J18" i="8"/>
  <c r="I18" i="8"/>
  <c r="I12" i="8" s="1"/>
  <c r="I261" i="1" s="1"/>
  <c r="H18" i="8"/>
  <c r="H12" i="8" s="1"/>
  <c r="H261" i="1" s="1"/>
  <c r="G18" i="8"/>
  <c r="F18" i="8"/>
  <c r="E18" i="8"/>
  <c r="D12" i="8"/>
  <c r="D261" i="1" s="1"/>
  <c r="AD116" i="8"/>
  <c r="AC116" i="8"/>
  <c r="AD115" i="8"/>
  <c r="AC115" i="8"/>
  <c r="AD114" i="8"/>
  <c r="AC114" i="8"/>
  <c r="AD113" i="8"/>
  <c r="AC113" i="8"/>
  <c r="AD112" i="8"/>
  <c r="AC112" i="8"/>
  <c r="AD111" i="8"/>
  <c r="AC111" i="8"/>
  <c r="AD110" i="8"/>
  <c r="AC110" i="8"/>
  <c r="AD109" i="8"/>
  <c r="AC109" i="8"/>
  <c r="AD108" i="8"/>
  <c r="AC108" i="8"/>
  <c r="AD107" i="8"/>
  <c r="AC107" i="8"/>
  <c r="AD106" i="8"/>
  <c r="AC106" i="8"/>
  <c r="AD105" i="8"/>
  <c r="AC105" i="8"/>
  <c r="AD104" i="8"/>
  <c r="AC104" i="8"/>
  <c r="AD103" i="8"/>
  <c r="AC103" i="8"/>
  <c r="AD102" i="8"/>
  <c r="AC102" i="8"/>
  <c r="AD101" i="8"/>
  <c r="AC101" i="8"/>
  <c r="AD100" i="8"/>
  <c r="AC100" i="8"/>
  <c r="AD99" i="8"/>
  <c r="AC99" i="8"/>
  <c r="AD98" i="8"/>
  <c r="AC98" i="8"/>
  <c r="AD97" i="8"/>
  <c r="AC97" i="8"/>
  <c r="AD96" i="8"/>
  <c r="AC96" i="8"/>
  <c r="AD95" i="8"/>
  <c r="AC95" i="8"/>
  <c r="AD94" i="8"/>
  <c r="AC94" i="8"/>
  <c r="AD93" i="8"/>
  <c r="AC93" i="8"/>
  <c r="AD92" i="8"/>
  <c r="AC92" i="8"/>
  <c r="AD91" i="8"/>
  <c r="AC91" i="8"/>
  <c r="AD90" i="8"/>
  <c r="AC90" i="8"/>
  <c r="AD89" i="8"/>
  <c r="AC89" i="8"/>
  <c r="AD88" i="8"/>
  <c r="AC88" i="8"/>
  <c r="AD87" i="8"/>
  <c r="AC87" i="8"/>
  <c r="AD86" i="8"/>
  <c r="AC86" i="8"/>
  <c r="AD85" i="8"/>
  <c r="AC85" i="8"/>
  <c r="AD84" i="8"/>
  <c r="AC84" i="8"/>
  <c r="AD83" i="8"/>
  <c r="AC83" i="8"/>
  <c r="AD82" i="8"/>
  <c r="AC82" i="8"/>
  <c r="AD81" i="8"/>
  <c r="AC81" i="8"/>
  <c r="AD80" i="8"/>
  <c r="AC80" i="8"/>
  <c r="AD79" i="8"/>
  <c r="AC79" i="8"/>
  <c r="AD78" i="8"/>
  <c r="AC78" i="8"/>
  <c r="AD77" i="8"/>
  <c r="AC77" i="8"/>
  <c r="AD76" i="8"/>
  <c r="AC76" i="8"/>
  <c r="AD75" i="8"/>
  <c r="AC75" i="8"/>
  <c r="AD74" i="8"/>
  <c r="AC74" i="8"/>
  <c r="AD73" i="8"/>
  <c r="AC73" i="8"/>
  <c r="AD72" i="8"/>
  <c r="AC72" i="8"/>
  <c r="AD71" i="8"/>
  <c r="AC71" i="8"/>
  <c r="AD70" i="8"/>
  <c r="AC70" i="8"/>
  <c r="AD69" i="8"/>
  <c r="AC69" i="8"/>
  <c r="AD68" i="8"/>
  <c r="AC68" i="8"/>
  <c r="AD67" i="8"/>
  <c r="AC67" i="8"/>
  <c r="AD66" i="8"/>
  <c r="AC66" i="8"/>
  <c r="AD65" i="8"/>
  <c r="AC65" i="8"/>
  <c r="AD64" i="8"/>
  <c r="AC64" i="8"/>
  <c r="AD63" i="8"/>
  <c r="AC63" i="8"/>
  <c r="AD62" i="8"/>
  <c r="AC62" i="8"/>
  <c r="AD61" i="8"/>
  <c r="AC61" i="8"/>
  <c r="AD60" i="8"/>
  <c r="AC60" i="8"/>
  <c r="AD59" i="8"/>
  <c r="AC59" i="8"/>
  <c r="AD58" i="8"/>
  <c r="AC58" i="8"/>
  <c r="AD57" i="8"/>
  <c r="AC57" i="8"/>
  <c r="AD56" i="8"/>
  <c r="AC56" i="8"/>
  <c r="AD55" i="8"/>
  <c r="AC55" i="8"/>
  <c r="AD54" i="8"/>
  <c r="AC54" i="8"/>
  <c r="AD53" i="8"/>
  <c r="AC53" i="8"/>
  <c r="AD52" i="8"/>
  <c r="AC52" i="8"/>
  <c r="AD51" i="8"/>
  <c r="AC51" i="8"/>
  <c r="AD50" i="8"/>
  <c r="AC50" i="8"/>
  <c r="AD49" i="8"/>
  <c r="AC49" i="8"/>
  <c r="AD48" i="8"/>
  <c r="AC48" i="8"/>
  <c r="AD47" i="8"/>
  <c r="AC47" i="8"/>
  <c r="AD46" i="8"/>
  <c r="AC46" i="8"/>
  <c r="AD45" i="8"/>
  <c r="AC45" i="8"/>
  <c r="AD44" i="8"/>
  <c r="AC44" i="8"/>
  <c r="AD43" i="8"/>
  <c r="AC43" i="8"/>
  <c r="AD42" i="8"/>
  <c r="AC42" i="8"/>
  <c r="AD41" i="8"/>
  <c r="AC41" i="8"/>
  <c r="AD40" i="8"/>
  <c r="AC40" i="8"/>
  <c r="AD39" i="8"/>
  <c r="AF39" i="8" s="1"/>
  <c r="AG39" i="8" s="1"/>
  <c r="AH39" i="8" s="1"/>
  <c r="AI39" i="8" s="1"/>
  <c r="AC39" i="8"/>
  <c r="AD38" i="8"/>
  <c r="AF38" i="8" s="1"/>
  <c r="AG38" i="8" s="1"/>
  <c r="AH38" i="8" s="1"/>
  <c r="AI38" i="8" s="1"/>
  <c r="AC38" i="8"/>
  <c r="AD37" i="8"/>
  <c r="AF37" i="8" s="1"/>
  <c r="AG37" i="8" s="1"/>
  <c r="AH37" i="8" s="1"/>
  <c r="AI37" i="8" s="1"/>
  <c r="AC37" i="8"/>
  <c r="AD60" i="12"/>
  <c r="AE60" i="12" s="1"/>
  <c r="AF60" i="12" s="1"/>
  <c r="AG60" i="12" s="1"/>
  <c r="AH60" i="12" s="1"/>
  <c r="AC60" i="12"/>
  <c r="AD59" i="12"/>
  <c r="AC59" i="12"/>
  <c r="AD58" i="12"/>
  <c r="AC58" i="12"/>
  <c r="AD57" i="12"/>
  <c r="AC57" i="12"/>
  <c r="AD56" i="12"/>
  <c r="AE56" i="12" s="1"/>
  <c r="AF56" i="12" s="1"/>
  <c r="AG56" i="12" s="1"/>
  <c r="AH56" i="12" s="1"/>
  <c r="AH31" i="12" s="1"/>
  <c r="AK341" i="1" s="1"/>
  <c r="AC56" i="12"/>
  <c r="AD55" i="12"/>
  <c r="AC55" i="12"/>
  <c r="AD54" i="12"/>
  <c r="AC54" i="12"/>
  <c r="AD53" i="12"/>
  <c r="AC53" i="12"/>
  <c r="AD52" i="12"/>
  <c r="AC52" i="12"/>
  <c r="AD51" i="12"/>
  <c r="AC51" i="12"/>
  <c r="AD50" i="12"/>
  <c r="AC50" i="12"/>
  <c r="AC49" i="12"/>
  <c r="AD48" i="12"/>
  <c r="AC48" i="12"/>
  <c r="AD47" i="12"/>
  <c r="AC47" i="12"/>
  <c r="AD46" i="12"/>
  <c r="AC46" i="12"/>
  <c r="AD44" i="12"/>
  <c r="AC44" i="12"/>
  <c r="AD43" i="12"/>
  <c r="AC43" i="12"/>
  <c r="AD42" i="12"/>
  <c r="AC42" i="12"/>
  <c r="AD41" i="12"/>
  <c r="AC41" i="12"/>
  <c r="AD40" i="12"/>
  <c r="AC40" i="12"/>
  <c r="AD39" i="12"/>
  <c r="AC39" i="12"/>
  <c r="AD38" i="12"/>
  <c r="AC38" i="12"/>
  <c r="AD37" i="12"/>
  <c r="AC37" i="12"/>
  <c r="AD36" i="12"/>
  <c r="AC36" i="12"/>
  <c r="AD35" i="12"/>
  <c r="AC35" i="12"/>
  <c r="AD34" i="12"/>
  <c r="AC34" i="12"/>
  <c r="AD33" i="12"/>
  <c r="AC33" i="12"/>
  <c r="AD32" i="12"/>
  <c r="AC32" i="12"/>
  <c r="AB31" i="12"/>
  <c r="AB341" i="1" s="1"/>
  <c r="AA31" i="12"/>
  <c r="AA341" i="1" s="1"/>
  <c r="Z31" i="12"/>
  <c r="Z341" i="1" s="1"/>
  <c r="Y31" i="12"/>
  <c r="Y341" i="1" s="1"/>
  <c r="X31" i="12"/>
  <c r="X341" i="1" s="1"/>
  <c r="W31" i="12"/>
  <c r="W341" i="1" s="1"/>
  <c r="V31" i="12"/>
  <c r="V341" i="1" s="1"/>
  <c r="U31" i="12"/>
  <c r="U341" i="1" s="1"/>
  <c r="T31" i="12"/>
  <c r="T341" i="1" s="1"/>
  <c r="S341" i="1"/>
  <c r="R31" i="12"/>
  <c r="R341" i="1" s="1"/>
  <c r="Q31" i="12"/>
  <c r="Q341" i="1" s="1"/>
  <c r="P31" i="12"/>
  <c r="P341" i="1" s="1"/>
  <c r="O31" i="12"/>
  <c r="O341" i="1" s="1"/>
  <c r="N31" i="12"/>
  <c r="N341" i="1" s="1"/>
  <c r="M31" i="12"/>
  <c r="M341" i="1" s="1"/>
  <c r="L31" i="12"/>
  <c r="L341" i="1" s="1"/>
  <c r="K31" i="12"/>
  <c r="K341" i="1" s="1"/>
  <c r="J31" i="12"/>
  <c r="J341" i="1" s="1"/>
  <c r="I31" i="12"/>
  <c r="I341" i="1" s="1"/>
  <c r="H31" i="12"/>
  <c r="H341" i="1" s="1"/>
  <c r="G31" i="12"/>
  <c r="G341" i="1" s="1"/>
  <c r="F31" i="12"/>
  <c r="F341" i="1" s="1"/>
  <c r="E31" i="12"/>
  <c r="E341" i="1" s="1"/>
  <c r="D31" i="12"/>
  <c r="D341" i="1" s="1"/>
  <c r="AD30" i="12"/>
  <c r="AC30" i="12"/>
  <c r="AD29" i="12"/>
  <c r="AC29" i="12"/>
  <c r="AD28" i="12"/>
  <c r="AC28" i="12"/>
  <c r="AD27" i="12"/>
  <c r="AC27" i="12"/>
  <c r="AD26" i="12"/>
  <c r="AC26" i="12"/>
  <c r="AD25" i="12"/>
  <c r="AC25" i="12"/>
  <c r="AD24" i="12"/>
  <c r="AC24" i="12"/>
  <c r="AD23" i="12"/>
  <c r="AC23" i="12"/>
  <c r="AD21" i="12"/>
  <c r="AC21" i="12"/>
  <c r="AD20" i="12"/>
  <c r="AC20" i="12"/>
  <c r="AD19" i="12"/>
  <c r="AC19" i="12"/>
  <c r="AD18" i="12"/>
  <c r="AC18" i="12"/>
  <c r="AD17" i="12"/>
  <c r="AC17" i="12"/>
  <c r="AD16" i="12"/>
  <c r="AC16" i="12"/>
  <c r="AD15" i="12"/>
  <c r="AC15" i="12"/>
  <c r="AD14" i="12"/>
  <c r="AC14" i="12"/>
  <c r="AH12" i="12"/>
  <c r="AG12" i="12"/>
  <c r="AF12" i="12"/>
  <c r="AE12" i="12"/>
  <c r="AB12" i="12"/>
  <c r="AA12" i="12"/>
  <c r="Z12" i="12"/>
  <c r="Y12" i="12"/>
  <c r="X12" i="12"/>
  <c r="W12" i="12"/>
  <c r="V12" i="12"/>
  <c r="U12" i="12"/>
  <c r="T12" i="12"/>
  <c r="R12" i="12"/>
  <c r="Q12" i="12"/>
  <c r="P12" i="12"/>
  <c r="O12" i="12"/>
  <c r="N12" i="12"/>
  <c r="M12" i="12"/>
  <c r="L12" i="12"/>
  <c r="K12" i="12"/>
  <c r="J12" i="12"/>
  <c r="I12" i="12"/>
  <c r="H12" i="12"/>
  <c r="G12" i="12"/>
  <c r="F12" i="12"/>
  <c r="E12" i="12"/>
  <c r="D12" i="12"/>
  <c r="AD9" i="12"/>
  <c r="AE9" i="12" s="1"/>
  <c r="AF9" i="12" s="1"/>
  <c r="AG9" i="12" s="1"/>
  <c r="AH9" i="12" s="1"/>
  <c r="AC9" i="12"/>
  <c r="AB9" i="12" s="1"/>
  <c r="AA9" i="12"/>
  <c r="Z9" i="12"/>
  <c r="Y9" i="12"/>
  <c r="X9" i="12"/>
  <c r="W9" i="12"/>
  <c r="V9" i="12"/>
  <c r="U9" i="12"/>
  <c r="T9" i="12"/>
  <c r="S9" i="12"/>
  <c r="R9" i="12"/>
  <c r="Q9" i="12"/>
  <c r="O9" i="12"/>
  <c r="N9" i="12"/>
  <c r="M9" i="12"/>
  <c r="L9" i="12"/>
  <c r="K9" i="12"/>
  <c r="J9" i="12"/>
  <c r="I9" i="12"/>
  <c r="H9" i="12"/>
  <c r="G9" i="12"/>
  <c r="F9" i="12"/>
  <c r="E9" i="12"/>
  <c r="AD60" i="11"/>
  <c r="AC60" i="11"/>
  <c r="AD59" i="11"/>
  <c r="AC59" i="11"/>
  <c r="AD58" i="11"/>
  <c r="AC58" i="11"/>
  <c r="AD57" i="11"/>
  <c r="AC57" i="11"/>
  <c r="AD56" i="11"/>
  <c r="AE56" i="11" s="1"/>
  <c r="AF56" i="11" s="1"/>
  <c r="AG56" i="11" s="1"/>
  <c r="AH56" i="11" s="1"/>
  <c r="AC56" i="11"/>
  <c r="AD55" i="11"/>
  <c r="AC55" i="11"/>
  <c r="AD54" i="11"/>
  <c r="AC54" i="11"/>
  <c r="AD53" i="11"/>
  <c r="AC53" i="11"/>
  <c r="AD52" i="11"/>
  <c r="AC52" i="11"/>
  <c r="AD51" i="11"/>
  <c r="AC51" i="11"/>
  <c r="AD50" i="11"/>
  <c r="AC50" i="11"/>
  <c r="AD49" i="11"/>
  <c r="AC49" i="11"/>
  <c r="AD48" i="11"/>
  <c r="AC48" i="11"/>
  <c r="AD47" i="11"/>
  <c r="AC47" i="11"/>
  <c r="AD46" i="11"/>
  <c r="AC46" i="11"/>
  <c r="AD45" i="11"/>
  <c r="AC45" i="11"/>
  <c r="AD44" i="11"/>
  <c r="AC44" i="11"/>
  <c r="AD43" i="11"/>
  <c r="AC43" i="11"/>
  <c r="AD42" i="11"/>
  <c r="AC42" i="11"/>
  <c r="AD41" i="11"/>
  <c r="AC41" i="11"/>
  <c r="AD40" i="11"/>
  <c r="AC40" i="11"/>
  <c r="AD39" i="11"/>
  <c r="AC39" i="11"/>
  <c r="AD38" i="11"/>
  <c r="AC38" i="11"/>
  <c r="AD37" i="11"/>
  <c r="AC37" i="11"/>
  <c r="AD36" i="11"/>
  <c r="AC36" i="11"/>
  <c r="AD35" i="11"/>
  <c r="AC35" i="11"/>
  <c r="AD34" i="11"/>
  <c r="AC34" i="11"/>
  <c r="AD33" i="11"/>
  <c r="AC33" i="11"/>
  <c r="AD32" i="11"/>
  <c r="AC32" i="11"/>
  <c r="AH31" i="11"/>
  <c r="AK345" i="1" s="1"/>
  <c r="AG31" i="11"/>
  <c r="AJ345" i="1" s="1"/>
  <c r="AF31" i="11"/>
  <c r="AI345" i="1" s="1"/>
  <c r="AB31" i="11"/>
  <c r="AB345" i="1" s="1"/>
  <c r="AA31" i="11"/>
  <c r="AA345" i="1" s="1"/>
  <c r="Z31" i="11"/>
  <c r="Z345" i="1" s="1"/>
  <c r="Y31" i="11"/>
  <c r="Y345" i="1" s="1"/>
  <c r="X31" i="11"/>
  <c r="X345" i="1" s="1"/>
  <c r="W31" i="11"/>
  <c r="W345" i="1" s="1"/>
  <c r="V31" i="11"/>
  <c r="V345" i="1" s="1"/>
  <c r="U31" i="11"/>
  <c r="U345" i="1" s="1"/>
  <c r="T31" i="11"/>
  <c r="T345" i="1" s="1"/>
  <c r="S31" i="11"/>
  <c r="S345" i="1" s="1"/>
  <c r="R31" i="11"/>
  <c r="R345" i="1" s="1"/>
  <c r="Q31" i="11"/>
  <c r="Q345" i="1" s="1"/>
  <c r="P31" i="11"/>
  <c r="P345" i="1" s="1"/>
  <c r="O31" i="11"/>
  <c r="O345" i="1" s="1"/>
  <c r="N31" i="11"/>
  <c r="N345" i="1" s="1"/>
  <c r="M31" i="11"/>
  <c r="M345" i="1" s="1"/>
  <c r="L31" i="11"/>
  <c r="L345" i="1" s="1"/>
  <c r="K31" i="11"/>
  <c r="K345" i="1" s="1"/>
  <c r="J31" i="11"/>
  <c r="J345" i="1" s="1"/>
  <c r="I31" i="11"/>
  <c r="I345" i="1" s="1"/>
  <c r="H31" i="11"/>
  <c r="H345" i="1" s="1"/>
  <c r="G31" i="11"/>
  <c r="G345" i="1" s="1"/>
  <c r="F31" i="11"/>
  <c r="F345" i="1" s="1"/>
  <c r="E31" i="11"/>
  <c r="E345" i="1" s="1"/>
  <c r="D345" i="1"/>
  <c r="AD30" i="11"/>
  <c r="AC30" i="11"/>
  <c r="AD29" i="11"/>
  <c r="AC29" i="11"/>
  <c r="AD28" i="11"/>
  <c r="AC28" i="11"/>
  <c r="AD27" i="11"/>
  <c r="AC27" i="11"/>
  <c r="AD26" i="11"/>
  <c r="AC26" i="11"/>
  <c r="AD25" i="11"/>
  <c r="AC25" i="11"/>
  <c r="AD24" i="11"/>
  <c r="AC24" i="11"/>
  <c r="AD23" i="11"/>
  <c r="AC23" i="11"/>
  <c r="AD22" i="11"/>
  <c r="AC22" i="11"/>
  <c r="AD21" i="11"/>
  <c r="AC21" i="11"/>
  <c r="AD20" i="11"/>
  <c r="AC20" i="11"/>
  <c r="AD19" i="11"/>
  <c r="AC19" i="11"/>
  <c r="AD18" i="11"/>
  <c r="AC18" i="11"/>
  <c r="AD17" i="11"/>
  <c r="AC17" i="11"/>
  <c r="AD16" i="11"/>
  <c r="AC16" i="11"/>
  <c r="AD15" i="11"/>
  <c r="AC15" i="11"/>
  <c r="AD14" i="11"/>
  <c r="AC14" i="11"/>
  <c r="AD13" i="11"/>
  <c r="AH12" i="11"/>
  <c r="AG12" i="11"/>
  <c r="AF12" i="11"/>
  <c r="AE12" i="11"/>
  <c r="AB12" i="11"/>
  <c r="AA12" i="11"/>
  <c r="Z12" i="11"/>
  <c r="Y12" i="11"/>
  <c r="X12" i="11"/>
  <c r="W12" i="11"/>
  <c r="V12" i="11"/>
  <c r="U12" i="11"/>
  <c r="T12" i="11"/>
  <c r="S12" i="11"/>
  <c r="R12" i="11"/>
  <c r="Q12" i="11"/>
  <c r="P12" i="11"/>
  <c r="O12" i="11"/>
  <c r="N12" i="11"/>
  <c r="M12" i="11"/>
  <c r="L12" i="11"/>
  <c r="K12" i="11"/>
  <c r="J12" i="11"/>
  <c r="I12" i="11"/>
  <c r="H12" i="11"/>
  <c r="G12" i="11"/>
  <c r="F12" i="11"/>
  <c r="E12" i="11"/>
  <c r="AD9" i="11"/>
  <c r="AE9" i="11" s="1"/>
  <c r="AF9" i="11" s="1"/>
  <c r="AG9" i="11" s="1"/>
  <c r="AH9" i="11" s="1"/>
  <c r="AC9" i="11"/>
  <c r="AB9" i="11" s="1"/>
  <c r="AA9" i="11"/>
  <c r="Z9" i="11"/>
  <c r="Y9" i="11"/>
  <c r="X9" i="11"/>
  <c r="W9" i="11"/>
  <c r="V9" i="11"/>
  <c r="U9" i="11"/>
  <c r="T9" i="11"/>
  <c r="S9" i="11"/>
  <c r="R9" i="11"/>
  <c r="Q9" i="11"/>
  <c r="O9" i="11"/>
  <c r="N9" i="11"/>
  <c r="M9" i="11"/>
  <c r="L9" i="11"/>
  <c r="K9" i="11"/>
  <c r="J9" i="11"/>
  <c r="I9" i="11"/>
  <c r="H9" i="11"/>
  <c r="G9" i="11"/>
  <c r="F9" i="11"/>
  <c r="E9" i="11"/>
  <c r="AD32" i="10"/>
  <c r="AC32" i="10"/>
  <c r="AD31" i="10"/>
  <c r="AC31" i="10"/>
  <c r="AD30" i="10"/>
  <c r="AC30" i="10"/>
  <c r="AD29" i="10"/>
  <c r="AC29" i="10"/>
  <c r="AD28" i="10"/>
  <c r="AC28" i="10"/>
  <c r="AD27" i="10"/>
  <c r="AC27" i="10"/>
  <c r="AD26" i="10"/>
  <c r="AC26" i="10"/>
  <c r="AD25" i="10"/>
  <c r="AC25" i="10"/>
  <c r="AD24" i="10"/>
  <c r="AC24" i="10"/>
  <c r="AD23" i="10"/>
  <c r="AC23" i="10"/>
  <c r="AD22" i="10"/>
  <c r="AC22" i="10"/>
  <c r="AD21" i="10"/>
  <c r="AC21" i="10"/>
  <c r="AD20" i="10"/>
  <c r="AC20" i="10"/>
  <c r="AD19" i="10"/>
  <c r="AC19" i="10"/>
  <c r="AD18" i="10"/>
  <c r="AC18" i="10"/>
  <c r="AD17" i="10"/>
  <c r="AC17" i="10"/>
  <c r="AD16" i="10"/>
  <c r="AC16" i="10"/>
  <c r="AD15" i="10"/>
  <c r="AC15" i="10"/>
  <c r="AD14" i="10"/>
  <c r="AC14" i="10"/>
  <c r="AD13" i="10"/>
  <c r="AC13" i="10"/>
  <c r="AD9" i="10"/>
  <c r="AE9" i="10" s="1"/>
  <c r="AF9" i="10" s="1"/>
  <c r="AG9" i="10" s="1"/>
  <c r="AH9" i="10" s="1"/>
  <c r="AC9" i="10"/>
  <c r="AB9" i="10" s="1"/>
  <c r="AA9" i="10"/>
  <c r="Z9" i="10"/>
  <c r="Y9" i="10"/>
  <c r="X9" i="10"/>
  <c r="W9" i="10"/>
  <c r="V9" i="10"/>
  <c r="U9" i="10"/>
  <c r="T9" i="10"/>
  <c r="S9" i="10"/>
  <c r="R9" i="10"/>
  <c r="Q9" i="10"/>
  <c r="O9" i="10"/>
  <c r="N9" i="10"/>
  <c r="M9" i="10"/>
  <c r="L9" i="10"/>
  <c r="K9" i="10"/>
  <c r="J9" i="10"/>
  <c r="I9" i="10"/>
  <c r="H9" i="10"/>
  <c r="G9" i="10"/>
  <c r="F9" i="10"/>
  <c r="E9" i="10"/>
  <c r="AD115" i="9"/>
  <c r="AC115" i="9"/>
  <c r="AD114" i="9"/>
  <c r="AC114" i="9"/>
  <c r="AD113" i="9"/>
  <c r="AC113" i="9"/>
  <c r="AD112" i="9"/>
  <c r="AC112" i="9"/>
  <c r="AD111" i="9"/>
  <c r="AC111" i="9"/>
  <c r="AD110" i="9"/>
  <c r="AC110" i="9"/>
  <c r="AD109" i="9"/>
  <c r="AC109" i="9"/>
  <c r="AD108" i="9"/>
  <c r="AC108" i="9"/>
  <c r="AD107" i="9"/>
  <c r="AC107" i="9"/>
  <c r="AD106" i="9"/>
  <c r="AC106" i="9"/>
  <c r="AD105" i="9"/>
  <c r="AC105" i="9"/>
  <c r="AD104" i="9"/>
  <c r="AC104" i="9"/>
  <c r="AD103" i="9"/>
  <c r="AC103" i="9"/>
  <c r="AD102" i="9"/>
  <c r="AC102" i="9"/>
  <c r="AD101" i="9"/>
  <c r="AC101" i="9"/>
  <c r="AD100" i="9"/>
  <c r="AC100" i="9"/>
  <c r="AD99" i="9"/>
  <c r="AC99" i="9"/>
  <c r="AD98" i="9"/>
  <c r="AC98" i="9"/>
  <c r="AD97" i="9"/>
  <c r="AC97" i="9"/>
  <c r="AD96" i="9"/>
  <c r="AC96" i="9"/>
  <c r="AD95" i="9"/>
  <c r="AC95" i="9"/>
  <c r="AD94" i="9"/>
  <c r="AC94" i="9"/>
  <c r="AD93" i="9"/>
  <c r="AC93" i="9"/>
  <c r="AD92" i="9"/>
  <c r="AC92" i="9"/>
  <c r="AD91" i="9"/>
  <c r="AC91" i="9"/>
  <c r="AD90" i="9"/>
  <c r="AC90" i="9"/>
  <c r="AD89" i="9"/>
  <c r="AC89" i="9"/>
  <c r="AD88" i="9"/>
  <c r="AC88" i="9"/>
  <c r="AD87" i="9"/>
  <c r="AC87" i="9"/>
  <c r="AD86" i="9"/>
  <c r="AC86" i="9"/>
  <c r="AD85" i="9"/>
  <c r="AC85" i="9"/>
  <c r="AD84" i="9"/>
  <c r="AC84" i="9"/>
  <c r="AD83" i="9"/>
  <c r="AC83" i="9"/>
  <c r="AD82" i="9"/>
  <c r="AC82" i="9"/>
  <c r="AD81" i="9"/>
  <c r="AC81" i="9"/>
  <c r="AD80" i="9"/>
  <c r="AC80" i="9"/>
  <c r="AD79" i="9"/>
  <c r="AC79" i="9"/>
  <c r="AD78" i="9"/>
  <c r="AC78" i="9"/>
  <c r="AD77" i="9"/>
  <c r="AC77" i="9"/>
  <c r="AD76" i="9"/>
  <c r="AC76" i="9"/>
  <c r="AD75" i="9"/>
  <c r="AC75" i="9"/>
  <c r="AD74" i="9"/>
  <c r="AC74" i="9"/>
  <c r="AD73" i="9"/>
  <c r="AC73" i="9"/>
  <c r="AD72" i="9"/>
  <c r="AC72" i="9"/>
  <c r="V53" i="9"/>
  <c r="U53" i="9"/>
  <c r="T53" i="9"/>
  <c r="S53" i="9"/>
  <c r="J53" i="9"/>
  <c r="I53" i="9"/>
  <c r="H53" i="9"/>
  <c r="G53" i="9"/>
  <c r="F53" i="9"/>
  <c r="AD56" i="9"/>
  <c r="AC56" i="9"/>
  <c r="AD55" i="9"/>
  <c r="AC55" i="9"/>
  <c r="AD54" i="9"/>
  <c r="AC54" i="9"/>
  <c r="E53" i="9"/>
  <c r="AD52" i="9"/>
  <c r="AC52" i="9"/>
  <c r="AD51" i="9"/>
  <c r="AC51" i="9"/>
  <c r="AD50" i="9"/>
  <c r="AC50" i="9"/>
  <c r="AD49" i="9"/>
  <c r="AC49" i="9"/>
  <c r="AD48" i="9"/>
  <c r="AC48" i="9"/>
  <c r="AD47" i="9"/>
  <c r="AC47" i="9"/>
  <c r="AD46" i="9"/>
  <c r="AC46" i="9"/>
  <c r="AD45" i="9"/>
  <c r="AC45" i="9"/>
  <c r="AD44" i="9"/>
  <c r="AC44" i="9"/>
  <c r="AD43" i="9"/>
  <c r="AE43" i="9" s="1"/>
  <c r="AC43" i="9"/>
  <c r="AD42" i="9"/>
  <c r="AC42" i="9"/>
  <c r="AD41" i="9"/>
  <c r="AC41" i="9"/>
  <c r="AD40" i="9"/>
  <c r="AC40" i="9"/>
  <c r="AD39" i="9"/>
  <c r="AC39" i="9"/>
  <c r="AD38" i="9"/>
  <c r="AC38" i="9"/>
  <c r="AD37" i="9"/>
  <c r="AC37" i="9"/>
  <c r="AD36" i="9"/>
  <c r="AC36" i="9"/>
  <c r="AD35" i="9"/>
  <c r="AC35" i="9"/>
  <c r="AD34" i="9"/>
  <c r="AC34" i="9"/>
  <c r="AD33" i="9"/>
  <c r="AC33" i="9"/>
  <c r="AD32" i="9"/>
  <c r="AC32" i="9"/>
  <c r="AD31" i="9"/>
  <c r="AC31" i="9"/>
  <c r="AD30" i="9"/>
  <c r="AC30" i="9"/>
  <c r="AD29" i="9"/>
  <c r="AC29" i="9"/>
  <c r="AB28" i="9"/>
  <c r="AA28" i="9"/>
  <c r="Z28" i="9"/>
  <c r="Y28" i="9"/>
  <c r="X28" i="9"/>
  <c r="W28" i="9"/>
  <c r="V28" i="9"/>
  <c r="U28" i="9"/>
  <c r="T28" i="9"/>
  <c r="S28" i="9"/>
  <c r="R28" i="9"/>
  <c r="Q28" i="9"/>
  <c r="P28" i="9"/>
  <c r="O28" i="9"/>
  <c r="N28" i="9"/>
  <c r="M28" i="9"/>
  <c r="L28" i="9"/>
  <c r="K28" i="9"/>
  <c r="J28" i="9"/>
  <c r="I28" i="9"/>
  <c r="H28" i="9"/>
  <c r="G28" i="9"/>
  <c r="F28" i="9"/>
  <c r="E28" i="9"/>
  <c r="D28" i="9"/>
  <c r="AD27" i="9"/>
  <c r="AC27" i="9"/>
  <c r="AD26" i="9"/>
  <c r="AC26" i="9"/>
  <c r="AD25" i="9"/>
  <c r="AC25" i="9"/>
  <c r="AD24" i="9"/>
  <c r="AC24" i="9"/>
  <c r="AD23" i="9"/>
  <c r="AC23" i="9"/>
  <c r="AD22" i="9"/>
  <c r="AC22" i="9"/>
  <c r="AD21" i="9"/>
  <c r="AC21" i="9"/>
  <c r="AD20" i="9"/>
  <c r="AC20" i="9"/>
  <c r="AD19" i="9"/>
  <c r="AC19" i="9"/>
  <c r="AD18" i="9"/>
  <c r="AE18" i="9" s="1"/>
  <c r="AC18" i="9"/>
  <c r="AD17" i="9"/>
  <c r="AC17" i="9"/>
  <c r="AD16" i="9"/>
  <c r="AC16" i="9"/>
  <c r="AD15" i="9"/>
  <c r="AC15" i="9"/>
  <c r="AI14" i="9"/>
  <c r="AH14" i="9"/>
  <c r="AG14" i="9"/>
  <c r="AF14" i="9"/>
  <c r="AB14" i="9"/>
  <c r="AA14" i="9"/>
  <c r="Z14" i="9"/>
  <c r="Y14" i="9"/>
  <c r="X14" i="9"/>
  <c r="W14" i="9"/>
  <c r="V14" i="9"/>
  <c r="U14" i="9"/>
  <c r="T14" i="9"/>
  <c r="S14" i="9"/>
  <c r="R14" i="9"/>
  <c r="Q14" i="9"/>
  <c r="P14" i="9"/>
  <c r="O14" i="9"/>
  <c r="N14" i="9"/>
  <c r="M14" i="9"/>
  <c r="L14" i="9"/>
  <c r="K14" i="9"/>
  <c r="J14" i="9"/>
  <c r="I14" i="9"/>
  <c r="H14" i="9"/>
  <c r="G14" i="9"/>
  <c r="F14" i="9"/>
  <c r="E14" i="9"/>
  <c r="D14" i="9"/>
  <c r="AD13" i="9"/>
  <c r="AC13" i="9"/>
  <c r="AF9" i="9"/>
  <c r="AG9" i="9" s="1"/>
  <c r="AH9" i="9" s="1"/>
  <c r="AI9" i="9" s="1"/>
  <c r="AC9" i="9"/>
  <c r="AB9" i="9" s="1"/>
  <c r="AA9" i="9"/>
  <c r="Z9" i="9"/>
  <c r="Y9" i="9"/>
  <c r="X9" i="9"/>
  <c r="W9" i="9"/>
  <c r="V9" i="9"/>
  <c r="U9" i="9"/>
  <c r="T9" i="9"/>
  <c r="S9" i="9"/>
  <c r="R9" i="9"/>
  <c r="Q9" i="9"/>
  <c r="O9" i="9"/>
  <c r="N9" i="9"/>
  <c r="M9" i="9"/>
  <c r="L9" i="9"/>
  <c r="K9" i="9"/>
  <c r="J9" i="9"/>
  <c r="I9" i="9"/>
  <c r="H9" i="9"/>
  <c r="G9" i="9"/>
  <c r="F9" i="9"/>
  <c r="E9" i="9"/>
  <c r="AD36" i="8"/>
  <c r="AF36" i="8" s="1"/>
  <c r="AG36" i="8" s="1"/>
  <c r="AH36" i="8" s="1"/>
  <c r="AI36" i="8" s="1"/>
  <c r="AC36" i="8"/>
  <c r="AD35" i="8"/>
  <c r="AC35" i="8"/>
  <c r="AD34" i="8"/>
  <c r="AF34" i="8" s="1"/>
  <c r="AG34" i="8" s="1"/>
  <c r="AH34" i="8" s="1"/>
  <c r="AI34" i="8" s="1"/>
  <c r="AC34" i="8"/>
  <c r="AD33" i="8"/>
  <c r="AF33" i="8" s="1"/>
  <c r="AG33" i="8" s="1"/>
  <c r="AH33" i="8" s="1"/>
  <c r="AI33" i="8" s="1"/>
  <c r="AC33" i="8"/>
  <c r="AD32" i="8"/>
  <c r="AC32" i="8"/>
  <c r="AD31" i="8"/>
  <c r="AC31" i="8"/>
  <c r="AD30" i="8"/>
  <c r="AC30" i="8"/>
  <c r="AD29" i="8"/>
  <c r="AC29" i="8"/>
  <c r="AD28" i="8"/>
  <c r="AC28" i="8"/>
  <c r="AD27" i="8"/>
  <c r="AC27" i="8"/>
  <c r="AD26" i="8"/>
  <c r="AC26" i="8"/>
  <c r="AD25" i="8"/>
  <c r="AC25" i="8"/>
  <c r="AD24" i="8"/>
  <c r="AC24" i="8"/>
  <c r="AD23" i="8"/>
  <c r="AC23" i="8"/>
  <c r="AD22" i="8"/>
  <c r="AC22" i="8"/>
  <c r="AD21" i="8"/>
  <c r="AC21" i="8"/>
  <c r="AD20" i="8"/>
  <c r="AC20" i="8"/>
  <c r="AD19" i="8"/>
  <c r="AC19" i="8"/>
  <c r="G12" i="8"/>
  <c r="G261" i="1" s="1"/>
  <c r="AD17" i="8"/>
  <c r="AD16" i="8"/>
  <c r="AC16" i="8"/>
  <c r="AD15" i="8"/>
  <c r="AC15" i="8"/>
  <c r="AD14" i="8"/>
  <c r="AC14" i="8"/>
  <c r="AD13" i="8"/>
  <c r="AC13" i="8"/>
  <c r="AB12" i="8"/>
  <c r="AB261" i="1" s="1"/>
  <c r="AD9" i="8"/>
  <c r="AF9" i="8" s="1"/>
  <c r="AG9" i="8" s="1"/>
  <c r="AH9" i="8" s="1"/>
  <c r="AI9" i="8" s="1"/>
  <c r="AC9" i="8"/>
  <c r="AB9" i="8" s="1"/>
  <c r="AA9" i="8"/>
  <c r="Z9" i="8"/>
  <c r="Y9" i="8"/>
  <c r="X9" i="8"/>
  <c r="W9" i="8"/>
  <c r="V9" i="8"/>
  <c r="U9" i="8"/>
  <c r="T9" i="8"/>
  <c r="S9" i="8"/>
  <c r="R9" i="8"/>
  <c r="Q9" i="8"/>
  <c r="O9" i="8"/>
  <c r="N9" i="8"/>
  <c r="M9" i="8"/>
  <c r="L9" i="8"/>
  <c r="K9" i="8"/>
  <c r="J9" i="8"/>
  <c r="I9" i="8"/>
  <c r="H9" i="8"/>
  <c r="G9" i="8"/>
  <c r="F9" i="8"/>
  <c r="E9" i="8"/>
  <c r="AD9" i="1"/>
  <c r="AH9" i="1" s="1"/>
  <c r="AI9" i="1" s="1"/>
  <c r="AJ9" i="1" s="1"/>
  <c r="AK9" i="1" s="1"/>
  <c r="Q9" i="1"/>
  <c r="R9" i="1"/>
  <c r="S9" i="1"/>
  <c r="T9" i="1"/>
  <c r="U9" i="1"/>
  <c r="V9" i="1"/>
  <c r="W9" i="1"/>
  <c r="X9" i="1"/>
  <c r="Y9" i="1"/>
  <c r="Z9" i="1"/>
  <c r="AA9" i="1"/>
  <c r="E9" i="1"/>
  <c r="F9" i="1"/>
  <c r="G9" i="1"/>
  <c r="H9" i="1"/>
  <c r="I9" i="1"/>
  <c r="J9" i="1"/>
  <c r="K9" i="1"/>
  <c r="L9" i="1"/>
  <c r="M9" i="1"/>
  <c r="N9" i="1"/>
  <c r="O9" i="1"/>
  <c r="AC287" i="1"/>
  <c r="AG287" i="1" s="1"/>
  <c r="AD287" i="1"/>
  <c r="AC204" i="1"/>
  <c r="AG204" i="1" s="1"/>
  <c r="AD204" i="1"/>
  <c r="AC181" i="1"/>
  <c r="AG181" i="1" s="1"/>
  <c r="AD181" i="1"/>
  <c r="AD157" i="1"/>
  <c r="AC157" i="1"/>
  <c r="AE19" i="9" l="1"/>
  <c r="AF21" i="8"/>
  <c r="AG21" i="8" s="1"/>
  <c r="AH21" i="8" s="1"/>
  <c r="AI21" i="8" s="1"/>
  <c r="AE21" i="8"/>
  <c r="AF27" i="8"/>
  <c r="AG27" i="8" s="1"/>
  <c r="AH27" i="8" s="1"/>
  <c r="AI27" i="8" s="1"/>
  <c r="AE27" i="8"/>
  <c r="AE33" i="9"/>
  <c r="AE45" i="9"/>
  <c r="AF15" i="8"/>
  <c r="AG15" i="8" s="1"/>
  <c r="AH15" i="8" s="1"/>
  <c r="AI15" i="8" s="1"/>
  <c r="AE15" i="8"/>
  <c r="AF22" i="8"/>
  <c r="AG22" i="8" s="1"/>
  <c r="AH22" i="8" s="1"/>
  <c r="AI22" i="8" s="1"/>
  <c r="AE22" i="8"/>
  <c r="AF28" i="8"/>
  <c r="AG28" i="8" s="1"/>
  <c r="AH28" i="8" s="1"/>
  <c r="AI28" i="8" s="1"/>
  <c r="AE28" i="8"/>
  <c r="AL181" i="1"/>
  <c r="AF181" i="1"/>
  <c r="AE127" i="9"/>
  <c r="AE133" i="9"/>
  <c r="AE139" i="9"/>
  <c r="AF23" i="8"/>
  <c r="AG23" i="8" s="1"/>
  <c r="AH23" i="8" s="1"/>
  <c r="AI23" i="8" s="1"/>
  <c r="AE23" i="8"/>
  <c r="AF29" i="8"/>
  <c r="AG29" i="8" s="1"/>
  <c r="AH29" i="8" s="1"/>
  <c r="AI29" i="8" s="1"/>
  <c r="AE29" i="8"/>
  <c r="AF35" i="8"/>
  <c r="AG35" i="8" s="1"/>
  <c r="AH35" i="8" s="1"/>
  <c r="AI35" i="8" s="1"/>
  <c r="AE35" i="8"/>
  <c r="AL204" i="1"/>
  <c r="AF204" i="1"/>
  <c r="AF24" i="8"/>
  <c r="AG24" i="8" s="1"/>
  <c r="AH24" i="8" s="1"/>
  <c r="AI24" i="8" s="1"/>
  <c r="AE24" i="8"/>
  <c r="AF30" i="8"/>
  <c r="AG30" i="8" s="1"/>
  <c r="AH30" i="8" s="1"/>
  <c r="AI30" i="8" s="1"/>
  <c r="AE30" i="8"/>
  <c r="AL287" i="1"/>
  <c r="AF287" i="1"/>
  <c r="AF19" i="8"/>
  <c r="AG19" i="8" s="1"/>
  <c r="AH19" i="8" s="1"/>
  <c r="AI19" i="8" s="1"/>
  <c r="AE19" i="8"/>
  <c r="AF25" i="8"/>
  <c r="AG25" i="8" s="1"/>
  <c r="AH25" i="8" s="1"/>
  <c r="AI25" i="8" s="1"/>
  <c r="AE25" i="8"/>
  <c r="AF31" i="8"/>
  <c r="AG31" i="8" s="1"/>
  <c r="AH31" i="8" s="1"/>
  <c r="AI31" i="8" s="1"/>
  <c r="AE31" i="8"/>
  <c r="AF14" i="8"/>
  <c r="AG14" i="8" s="1"/>
  <c r="AH14" i="8" s="1"/>
  <c r="AI14" i="8" s="1"/>
  <c r="AE14" i="8"/>
  <c r="AE31" i="11"/>
  <c r="AH345" i="1" s="1"/>
  <c r="AF13" i="8"/>
  <c r="AG13" i="8" s="1"/>
  <c r="AH13" i="8" s="1"/>
  <c r="AI13" i="8" s="1"/>
  <c r="AE13" i="8"/>
  <c r="AF20" i="8"/>
  <c r="AG20" i="8" s="1"/>
  <c r="AH20" i="8" s="1"/>
  <c r="AI20" i="8" s="1"/>
  <c r="AE20" i="8"/>
  <c r="AF26" i="8"/>
  <c r="AG26" i="8" s="1"/>
  <c r="AH26" i="8" s="1"/>
  <c r="AI26" i="8" s="1"/>
  <c r="AI18" i="8" s="1"/>
  <c r="AI12" i="8" s="1"/>
  <c r="AK261" i="1" s="1"/>
  <c r="AE26" i="8"/>
  <c r="AF32" i="8"/>
  <c r="AG32" i="8" s="1"/>
  <c r="AH32" i="8" s="1"/>
  <c r="AI32" i="8" s="1"/>
  <c r="AE32" i="8"/>
  <c r="AF99" i="9"/>
  <c r="AG99" i="9" s="1"/>
  <c r="AH99" i="9" s="1"/>
  <c r="AI99" i="9" s="1"/>
  <c r="AE99" i="9"/>
  <c r="AE144" i="9"/>
  <c r="AF112" i="9"/>
  <c r="AG112" i="9" s="1"/>
  <c r="AH112" i="9" s="1"/>
  <c r="AI112" i="9" s="1"/>
  <c r="AE112" i="9"/>
  <c r="AF117" i="9"/>
  <c r="AG117" i="9" s="1"/>
  <c r="AH117" i="9" s="1"/>
  <c r="AI117" i="9" s="1"/>
  <c r="AE117" i="9"/>
  <c r="AF73" i="9"/>
  <c r="AG73" i="9" s="1"/>
  <c r="AH73" i="9" s="1"/>
  <c r="AI73" i="9" s="1"/>
  <c r="AE73" i="9"/>
  <c r="AF100" i="9"/>
  <c r="AG100" i="9" s="1"/>
  <c r="AH100" i="9" s="1"/>
  <c r="AI100" i="9" s="1"/>
  <c r="AE100" i="9"/>
  <c r="AE21" i="9"/>
  <c r="AE51" i="9"/>
  <c r="AF102" i="9"/>
  <c r="AG102" i="9" s="1"/>
  <c r="AH102" i="9" s="1"/>
  <c r="AI102" i="9" s="1"/>
  <c r="AE102" i="9"/>
  <c r="AF83" i="9"/>
  <c r="AG83" i="9" s="1"/>
  <c r="AH83" i="9" s="1"/>
  <c r="AI83" i="9" s="1"/>
  <c r="AE83" i="9"/>
  <c r="AF103" i="9"/>
  <c r="AG103" i="9" s="1"/>
  <c r="AH103" i="9" s="1"/>
  <c r="AI103" i="9" s="1"/>
  <c r="AE103" i="9"/>
  <c r="AF113" i="9"/>
  <c r="AG113" i="9" s="1"/>
  <c r="AH113" i="9" s="1"/>
  <c r="AI113" i="9" s="1"/>
  <c r="AE113" i="9"/>
  <c r="AE24" i="9"/>
  <c r="AF118" i="9"/>
  <c r="AG118" i="9" s="1"/>
  <c r="AH118" i="9" s="1"/>
  <c r="AI118" i="9" s="1"/>
  <c r="AE118" i="9"/>
  <c r="AE128" i="9"/>
  <c r="AE138" i="9"/>
  <c r="AE148" i="9"/>
  <c r="AF109" i="9"/>
  <c r="AG109" i="9" s="1"/>
  <c r="AH109" i="9" s="1"/>
  <c r="AI109" i="9" s="1"/>
  <c r="AE109" i="9"/>
  <c r="AF29" i="9"/>
  <c r="AG29" i="9" s="1"/>
  <c r="AH29" i="9" s="1"/>
  <c r="AI29" i="9" s="1"/>
  <c r="AE29" i="9"/>
  <c r="AF111" i="9"/>
  <c r="AG111" i="9" s="1"/>
  <c r="AH111" i="9" s="1"/>
  <c r="AI111" i="9" s="1"/>
  <c r="AE111" i="9"/>
  <c r="AE42" i="9"/>
  <c r="AF74" i="9"/>
  <c r="AG74" i="9" s="1"/>
  <c r="AH74" i="9" s="1"/>
  <c r="AI74" i="9" s="1"/>
  <c r="AE74" i="9"/>
  <c r="AF84" i="9"/>
  <c r="AG84" i="9" s="1"/>
  <c r="AH84" i="9" s="1"/>
  <c r="AI84" i="9" s="1"/>
  <c r="AE84" i="9"/>
  <c r="AF94" i="9"/>
  <c r="AG94" i="9" s="1"/>
  <c r="AH94" i="9" s="1"/>
  <c r="AI94" i="9" s="1"/>
  <c r="AE94" i="9"/>
  <c r="AF104" i="9"/>
  <c r="AG104" i="9" s="1"/>
  <c r="AH104" i="9" s="1"/>
  <c r="AI104" i="9" s="1"/>
  <c r="AE104" i="9"/>
  <c r="AF114" i="9"/>
  <c r="AG114" i="9" s="1"/>
  <c r="AH114" i="9" s="1"/>
  <c r="AI114" i="9" s="1"/>
  <c r="AE114" i="9"/>
  <c r="AE13" i="9"/>
  <c r="AE49" i="9"/>
  <c r="AE135" i="9"/>
  <c r="AE30" i="9"/>
  <c r="AF82" i="9"/>
  <c r="AG82" i="9" s="1"/>
  <c r="AH82" i="9" s="1"/>
  <c r="AI82" i="9" s="1"/>
  <c r="AE82" i="9"/>
  <c r="AE48" i="9"/>
  <c r="AF101" i="9"/>
  <c r="AG101" i="9" s="1"/>
  <c r="AH101" i="9" s="1"/>
  <c r="AI101" i="9" s="1"/>
  <c r="AE101" i="9"/>
  <c r="AE22" i="9"/>
  <c r="AE146" i="9"/>
  <c r="AE52" i="9"/>
  <c r="AE34" i="9"/>
  <c r="AF89" i="9"/>
  <c r="AG89" i="9" s="1"/>
  <c r="AH89" i="9" s="1"/>
  <c r="AI89" i="9" s="1"/>
  <c r="AE89" i="9"/>
  <c r="AE39" i="9"/>
  <c r="AE145" i="9"/>
  <c r="AF81" i="9"/>
  <c r="AG81" i="9" s="1"/>
  <c r="AH81" i="9" s="1"/>
  <c r="AI81" i="9" s="1"/>
  <c r="AE81" i="9"/>
  <c r="AF92" i="9"/>
  <c r="AG92" i="9" s="1"/>
  <c r="AH92" i="9" s="1"/>
  <c r="AI92" i="9" s="1"/>
  <c r="AE92" i="9"/>
  <c r="AE25" i="9"/>
  <c r="AF105" i="9"/>
  <c r="AG105" i="9" s="1"/>
  <c r="AH105" i="9" s="1"/>
  <c r="AI105" i="9" s="1"/>
  <c r="AE105" i="9"/>
  <c r="AE16" i="9"/>
  <c r="AE26" i="9"/>
  <c r="AE55" i="9"/>
  <c r="AF120" i="9"/>
  <c r="AG120" i="9" s="1"/>
  <c r="AH120" i="9" s="1"/>
  <c r="AI120" i="9" s="1"/>
  <c r="AE120" i="9"/>
  <c r="AE130" i="9"/>
  <c r="AE140" i="9"/>
  <c r="AE150" i="9"/>
  <c r="AE38" i="9"/>
  <c r="AE32" i="9"/>
  <c r="AF35" i="9"/>
  <c r="AG35" i="9" s="1"/>
  <c r="AH35" i="9" s="1"/>
  <c r="AI35" i="9" s="1"/>
  <c r="AI28" i="9" s="1"/>
  <c r="AE35" i="9"/>
  <c r="AF76" i="9"/>
  <c r="AG76" i="9" s="1"/>
  <c r="AH76" i="9" s="1"/>
  <c r="AI76" i="9" s="1"/>
  <c r="AE76" i="9"/>
  <c r="AF86" i="9"/>
  <c r="AG86" i="9" s="1"/>
  <c r="AH86" i="9" s="1"/>
  <c r="AI86" i="9" s="1"/>
  <c r="AE86" i="9"/>
  <c r="AF96" i="9"/>
  <c r="AG96" i="9" s="1"/>
  <c r="AH96" i="9" s="1"/>
  <c r="AI96" i="9" s="1"/>
  <c r="AE96" i="9"/>
  <c r="AF106" i="9"/>
  <c r="AG106" i="9" s="1"/>
  <c r="AH106" i="9" s="1"/>
  <c r="AI106" i="9" s="1"/>
  <c r="AE106" i="9"/>
  <c r="AF79" i="9"/>
  <c r="AG79" i="9" s="1"/>
  <c r="AH79" i="9" s="1"/>
  <c r="AI79" i="9" s="1"/>
  <c r="AE79" i="9"/>
  <c r="AE20" i="9"/>
  <c r="AF90" i="9"/>
  <c r="AG90" i="9" s="1"/>
  <c r="AH90" i="9" s="1"/>
  <c r="AI90" i="9" s="1"/>
  <c r="AE90" i="9"/>
  <c r="AE126" i="9"/>
  <c r="AE31" i="9"/>
  <c r="AE15" i="9"/>
  <c r="AF95" i="9"/>
  <c r="AG95" i="9" s="1"/>
  <c r="AH95" i="9" s="1"/>
  <c r="AI95" i="9" s="1"/>
  <c r="AE95" i="9"/>
  <c r="AE17" i="9"/>
  <c r="AE27" i="9"/>
  <c r="AE56" i="9"/>
  <c r="AF121" i="9"/>
  <c r="AG121" i="9" s="1"/>
  <c r="AH121" i="9" s="1"/>
  <c r="AI121" i="9" s="1"/>
  <c r="AE121" i="9"/>
  <c r="AE131" i="9"/>
  <c r="AE141" i="9"/>
  <c r="AE151" i="9"/>
  <c r="AF80" i="9"/>
  <c r="AG80" i="9" s="1"/>
  <c r="AH80" i="9" s="1"/>
  <c r="AI80" i="9" s="1"/>
  <c r="AE80" i="9"/>
  <c r="AE50" i="9"/>
  <c r="AE136" i="9"/>
  <c r="AF75" i="9"/>
  <c r="AG75" i="9" s="1"/>
  <c r="AH75" i="9" s="1"/>
  <c r="AI75" i="9" s="1"/>
  <c r="AE75" i="9"/>
  <c r="AF115" i="9"/>
  <c r="AG115" i="9" s="1"/>
  <c r="AH115" i="9" s="1"/>
  <c r="AI115" i="9" s="1"/>
  <c r="AE115" i="9"/>
  <c r="AE36" i="9"/>
  <c r="AE46" i="9"/>
  <c r="AF77" i="9"/>
  <c r="AG77" i="9" s="1"/>
  <c r="AH77" i="9" s="1"/>
  <c r="AI77" i="9" s="1"/>
  <c r="AE77" i="9"/>
  <c r="AF87" i="9"/>
  <c r="AG87" i="9" s="1"/>
  <c r="AH87" i="9" s="1"/>
  <c r="AI87" i="9" s="1"/>
  <c r="AE87" i="9"/>
  <c r="AF97" i="9"/>
  <c r="AG97" i="9" s="1"/>
  <c r="AH97" i="9" s="1"/>
  <c r="AI97" i="9" s="1"/>
  <c r="AE97" i="9"/>
  <c r="AF107" i="9"/>
  <c r="AG107" i="9" s="1"/>
  <c r="AH107" i="9" s="1"/>
  <c r="AI107" i="9" s="1"/>
  <c r="AE107" i="9"/>
  <c r="AE125" i="9"/>
  <c r="AE40" i="9"/>
  <c r="AF116" i="9"/>
  <c r="AG116" i="9" s="1"/>
  <c r="AH116" i="9" s="1"/>
  <c r="AI116" i="9" s="1"/>
  <c r="AE116" i="9"/>
  <c r="AF72" i="9"/>
  <c r="AG72" i="9" s="1"/>
  <c r="AH72" i="9" s="1"/>
  <c r="AE72" i="9"/>
  <c r="AF93" i="9"/>
  <c r="AG93" i="9" s="1"/>
  <c r="AH93" i="9" s="1"/>
  <c r="AI93" i="9" s="1"/>
  <c r="AE93" i="9"/>
  <c r="AF122" i="9"/>
  <c r="AG122" i="9" s="1"/>
  <c r="AH122" i="9" s="1"/>
  <c r="AI122" i="9" s="1"/>
  <c r="AE122" i="9"/>
  <c r="AE132" i="9"/>
  <c r="AE142" i="9"/>
  <c r="AF110" i="9"/>
  <c r="AG110" i="9" s="1"/>
  <c r="AH110" i="9" s="1"/>
  <c r="AI110" i="9" s="1"/>
  <c r="AE110" i="9"/>
  <c r="AF91" i="9"/>
  <c r="AG91" i="9" s="1"/>
  <c r="AH91" i="9" s="1"/>
  <c r="AI91" i="9" s="1"/>
  <c r="AE91" i="9"/>
  <c r="AE41" i="9"/>
  <c r="AE23" i="9"/>
  <c r="AE54" i="9"/>
  <c r="AF119" i="9"/>
  <c r="AG119" i="9" s="1"/>
  <c r="AH119" i="9" s="1"/>
  <c r="AI119" i="9" s="1"/>
  <c r="AE119" i="9"/>
  <c r="AF85" i="9"/>
  <c r="AG85" i="9" s="1"/>
  <c r="AH85" i="9" s="1"/>
  <c r="AI85" i="9" s="1"/>
  <c r="AE85" i="9"/>
  <c r="AF37" i="9"/>
  <c r="AG37" i="9" s="1"/>
  <c r="AH37" i="9" s="1"/>
  <c r="AI37" i="9" s="1"/>
  <c r="AE37" i="9"/>
  <c r="AE47" i="9"/>
  <c r="AF78" i="9"/>
  <c r="AG78" i="9" s="1"/>
  <c r="AH78" i="9" s="1"/>
  <c r="AI78" i="9" s="1"/>
  <c r="AE78" i="9"/>
  <c r="AF88" i="9"/>
  <c r="AG88" i="9" s="1"/>
  <c r="AH88" i="9" s="1"/>
  <c r="AI88" i="9" s="1"/>
  <c r="AE88" i="9"/>
  <c r="AF98" i="9"/>
  <c r="AG98" i="9" s="1"/>
  <c r="AH98" i="9" s="1"/>
  <c r="AI98" i="9" s="1"/>
  <c r="AE98" i="9"/>
  <c r="AF108" i="9"/>
  <c r="AG108" i="9" s="1"/>
  <c r="AH108" i="9" s="1"/>
  <c r="AI108" i="9" s="1"/>
  <c r="AE108" i="9"/>
  <c r="AE44" i="9"/>
  <c r="AL157" i="1"/>
  <c r="AF157" i="1"/>
  <c r="AD12" i="10"/>
  <c r="AG31" i="12"/>
  <c r="AJ341" i="1" s="1"/>
  <c r="AC12" i="10"/>
  <c r="AE31" i="12"/>
  <c r="AH341" i="1" s="1"/>
  <c r="AF18" i="8"/>
  <c r="AF31" i="12"/>
  <c r="AI341" i="1" s="1"/>
  <c r="AD18" i="8"/>
  <c r="O12" i="8"/>
  <c r="O261" i="1" s="1"/>
  <c r="K12" i="8"/>
  <c r="K261" i="1" s="1"/>
  <c r="L12" i="8"/>
  <c r="L261" i="1" s="1"/>
  <c r="M12" i="8"/>
  <c r="M261" i="1" s="1"/>
  <c r="N12" i="8"/>
  <c r="N261" i="1" s="1"/>
  <c r="J12" i="8"/>
  <c r="J261" i="1" s="1"/>
  <c r="E12" i="8"/>
  <c r="E261" i="1" s="1"/>
  <c r="F12" i="8"/>
  <c r="F261" i="1" s="1"/>
  <c r="AC325" i="1"/>
  <c r="AC18" i="8"/>
  <c r="AD71" i="9"/>
  <c r="AC71" i="9"/>
  <c r="AC12" i="11"/>
  <c r="AD12" i="11"/>
  <c r="AD325" i="1"/>
  <c r="AL325" i="1" s="1"/>
  <c r="AC31" i="11"/>
  <c r="AD31" i="11"/>
  <c r="AC12" i="12"/>
  <c r="AC31" i="12"/>
  <c r="AD31" i="12"/>
  <c r="AD12" i="12"/>
  <c r="R12" i="9"/>
  <c r="R320" i="1" s="1"/>
  <c r="X12" i="9"/>
  <c r="X320" i="1" s="1"/>
  <c r="Y12" i="9"/>
  <c r="Y320" i="1" s="1"/>
  <c r="Q12" i="9"/>
  <c r="Q320" i="1" s="1"/>
  <c r="N12" i="9"/>
  <c r="N320" i="1" s="1"/>
  <c r="Z12" i="9"/>
  <c r="Z320" i="1" s="1"/>
  <c r="O12" i="9"/>
  <c r="O320" i="1" s="1"/>
  <c r="AA12" i="9"/>
  <c r="AA320" i="1" s="1"/>
  <c r="M12" i="9"/>
  <c r="M320" i="1" s="1"/>
  <c r="F12" i="9"/>
  <c r="F320" i="1" s="1"/>
  <c r="K12" i="9"/>
  <c r="K320" i="1" s="1"/>
  <c r="W12" i="9"/>
  <c r="W320" i="1" s="1"/>
  <c r="G12" i="9"/>
  <c r="G320" i="1" s="1"/>
  <c r="S12" i="9"/>
  <c r="S320" i="1" s="1"/>
  <c r="L12" i="9"/>
  <c r="L320" i="1" s="1"/>
  <c r="AB12" i="9"/>
  <c r="AB320" i="1" s="1"/>
  <c r="H12" i="9"/>
  <c r="H320" i="1" s="1"/>
  <c r="T12" i="9"/>
  <c r="T320" i="1" s="1"/>
  <c r="AD14" i="9"/>
  <c r="AE14" i="9" s="1"/>
  <c r="P53" i="9"/>
  <c r="AD28" i="9"/>
  <c r="E12" i="9"/>
  <c r="E320" i="1" s="1"/>
  <c r="AC14" i="9"/>
  <c r="D53" i="9"/>
  <c r="AC53" i="9" s="1"/>
  <c r="I12" i="9"/>
  <c r="I320" i="1" s="1"/>
  <c r="U12" i="9"/>
  <c r="U320" i="1" s="1"/>
  <c r="J12" i="9"/>
  <c r="J320" i="1" s="1"/>
  <c r="V12" i="9"/>
  <c r="V320" i="1" s="1"/>
  <c r="AC28" i="9"/>
  <c r="P12" i="8"/>
  <c r="P261" i="1" s="1"/>
  <c r="AF12" i="8" l="1"/>
  <c r="AH261" i="1" s="1"/>
  <c r="AD12" i="8"/>
  <c r="AE18" i="8"/>
  <c r="AH18" i="8"/>
  <c r="AH12" i="8" s="1"/>
  <c r="AJ261" i="1" s="1"/>
  <c r="AG18" i="8"/>
  <c r="AG12" i="8" s="1"/>
  <c r="AI261" i="1" s="1"/>
  <c r="AH28" i="9"/>
  <c r="AG71" i="9"/>
  <c r="AG53" i="9" s="1"/>
  <c r="AF71" i="9"/>
  <c r="AF53" i="9" s="1"/>
  <c r="AF28" i="9"/>
  <c r="AF12" i="9" s="1"/>
  <c r="AH320" i="1" s="1"/>
  <c r="AG28" i="9"/>
  <c r="AK71" i="9"/>
  <c r="AE71" i="9"/>
  <c r="AE28" i="9"/>
  <c r="AI72" i="9"/>
  <c r="AI71" i="9" s="1"/>
  <c r="AI53" i="9" s="1"/>
  <c r="AI12" i="9" s="1"/>
  <c r="AK320" i="1" s="1"/>
  <c r="AH71" i="9"/>
  <c r="AH53" i="9" s="1"/>
  <c r="AH12" i="9" s="1"/>
  <c r="AJ320" i="1" s="1"/>
  <c r="AC261" i="1"/>
  <c r="AC17" i="8"/>
  <c r="AC12" i="8" s="1"/>
  <c r="AC12" i="9"/>
  <c r="D12" i="9"/>
  <c r="D320" i="1" s="1"/>
  <c r="AC320" i="1" s="1"/>
  <c r="AD53" i="9"/>
  <c r="P12" i="9"/>
  <c r="P320" i="1" s="1"/>
  <c r="AD320" i="1" s="1"/>
  <c r="AG58" i="7"/>
  <c r="AF58" i="7"/>
  <c r="AE58" i="7"/>
  <c r="AD58" i="7"/>
  <c r="AC58" i="7"/>
  <c r="AB58" i="7"/>
  <c r="AA58" i="7"/>
  <c r="Z58" i="7"/>
  <c r="Y58" i="7"/>
  <c r="X58" i="7"/>
  <c r="W58" i="7"/>
  <c r="V58" i="7"/>
  <c r="U58" i="7"/>
  <c r="T58" i="7"/>
  <c r="S58" i="7"/>
  <c r="R58" i="7"/>
  <c r="Q58" i="7"/>
  <c r="P58" i="7"/>
  <c r="O58" i="7"/>
  <c r="N58" i="7"/>
  <c r="M58" i="7"/>
  <c r="L58" i="7"/>
  <c r="K58" i="7"/>
  <c r="J58" i="7"/>
  <c r="I58" i="7"/>
  <c r="H58" i="7"/>
  <c r="G58" i="7"/>
  <c r="F58" i="7"/>
  <c r="E58" i="7"/>
  <c r="D58" i="7"/>
  <c r="C58" i="7"/>
  <c r="AG54" i="7"/>
  <c r="AF54" i="7"/>
  <c r="AE54" i="7"/>
  <c r="AD54" i="7"/>
  <c r="AC54" i="7"/>
  <c r="AB54" i="7"/>
  <c r="AA54" i="7"/>
  <c r="Z54" i="7"/>
  <c r="Y54" i="7"/>
  <c r="X54" i="7"/>
  <c r="W54" i="7"/>
  <c r="V54" i="7"/>
  <c r="U54" i="7"/>
  <c r="T54" i="7"/>
  <c r="S54" i="7"/>
  <c r="R54" i="7"/>
  <c r="Q54" i="7"/>
  <c r="P54" i="7"/>
  <c r="O54" i="7"/>
  <c r="N54" i="7"/>
  <c r="M54" i="7"/>
  <c r="L54" i="7"/>
  <c r="K54" i="7"/>
  <c r="J54" i="7"/>
  <c r="I54" i="7"/>
  <c r="H54" i="7"/>
  <c r="G54" i="7"/>
  <c r="F54" i="7"/>
  <c r="E54" i="7"/>
  <c r="D54" i="7"/>
  <c r="C54" i="7"/>
  <c r="AG50" i="7"/>
  <c r="AF50" i="7"/>
  <c r="AE50" i="7"/>
  <c r="AD50" i="7"/>
  <c r="AC50" i="7"/>
  <c r="AB50" i="7"/>
  <c r="AA50" i="7"/>
  <c r="Z50" i="7"/>
  <c r="Y50" i="7"/>
  <c r="X50" i="7"/>
  <c r="W50" i="7"/>
  <c r="V50" i="7"/>
  <c r="U50" i="7"/>
  <c r="T50" i="7"/>
  <c r="S50" i="7"/>
  <c r="R50" i="7"/>
  <c r="Q50" i="7"/>
  <c r="P50" i="7"/>
  <c r="O50" i="7"/>
  <c r="N50" i="7"/>
  <c r="M50" i="7"/>
  <c r="L50" i="7"/>
  <c r="K50" i="7"/>
  <c r="J50" i="7"/>
  <c r="I50" i="7"/>
  <c r="H50" i="7"/>
  <c r="G50" i="7"/>
  <c r="F50" i="7"/>
  <c r="E50" i="7"/>
  <c r="D50" i="7"/>
  <c r="C50" i="7"/>
  <c r="AG44" i="7"/>
  <c r="AF44" i="7"/>
  <c r="AE44" i="7"/>
  <c r="AD44" i="7"/>
  <c r="AC44" i="7"/>
  <c r="AB44" i="7"/>
  <c r="AA44" i="7"/>
  <c r="Z44" i="7"/>
  <c r="Y44" i="7"/>
  <c r="X44" i="7"/>
  <c r="W44" i="7"/>
  <c r="V44" i="7"/>
  <c r="U44" i="7"/>
  <c r="T44" i="7"/>
  <c r="S44" i="7"/>
  <c r="R44" i="7"/>
  <c r="Q44" i="7"/>
  <c r="P44" i="7"/>
  <c r="O44" i="7"/>
  <c r="N44" i="7"/>
  <c r="M44" i="7"/>
  <c r="L44" i="7"/>
  <c r="K44" i="7"/>
  <c r="J44" i="7"/>
  <c r="I44" i="7"/>
  <c r="H44" i="7"/>
  <c r="G44" i="7"/>
  <c r="F44" i="7"/>
  <c r="E44" i="7"/>
  <c r="D44" i="7"/>
  <c r="C44" i="7"/>
  <c r="AG40" i="7"/>
  <c r="AF40" i="7"/>
  <c r="AE40" i="7"/>
  <c r="AD40" i="7"/>
  <c r="AC40" i="7"/>
  <c r="AB40" i="7"/>
  <c r="AA40" i="7"/>
  <c r="Z40" i="7"/>
  <c r="Y40" i="7"/>
  <c r="X40" i="7"/>
  <c r="W40" i="7"/>
  <c r="V40" i="7"/>
  <c r="U40" i="7"/>
  <c r="T40" i="7"/>
  <c r="S40" i="7"/>
  <c r="R40" i="7"/>
  <c r="Q40" i="7"/>
  <c r="P40" i="7"/>
  <c r="O40" i="7"/>
  <c r="N40" i="7"/>
  <c r="M40" i="7"/>
  <c r="L40" i="7"/>
  <c r="K40" i="7"/>
  <c r="J40" i="7"/>
  <c r="I40" i="7"/>
  <c r="H40" i="7"/>
  <c r="G40" i="7"/>
  <c r="F40" i="7"/>
  <c r="E40" i="7"/>
  <c r="D40" i="7"/>
  <c r="C40"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F36" i="7"/>
  <c r="E36" i="7"/>
  <c r="D36" i="7"/>
  <c r="C36" i="7"/>
  <c r="AG29" i="7"/>
  <c r="AF29" i="7"/>
  <c r="AE29" i="7"/>
  <c r="AD29" i="7"/>
  <c r="AC29" i="7"/>
  <c r="AB29" i="7"/>
  <c r="AA29" i="7"/>
  <c r="Z29" i="7"/>
  <c r="Y29" i="7"/>
  <c r="X29" i="7"/>
  <c r="W29" i="7"/>
  <c r="V29" i="7"/>
  <c r="U29" i="7"/>
  <c r="T29" i="7"/>
  <c r="S29" i="7"/>
  <c r="R29" i="7"/>
  <c r="Q29" i="7"/>
  <c r="P29" i="7"/>
  <c r="O29" i="7"/>
  <c r="N29" i="7"/>
  <c r="M29" i="7"/>
  <c r="L29" i="7"/>
  <c r="K29" i="7"/>
  <c r="J29" i="7"/>
  <c r="I29" i="7"/>
  <c r="H29" i="7"/>
  <c r="G29" i="7"/>
  <c r="F29" i="7"/>
  <c r="E29" i="7"/>
  <c r="D29" i="7"/>
  <c r="AG25" i="7"/>
  <c r="AF25" i="7"/>
  <c r="AE25" i="7"/>
  <c r="AD25" i="7"/>
  <c r="AC25" i="7"/>
  <c r="AB25" i="7"/>
  <c r="AA25" i="7"/>
  <c r="Z25" i="7"/>
  <c r="Y25" i="7"/>
  <c r="X25" i="7"/>
  <c r="W25" i="7"/>
  <c r="V25" i="7"/>
  <c r="U25" i="7"/>
  <c r="T25" i="7"/>
  <c r="S25" i="7"/>
  <c r="R25" i="7"/>
  <c r="Q25" i="7"/>
  <c r="P25" i="7"/>
  <c r="O25" i="7"/>
  <c r="N25" i="7"/>
  <c r="M25" i="7"/>
  <c r="L25" i="7"/>
  <c r="K25" i="7"/>
  <c r="J25" i="7"/>
  <c r="I25" i="7"/>
  <c r="H25" i="7"/>
  <c r="G25" i="7"/>
  <c r="F25" i="7"/>
  <c r="E25" i="7"/>
  <c r="D25"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F21" i="7"/>
  <c r="E21" i="7"/>
  <c r="D21" i="7"/>
  <c r="C21" i="7"/>
  <c r="AG16" i="7"/>
  <c r="AF16" i="7"/>
  <c r="AE16" i="7"/>
  <c r="AD16" i="7"/>
  <c r="AC16" i="7"/>
  <c r="AB16" i="7"/>
  <c r="AA16" i="7"/>
  <c r="Z16" i="7"/>
  <c r="Y16" i="7"/>
  <c r="X16" i="7"/>
  <c r="X14" i="7" s="1"/>
  <c r="W16" i="7"/>
  <c r="V16" i="7"/>
  <c r="U16" i="7"/>
  <c r="T16" i="7"/>
  <c r="S16" i="7"/>
  <c r="R16" i="7"/>
  <c r="Q16" i="7"/>
  <c r="P16" i="7"/>
  <c r="O16" i="7"/>
  <c r="N16" i="7"/>
  <c r="M16" i="7"/>
  <c r="L16" i="7"/>
  <c r="K16" i="7"/>
  <c r="J16" i="7"/>
  <c r="I16" i="7"/>
  <c r="H16" i="7"/>
  <c r="G16" i="7"/>
  <c r="F16" i="7"/>
  <c r="E16" i="7"/>
  <c r="D16" i="7"/>
  <c r="AG15" i="7"/>
  <c r="AF15" i="7"/>
  <c r="AE15" i="7"/>
  <c r="AD15" i="7"/>
  <c r="AC15" i="7"/>
  <c r="AC14" i="7" s="1"/>
  <c r="AB15" i="7"/>
  <c r="AA15" i="7"/>
  <c r="Z15" i="7"/>
  <c r="Y15" i="7"/>
  <c r="X15" i="7"/>
  <c r="W15" i="7"/>
  <c r="V15" i="7"/>
  <c r="U15" i="7"/>
  <c r="T15" i="7"/>
  <c r="S15" i="7"/>
  <c r="R15" i="7"/>
  <c r="Q15" i="7"/>
  <c r="P15" i="7"/>
  <c r="O15" i="7"/>
  <c r="N15" i="7"/>
  <c r="M15" i="7"/>
  <c r="L15" i="7"/>
  <c r="K15" i="7"/>
  <c r="J15" i="7"/>
  <c r="I15" i="7"/>
  <c r="H15" i="7"/>
  <c r="G15" i="7"/>
  <c r="F15" i="7"/>
  <c r="E15" i="7"/>
  <c r="D15"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F12" i="7"/>
  <c r="E12" i="7"/>
  <c r="D12" i="7"/>
  <c r="AG11" i="7"/>
  <c r="AF11" i="7"/>
  <c r="AE11" i="7"/>
  <c r="AE10" i="7" s="1"/>
  <c r="AD11" i="7"/>
  <c r="AC11" i="7"/>
  <c r="AB11" i="7"/>
  <c r="AA11" i="7"/>
  <c r="Z11" i="7"/>
  <c r="Y11" i="7"/>
  <c r="X11" i="7"/>
  <c r="W11" i="7"/>
  <c r="V11" i="7"/>
  <c r="U11" i="7"/>
  <c r="T11" i="7"/>
  <c r="S11" i="7"/>
  <c r="R11" i="7"/>
  <c r="Q11" i="7"/>
  <c r="P11" i="7"/>
  <c r="O11" i="7"/>
  <c r="N11" i="7"/>
  <c r="M11" i="7"/>
  <c r="L11" i="7"/>
  <c r="K11" i="7"/>
  <c r="J11" i="7"/>
  <c r="I11" i="7"/>
  <c r="H11" i="7"/>
  <c r="G11" i="7"/>
  <c r="F11" i="7"/>
  <c r="E11" i="7"/>
  <c r="D11" i="7"/>
  <c r="AG8" i="7"/>
  <c r="AF8" i="7"/>
  <c r="AE8" i="7"/>
  <c r="AD8" i="7"/>
  <c r="AC8" i="7"/>
  <c r="AB8" i="7"/>
  <c r="AA8" i="7"/>
  <c r="Z8" i="7"/>
  <c r="Y8" i="7"/>
  <c r="X8" i="7"/>
  <c r="W8" i="7"/>
  <c r="V8" i="7"/>
  <c r="U8" i="7"/>
  <c r="T8" i="7"/>
  <c r="S8" i="7"/>
  <c r="R8" i="7"/>
  <c r="Q8" i="7"/>
  <c r="P8" i="7"/>
  <c r="O8" i="7"/>
  <c r="N8" i="7"/>
  <c r="M8" i="7"/>
  <c r="L8" i="7"/>
  <c r="K8" i="7"/>
  <c r="J8" i="7"/>
  <c r="I8" i="7"/>
  <c r="H8" i="7"/>
  <c r="G8" i="7"/>
  <c r="F8" i="7"/>
  <c r="E8" i="7"/>
  <c r="D8" i="7"/>
  <c r="AG7" i="7"/>
  <c r="AF7" i="7"/>
  <c r="AE7" i="7"/>
  <c r="AD7" i="7"/>
  <c r="AC7" i="7"/>
  <c r="AB7" i="7"/>
  <c r="AA7" i="7"/>
  <c r="Z7" i="7"/>
  <c r="Y7" i="7"/>
  <c r="X7" i="7"/>
  <c r="W7" i="7"/>
  <c r="V7" i="7"/>
  <c r="U7" i="7"/>
  <c r="T7" i="7"/>
  <c r="S7" i="7"/>
  <c r="R7" i="7"/>
  <c r="Q7" i="7"/>
  <c r="P7" i="7"/>
  <c r="O7" i="7"/>
  <c r="N7" i="7"/>
  <c r="M7" i="7"/>
  <c r="L7" i="7"/>
  <c r="K7" i="7"/>
  <c r="J7" i="7"/>
  <c r="I7" i="7"/>
  <c r="H7" i="7"/>
  <c r="G7" i="7"/>
  <c r="F7" i="7"/>
  <c r="E7" i="7"/>
  <c r="D7" i="7"/>
  <c r="AG10" i="7" l="1"/>
  <c r="J10" i="7"/>
  <c r="D10" i="7"/>
  <c r="AB10" i="7"/>
  <c r="J14" i="7"/>
  <c r="AE12" i="8"/>
  <c r="AG12" i="9"/>
  <c r="AI320" i="1" s="1"/>
  <c r="AD12" i="9"/>
  <c r="AE53" i="9"/>
  <c r="AF320" i="1"/>
  <c r="AL320" i="1"/>
  <c r="T14" i="7"/>
  <c r="V10" i="7"/>
  <c r="V14" i="7"/>
  <c r="F10" i="7"/>
  <c r="G10" i="7"/>
  <c r="O14" i="7"/>
  <c r="T10" i="7"/>
  <c r="H14" i="7"/>
  <c r="AF14" i="7"/>
  <c r="Z14" i="7"/>
  <c r="Q14" i="7"/>
  <c r="K10" i="7"/>
  <c r="L6" i="7"/>
  <c r="W10" i="7"/>
  <c r="Y14" i="7"/>
  <c r="AC6" i="7"/>
  <c r="L10" i="7"/>
  <c r="X10" i="7"/>
  <c r="R10" i="7"/>
  <c r="AD10" i="7"/>
  <c r="M10" i="7"/>
  <c r="Y10" i="7"/>
  <c r="S10" i="7"/>
  <c r="AD6" i="7"/>
  <c r="O10" i="7"/>
  <c r="F6" i="7"/>
  <c r="R6" i="7"/>
  <c r="X6" i="7"/>
  <c r="AA10" i="7"/>
  <c r="U10" i="7"/>
  <c r="AF6" i="7"/>
  <c r="Z6" i="7"/>
  <c r="W14" i="7"/>
  <c r="M6" i="7"/>
  <c r="Y6" i="7"/>
  <c r="L14" i="7"/>
  <c r="K14" i="7"/>
  <c r="E14" i="7"/>
  <c r="N6" i="7"/>
  <c r="M14" i="7"/>
  <c r="P10" i="7"/>
  <c r="AA6" i="7"/>
  <c r="AB6" i="7"/>
  <c r="H10" i="7"/>
  <c r="AF10" i="7"/>
  <c r="AA14" i="7"/>
  <c r="O6" i="7"/>
  <c r="N14" i="7"/>
  <c r="E6" i="7"/>
  <c r="Q6" i="7"/>
  <c r="I10" i="7"/>
  <c r="I14" i="7"/>
  <c r="U14" i="7"/>
  <c r="AG14" i="7"/>
  <c r="G6" i="7"/>
  <c r="S6" i="7"/>
  <c r="AE6" i="7"/>
  <c r="N10" i="7"/>
  <c r="Z10" i="7"/>
  <c r="H6" i="7"/>
  <c r="AG6" i="7"/>
  <c r="P14" i="7"/>
  <c r="J6" i="7"/>
  <c r="V6" i="7"/>
  <c r="E10" i="7"/>
  <c r="Q10" i="7"/>
  <c r="AC10" i="7"/>
  <c r="U6" i="7"/>
  <c r="D14" i="7"/>
  <c r="F14" i="7"/>
  <c r="R14" i="7"/>
  <c r="AD14" i="7"/>
  <c r="T6" i="7"/>
  <c r="I6" i="7"/>
  <c r="AB14" i="7"/>
  <c r="G14" i="7"/>
  <c r="S14" i="7"/>
  <c r="AE14" i="7"/>
  <c r="W6" i="7"/>
  <c r="K6" i="7"/>
  <c r="D6" i="7"/>
  <c r="P6" i="7"/>
  <c r="AE12" i="9" l="1"/>
  <c r="AE320" i="1"/>
  <c r="AG320" i="1" s="1"/>
  <c r="C29" i="7"/>
  <c r="C25" i="7"/>
  <c r="C16" i="7"/>
  <c r="C15" i="7"/>
  <c r="C12" i="7"/>
  <c r="C11" i="7"/>
  <c r="C8" i="7"/>
  <c r="C7" i="7"/>
  <c r="AD14" i="6"/>
  <c r="AD12" i="6" s="1"/>
  <c r="AC14" i="6"/>
  <c r="AD13" i="6"/>
  <c r="AC13" i="6"/>
  <c r="AH12" i="6"/>
  <c r="AG12" i="6"/>
  <c r="AF12" i="6"/>
  <c r="AE12" i="6"/>
  <c r="AB12" i="6"/>
  <c r="AA12" i="6"/>
  <c r="Z12" i="6"/>
  <c r="Y12" i="6"/>
  <c r="X12" i="6"/>
  <c r="W12" i="6"/>
  <c r="V12" i="6"/>
  <c r="U12" i="6"/>
  <c r="T12" i="6"/>
  <c r="S12" i="6"/>
  <c r="R12" i="6"/>
  <c r="Q12" i="6"/>
  <c r="P12" i="6"/>
  <c r="O12" i="6"/>
  <c r="N12" i="6"/>
  <c r="M12" i="6"/>
  <c r="L12" i="6"/>
  <c r="K12" i="6"/>
  <c r="J12" i="6"/>
  <c r="I12" i="6"/>
  <c r="H12" i="6"/>
  <c r="G12" i="6"/>
  <c r="F12" i="6"/>
  <c r="E12" i="6"/>
  <c r="D12" i="6"/>
  <c r="AD11" i="6"/>
  <c r="AC11" i="6"/>
  <c r="AD10" i="6"/>
  <c r="AD9" i="6" s="1"/>
  <c r="AC10" i="6"/>
  <c r="AC9" i="6" s="1"/>
  <c r="AH9" i="6"/>
  <c r="AG9" i="6"/>
  <c r="AF9" i="6"/>
  <c r="AE9" i="6"/>
  <c r="AB9" i="6"/>
  <c r="AA9" i="6"/>
  <c r="Z9" i="6"/>
  <c r="Y9" i="6"/>
  <c r="X9" i="6"/>
  <c r="W9" i="6"/>
  <c r="V9" i="6"/>
  <c r="U9" i="6"/>
  <c r="T9" i="6"/>
  <c r="S9" i="6"/>
  <c r="R9" i="6"/>
  <c r="Q9" i="6"/>
  <c r="P9" i="6"/>
  <c r="O9" i="6"/>
  <c r="N9" i="6"/>
  <c r="M9" i="6"/>
  <c r="L9" i="6"/>
  <c r="K9" i="6"/>
  <c r="J9" i="6"/>
  <c r="I9" i="6"/>
  <c r="H9" i="6"/>
  <c r="G9" i="6"/>
  <c r="F9" i="6"/>
  <c r="E9" i="6"/>
  <c r="D9" i="6"/>
  <c r="AH6" i="6"/>
  <c r="AH5" i="6" s="1"/>
  <c r="AG6" i="6"/>
  <c r="AF6" i="6"/>
  <c r="AE6" i="6"/>
  <c r="AB6" i="6"/>
  <c r="AA6" i="6"/>
  <c r="Z6" i="6"/>
  <c r="Y6" i="6"/>
  <c r="X6" i="6"/>
  <c r="W6" i="6"/>
  <c r="V6" i="6"/>
  <c r="U6" i="6"/>
  <c r="T6" i="6"/>
  <c r="T5" i="6" s="1"/>
  <c r="S6" i="6"/>
  <c r="R6" i="6"/>
  <c r="R5" i="6" s="1"/>
  <c r="Q6" i="6"/>
  <c r="Q5" i="6" s="1"/>
  <c r="P6" i="6"/>
  <c r="P5" i="6" s="1"/>
  <c r="O6" i="6"/>
  <c r="O5" i="6" s="1"/>
  <c r="N6" i="6"/>
  <c r="M6" i="6"/>
  <c r="L6" i="6"/>
  <c r="K6" i="6"/>
  <c r="J6" i="6"/>
  <c r="I6" i="6"/>
  <c r="H6" i="6"/>
  <c r="G6" i="6"/>
  <c r="F6" i="6"/>
  <c r="E6" i="6"/>
  <c r="D6" i="6"/>
  <c r="AD8" i="6"/>
  <c r="AC8" i="6"/>
  <c r="AD7" i="6"/>
  <c r="AC7" i="6"/>
  <c r="AA5" i="6" l="1"/>
  <c r="U5" i="6"/>
  <c r="E5" i="6"/>
  <c r="AC6" i="6"/>
  <c r="AC12" i="6"/>
  <c r="L5" i="6"/>
  <c r="M5" i="6"/>
  <c r="AC5" i="6"/>
  <c r="K5" i="6"/>
  <c r="D5" i="6"/>
  <c r="X5" i="6"/>
  <c r="Y5" i="6"/>
  <c r="Z5" i="6"/>
  <c r="AB5" i="6"/>
  <c r="F5" i="6"/>
  <c r="I5" i="6"/>
  <c r="W5" i="6"/>
  <c r="N5" i="6"/>
  <c r="V5" i="6"/>
  <c r="G5" i="6"/>
  <c r="H5" i="6"/>
  <c r="S5" i="6"/>
  <c r="AE5" i="6"/>
  <c r="J5" i="6"/>
  <c r="AF5" i="6"/>
  <c r="AG5" i="6"/>
  <c r="AD6" i="6"/>
  <c r="AD5" i="6" s="1"/>
  <c r="C10" i="7"/>
  <c r="C6" i="7"/>
  <c r="C14" i="7"/>
  <c r="AD38" i="3"/>
  <c r="AC38" i="3"/>
  <c r="AD37" i="3"/>
  <c r="AC37" i="3"/>
  <c r="AD36" i="3"/>
  <c r="AC36" i="3"/>
  <c r="AD35" i="3"/>
  <c r="AC35" i="3"/>
  <c r="AD34" i="3"/>
  <c r="AC34" i="3"/>
  <c r="AD33" i="3"/>
  <c r="AC33" i="3"/>
  <c r="AD32" i="3"/>
  <c r="AC32" i="3"/>
  <c r="AD31" i="3"/>
  <c r="AC31" i="3"/>
  <c r="AD30" i="3"/>
  <c r="AC30" i="3"/>
  <c r="AD29" i="3"/>
  <c r="AC29" i="3"/>
  <c r="AD27" i="3"/>
  <c r="AC27" i="3"/>
  <c r="AD26" i="3"/>
  <c r="AC26" i="3"/>
  <c r="AD25" i="3"/>
  <c r="AC25" i="3"/>
  <c r="AD24" i="3"/>
  <c r="AC24" i="3"/>
  <c r="AD23" i="3"/>
  <c r="AC23" i="3"/>
  <c r="AD22" i="3"/>
  <c r="AC22" i="3"/>
  <c r="AD21" i="3"/>
  <c r="AC21" i="3"/>
  <c r="AD20" i="3"/>
  <c r="AC20" i="3"/>
  <c r="AD19" i="3"/>
  <c r="AC19" i="3"/>
  <c r="AD18" i="3"/>
  <c r="AC18" i="3"/>
  <c r="AD16" i="3"/>
  <c r="AC16" i="3"/>
  <c r="AD15" i="3"/>
  <c r="AC15" i="3"/>
  <c r="AD14" i="3"/>
  <c r="AC14" i="3"/>
  <c r="AD13" i="3"/>
  <c r="AC13" i="3"/>
  <c r="AD12" i="3"/>
  <c r="AC12" i="3"/>
  <c r="AD11" i="3"/>
  <c r="AC11" i="3"/>
  <c r="AD10" i="3"/>
  <c r="AC10" i="3"/>
  <c r="AD9" i="3"/>
  <c r="AC9" i="3"/>
  <c r="AD8" i="3"/>
  <c r="AC8" i="3"/>
  <c r="AD7" i="3"/>
  <c r="AC7" i="3"/>
  <c r="AH28" i="3"/>
  <c r="AG28" i="3"/>
  <c r="AF28" i="3"/>
  <c r="AE28" i="3"/>
  <c r="AB28" i="3"/>
  <c r="AA28" i="3"/>
  <c r="Z28" i="3"/>
  <c r="Y28" i="3"/>
  <c r="X28" i="3"/>
  <c r="W28" i="3"/>
  <c r="V28" i="3"/>
  <c r="U28" i="3"/>
  <c r="T28" i="3"/>
  <c r="S28" i="3"/>
  <c r="R28" i="3"/>
  <c r="Q28" i="3"/>
  <c r="P28" i="3"/>
  <c r="O28" i="3"/>
  <c r="N28" i="3"/>
  <c r="M28" i="3"/>
  <c r="L28" i="3"/>
  <c r="K28" i="3"/>
  <c r="J28" i="3"/>
  <c r="I28" i="3"/>
  <c r="H28" i="3"/>
  <c r="G28" i="3"/>
  <c r="F28" i="3"/>
  <c r="E28" i="3"/>
  <c r="AH17" i="3"/>
  <c r="AG17" i="3"/>
  <c r="AG5" i="3" s="1"/>
  <c r="AF17" i="3"/>
  <c r="AE17" i="3"/>
  <c r="AB17" i="3"/>
  <c r="AA17" i="3"/>
  <c r="Z17" i="3"/>
  <c r="Y17" i="3"/>
  <c r="X17" i="3"/>
  <c r="W17" i="3"/>
  <c r="V17" i="3"/>
  <c r="U17" i="3"/>
  <c r="T17" i="3"/>
  <c r="S17" i="3"/>
  <c r="R17" i="3"/>
  <c r="Q17" i="3"/>
  <c r="P17" i="3"/>
  <c r="O17" i="3"/>
  <c r="N17" i="3"/>
  <c r="M17" i="3"/>
  <c r="L17" i="3"/>
  <c r="K17" i="3"/>
  <c r="J17" i="3"/>
  <c r="J5" i="3" s="1"/>
  <c r="I17" i="3"/>
  <c r="I5" i="3" s="1"/>
  <c r="H17" i="3"/>
  <c r="H5" i="3" s="1"/>
  <c r="G17" i="3"/>
  <c r="G5" i="3" s="1"/>
  <c r="F17" i="3"/>
  <c r="E17" i="3"/>
  <c r="AH6" i="3"/>
  <c r="AG6" i="3"/>
  <c r="AF6" i="3"/>
  <c r="AE6" i="3"/>
  <c r="AB6" i="3"/>
  <c r="AA6" i="3"/>
  <c r="Z6" i="3"/>
  <c r="Y6" i="3"/>
  <c r="X6" i="3"/>
  <c r="W6" i="3"/>
  <c r="V6" i="3"/>
  <c r="U6" i="3"/>
  <c r="T6" i="3"/>
  <c r="S6" i="3"/>
  <c r="R6" i="3"/>
  <c r="Q6" i="3"/>
  <c r="P6" i="3"/>
  <c r="O6" i="3"/>
  <c r="N6" i="3"/>
  <c r="N5" i="3" s="1"/>
  <c r="M6" i="3"/>
  <c r="L6" i="3"/>
  <c r="L5" i="3" s="1"/>
  <c r="K6" i="3"/>
  <c r="J6" i="3"/>
  <c r="I6" i="3"/>
  <c r="H6" i="3"/>
  <c r="G6" i="3"/>
  <c r="F6" i="3"/>
  <c r="E6" i="3"/>
  <c r="D6" i="3"/>
  <c r="D28" i="3"/>
  <c r="D17" i="3"/>
  <c r="V5" i="3" l="1"/>
  <c r="R5" i="3"/>
  <c r="Q5" i="3"/>
  <c r="AH5" i="3"/>
  <c r="AD6" i="3"/>
  <c r="E5" i="3"/>
  <c r="AE5" i="3"/>
  <c r="F5" i="3"/>
  <c r="AF5" i="3"/>
  <c r="D5" i="3"/>
  <c r="S5" i="3"/>
  <c r="Y5" i="3"/>
  <c r="AA5" i="3"/>
  <c r="AB5" i="3"/>
  <c r="U5" i="3"/>
  <c r="T5" i="3"/>
  <c r="Z5" i="3"/>
  <c r="K5" i="3"/>
  <c r="AC6" i="3"/>
  <c r="AC28" i="3"/>
  <c r="AD28" i="3"/>
  <c r="AD5" i="3" s="1"/>
  <c r="M5" i="3"/>
  <c r="O5" i="3"/>
  <c r="W5" i="3"/>
  <c r="AC17" i="3"/>
  <c r="P5" i="3"/>
  <c r="X5" i="3"/>
  <c r="AD17" i="3"/>
  <c r="AC5" i="3" l="1"/>
  <c r="AB342" i="1"/>
  <c r="AB339" i="1"/>
  <c r="AB332" i="1"/>
  <c r="AB328" i="1"/>
  <c r="AB321" i="1"/>
  <c r="AB307" i="1"/>
  <c r="AB279" i="1"/>
  <c r="AB272" i="1"/>
  <c r="AB271" i="1" s="1"/>
  <c r="AB267" i="1"/>
  <c r="AB240" i="1"/>
  <c r="AB238" i="1" s="1"/>
  <c r="AB237" i="1" s="1"/>
  <c r="AB229" i="1"/>
  <c r="AB225" i="1"/>
  <c r="AB220" i="1"/>
  <c r="AB197" i="1"/>
  <c r="AB191" i="1"/>
  <c r="AB190" i="1" s="1"/>
  <c r="AB182" i="1"/>
  <c r="AB174" i="1"/>
  <c r="AB167" i="1"/>
  <c r="AB164" i="1"/>
  <c r="AB154" i="1"/>
  <c r="AB137" i="1"/>
  <c r="AB132" i="1"/>
  <c r="AB123" i="1"/>
  <c r="AB116" i="1"/>
  <c r="AB108" i="1"/>
  <c r="AB100" i="1"/>
  <c r="AB95" i="1" s="1"/>
  <c r="AB89" i="1"/>
  <c r="AB83" i="1"/>
  <c r="AB73" i="1"/>
  <c r="AB63" i="1"/>
  <c r="AB62" i="1"/>
  <c r="AB61" i="1"/>
  <c r="AB60" i="1"/>
  <c r="AB59" i="1"/>
  <c r="AB58" i="1"/>
  <c r="AB57" i="1"/>
  <c r="AB56" i="1"/>
  <c r="AB55" i="1"/>
  <c r="AB54" i="1"/>
  <c r="AB53" i="1"/>
  <c r="AB47" i="1"/>
  <c r="AB44" i="1"/>
  <c r="AB40" i="1"/>
  <c r="AB34" i="1"/>
  <c r="AB32" i="1" s="1"/>
  <c r="AB31" i="1" s="1"/>
  <c r="AB25" i="1"/>
  <c r="AB22" i="1"/>
  <c r="AB16" i="1"/>
  <c r="AB14" i="1" s="1"/>
  <c r="AB13" i="1" s="1"/>
  <c r="D16" i="1"/>
  <c r="D14" i="1" s="1"/>
  <c r="D13" i="1" s="1"/>
  <c r="E16" i="1"/>
  <c r="E14" i="1" s="1"/>
  <c r="E13" i="1" s="1"/>
  <c r="F16" i="1"/>
  <c r="F14" i="1" s="1"/>
  <c r="F13" i="1" s="1"/>
  <c r="G16" i="1"/>
  <c r="G14" i="1" s="1"/>
  <c r="G13" i="1" s="1"/>
  <c r="H16" i="1"/>
  <c r="H14" i="1" s="1"/>
  <c r="H13" i="1" s="1"/>
  <c r="I16" i="1"/>
  <c r="I14" i="1" s="1"/>
  <c r="I13" i="1" s="1"/>
  <c r="J16" i="1"/>
  <c r="J14" i="1" s="1"/>
  <c r="J13" i="1" s="1"/>
  <c r="K16" i="1"/>
  <c r="K14" i="1" s="1"/>
  <c r="K13" i="1" s="1"/>
  <c r="L16" i="1"/>
  <c r="L14" i="1" s="1"/>
  <c r="L13" i="1" s="1"/>
  <c r="M16" i="1"/>
  <c r="M14" i="1" s="1"/>
  <c r="M13" i="1" s="1"/>
  <c r="N16" i="1"/>
  <c r="N14" i="1" s="1"/>
  <c r="N13" i="1" s="1"/>
  <c r="O16" i="1"/>
  <c r="O14" i="1" s="1"/>
  <c r="O13" i="1" s="1"/>
  <c r="D22" i="1"/>
  <c r="E22" i="1"/>
  <c r="F22" i="1"/>
  <c r="G22" i="1"/>
  <c r="H22" i="1"/>
  <c r="I22" i="1"/>
  <c r="J22" i="1"/>
  <c r="K22" i="1"/>
  <c r="L22" i="1"/>
  <c r="M22" i="1"/>
  <c r="N22" i="1"/>
  <c r="O22" i="1"/>
  <c r="D25" i="1"/>
  <c r="E25" i="1"/>
  <c r="F25" i="1"/>
  <c r="G25" i="1"/>
  <c r="H25" i="1"/>
  <c r="I25" i="1"/>
  <c r="J25" i="1"/>
  <c r="K25" i="1"/>
  <c r="L25" i="1"/>
  <c r="M25" i="1"/>
  <c r="N25" i="1"/>
  <c r="O25" i="1"/>
  <c r="D34" i="1"/>
  <c r="D32" i="1" s="1"/>
  <c r="D31" i="1" s="1"/>
  <c r="E34" i="1"/>
  <c r="E32" i="1" s="1"/>
  <c r="E31" i="1" s="1"/>
  <c r="F34" i="1"/>
  <c r="F32" i="1" s="1"/>
  <c r="F31" i="1" s="1"/>
  <c r="G34" i="1"/>
  <c r="G32" i="1" s="1"/>
  <c r="G31" i="1" s="1"/>
  <c r="H34" i="1"/>
  <c r="H32" i="1" s="1"/>
  <c r="H31" i="1" s="1"/>
  <c r="I34" i="1"/>
  <c r="I32" i="1" s="1"/>
  <c r="I31" i="1" s="1"/>
  <c r="J34" i="1"/>
  <c r="J32" i="1" s="1"/>
  <c r="J31" i="1" s="1"/>
  <c r="K34" i="1"/>
  <c r="K32" i="1" s="1"/>
  <c r="K31" i="1" s="1"/>
  <c r="L34" i="1"/>
  <c r="L32" i="1" s="1"/>
  <c r="L31" i="1" s="1"/>
  <c r="M34" i="1"/>
  <c r="M32" i="1" s="1"/>
  <c r="M31" i="1" s="1"/>
  <c r="N34" i="1"/>
  <c r="N32" i="1" s="1"/>
  <c r="N31" i="1" s="1"/>
  <c r="O34" i="1"/>
  <c r="O32" i="1" s="1"/>
  <c r="O31" i="1" s="1"/>
  <c r="D40" i="1"/>
  <c r="E40" i="1"/>
  <c r="F40" i="1"/>
  <c r="G40" i="1"/>
  <c r="H40" i="1"/>
  <c r="I40" i="1"/>
  <c r="J40" i="1"/>
  <c r="K40" i="1"/>
  <c r="L40" i="1"/>
  <c r="M40" i="1"/>
  <c r="N40" i="1"/>
  <c r="O40" i="1"/>
  <c r="D44" i="1"/>
  <c r="E44" i="1"/>
  <c r="F44" i="1"/>
  <c r="G44" i="1"/>
  <c r="H44" i="1"/>
  <c r="I44" i="1"/>
  <c r="J44" i="1"/>
  <c r="K44" i="1"/>
  <c r="L44" i="1"/>
  <c r="M44" i="1"/>
  <c r="N44" i="1"/>
  <c r="O44" i="1"/>
  <c r="D47" i="1"/>
  <c r="E47" i="1"/>
  <c r="F47" i="1"/>
  <c r="G47" i="1"/>
  <c r="H47" i="1"/>
  <c r="I47" i="1"/>
  <c r="J47" i="1"/>
  <c r="K47" i="1"/>
  <c r="L47" i="1"/>
  <c r="M47" i="1"/>
  <c r="N47" i="1"/>
  <c r="O47" i="1"/>
  <c r="D53" i="1"/>
  <c r="E53" i="1"/>
  <c r="F53" i="1"/>
  <c r="G53" i="1"/>
  <c r="H53" i="1"/>
  <c r="I53" i="1"/>
  <c r="J53" i="1"/>
  <c r="K53" i="1"/>
  <c r="L53" i="1"/>
  <c r="M53" i="1"/>
  <c r="N53" i="1"/>
  <c r="O53" i="1"/>
  <c r="D54" i="1"/>
  <c r="E54" i="1"/>
  <c r="F54" i="1"/>
  <c r="G54" i="1"/>
  <c r="H54" i="1"/>
  <c r="I54" i="1"/>
  <c r="J54" i="1"/>
  <c r="K54" i="1"/>
  <c r="L54" i="1"/>
  <c r="M54" i="1"/>
  <c r="N54" i="1"/>
  <c r="O54" i="1"/>
  <c r="D55" i="1"/>
  <c r="E55" i="1"/>
  <c r="F55" i="1"/>
  <c r="G55" i="1"/>
  <c r="H55" i="1"/>
  <c r="I55" i="1"/>
  <c r="J55" i="1"/>
  <c r="K55" i="1"/>
  <c r="L55" i="1"/>
  <c r="M55" i="1"/>
  <c r="N55" i="1"/>
  <c r="O55" i="1"/>
  <c r="D56" i="1"/>
  <c r="E56" i="1"/>
  <c r="F56" i="1"/>
  <c r="G56" i="1"/>
  <c r="H56" i="1"/>
  <c r="I56" i="1"/>
  <c r="J56" i="1"/>
  <c r="K56" i="1"/>
  <c r="L56" i="1"/>
  <c r="M56" i="1"/>
  <c r="N56" i="1"/>
  <c r="O56" i="1"/>
  <c r="D57" i="1"/>
  <c r="E57" i="1"/>
  <c r="F57" i="1"/>
  <c r="G57" i="1"/>
  <c r="H57" i="1"/>
  <c r="I57" i="1"/>
  <c r="J57" i="1"/>
  <c r="K57" i="1"/>
  <c r="L57" i="1"/>
  <c r="M57" i="1"/>
  <c r="N57" i="1"/>
  <c r="O57" i="1"/>
  <c r="D58" i="1"/>
  <c r="E58" i="1"/>
  <c r="F58" i="1"/>
  <c r="G58" i="1"/>
  <c r="H58" i="1"/>
  <c r="I58" i="1"/>
  <c r="J58" i="1"/>
  <c r="K58" i="1"/>
  <c r="L58" i="1"/>
  <c r="M58" i="1"/>
  <c r="N58" i="1"/>
  <c r="O58" i="1"/>
  <c r="D59" i="1"/>
  <c r="E59" i="1"/>
  <c r="F59" i="1"/>
  <c r="G59" i="1"/>
  <c r="H59" i="1"/>
  <c r="I59" i="1"/>
  <c r="J59" i="1"/>
  <c r="K59" i="1"/>
  <c r="L59" i="1"/>
  <c r="M59" i="1"/>
  <c r="N59" i="1"/>
  <c r="O59" i="1"/>
  <c r="D60" i="1"/>
  <c r="E60" i="1"/>
  <c r="F60" i="1"/>
  <c r="G60" i="1"/>
  <c r="H60" i="1"/>
  <c r="I60" i="1"/>
  <c r="J60" i="1"/>
  <c r="K60" i="1"/>
  <c r="L60" i="1"/>
  <c r="M60" i="1"/>
  <c r="N60" i="1"/>
  <c r="O60" i="1"/>
  <c r="D61" i="1"/>
  <c r="E61" i="1"/>
  <c r="F61" i="1"/>
  <c r="G61" i="1"/>
  <c r="H61" i="1"/>
  <c r="I61" i="1"/>
  <c r="J61" i="1"/>
  <c r="K61" i="1"/>
  <c r="L61" i="1"/>
  <c r="M61" i="1"/>
  <c r="N61" i="1"/>
  <c r="O61" i="1"/>
  <c r="D62" i="1"/>
  <c r="E62" i="1"/>
  <c r="F62" i="1"/>
  <c r="G62" i="1"/>
  <c r="H62" i="1"/>
  <c r="I62" i="1"/>
  <c r="J62" i="1"/>
  <c r="K62" i="1"/>
  <c r="L62" i="1"/>
  <c r="M62" i="1"/>
  <c r="N62" i="1"/>
  <c r="O62" i="1"/>
  <c r="D63" i="1"/>
  <c r="E63" i="1"/>
  <c r="F63" i="1"/>
  <c r="G63" i="1"/>
  <c r="H63" i="1"/>
  <c r="I63" i="1"/>
  <c r="J63" i="1"/>
  <c r="K63" i="1"/>
  <c r="L63" i="1"/>
  <c r="M63" i="1"/>
  <c r="N63" i="1"/>
  <c r="O63" i="1"/>
  <c r="D73" i="1"/>
  <c r="E73" i="1"/>
  <c r="F73" i="1"/>
  <c r="G73" i="1"/>
  <c r="H73" i="1"/>
  <c r="I73" i="1"/>
  <c r="J73" i="1"/>
  <c r="K73" i="1"/>
  <c r="L73" i="1"/>
  <c r="M73" i="1"/>
  <c r="N73" i="1"/>
  <c r="O73" i="1"/>
  <c r="D83" i="1"/>
  <c r="E83" i="1"/>
  <c r="F83" i="1"/>
  <c r="G83" i="1"/>
  <c r="H83" i="1"/>
  <c r="I83" i="1"/>
  <c r="J83" i="1"/>
  <c r="K83" i="1"/>
  <c r="L83" i="1"/>
  <c r="M83" i="1"/>
  <c r="N83" i="1"/>
  <c r="O83" i="1"/>
  <c r="D89" i="1"/>
  <c r="E89" i="1"/>
  <c r="F89" i="1"/>
  <c r="G89" i="1"/>
  <c r="H89" i="1"/>
  <c r="I89" i="1"/>
  <c r="J89" i="1"/>
  <c r="K89" i="1"/>
  <c r="L89" i="1"/>
  <c r="M89" i="1"/>
  <c r="N89" i="1"/>
  <c r="O89" i="1"/>
  <c r="D100" i="1"/>
  <c r="E100" i="1"/>
  <c r="F100" i="1"/>
  <c r="G100" i="1"/>
  <c r="H100" i="1"/>
  <c r="I100" i="1"/>
  <c r="J100" i="1"/>
  <c r="K100" i="1"/>
  <c r="L100" i="1"/>
  <c r="M100" i="1"/>
  <c r="N100" i="1"/>
  <c r="O100" i="1"/>
  <c r="D108" i="1"/>
  <c r="E108" i="1"/>
  <c r="F108" i="1"/>
  <c r="G108" i="1"/>
  <c r="H108" i="1"/>
  <c r="I108" i="1"/>
  <c r="J108" i="1"/>
  <c r="K108" i="1"/>
  <c r="L108" i="1"/>
  <c r="M108" i="1"/>
  <c r="N108" i="1"/>
  <c r="O108" i="1"/>
  <c r="D116" i="1"/>
  <c r="E116" i="1"/>
  <c r="F116" i="1"/>
  <c r="G116" i="1"/>
  <c r="H116" i="1"/>
  <c r="I116" i="1"/>
  <c r="J116" i="1"/>
  <c r="K116" i="1"/>
  <c r="L116" i="1"/>
  <c r="M116" i="1"/>
  <c r="N116" i="1"/>
  <c r="O116" i="1"/>
  <c r="D123" i="1"/>
  <c r="E123" i="1"/>
  <c r="F123" i="1"/>
  <c r="G123" i="1"/>
  <c r="H123" i="1"/>
  <c r="I123" i="1"/>
  <c r="J123" i="1"/>
  <c r="K123" i="1"/>
  <c r="L123" i="1"/>
  <c r="M123" i="1"/>
  <c r="N123" i="1"/>
  <c r="O123" i="1"/>
  <c r="D132" i="1"/>
  <c r="E132" i="1"/>
  <c r="F132" i="1"/>
  <c r="G132" i="1"/>
  <c r="H132" i="1"/>
  <c r="I132" i="1"/>
  <c r="J132" i="1"/>
  <c r="K132" i="1"/>
  <c r="L132" i="1"/>
  <c r="M132" i="1"/>
  <c r="N132" i="1"/>
  <c r="O132" i="1"/>
  <c r="D137" i="1"/>
  <c r="E137" i="1"/>
  <c r="F137" i="1"/>
  <c r="G137" i="1"/>
  <c r="H137" i="1"/>
  <c r="I137" i="1"/>
  <c r="J137" i="1"/>
  <c r="K137" i="1"/>
  <c r="L137" i="1"/>
  <c r="M137" i="1"/>
  <c r="N137" i="1"/>
  <c r="O137" i="1"/>
  <c r="D154" i="1"/>
  <c r="E154" i="1"/>
  <c r="F154" i="1"/>
  <c r="G154" i="1"/>
  <c r="H154" i="1"/>
  <c r="I154" i="1"/>
  <c r="J154" i="1"/>
  <c r="K154" i="1"/>
  <c r="L154" i="1"/>
  <c r="M154" i="1"/>
  <c r="N154" i="1"/>
  <c r="O154" i="1"/>
  <c r="D164" i="1"/>
  <c r="E164" i="1"/>
  <c r="F164" i="1"/>
  <c r="G164" i="1"/>
  <c r="H164" i="1"/>
  <c r="I164" i="1"/>
  <c r="J164" i="1"/>
  <c r="K164" i="1"/>
  <c r="L164" i="1"/>
  <c r="M164" i="1"/>
  <c r="N164" i="1"/>
  <c r="O164" i="1"/>
  <c r="D167" i="1"/>
  <c r="E167" i="1"/>
  <c r="F167" i="1"/>
  <c r="G167" i="1"/>
  <c r="H167" i="1"/>
  <c r="I167" i="1"/>
  <c r="J167" i="1"/>
  <c r="K167" i="1"/>
  <c r="L167" i="1"/>
  <c r="M167" i="1"/>
  <c r="N167" i="1"/>
  <c r="O167" i="1"/>
  <c r="D174" i="1"/>
  <c r="E174" i="1"/>
  <c r="F174" i="1"/>
  <c r="G174" i="1"/>
  <c r="H174" i="1"/>
  <c r="I174" i="1"/>
  <c r="J174" i="1"/>
  <c r="K174" i="1"/>
  <c r="L174" i="1"/>
  <c r="M174" i="1"/>
  <c r="N174" i="1"/>
  <c r="O174" i="1"/>
  <c r="D182" i="1"/>
  <c r="E182" i="1"/>
  <c r="F182" i="1"/>
  <c r="G182" i="1"/>
  <c r="H182" i="1"/>
  <c r="I182" i="1"/>
  <c r="J182" i="1"/>
  <c r="K182" i="1"/>
  <c r="L182" i="1"/>
  <c r="M182" i="1"/>
  <c r="N182" i="1"/>
  <c r="O182" i="1"/>
  <c r="D191" i="1"/>
  <c r="D190" i="1" s="1"/>
  <c r="E191" i="1"/>
  <c r="E190" i="1" s="1"/>
  <c r="F191" i="1"/>
  <c r="F190" i="1" s="1"/>
  <c r="G191" i="1"/>
  <c r="G190" i="1" s="1"/>
  <c r="H191" i="1"/>
  <c r="H190" i="1" s="1"/>
  <c r="I191" i="1"/>
  <c r="I190" i="1" s="1"/>
  <c r="J191" i="1"/>
  <c r="J190" i="1" s="1"/>
  <c r="K191" i="1"/>
  <c r="K190" i="1" s="1"/>
  <c r="L191" i="1"/>
  <c r="L190" i="1" s="1"/>
  <c r="M191" i="1"/>
  <c r="M190" i="1" s="1"/>
  <c r="N191" i="1"/>
  <c r="N190" i="1" s="1"/>
  <c r="O191" i="1"/>
  <c r="O190" i="1" s="1"/>
  <c r="D197" i="1"/>
  <c r="E197" i="1"/>
  <c r="F197" i="1"/>
  <c r="G197" i="1"/>
  <c r="H197" i="1"/>
  <c r="I197" i="1"/>
  <c r="J197" i="1"/>
  <c r="K197" i="1"/>
  <c r="L197" i="1"/>
  <c r="M197" i="1"/>
  <c r="N197" i="1"/>
  <c r="O197" i="1"/>
  <c r="D220" i="1"/>
  <c r="E220" i="1"/>
  <c r="F220" i="1"/>
  <c r="G220" i="1"/>
  <c r="H220" i="1"/>
  <c r="I220" i="1"/>
  <c r="J220" i="1"/>
  <c r="K220" i="1"/>
  <c r="L220" i="1"/>
  <c r="M220" i="1"/>
  <c r="N220" i="1"/>
  <c r="O220" i="1"/>
  <c r="D225" i="1"/>
  <c r="E225" i="1"/>
  <c r="F225" i="1"/>
  <c r="G225" i="1"/>
  <c r="H225" i="1"/>
  <c r="I225" i="1"/>
  <c r="J225" i="1"/>
  <c r="K225" i="1"/>
  <c r="L225" i="1"/>
  <c r="M225" i="1"/>
  <c r="N225" i="1"/>
  <c r="O225" i="1"/>
  <c r="D229" i="1"/>
  <c r="E229" i="1"/>
  <c r="F229" i="1"/>
  <c r="G229" i="1"/>
  <c r="H229" i="1"/>
  <c r="I229" i="1"/>
  <c r="J229" i="1"/>
  <c r="K229" i="1"/>
  <c r="L229" i="1"/>
  <c r="M229" i="1"/>
  <c r="N229" i="1"/>
  <c r="O229" i="1"/>
  <c r="D240" i="1"/>
  <c r="D238" i="1" s="1"/>
  <c r="D237" i="1" s="1"/>
  <c r="E240" i="1"/>
  <c r="E238" i="1" s="1"/>
  <c r="E237" i="1" s="1"/>
  <c r="F240" i="1"/>
  <c r="F238" i="1" s="1"/>
  <c r="F237" i="1" s="1"/>
  <c r="G240" i="1"/>
  <c r="G238" i="1" s="1"/>
  <c r="G237" i="1" s="1"/>
  <c r="H240" i="1"/>
  <c r="H238" i="1" s="1"/>
  <c r="H237" i="1" s="1"/>
  <c r="I240" i="1"/>
  <c r="I238" i="1" s="1"/>
  <c r="I237" i="1" s="1"/>
  <c r="J240" i="1"/>
  <c r="J238" i="1" s="1"/>
  <c r="J237" i="1" s="1"/>
  <c r="K240" i="1"/>
  <c r="K238" i="1" s="1"/>
  <c r="K237" i="1" s="1"/>
  <c r="L240" i="1"/>
  <c r="L238" i="1" s="1"/>
  <c r="L237" i="1" s="1"/>
  <c r="M240" i="1"/>
  <c r="M238" i="1" s="1"/>
  <c r="M237" i="1" s="1"/>
  <c r="N240" i="1"/>
  <c r="N238" i="1" s="1"/>
  <c r="N237" i="1" s="1"/>
  <c r="O240" i="1"/>
  <c r="O238" i="1" s="1"/>
  <c r="O237" i="1" s="1"/>
  <c r="D267" i="1"/>
  <c r="E267" i="1"/>
  <c r="F267" i="1"/>
  <c r="G267" i="1"/>
  <c r="H267" i="1"/>
  <c r="I267" i="1"/>
  <c r="J267" i="1"/>
  <c r="K267" i="1"/>
  <c r="L267" i="1"/>
  <c r="M267" i="1"/>
  <c r="N267" i="1"/>
  <c r="O267" i="1"/>
  <c r="D272" i="1"/>
  <c r="D271" i="1" s="1"/>
  <c r="E272" i="1"/>
  <c r="E271" i="1" s="1"/>
  <c r="F272" i="1"/>
  <c r="F271" i="1" s="1"/>
  <c r="G272" i="1"/>
  <c r="G271" i="1" s="1"/>
  <c r="H272" i="1"/>
  <c r="H271" i="1" s="1"/>
  <c r="I272" i="1"/>
  <c r="I271" i="1" s="1"/>
  <c r="J272" i="1"/>
  <c r="J271" i="1" s="1"/>
  <c r="K272" i="1"/>
  <c r="K271" i="1" s="1"/>
  <c r="L272" i="1"/>
  <c r="L271" i="1" s="1"/>
  <c r="M272" i="1"/>
  <c r="M271" i="1" s="1"/>
  <c r="N272" i="1"/>
  <c r="N271" i="1" s="1"/>
  <c r="O272" i="1"/>
  <c r="O271" i="1" s="1"/>
  <c r="D279" i="1"/>
  <c r="E279" i="1"/>
  <c r="F279" i="1"/>
  <c r="G279" i="1"/>
  <c r="H279" i="1"/>
  <c r="I279" i="1"/>
  <c r="J279" i="1"/>
  <c r="K279" i="1"/>
  <c r="L279" i="1"/>
  <c r="M279" i="1"/>
  <c r="N279" i="1"/>
  <c r="O279" i="1"/>
  <c r="D307" i="1"/>
  <c r="E307" i="1"/>
  <c r="F307" i="1"/>
  <c r="G307" i="1"/>
  <c r="H307" i="1"/>
  <c r="I307" i="1"/>
  <c r="J307" i="1"/>
  <c r="K307" i="1"/>
  <c r="L307" i="1"/>
  <c r="M307" i="1"/>
  <c r="N307" i="1"/>
  <c r="O307" i="1"/>
  <c r="D321" i="1"/>
  <c r="E321" i="1"/>
  <c r="F321" i="1"/>
  <c r="G321" i="1"/>
  <c r="H321" i="1"/>
  <c r="I321" i="1"/>
  <c r="J321" i="1"/>
  <c r="K321" i="1"/>
  <c r="L321" i="1"/>
  <c r="M321" i="1"/>
  <c r="N321" i="1"/>
  <c r="O321" i="1"/>
  <c r="D328" i="1"/>
  <c r="E328" i="1"/>
  <c r="F328" i="1"/>
  <c r="G328" i="1"/>
  <c r="H328" i="1"/>
  <c r="I328" i="1"/>
  <c r="J328" i="1"/>
  <c r="K328" i="1"/>
  <c r="L328" i="1"/>
  <c r="M328" i="1"/>
  <c r="N328" i="1"/>
  <c r="O328" i="1"/>
  <c r="D332" i="1"/>
  <c r="E332" i="1"/>
  <c r="F332" i="1"/>
  <c r="G332" i="1"/>
  <c r="H332" i="1"/>
  <c r="I332" i="1"/>
  <c r="J332" i="1"/>
  <c r="K332" i="1"/>
  <c r="L332" i="1"/>
  <c r="M332" i="1"/>
  <c r="N332" i="1"/>
  <c r="O332" i="1"/>
  <c r="D339" i="1"/>
  <c r="E339" i="1"/>
  <c r="F339" i="1"/>
  <c r="G339" i="1"/>
  <c r="H339" i="1"/>
  <c r="I339" i="1"/>
  <c r="J339" i="1"/>
  <c r="K339" i="1"/>
  <c r="L339" i="1"/>
  <c r="M339" i="1"/>
  <c r="N339" i="1"/>
  <c r="O339" i="1"/>
  <c r="D342" i="1"/>
  <c r="E342" i="1"/>
  <c r="F342" i="1"/>
  <c r="G342" i="1"/>
  <c r="H342" i="1"/>
  <c r="I342" i="1"/>
  <c r="J342" i="1"/>
  <c r="K342" i="1"/>
  <c r="L342" i="1"/>
  <c r="M342" i="1"/>
  <c r="N342" i="1"/>
  <c r="O342" i="1"/>
  <c r="AC15" i="1"/>
  <c r="AC17" i="1"/>
  <c r="AC18" i="1"/>
  <c r="AC19" i="1"/>
  <c r="AC20" i="1"/>
  <c r="AC23" i="1"/>
  <c r="AC24" i="1"/>
  <c r="AC26" i="1"/>
  <c r="AC27" i="1"/>
  <c r="AC28" i="1"/>
  <c r="AC29" i="1"/>
  <c r="AC30" i="1"/>
  <c r="AC33" i="1"/>
  <c r="AC35" i="1"/>
  <c r="AC36" i="1"/>
  <c r="AC37" i="1"/>
  <c r="AC38" i="1"/>
  <c r="AC39" i="1"/>
  <c r="AC41" i="1"/>
  <c r="AC42" i="1"/>
  <c r="AC43" i="1"/>
  <c r="AC45" i="1"/>
  <c r="AC46" i="1"/>
  <c r="AC48" i="1"/>
  <c r="AC49" i="1"/>
  <c r="AC50" i="1"/>
  <c r="AC51" i="1"/>
  <c r="AC64" i="1"/>
  <c r="AC65" i="1"/>
  <c r="AC66" i="1"/>
  <c r="AC67" i="1"/>
  <c r="AC68" i="1"/>
  <c r="AC57" i="1" s="1"/>
  <c r="AC69" i="1"/>
  <c r="AC70" i="1"/>
  <c r="AC59" i="1" s="1"/>
  <c r="AC71" i="1"/>
  <c r="AC72" i="1"/>
  <c r="AC74" i="1"/>
  <c r="AC75" i="1"/>
  <c r="AC76" i="1"/>
  <c r="AC77" i="1"/>
  <c r="AC78" i="1"/>
  <c r="AC79" i="1"/>
  <c r="AC80" i="1"/>
  <c r="AC81" i="1"/>
  <c r="AC62" i="1" s="1"/>
  <c r="AC82" i="1"/>
  <c r="AC84" i="1"/>
  <c r="AC85" i="1"/>
  <c r="AC86" i="1"/>
  <c r="AC87" i="1"/>
  <c r="AC88" i="1"/>
  <c r="AC90" i="1"/>
  <c r="AC91" i="1"/>
  <c r="AC92" i="1"/>
  <c r="AC93" i="1"/>
  <c r="AC94" i="1"/>
  <c r="AC96" i="1"/>
  <c r="AC97" i="1"/>
  <c r="AC98" i="1"/>
  <c r="AC99" i="1"/>
  <c r="AC101" i="1"/>
  <c r="AC102" i="1"/>
  <c r="AC103" i="1"/>
  <c r="AC104" i="1"/>
  <c r="AC105" i="1"/>
  <c r="AC106" i="1"/>
  <c r="AC107" i="1"/>
  <c r="AC109" i="1"/>
  <c r="AC110" i="1"/>
  <c r="AC111" i="1"/>
  <c r="AC112" i="1"/>
  <c r="AC113" i="1"/>
  <c r="AC115" i="1"/>
  <c r="AC117" i="1"/>
  <c r="AC118" i="1"/>
  <c r="AC119" i="1"/>
  <c r="AC120" i="1"/>
  <c r="AC121" i="1"/>
  <c r="AC122" i="1"/>
  <c r="AC124" i="1"/>
  <c r="AC125" i="1"/>
  <c r="AC126" i="1"/>
  <c r="AC127" i="1"/>
  <c r="AC128" i="1"/>
  <c r="AC129" i="1"/>
  <c r="AC130" i="1"/>
  <c r="AC131" i="1"/>
  <c r="AC133" i="1"/>
  <c r="AC134" i="1"/>
  <c r="AC135" i="1"/>
  <c r="AC136" i="1"/>
  <c r="AC138" i="1"/>
  <c r="AC139" i="1"/>
  <c r="AC140" i="1"/>
  <c r="AC141" i="1"/>
  <c r="AC142" i="1"/>
  <c r="AC143" i="1"/>
  <c r="AC144" i="1"/>
  <c r="AC145" i="1"/>
  <c r="AC146" i="1"/>
  <c r="AC147" i="1"/>
  <c r="AC148" i="1"/>
  <c r="AC149" i="1"/>
  <c r="AC150" i="1"/>
  <c r="AC151" i="1"/>
  <c r="AC155" i="1"/>
  <c r="AC156" i="1"/>
  <c r="AC158" i="1"/>
  <c r="AC159" i="1"/>
  <c r="AC160" i="1"/>
  <c r="AE160" i="1" s="1"/>
  <c r="AG160" i="1" s="1"/>
  <c r="AC162" i="1"/>
  <c r="AC163" i="1"/>
  <c r="AC165" i="1"/>
  <c r="AC166" i="1"/>
  <c r="AC168" i="1"/>
  <c r="AC169" i="1"/>
  <c r="AC170" i="1"/>
  <c r="AC171" i="1"/>
  <c r="AC172" i="1"/>
  <c r="AC173" i="1"/>
  <c r="AG173" i="1" s="1"/>
  <c r="AC175" i="1"/>
  <c r="AG175" i="1" s="1"/>
  <c r="AC176" i="1"/>
  <c r="AG176" i="1" s="1"/>
  <c r="AC177" i="1"/>
  <c r="AG177" i="1" s="1"/>
  <c r="AC178" i="1"/>
  <c r="AG178" i="1" s="1"/>
  <c r="AC179" i="1"/>
  <c r="AG179" i="1" s="1"/>
  <c r="AC180" i="1"/>
  <c r="AG180" i="1" s="1"/>
  <c r="AC183" i="1"/>
  <c r="AC184" i="1"/>
  <c r="AC185" i="1"/>
  <c r="AC186" i="1"/>
  <c r="AC187" i="1"/>
  <c r="AC188" i="1"/>
  <c r="AC192" i="1"/>
  <c r="AC193" i="1"/>
  <c r="AC194" i="1"/>
  <c r="AC195" i="1"/>
  <c r="AC196" i="1"/>
  <c r="AE196" i="1" s="1"/>
  <c r="AC198" i="1"/>
  <c r="AG198" i="1" s="1"/>
  <c r="AC199" i="1"/>
  <c r="AG199" i="1" s="1"/>
  <c r="AC200" i="1"/>
  <c r="AG200" i="1" s="1"/>
  <c r="AC201" i="1"/>
  <c r="AG201" i="1" s="1"/>
  <c r="AC202" i="1"/>
  <c r="AG202" i="1" s="1"/>
  <c r="AC203" i="1"/>
  <c r="AG203" i="1" s="1"/>
  <c r="AC205" i="1"/>
  <c r="AE205" i="1" s="1"/>
  <c r="AG205" i="1" s="1"/>
  <c r="AC206" i="1"/>
  <c r="AE206" i="1" s="1"/>
  <c r="AG206" i="1" s="1"/>
  <c r="AC207" i="1"/>
  <c r="AE207" i="1" s="1"/>
  <c r="AG207" i="1" s="1"/>
  <c r="AC208" i="1"/>
  <c r="AE208" i="1" s="1"/>
  <c r="AG208" i="1" s="1"/>
  <c r="AC209" i="1"/>
  <c r="AE209" i="1" s="1"/>
  <c r="AG209" i="1" s="1"/>
  <c r="AC210" i="1"/>
  <c r="AE210" i="1" s="1"/>
  <c r="AG210" i="1" s="1"/>
  <c r="AC211" i="1"/>
  <c r="AE211" i="1" s="1"/>
  <c r="AG211" i="1" s="1"/>
  <c r="AC214" i="1"/>
  <c r="AG214" i="1" s="1"/>
  <c r="AC215" i="1"/>
  <c r="AE215" i="1" s="1"/>
  <c r="AG215" i="1" s="1"/>
  <c r="AC216" i="1"/>
  <c r="AC217" i="1"/>
  <c r="AC218" i="1"/>
  <c r="AC219" i="1"/>
  <c r="AE219" i="1" s="1"/>
  <c r="AG219" i="1" s="1"/>
  <c r="AC221" i="1"/>
  <c r="AC222" i="1"/>
  <c r="AC223" i="1"/>
  <c r="AC226" i="1"/>
  <c r="AC227" i="1"/>
  <c r="AC228" i="1"/>
  <c r="AC230" i="1"/>
  <c r="AC231" i="1"/>
  <c r="AC232" i="1"/>
  <c r="AC233" i="1"/>
  <c r="AC234" i="1"/>
  <c r="AC235" i="1"/>
  <c r="AC236" i="1"/>
  <c r="AC239" i="1"/>
  <c r="AC241" i="1"/>
  <c r="AC242" i="1"/>
  <c r="AC243" i="1"/>
  <c r="AC244" i="1"/>
  <c r="AC245" i="1"/>
  <c r="AC246" i="1"/>
  <c r="AC247" i="1"/>
  <c r="AC248" i="1"/>
  <c r="AC249" i="1"/>
  <c r="AC250" i="1"/>
  <c r="AC251" i="1"/>
  <c r="AC252" i="1"/>
  <c r="AC253" i="1"/>
  <c r="AC254" i="1"/>
  <c r="AC255" i="1"/>
  <c r="AC257" i="1"/>
  <c r="AC258" i="1"/>
  <c r="AC259" i="1"/>
  <c r="AC260" i="1"/>
  <c r="AC268" i="1"/>
  <c r="AE268" i="1" s="1"/>
  <c r="AG268" i="1" s="1"/>
  <c r="AC269" i="1"/>
  <c r="AC270" i="1"/>
  <c r="AC273" i="1"/>
  <c r="AC274" i="1"/>
  <c r="AC275" i="1"/>
  <c r="AC276" i="1"/>
  <c r="AC277" i="1"/>
  <c r="AC278" i="1"/>
  <c r="AG278" i="1" s="1"/>
  <c r="AC280" i="1"/>
  <c r="AG280" i="1" s="1"/>
  <c r="AC281" i="1"/>
  <c r="AG281" i="1" s="1"/>
  <c r="AC282" i="1"/>
  <c r="AG282" i="1" s="1"/>
  <c r="AC283" i="1"/>
  <c r="AG283" i="1" s="1"/>
  <c r="AC284" i="1"/>
  <c r="AG284" i="1" s="1"/>
  <c r="AC285" i="1"/>
  <c r="AG285" i="1" s="1"/>
  <c r="AC286" i="1"/>
  <c r="AG286" i="1" s="1"/>
  <c r="AC288" i="1"/>
  <c r="AE288" i="1" s="1"/>
  <c r="AG288" i="1" s="1"/>
  <c r="AC289" i="1"/>
  <c r="AE289" i="1" s="1"/>
  <c r="AG289" i="1" s="1"/>
  <c r="AC290" i="1"/>
  <c r="AE290" i="1" s="1"/>
  <c r="AG290" i="1" s="1"/>
  <c r="AC291" i="1"/>
  <c r="AE291" i="1" s="1"/>
  <c r="AG291" i="1" s="1"/>
  <c r="AC292" i="1"/>
  <c r="AE292" i="1" s="1"/>
  <c r="AG292" i="1" s="1"/>
  <c r="AC293" i="1"/>
  <c r="AE293" i="1" s="1"/>
  <c r="AG293" i="1" s="1"/>
  <c r="AC294" i="1"/>
  <c r="AE294" i="1" s="1"/>
  <c r="AG294" i="1" s="1"/>
  <c r="AC296" i="1"/>
  <c r="AE296" i="1" s="1"/>
  <c r="AG296" i="1" s="1"/>
  <c r="AC297" i="1"/>
  <c r="AE297" i="1" s="1"/>
  <c r="AG297" i="1" s="1"/>
  <c r="AC298" i="1"/>
  <c r="AE298" i="1" s="1"/>
  <c r="AG298" i="1" s="1"/>
  <c r="AC299" i="1"/>
  <c r="AE299" i="1" s="1"/>
  <c r="AC300" i="1"/>
  <c r="AE300" i="1" s="1"/>
  <c r="AG300" i="1" s="1"/>
  <c r="AC301" i="1"/>
  <c r="AE301" i="1" s="1"/>
  <c r="AG301" i="1" s="1"/>
  <c r="AC302" i="1"/>
  <c r="AE302" i="1" s="1"/>
  <c r="AG302" i="1" s="1"/>
  <c r="AC303" i="1"/>
  <c r="AE303" i="1" s="1"/>
  <c r="AG303" i="1" s="1"/>
  <c r="AC304" i="1"/>
  <c r="AE304" i="1" s="1"/>
  <c r="AG304" i="1" s="1"/>
  <c r="AC305" i="1"/>
  <c r="AE305" i="1" s="1"/>
  <c r="AG305" i="1" s="1"/>
  <c r="AC306" i="1"/>
  <c r="AC308" i="1"/>
  <c r="AC309" i="1"/>
  <c r="AC310" i="1"/>
  <c r="AC311" i="1"/>
  <c r="AC312" i="1"/>
  <c r="AC313" i="1"/>
  <c r="AC314" i="1"/>
  <c r="AC316" i="1"/>
  <c r="AC317" i="1"/>
  <c r="AC318" i="1"/>
  <c r="AC319" i="1"/>
  <c r="AC322" i="1"/>
  <c r="AC323" i="1"/>
  <c r="AC324" i="1"/>
  <c r="AC329" i="1"/>
  <c r="AC331" i="1"/>
  <c r="AC333" i="1"/>
  <c r="AC334" i="1"/>
  <c r="AC335" i="1"/>
  <c r="AC336" i="1"/>
  <c r="AC337" i="1"/>
  <c r="AC338" i="1"/>
  <c r="AC341" i="1"/>
  <c r="AC343" i="1"/>
  <c r="AC344" i="1"/>
  <c r="AC345" i="1"/>
  <c r="AC347" i="1"/>
  <c r="AC348" i="1"/>
  <c r="AC349" i="1"/>
  <c r="AC350" i="1"/>
  <c r="AK342" i="1"/>
  <c r="AJ342" i="1"/>
  <c r="AI342" i="1"/>
  <c r="AH342" i="1"/>
  <c r="AA342" i="1"/>
  <c r="Z342" i="1"/>
  <c r="Y342" i="1"/>
  <c r="X342" i="1"/>
  <c r="W342" i="1"/>
  <c r="V342" i="1"/>
  <c r="U342" i="1"/>
  <c r="T342" i="1"/>
  <c r="AK339" i="1"/>
  <c r="AJ339" i="1"/>
  <c r="AI339" i="1"/>
  <c r="AH339" i="1"/>
  <c r="AA339" i="1"/>
  <c r="Z339" i="1"/>
  <c r="Y339" i="1"/>
  <c r="X339" i="1"/>
  <c r="W339" i="1"/>
  <c r="V339" i="1"/>
  <c r="U339" i="1"/>
  <c r="T339" i="1"/>
  <c r="AK332" i="1"/>
  <c r="AJ332" i="1"/>
  <c r="AI332" i="1"/>
  <c r="AH332" i="1"/>
  <c r="AA332" i="1"/>
  <c r="Z332" i="1"/>
  <c r="Y332" i="1"/>
  <c r="X332" i="1"/>
  <c r="W332" i="1"/>
  <c r="V332" i="1"/>
  <c r="U332" i="1"/>
  <c r="T332" i="1"/>
  <c r="P332" i="1"/>
  <c r="AK328" i="1"/>
  <c r="AJ328" i="1"/>
  <c r="AI328" i="1"/>
  <c r="AH328" i="1"/>
  <c r="AA328" i="1"/>
  <c r="Z328" i="1"/>
  <c r="Y328" i="1"/>
  <c r="X328" i="1"/>
  <c r="W328" i="1"/>
  <c r="V328" i="1"/>
  <c r="U328" i="1"/>
  <c r="T328" i="1"/>
  <c r="P328" i="1"/>
  <c r="AA321" i="1"/>
  <c r="Z321" i="1"/>
  <c r="Y321" i="1"/>
  <c r="X321" i="1"/>
  <c r="W321" i="1"/>
  <c r="V321" i="1"/>
  <c r="T321" i="1"/>
  <c r="AA307" i="1"/>
  <c r="Z307" i="1"/>
  <c r="Y307" i="1"/>
  <c r="X307" i="1"/>
  <c r="W307" i="1"/>
  <c r="V307" i="1"/>
  <c r="U307" i="1"/>
  <c r="T307" i="1"/>
  <c r="AK279" i="1"/>
  <c r="AJ279" i="1"/>
  <c r="AI279" i="1"/>
  <c r="AH279" i="1"/>
  <c r="AA279" i="1"/>
  <c r="Z279" i="1"/>
  <c r="Y279" i="1"/>
  <c r="X279" i="1"/>
  <c r="W279" i="1"/>
  <c r="V279" i="1"/>
  <c r="U279" i="1"/>
  <c r="T279" i="1"/>
  <c r="AK272" i="1"/>
  <c r="AJ272" i="1"/>
  <c r="AI272" i="1"/>
  <c r="AH272" i="1"/>
  <c r="AA272" i="1"/>
  <c r="AA271" i="1" s="1"/>
  <c r="Z272" i="1"/>
  <c r="Z271" i="1" s="1"/>
  <c r="Y272" i="1"/>
  <c r="Y271" i="1" s="1"/>
  <c r="X272" i="1"/>
  <c r="X271" i="1" s="1"/>
  <c r="W272" i="1"/>
  <c r="W271" i="1" s="1"/>
  <c r="V272" i="1"/>
  <c r="V271" i="1" s="1"/>
  <c r="U272" i="1"/>
  <c r="U271" i="1" s="1"/>
  <c r="T272" i="1"/>
  <c r="T271" i="1" s="1"/>
  <c r="P272" i="1"/>
  <c r="P271" i="1" s="1"/>
  <c r="AK267" i="1"/>
  <c r="AJ267" i="1"/>
  <c r="AI267" i="1"/>
  <c r="AH267" i="1"/>
  <c r="AA267" i="1"/>
  <c r="Z267" i="1"/>
  <c r="Y267" i="1"/>
  <c r="X267" i="1"/>
  <c r="W267" i="1"/>
  <c r="V267" i="1"/>
  <c r="U267" i="1"/>
  <c r="T267" i="1"/>
  <c r="AK240" i="1"/>
  <c r="AK238" i="1" s="1"/>
  <c r="AK237" i="1" s="1"/>
  <c r="AJ240" i="1"/>
  <c r="AJ238" i="1" s="1"/>
  <c r="AJ237" i="1" s="1"/>
  <c r="AI240" i="1"/>
  <c r="AI238" i="1" s="1"/>
  <c r="AI237" i="1" s="1"/>
  <c r="AH240" i="1"/>
  <c r="AH238" i="1" s="1"/>
  <c r="AH237" i="1" s="1"/>
  <c r="AA240" i="1"/>
  <c r="AA238" i="1" s="1"/>
  <c r="AA237" i="1" s="1"/>
  <c r="Z240" i="1"/>
  <c r="Z238" i="1" s="1"/>
  <c r="Z237" i="1" s="1"/>
  <c r="Y240" i="1"/>
  <c r="Y238" i="1" s="1"/>
  <c r="Y237" i="1" s="1"/>
  <c r="X240" i="1"/>
  <c r="X238" i="1" s="1"/>
  <c r="X237" i="1" s="1"/>
  <c r="W240" i="1"/>
  <c r="W238" i="1" s="1"/>
  <c r="W237" i="1" s="1"/>
  <c r="V240" i="1"/>
  <c r="V238" i="1" s="1"/>
  <c r="V237" i="1" s="1"/>
  <c r="U240" i="1"/>
  <c r="U238" i="1" s="1"/>
  <c r="U237" i="1" s="1"/>
  <c r="T240" i="1"/>
  <c r="T238" i="1" s="1"/>
  <c r="T237" i="1" s="1"/>
  <c r="P240" i="1"/>
  <c r="P238" i="1" s="1"/>
  <c r="P237" i="1" s="1"/>
  <c r="AK229" i="1"/>
  <c r="AJ229" i="1"/>
  <c r="AI229" i="1"/>
  <c r="AH229" i="1"/>
  <c r="AA229" i="1"/>
  <c r="Z229" i="1"/>
  <c r="Y229" i="1"/>
  <c r="X229" i="1"/>
  <c r="W229" i="1"/>
  <c r="V229" i="1"/>
  <c r="U229" i="1"/>
  <c r="T229" i="1"/>
  <c r="AK225" i="1"/>
  <c r="AJ225" i="1"/>
  <c r="AI225" i="1"/>
  <c r="AH225" i="1"/>
  <c r="AA225" i="1"/>
  <c r="Z225" i="1"/>
  <c r="Y225" i="1"/>
  <c r="X225" i="1"/>
  <c r="W225" i="1"/>
  <c r="V225" i="1"/>
  <c r="U225" i="1"/>
  <c r="T225" i="1"/>
  <c r="AK220" i="1"/>
  <c r="AJ220" i="1"/>
  <c r="AI220" i="1"/>
  <c r="AH220" i="1"/>
  <c r="AA220" i="1"/>
  <c r="Z220" i="1"/>
  <c r="Y220" i="1"/>
  <c r="X220" i="1"/>
  <c r="W220" i="1"/>
  <c r="V220" i="1"/>
  <c r="U220" i="1"/>
  <c r="T220" i="1"/>
  <c r="AK197" i="1"/>
  <c r="AJ197" i="1"/>
  <c r="AI197" i="1"/>
  <c r="AH197" i="1"/>
  <c r="AA197" i="1"/>
  <c r="Z197" i="1"/>
  <c r="Y197" i="1"/>
  <c r="X197" i="1"/>
  <c r="W197" i="1"/>
  <c r="V197" i="1"/>
  <c r="U197" i="1"/>
  <c r="T197" i="1"/>
  <c r="AD193" i="1"/>
  <c r="AL193" i="1" s="1"/>
  <c r="AK191" i="1"/>
  <c r="AK190" i="1" s="1"/>
  <c r="AJ191" i="1"/>
  <c r="AJ190" i="1" s="1"/>
  <c r="AI191" i="1"/>
  <c r="AI190" i="1" s="1"/>
  <c r="AH191" i="1"/>
  <c r="AH190" i="1" s="1"/>
  <c r="AA191" i="1"/>
  <c r="AA190" i="1" s="1"/>
  <c r="Z191" i="1"/>
  <c r="Z190" i="1" s="1"/>
  <c r="Y191" i="1"/>
  <c r="Y190" i="1" s="1"/>
  <c r="X191" i="1"/>
  <c r="X190" i="1" s="1"/>
  <c r="W191" i="1"/>
  <c r="W190" i="1" s="1"/>
  <c r="V191" i="1"/>
  <c r="V190" i="1" s="1"/>
  <c r="U191" i="1"/>
  <c r="U190" i="1" s="1"/>
  <c r="T191" i="1"/>
  <c r="T190" i="1" s="1"/>
  <c r="AK182" i="1"/>
  <c r="AJ182" i="1"/>
  <c r="AI182" i="1"/>
  <c r="AH182" i="1"/>
  <c r="AA182" i="1"/>
  <c r="Z182" i="1"/>
  <c r="Y182" i="1"/>
  <c r="X182" i="1"/>
  <c r="W182" i="1"/>
  <c r="V182" i="1"/>
  <c r="U182" i="1"/>
  <c r="T182" i="1"/>
  <c r="AK174" i="1"/>
  <c r="AJ174" i="1"/>
  <c r="AI174" i="1"/>
  <c r="AH174" i="1"/>
  <c r="AA174" i="1"/>
  <c r="Z174" i="1"/>
  <c r="Y174" i="1"/>
  <c r="X174" i="1"/>
  <c r="W174" i="1"/>
  <c r="V174" i="1"/>
  <c r="U174" i="1"/>
  <c r="T174" i="1"/>
  <c r="AA167" i="1"/>
  <c r="Z167" i="1"/>
  <c r="Y167" i="1"/>
  <c r="X167" i="1"/>
  <c r="W167" i="1"/>
  <c r="V167" i="1"/>
  <c r="U167" i="1"/>
  <c r="T167" i="1"/>
  <c r="P167" i="1"/>
  <c r="AK164" i="1"/>
  <c r="AJ164" i="1"/>
  <c r="AI164" i="1"/>
  <c r="AH164" i="1"/>
  <c r="AA164" i="1"/>
  <c r="Z164" i="1"/>
  <c r="Y164" i="1"/>
  <c r="X164" i="1"/>
  <c r="W164" i="1"/>
  <c r="V164" i="1"/>
  <c r="U164" i="1"/>
  <c r="T164" i="1"/>
  <c r="P164" i="1"/>
  <c r="AK154" i="1"/>
  <c r="AJ154" i="1"/>
  <c r="AI154" i="1"/>
  <c r="AH154" i="1"/>
  <c r="AA154" i="1"/>
  <c r="Z154" i="1"/>
  <c r="Y154" i="1"/>
  <c r="X154" i="1"/>
  <c r="W154" i="1"/>
  <c r="V154" i="1"/>
  <c r="U154" i="1"/>
  <c r="T154" i="1"/>
  <c r="AK137" i="1"/>
  <c r="AJ137" i="1"/>
  <c r="AI137" i="1"/>
  <c r="AH137" i="1"/>
  <c r="AA137" i="1"/>
  <c r="Z137" i="1"/>
  <c r="Y137" i="1"/>
  <c r="X137" i="1"/>
  <c r="W137" i="1"/>
  <c r="V137" i="1"/>
  <c r="U137" i="1"/>
  <c r="T137" i="1"/>
  <c r="AK132" i="1"/>
  <c r="AJ132" i="1"/>
  <c r="AI132" i="1"/>
  <c r="AH132" i="1"/>
  <c r="AA132" i="1"/>
  <c r="Z132" i="1"/>
  <c r="Y132" i="1"/>
  <c r="X132" i="1"/>
  <c r="W132" i="1"/>
  <c r="V132" i="1"/>
  <c r="U132" i="1"/>
  <c r="T132" i="1"/>
  <c r="AK123" i="1"/>
  <c r="AJ123" i="1"/>
  <c r="AI123" i="1"/>
  <c r="AH123" i="1"/>
  <c r="AA123" i="1"/>
  <c r="Z123" i="1"/>
  <c r="Y123" i="1"/>
  <c r="X123" i="1"/>
  <c r="W123" i="1"/>
  <c r="V123" i="1"/>
  <c r="U123" i="1"/>
  <c r="T123" i="1"/>
  <c r="P123" i="1"/>
  <c r="AK116" i="1"/>
  <c r="AJ116" i="1"/>
  <c r="AI116" i="1"/>
  <c r="AH116" i="1"/>
  <c r="AA116" i="1"/>
  <c r="Z116" i="1"/>
  <c r="Y116" i="1"/>
  <c r="X116" i="1"/>
  <c r="W116" i="1"/>
  <c r="V116" i="1"/>
  <c r="U116" i="1"/>
  <c r="T116" i="1"/>
  <c r="AK108" i="1"/>
  <c r="AJ108" i="1"/>
  <c r="AI108" i="1"/>
  <c r="AH108" i="1"/>
  <c r="AA108" i="1"/>
  <c r="Z108" i="1"/>
  <c r="Y108" i="1"/>
  <c r="X108" i="1"/>
  <c r="W108" i="1"/>
  <c r="V108" i="1"/>
  <c r="U108" i="1"/>
  <c r="T108" i="1"/>
  <c r="P108" i="1"/>
  <c r="AK100" i="1"/>
  <c r="AJ100" i="1"/>
  <c r="AI100" i="1"/>
  <c r="AH100" i="1"/>
  <c r="AA100" i="1"/>
  <c r="Z100" i="1"/>
  <c r="Y100" i="1"/>
  <c r="X100" i="1"/>
  <c r="W100" i="1"/>
  <c r="V100" i="1"/>
  <c r="U100" i="1"/>
  <c r="T100" i="1"/>
  <c r="P100" i="1"/>
  <c r="AK89" i="1"/>
  <c r="AJ89" i="1"/>
  <c r="AI89" i="1"/>
  <c r="AH89" i="1"/>
  <c r="AA89" i="1"/>
  <c r="Z89" i="1"/>
  <c r="Y89" i="1"/>
  <c r="X89" i="1"/>
  <c r="W89" i="1"/>
  <c r="V89" i="1"/>
  <c r="U89" i="1"/>
  <c r="T89" i="1"/>
  <c r="AK83" i="1"/>
  <c r="AJ83" i="1"/>
  <c r="AI83" i="1"/>
  <c r="AH83" i="1"/>
  <c r="AA83" i="1"/>
  <c r="Z83" i="1"/>
  <c r="Y83" i="1"/>
  <c r="X83" i="1"/>
  <c r="W83" i="1"/>
  <c r="V83" i="1"/>
  <c r="U83" i="1"/>
  <c r="T83" i="1"/>
  <c r="P83" i="1"/>
  <c r="P61" i="1"/>
  <c r="AK73" i="1"/>
  <c r="AJ73" i="1"/>
  <c r="AI73" i="1"/>
  <c r="AH73" i="1"/>
  <c r="AA73" i="1"/>
  <c r="Z73" i="1"/>
  <c r="Y73" i="1"/>
  <c r="X73" i="1"/>
  <c r="W73" i="1"/>
  <c r="V73" i="1"/>
  <c r="U73" i="1"/>
  <c r="T73" i="1"/>
  <c r="Q57" i="1"/>
  <c r="P57" i="1"/>
  <c r="AK63" i="1"/>
  <c r="AJ63" i="1"/>
  <c r="AI63" i="1"/>
  <c r="AH63" i="1"/>
  <c r="AA63" i="1"/>
  <c r="Z63" i="1"/>
  <c r="Y63" i="1"/>
  <c r="X63" i="1"/>
  <c r="W63" i="1"/>
  <c r="V63" i="1"/>
  <c r="U63" i="1"/>
  <c r="T63" i="1"/>
  <c r="AK62" i="1"/>
  <c r="AJ62" i="1"/>
  <c r="AI62" i="1"/>
  <c r="AH62" i="1"/>
  <c r="AA62" i="1"/>
  <c r="Z62" i="1"/>
  <c r="Y62" i="1"/>
  <c r="X62" i="1"/>
  <c r="W62" i="1"/>
  <c r="V62" i="1"/>
  <c r="U62" i="1"/>
  <c r="T62" i="1"/>
  <c r="P62" i="1"/>
  <c r="AK61" i="1"/>
  <c r="AJ61" i="1"/>
  <c r="AI61" i="1"/>
  <c r="AH61" i="1"/>
  <c r="AA61" i="1"/>
  <c r="Z61" i="1"/>
  <c r="Y61" i="1"/>
  <c r="X61" i="1"/>
  <c r="W61" i="1"/>
  <c r="V61" i="1"/>
  <c r="U61" i="1"/>
  <c r="T61" i="1"/>
  <c r="AK60" i="1"/>
  <c r="AJ60" i="1"/>
  <c r="AI60" i="1"/>
  <c r="AH60" i="1"/>
  <c r="AA60" i="1"/>
  <c r="Z60" i="1"/>
  <c r="Y60" i="1"/>
  <c r="X60" i="1"/>
  <c r="W60" i="1"/>
  <c r="V60" i="1"/>
  <c r="U60" i="1"/>
  <c r="T60" i="1"/>
  <c r="Q60" i="1"/>
  <c r="P60" i="1"/>
  <c r="AK59" i="1"/>
  <c r="AJ59" i="1"/>
  <c r="AI59" i="1"/>
  <c r="AH59" i="1"/>
  <c r="AA59" i="1"/>
  <c r="Z59" i="1"/>
  <c r="Y59" i="1"/>
  <c r="X59" i="1"/>
  <c r="W59" i="1"/>
  <c r="V59" i="1"/>
  <c r="U59" i="1"/>
  <c r="T59" i="1"/>
  <c r="P59" i="1"/>
  <c r="AK58" i="1"/>
  <c r="AJ58" i="1"/>
  <c r="AI58" i="1"/>
  <c r="AH58" i="1"/>
  <c r="AA58" i="1"/>
  <c r="Z58" i="1"/>
  <c r="Y58" i="1"/>
  <c r="X58" i="1"/>
  <c r="W58" i="1"/>
  <c r="V58" i="1"/>
  <c r="U58" i="1"/>
  <c r="T58" i="1"/>
  <c r="P58" i="1"/>
  <c r="AK57" i="1"/>
  <c r="AJ57" i="1"/>
  <c r="AI57" i="1"/>
  <c r="AH57" i="1"/>
  <c r="AA57" i="1"/>
  <c r="Z57" i="1"/>
  <c r="Y57" i="1"/>
  <c r="X57" i="1"/>
  <c r="W57" i="1"/>
  <c r="V57" i="1"/>
  <c r="U57" i="1"/>
  <c r="T57" i="1"/>
  <c r="AK56" i="1"/>
  <c r="AJ56" i="1"/>
  <c r="AI56" i="1"/>
  <c r="AH56" i="1"/>
  <c r="AA56" i="1"/>
  <c r="Z56" i="1"/>
  <c r="Y56" i="1"/>
  <c r="X56" i="1"/>
  <c r="W56" i="1"/>
  <c r="V56" i="1"/>
  <c r="U56" i="1"/>
  <c r="T56" i="1"/>
  <c r="P56" i="1"/>
  <c r="AK55" i="1"/>
  <c r="AJ55" i="1"/>
  <c r="AI55" i="1"/>
  <c r="AH55" i="1"/>
  <c r="AA55" i="1"/>
  <c r="Z55" i="1"/>
  <c r="Y55" i="1"/>
  <c r="X55" i="1"/>
  <c r="W55" i="1"/>
  <c r="V55" i="1"/>
  <c r="U55" i="1"/>
  <c r="T55" i="1"/>
  <c r="P55" i="1"/>
  <c r="AK54" i="1"/>
  <c r="AJ54" i="1"/>
  <c r="AI54" i="1"/>
  <c r="AH54" i="1"/>
  <c r="AA54" i="1"/>
  <c r="Z54" i="1"/>
  <c r="Y54" i="1"/>
  <c r="X54" i="1"/>
  <c r="W54" i="1"/>
  <c r="V54" i="1"/>
  <c r="U54" i="1"/>
  <c r="T54" i="1"/>
  <c r="AK53" i="1"/>
  <c r="AJ53" i="1"/>
  <c r="AI53" i="1"/>
  <c r="AH53" i="1"/>
  <c r="AA53" i="1"/>
  <c r="Z53" i="1"/>
  <c r="Y53" i="1"/>
  <c r="X53" i="1"/>
  <c r="W53" i="1"/>
  <c r="V53" i="1"/>
  <c r="U53" i="1"/>
  <c r="T53" i="1"/>
  <c r="P53" i="1"/>
  <c r="AK47" i="1"/>
  <c r="AJ47" i="1"/>
  <c r="AI47" i="1"/>
  <c r="AH47" i="1"/>
  <c r="AA47" i="1"/>
  <c r="Z47" i="1"/>
  <c r="Y47" i="1"/>
  <c r="X47" i="1"/>
  <c r="W47" i="1"/>
  <c r="V47" i="1"/>
  <c r="U47" i="1"/>
  <c r="T47" i="1"/>
  <c r="AK44" i="1"/>
  <c r="AJ44" i="1"/>
  <c r="AI44" i="1"/>
  <c r="AH44" i="1"/>
  <c r="AA44" i="1"/>
  <c r="Z44" i="1"/>
  <c r="Y44" i="1"/>
  <c r="X44" i="1"/>
  <c r="W44" i="1"/>
  <c r="V44" i="1"/>
  <c r="U44" i="1"/>
  <c r="T44" i="1"/>
  <c r="P44" i="1"/>
  <c r="AK40" i="1"/>
  <c r="AJ40" i="1"/>
  <c r="AI40" i="1"/>
  <c r="AH40" i="1"/>
  <c r="AA40" i="1"/>
  <c r="Z40" i="1"/>
  <c r="Y40" i="1"/>
  <c r="X40" i="1"/>
  <c r="W40" i="1"/>
  <c r="V40" i="1"/>
  <c r="U40" i="1"/>
  <c r="T40" i="1"/>
  <c r="AK34" i="1"/>
  <c r="AK32" i="1" s="1"/>
  <c r="AJ34" i="1"/>
  <c r="AJ32" i="1" s="1"/>
  <c r="AI34" i="1"/>
  <c r="AI32" i="1" s="1"/>
  <c r="AH34" i="1"/>
  <c r="AH32" i="1" s="1"/>
  <c r="AA34" i="1"/>
  <c r="AA32" i="1" s="1"/>
  <c r="AA31" i="1" s="1"/>
  <c r="Z34" i="1"/>
  <c r="Z32" i="1" s="1"/>
  <c r="Z31" i="1" s="1"/>
  <c r="Y34" i="1"/>
  <c r="Y32" i="1" s="1"/>
  <c r="Y31" i="1" s="1"/>
  <c r="X34" i="1"/>
  <c r="X32" i="1" s="1"/>
  <c r="X31" i="1" s="1"/>
  <c r="W34" i="1"/>
  <c r="W32" i="1" s="1"/>
  <c r="W31" i="1" s="1"/>
  <c r="V34" i="1"/>
  <c r="V32" i="1" s="1"/>
  <c r="V31" i="1" s="1"/>
  <c r="U34" i="1"/>
  <c r="U32" i="1" s="1"/>
  <c r="U31" i="1" s="1"/>
  <c r="T34" i="1"/>
  <c r="T32" i="1" s="1"/>
  <c r="T31" i="1" s="1"/>
  <c r="P34" i="1"/>
  <c r="P32" i="1" s="1"/>
  <c r="P31" i="1" s="1"/>
  <c r="AK25" i="1"/>
  <c r="AJ25" i="1"/>
  <c r="AI25" i="1"/>
  <c r="AH25" i="1"/>
  <c r="AA25" i="1"/>
  <c r="Z25" i="1"/>
  <c r="Y25" i="1"/>
  <c r="X25" i="1"/>
  <c r="W25" i="1"/>
  <c r="V25" i="1"/>
  <c r="U25" i="1"/>
  <c r="T25" i="1"/>
  <c r="AK22" i="1"/>
  <c r="AJ22" i="1"/>
  <c r="AI22" i="1"/>
  <c r="AH22" i="1"/>
  <c r="AA22" i="1"/>
  <c r="Z22" i="1"/>
  <c r="Y22" i="1"/>
  <c r="X22" i="1"/>
  <c r="W22" i="1"/>
  <c r="V22" i="1"/>
  <c r="U22" i="1"/>
  <c r="T22" i="1"/>
  <c r="AK16" i="1"/>
  <c r="AK14" i="1" s="1"/>
  <c r="AK13" i="1" s="1"/>
  <c r="AJ16" i="1"/>
  <c r="AJ14" i="1" s="1"/>
  <c r="AJ13" i="1" s="1"/>
  <c r="AI16" i="1"/>
  <c r="AI14" i="1" s="1"/>
  <c r="AI13" i="1" s="1"/>
  <c r="AH16" i="1"/>
  <c r="AH14" i="1" s="1"/>
  <c r="AH13" i="1" s="1"/>
  <c r="AA16" i="1"/>
  <c r="AA14" i="1" s="1"/>
  <c r="AA13" i="1" s="1"/>
  <c r="Z16" i="1"/>
  <c r="Z14" i="1" s="1"/>
  <c r="Z13" i="1" s="1"/>
  <c r="Y16" i="1"/>
  <c r="Y14" i="1" s="1"/>
  <c r="Y13" i="1" s="1"/>
  <c r="X16" i="1"/>
  <c r="X14" i="1" s="1"/>
  <c r="X13" i="1" s="1"/>
  <c r="W16" i="1"/>
  <c r="W14" i="1" s="1"/>
  <c r="W13" i="1" s="1"/>
  <c r="V16" i="1"/>
  <c r="V14" i="1" s="1"/>
  <c r="V13" i="1" s="1"/>
  <c r="U16" i="1"/>
  <c r="U14" i="1" s="1"/>
  <c r="U13" i="1" s="1"/>
  <c r="T16" i="1"/>
  <c r="T14" i="1" s="1"/>
  <c r="T13" i="1" s="1"/>
  <c r="P16" i="1"/>
  <c r="P14" i="1" s="1"/>
  <c r="P13" i="1" s="1"/>
  <c r="AG196" i="1" l="1"/>
  <c r="AE190" i="1"/>
  <c r="AC315" i="1"/>
  <c r="AC256" i="1"/>
  <c r="AA21" i="1"/>
  <c r="AB224" i="1"/>
  <c r="AB189" i="1" s="1"/>
  <c r="AB161" i="1"/>
  <c r="AB21" i="1"/>
  <c r="AB153" i="1"/>
  <c r="AB266" i="1"/>
  <c r="AB52" i="1"/>
  <c r="AB114" i="1"/>
  <c r="AC53" i="1"/>
  <c r="L21" i="1"/>
  <c r="AH114" i="1"/>
  <c r="M224" i="1"/>
  <c r="J224" i="1"/>
  <c r="J161" i="1"/>
  <c r="J153" i="1" s="1"/>
  <c r="J21" i="1"/>
  <c r="I95" i="1"/>
  <c r="H114" i="1"/>
  <c r="H95" i="1"/>
  <c r="H21" i="1"/>
  <c r="V95" i="1"/>
  <c r="AC164" i="1"/>
  <c r="G161" i="1"/>
  <c r="G153" i="1" s="1"/>
  <c r="F224" i="1"/>
  <c r="E224" i="1"/>
  <c r="E189" i="1" s="1"/>
  <c r="AC34" i="1"/>
  <c r="AC32" i="1" s="1"/>
  <c r="AC31" i="1" s="1"/>
  <c r="K21" i="1"/>
  <c r="AC55" i="1"/>
  <c r="L224" i="1"/>
  <c r="O114" i="1"/>
  <c r="O95" i="1"/>
  <c r="AC54" i="1"/>
  <c r="L52" i="1"/>
  <c r="AC44" i="1"/>
  <c r="D224" i="1"/>
  <c r="G114" i="1"/>
  <c r="G95" i="1"/>
  <c r="AC16" i="1"/>
  <c r="AC14" i="1" s="1"/>
  <c r="AC13" i="1" s="1"/>
  <c r="H161" i="1"/>
  <c r="H153" i="1" s="1"/>
  <c r="I114" i="1"/>
  <c r="D266" i="1"/>
  <c r="D265" i="1" s="1"/>
  <c r="D264" i="1" s="1"/>
  <c r="E161" i="1"/>
  <c r="E153" i="1" s="1"/>
  <c r="F114" i="1"/>
  <c r="F95" i="1"/>
  <c r="F21" i="1"/>
  <c r="F266" i="1"/>
  <c r="F265" i="1" s="1"/>
  <c r="E266" i="1"/>
  <c r="E265" i="1" s="1"/>
  <c r="E114" i="1"/>
  <c r="E95" i="1"/>
  <c r="AC83" i="1"/>
  <c r="AC332" i="1"/>
  <c r="AC56" i="1"/>
  <c r="J266" i="1"/>
  <c r="J265" i="1" s="1"/>
  <c r="J264" i="1" s="1"/>
  <c r="D114" i="1"/>
  <c r="F161" i="1"/>
  <c r="F153" i="1" s="1"/>
  <c r="O224" i="1"/>
  <c r="D161" i="1"/>
  <c r="D153" i="1" s="1"/>
  <c r="K266" i="1"/>
  <c r="K265" i="1" s="1"/>
  <c r="K264" i="1" s="1"/>
  <c r="N161" i="1"/>
  <c r="N153" i="1" s="1"/>
  <c r="T161" i="1"/>
  <c r="T153" i="1" s="1"/>
  <c r="G224" i="1"/>
  <c r="I161" i="1"/>
  <c r="I153" i="1" s="1"/>
  <c r="J95" i="1"/>
  <c r="K52" i="1"/>
  <c r="M21" i="1"/>
  <c r="H52" i="1"/>
  <c r="G52" i="1"/>
  <c r="I21" i="1"/>
  <c r="F52" i="1"/>
  <c r="L266" i="1"/>
  <c r="L265" i="1" s="1"/>
  <c r="L264" i="1" s="1"/>
  <c r="D52" i="1"/>
  <c r="AC321" i="1"/>
  <c r="AC100" i="1"/>
  <c r="AC73" i="1"/>
  <c r="K224" i="1"/>
  <c r="M161" i="1"/>
  <c r="M153" i="1" s="1"/>
  <c r="N114" i="1"/>
  <c r="N95" i="1"/>
  <c r="O52" i="1"/>
  <c r="E21" i="1"/>
  <c r="I52" i="1"/>
  <c r="M266" i="1"/>
  <c r="M265" i="1" s="1"/>
  <c r="E52" i="1"/>
  <c r="G21" i="1"/>
  <c r="I266" i="1"/>
  <c r="I265" i="1" s="1"/>
  <c r="I264" i="1" s="1"/>
  <c r="L161" i="1"/>
  <c r="L153" i="1" s="1"/>
  <c r="M95" i="1"/>
  <c r="N52" i="1"/>
  <c r="D21" i="1"/>
  <c r="O161" i="1"/>
  <c r="O153" i="1" s="1"/>
  <c r="I224" i="1"/>
  <c r="K161" i="1"/>
  <c r="K153" i="1" s="1"/>
  <c r="L114" i="1"/>
  <c r="L95" i="1"/>
  <c r="M52" i="1"/>
  <c r="O21" i="1"/>
  <c r="J52" i="1"/>
  <c r="AC40" i="1"/>
  <c r="N224" i="1"/>
  <c r="D95" i="1"/>
  <c r="AC339" i="1"/>
  <c r="AC167" i="1"/>
  <c r="AC47" i="1"/>
  <c r="G266" i="1"/>
  <c r="G265" i="1" s="1"/>
  <c r="G264" i="1" s="1"/>
  <c r="H224" i="1"/>
  <c r="K114" i="1"/>
  <c r="K95" i="1"/>
  <c r="N21" i="1"/>
  <c r="H266" i="1"/>
  <c r="H265" i="1" s="1"/>
  <c r="J114" i="1"/>
  <c r="AC197" i="1"/>
  <c r="AD197" i="1" s="1"/>
  <c r="AE197" i="1" s="1"/>
  <c r="AG197" i="1" s="1"/>
  <c r="AC328" i="1"/>
  <c r="O266" i="1"/>
  <c r="O265" i="1" s="1"/>
  <c r="N266" i="1"/>
  <c r="N265" i="1" s="1"/>
  <c r="M114" i="1"/>
  <c r="AC229" i="1"/>
  <c r="AC137" i="1"/>
  <c r="AC240" i="1"/>
  <c r="AC238" i="1" s="1"/>
  <c r="AC237" i="1" s="1"/>
  <c r="AC108" i="1"/>
  <c r="AC279" i="1"/>
  <c r="AD279" i="1" s="1"/>
  <c r="AE279" i="1" s="1"/>
  <c r="AG279" i="1" s="1"/>
  <c r="AH21" i="1"/>
  <c r="AC182" i="1"/>
  <c r="AC154" i="1"/>
  <c r="AC60" i="1"/>
  <c r="AC25" i="1"/>
  <c r="Z161" i="1"/>
  <c r="Z153" i="1" s="1"/>
  <c r="AC272" i="1"/>
  <c r="AC271" i="1" s="1"/>
  <c r="AE271" i="1" s="1"/>
  <c r="AG271" i="1" s="1"/>
  <c r="T224" i="1"/>
  <c r="AC61" i="1"/>
  <c r="AC22" i="1"/>
  <c r="AC267" i="1"/>
  <c r="AE267" i="1" s="1"/>
  <c r="AC220" i="1"/>
  <c r="AC123" i="1"/>
  <c r="AC191" i="1"/>
  <c r="AC190" i="1" s="1"/>
  <c r="AC174" i="1"/>
  <c r="AC132" i="1"/>
  <c r="AC116" i="1"/>
  <c r="AC58" i="1"/>
  <c r="AC342" i="1"/>
  <c r="AC225" i="1"/>
  <c r="T114" i="1"/>
  <c r="AC307" i="1"/>
  <c r="AC89" i="1"/>
  <c r="AC63" i="1"/>
  <c r="W95" i="1"/>
  <c r="X95" i="1"/>
  <c r="U95" i="1"/>
  <c r="Z266" i="1"/>
  <c r="Z265" i="1" s="1"/>
  <c r="AI224" i="1"/>
  <c r="AA161" i="1"/>
  <c r="AA153" i="1" s="1"/>
  <c r="U266" i="1"/>
  <c r="U265" i="1" s="1"/>
  <c r="W21" i="1"/>
  <c r="Y95" i="1"/>
  <c r="P95" i="1"/>
  <c r="AK95" i="1"/>
  <c r="U224" i="1"/>
  <c r="U114" i="1"/>
  <c r="AJ114" i="1"/>
  <c r="AI21" i="1"/>
  <c r="V114" i="1"/>
  <c r="P161" i="1"/>
  <c r="Y224" i="1"/>
  <c r="T52" i="1"/>
  <c r="AJ21" i="1"/>
  <c r="Z95" i="1"/>
  <c r="W266" i="1"/>
  <c r="W265" i="1" s="1"/>
  <c r="U21" i="1"/>
  <c r="X266" i="1"/>
  <c r="X265" i="1" s="1"/>
  <c r="V21" i="1"/>
  <c r="AA114" i="1"/>
  <c r="AH224" i="1"/>
  <c r="V52" i="1"/>
  <c r="V161" i="1"/>
  <c r="V153" i="1" s="1"/>
  <c r="AA266" i="1"/>
  <c r="AA265" i="1" s="1"/>
  <c r="AK21" i="1"/>
  <c r="W161" i="1"/>
  <c r="W153" i="1" s="1"/>
  <c r="Z224" i="1"/>
  <c r="AI114" i="1"/>
  <c r="X161" i="1"/>
  <c r="X153" i="1" s="1"/>
  <c r="T95" i="1"/>
  <c r="X114" i="1"/>
  <c r="Y114" i="1"/>
  <c r="V224" i="1"/>
  <c r="Z114" i="1"/>
  <c r="W224" i="1"/>
  <c r="AD134" i="1"/>
  <c r="AD121" i="1"/>
  <c r="AD162" i="1"/>
  <c r="AL162" i="1" s="1"/>
  <c r="AD297" i="1"/>
  <c r="T21" i="1"/>
  <c r="AD38" i="1"/>
  <c r="AI52" i="1"/>
  <c r="AK114" i="1"/>
  <c r="AK224" i="1"/>
  <c r="Y266" i="1"/>
  <c r="Y265" i="1" s="1"/>
  <c r="AD244" i="1"/>
  <c r="AL244" i="1" s="1"/>
  <c r="AD277" i="1"/>
  <c r="AL277" i="1" s="1"/>
  <c r="Z52" i="1"/>
  <c r="AD226" i="1"/>
  <c r="AL226" i="1" s="1"/>
  <c r="X21" i="1"/>
  <c r="AH52" i="1"/>
  <c r="W52" i="1"/>
  <c r="AI95" i="1"/>
  <c r="W114" i="1"/>
  <c r="AA224" i="1"/>
  <c r="AD261" i="1"/>
  <c r="AE261" i="1" s="1"/>
  <c r="AG261" i="1" s="1"/>
  <c r="T266" i="1"/>
  <c r="T265" i="1" s="1"/>
  <c r="T264" i="1" s="1"/>
  <c r="AD300" i="1"/>
  <c r="AD222" i="1"/>
  <c r="AL222" i="1" s="1"/>
  <c r="AD228" i="1"/>
  <c r="AL228" i="1" s="1"/>
  <c r="AA52" i="1"/>
  <c r="AH95" i="1"/>
  <c r="Y21" i="1"/>
  <c r="AJ95" i="1"/>
  <c r="Y161" i="1"/>
  <c r="Y153" i="1" s="1"/>
  <c r="Y52" i="1"/>
  <c r="U161" i="1"/>
  <c r="U153" i="1" s="1"/>
  <c r="Z21" i="1"/>
  <c r="U52" i="1"/>
  <c r="Q123" i="1"/>
  <c r="AD259" i="1"/>
  <c r="V266" i="1"/>
  <c r="V265" i="1" s="1"/>
  <c r="X52" i="1"/>
  <c r="AD303" i="1"/>
  <c r="AJ52" i="1"/>
  <c r="AA95" i="1"/>
  <c r="Q154" i="1"/>
  <c r="AJ224" i="1"/>
  <c r="AD24" i="1"/>
  <c r="AD17" i="1"/>
  <c r="AD35" i="1"/>
  <c r="Q54" i="1"/>
  <c r="AD27" i="1"/>
  <c r="P40" i="1"/>
  <c r="P47" i="1"/>
  <c r="R57" i="1"/>
  <c r="R22" i="1"/>
  <c r="P22" i="1"/>
  <c r="Q62" i="1"/>
  <c r="R62" i="1"/>
  <c r="AD30" i="1"/>
  <c r="Q108" i="1"/>
  <c r="AD110" i="1"/>
  <c r="P25" i="1"/>
  <c r="P54" i="1"/>
  <c r="P52" i="1" s="1"/>
  <c r="AK52" i="1"/>
  <c r="AD155" i="1"/>
  <c r="AL155" i="1" s="1"/>
  <c r="S57" i="1"/>
  <c r="AD71" i="1"/>
  <c r="P73" i="1"/>
  <c r="P89" i="1"/>
  <c r="R56" i="1"/>
  <c r="AD68" i="1"/>
  <c r="AD111" i="1"/>
  <c r="AD118" i="1"/>
  <c r="P63" i="1"/>
  <c r="P116" i="1"/>
  <c r="P114" i="1" s="1"/>
  <c r="Q137" i="1"/>
  <c r="Q164" i="1"/>
  <c r="R154" i="1"/>
  <c r="AD127" i="1"/>
  <c r="AD130" i="1"/>
  <c r="AD140" i="1"/>
  <c r="AD143" i="1"/>
  <c r="AD146" i="1"/>
  <c r="S154" i="1"/>
  <c r="P132" i="1"/>
  <c r="AD159" i="1"/>
  <c r="AL159" i="1" s="1"/>
  <c r="AD166" i="1"/>
  <c r="AL166" i="1" s="1"/>
  <c r="AD195" i="1"/>
  <c r="AL195" i="1" s="1"/>
  <c r="P137" i="1"/>
  <c r="AD149" i="1"/>
  <c r="AD158" i="1"/>
  <c r="AD169" i="1"/>
  <c r="AL169" i="1" s="1"/>
  <c r="P154" i="1"/>
  <c r="AD172" i="1"/>
  <c r="AD203" i="1"/>
  <c r="P174" i="1"/>
  <c r="Q220" i="1"/>
  <c r="P182" i="1"/>
  <c r="P191" i="1"/>
  <c r="P190" i="1" s="1"/>
  <c r="X224" i="1"/>
  <c r="P225" i="1"/>
  <c r="P220" i="1"/>
  <c r="P197" i="1"/>
  <c r="AD219" i="1"/>
  <c r="AD258" i="1"/>
  <c r="AD274" i="1"/>
  <c r="AL274" i="1" s="1"/>
  <c r="AD241" i="1"/>
  <c r="AL241" i="1" s="1"/>
  <c r="P229" i="1"/>
  <c r="AD256" i="1"/>
  <c r="AE256" i="1" s="1"/>
  <c r="AG256" i="1" s="1"/>
  <c r="AD253" i="1"/>
  <c r="AL253" i="1" s="1"/>
  <c r="Q272" i="1"/>
  <c r="P279" i="1"/>
  <c r="AD323" i="1"/>
  <c r="AD290" i="1"/>
  <c r="P307" i="1"/>
  <c r="AD275" i="1"/>
  <c r="AL275" i="1" s="1"/>
  <c r="AD317" i="1"/>
  <c r="P267" i="1"/>
  <c r="P266" i="1" s="1"/>
  <c r="R272" i="1"/>
  <c r="AD251" i="1"/>
  <c r="AL251" i="1" s="1"/>
  <c r="S272" i="1"/>
  <c r="AD309" i="1"/>
  <c r="P339" i="1"/>
  <c r="Q342" i="1"/>
  <c r="AD311" i="1"/>
  <c r="AD312" i="1"/>
  <c r="P321" i="1"/>
  <c r="AD319" i="1"/>
  <c r="AL319" i="1" s="1"/>
  <c r="Q321" i="1"/>
  <c r="P342" i="1"/>
  <c r="R342" i="1"/>
  <c r="AD336" i="1"/>
  <c r="AD337" i="1"/>
  <c r="AD344" i="1"/>
  <c r="AG127" i="1" l="1"/>
  <c r="AF127" i="1"/>
  <c r="AG71" i="1"/>
  <c r="AF71" i="1"/>
  <c r="AH297" i="1"/>
  <c r="AI297" i="1" s="1"/>
  <c r="AJ297" i="1" s="1"/>
  <c r="AK297" i="1" s="1"/>
  <c r="AL297" i="1"/>
  <c r="AF297" i="1"/>
  <c r="AG149" i="1"/>
  <c r="AF149" i="1"/>
  <c r="AH303" i="1"/>
  <c r="AI303" i="1" s="1"/>
  <c r="AJ303" i="1" s="1"/>
  <c r="AK303" i="1" s="1"/>
  <c r="AL303" i="1"/>
  <c r="AF303" i="1"/>
  <c r="AG121" i="1"/>
  <c r="AF121" i="1"/>
  <c r="AG134" i="1"/>
  <c r="AF134" i="1"/>
  <c r="AG27" i="1"/>
  <c r="AF27" i="1"/>
  <c r="AH259" i="1"/>
  <c r="AI259" i="1" s="1"/>
  <c r="AJ259" i="1" s="1"/>
  <c r="AK259" i="1" s="1"/>
  <c r="AL259" i="1"/>
  <c r="AE259" i="1"/>
  <c r="AG259" i="1" s="1"/>
  <c r="AF259" i="1"/>
  <c r="AH309" i="1"/>
  <c r="AI309" i="1" s="1"/>
  <c r="AJ309" i="1" s="1"/>
  <c r="AK309" i="1" s="1"/>
  <c r="AE309" i="1"/>
  <c r="AG309" i="1" s="1"/>
  <c r="AL309" i="1"/>
  <c r="AF309" i="1"/>
  <c r="AH300" i="1"/>
  <c r="AI300" i="1" s="1"/>
  <c r="AJ300" i="1" s="1"/>
  <c r="AK300" i="1" s="1"/>
  <c r="AL300" i="1"/>
  <c r="AF300" i="1"/>
  <c r="AG118" i="1"/>
  <c r="AF118" i="1"/>
  <c r="AG35" i="1"/>
  <c r="AF35" i="1"/>
  <c r="AD174" i="1"/>
  <c r="AL174" i="1" s="1"/>
  <c r="AE174" i="1"/>
  <c r="AG174" i="1" s="1"/>
  <c r="AH312" i="1"/>
  <c r="AI312" i="1" s="1"/>
  <c r="AJ312" i="1" s="1"/>
  <c r="AK312" i="1" s="1"/>
  <c r="AE312" i="1"/>
  <c r="AG312" i="1" s="1"/>
  <c r="AL312" i="1"/>
  <c r="AF312" i="1"/>
  <c r="AG111" i="1"/>
  <c r="AF111" i="1"/>
  <c r="AG17" i="1"/>
  <c r="AF17" i="1"/>
  <c r="AG68" i="1"/>
  <c r="AF68" i="1"/>
  <c r="AG30" i="1"/>
  <c r="AF30" i="1"/>
  <c r="AG24" i="1"/>
  <c r="AF24" i="1"/>
  <c r="AL290" i="1"/>
  <c r="AF290" i="1"/>
  <c r="AG146" i="1"/>
  <c r="AF146" i="1"/>
  <c r="AH172" i="1"/>
  <c r="AI172" i="1" s="1"/>
  <c r="AJ172" i="1" s="1"/>
  <c r="AK172" i="1" s="1"/>
  <c r="AL172" i="1"/>
  <c r="AE172" i="1"/>
  <c r="AG172" i="1" s="1"/>
  <c r="AF172" i="1"/>
  <c r="AG143" i="1"/>
  <c r="AF143" i="1"/>
  <c r="AL315" i="1"/>
  <c r="AF315" i="1"/>
  <c r="AG315" i="1"/>
  <c r="AH323" i="1"/>
  <c r="AE323" i="1"/>
  <c r="AG323" i="1" s="1"/>
  <c r="AL323" i="1"/>
  <c r="AF323" i="1"/>
  <c r="AG110" i="1"/>
  <c r="AF110" i="1"/>
  <c r="AL203" i="1"/>
  <c r="AF203" i="1"/>
  <c r="AH317" i="1"/>
  <c r="AI317" i="1" s="1"/>
  <c r="AJ317" i="1" s="1"/>
  <c r="AK317" i="1" s="1"/>
  <c r="AE317" i="1"/>
  <c r="AG317" i="1" s="1"/>
  <c r="AL317" i="1"/>
  <c r="AF317" i="1"/>
  <c r="AH258" i="1"/>
  <c r="AI258" i="1" s="1"/>
  <c r="AJ258" i="1" s="1"/>
  <c r="AK258" i="1" s="1"/>
  <c r="AL258" i="1"/>
  <c r="AE258" i="1"/>
  <c r="AG258" i="1" s="1"/>
  <c r="AF258" i="1"/>
  <c r="AG140" i="1"/>
  <c r="AF140" i="1"/>
  <c r="AH38" i="1"/>
  <c r="AI38" i="1" s="1"/>
  <c r="AJ38" i="1" s="1"/>
  <c r="AK38" i="1" s="1"/>
  <c r="AK31" i="1" s="1"/>
  <c r="AG38" i="1"/>
  <c r="AF38" i="1"/>
  <c r="AG267" i="1"/>
  <c r="AE266" i="1"/>
  <c r="AG190" i="1"/>
  <c r="AH311" i="1"/>
  <c r="AI311" i="1" s="1"/>
  <c r="AJ311" i="1" s="1"/>
  <c r="AK311" i="1" s="1"/>
  <c r="AE311" i="1"/>
  <c r="AG311" i="1" s="1"/>
  <c r="AL311" i="1"/>
  <c r="AF311" i="1"/>
  <c r="AH219" i="1"/>
  <c r="AI219" i="1" s="1"/>
  <c r="AJ219" i="1" s="1"/>
  <c r="AK219" i="1" s="1"/>
  <c r="AL219" i="1"/>
  <c r="AM219" i="1"/>
  <c r="AF219" i="1"/>
  <c r="AG130" i="1"/>
  <c r="AF130" i="1"/>
  <c r="AH158" i="1"/>
  <c r="AL158" i="1"/>
  <c r="AE158" i="1"/>
  <c r="AF158" i="1"/>
  <c r="AL197" i="1"/>
  <c r="AF197" i="1"/>
  <c r="AF174" i="1"/>
  <c r="AL256" i="1"/>
  <c r="AF256" i="1"/>
  <c r="AF261" i="1"/>
  <c r="AL261" i="1"/>
  <c r="AL279" i="1"/>
  <c r="AF279" i="1"/>
  <c r="AI323" i="1"/>
  <c r="AH321" i="1"/>
  <c r="AI158" i="1"/>
  <c r="AI31" i="1"/>
  <c r="AB265" i="1"/>
  <c r="AB264" i="1" s="1"/>
  <c r="AB12" i="1"/>
  <c r="AC161" i="1"/>
  <c r="AC153" i="1" s="1"/>
  <c r="AB152" i="1"/>
  <c r="E264" i="1"/>
  <c r="M189" i="1"/>
  <c r="M152" i="1" s="1"/>
  <c r="O12" i="1"/>
  <c r="J189" i="1"/>
  <c r="J152" i="1" s="1"/>
  <c r="G189" i="1"/>
  <c r="G152" i="1" s="1"/>
  <c r="D189" i="1"/>
  <c r="D152" i="1" s="1"/>
  <c r="F264" i="1"/>
  <c r="O189" i="1"/>
  <c r="L12" i="1"/>
  <c r="G12" i="1"/>
  <c r="L189" i="1"/>
  <c r="I12" i="1"/>
  <c r="F189" i="1"/>
  <c r="T189" i="1"/>
  <c r="T152" i="1" s="1"/>
  <c r="J12" i="1"/>
  <c r="K12" i="1"/>
  <c r="H12" i="1"/>
  <c r="U189" i="1"/>
  <c r="K189" i="1"/>
  <c r="N12" i="1"/>
  <c r="D12" i="1"/>
  <c r="D263" i="1" s="1"/>
  <c r="M12" i="1"/>
  <c r="M264" i="1"/>
  <c r="F12" i="1"/>
  <c r="AC52" i="1"/>
  <c r="I189" i="1"/>
  <c r="AC114" i="1"/>
  <c r="AC95" i="1"/>
  <c r="E12" i="1"/>
  <c r="E263" i="1" s="1"/>
  <c r="H189" i="1"/>
  <c r="X264" i="1"/>
  <c r="N189" i="1"/>
  <c r="O264" i="1"/>
  <c r="AC266" i="1"/>
  <c r="AC265" i="1" s="1"/>
  <c r="AC224" i="1"/>
  <c r="AC21" i="1"/>
  <c r="E152" i="1"/>
  <c r="AA264" i="1"/>
  <c r="N264" i="1"/>
  <c r="H264" i="1"/>
  <c r="P153" i="1"/>
  <c r="U264" i="1"/>
  <c r="W264" i="1"/>
  <c r="Y264" i="1"/>
  <c r="W12" i="1"/>
  <c r="V12" i="1"/>
  <c r="V264" i="1"/>
  <c r="Y189" i="1"/>
  <c r="Z264" i="1"/>
  <c r="U12" i="1"/>
  <c r="T12" i="1"/>
  <c r="Z12" i="1"/>
  <c r="AA189" i="1"/>
  <c r="AA12" i="1"/>
  <c r="V189" i="1"/>
  <c r="Z189" i="1"/>
  <c r="W189" i="1"/>
  <c r="AD288" i="1"/>
  <c r="AD289" i="1"/>
  <c r="AD333" i="1"/>
  <c r="R307" i="1"/>
  <c r="AD80" i="1"/>
  <c r="AD124" i="1"/>
  <c r="AD90" i="1"/>
  <c r="R164" i="1"/>
  <c r="AD91" i="1"/>
  <c r="AD306" i="1"/>
  <c r="AD283" i="1"/>
  <c r="AD248" i="1"/>
  <c r="AL248" i="1" s="1"/>
  <c r="AD202" i="1"/>
  <c r="AD122" i="1"/>
  <c r="AD77" i="1"/>
  <c r="AD119" i="1"/>
  <c r="AD318" i="1"/>
  <c r="AL318" i="1" s="1"/>
  <c r="AD343" i="1"/>
  <c r="P224" i="1"/>
  <c r="AD223" i="1"/>
  <c r="AL223" i="1" s="1"/>
  <c r="AD183" i="1"/>
  <c r="AL183" i="1" s="1"/>
  <c r="AD103" i="1"/>
  <c r="AD97" i="1"/>
  <c r="AD338" i="1"/>
  <c r="AD186" i="1"/>
  <c r="AL186" i="1" s="1"/>
  <c r="AD156" i="1"/>
  <c r="AL156" i="1" s="1"/>
  <c r="AD133" i="1"/>
  <c r="AD93" i="1"/>
  <c r="R54" i="1"/>
  <c r="Y12" i="1"/>
  <c r="AD324" i="1"/>
  <c r="AD87" i="1"/>
  <c r="AD45" i="1"/>
  <c r="X12" i="1"/>
  <c r="AD347" i="1"/>
  <c r="AD257" i="1"/>
  <c r="AD249" i="1"/>
  <c r="AL249" i="1" s="1"/>
  <c r="AD298" i="1"/>
  <c r="AD291" i="1"/>
  <c r="AD247" i="1"/>
  <c r="AL247" i="1" s="1"/>
  <c r="AD194" i="1"/>
  <c r="AL194" i="1" s="1"/>
  <c r="AD184" i="1"/>
  <c r="AL184" i="1" s="1"/>
  <c r="Q279" i="1"/>
  <c r="AD345" i="1"/>
  <c r="AD278" i="1"/>
  <c r="AD245" i="1"/>
  <c r="AL245" i="1" s="1"/>
  <c r="AD170" i="1"/>
  <c r="AL170" i="1" s="1"/>
  <c r="X189" i="1"/>
  <c r="Q191" i="1"/>
  <c r="Q190" i="1" s="1"/>
  <c r="AD198" i="1"/>
  <c r="Q339" i="1"/>
  <c r="P265" i="1"/>
  <c r="AD280" i="1"/>
  <c r="AD273" i="1"/>
  <c r="AL273" i="1" s="1"/>
  <c r="AD269" i="1"/>
  <c r="AL269" i="1" s="1"/>
  <c r="AD234" i="1"/>
  <c r="AL234" i="1" s="1"/>
  <c r="AD302" i="1"/>
  <c r="Q229" i="1"/>
  <c r="Q240" i="1"/>
  <c r="Q238" i="1" s="1"/>
  <c r="Q237" i="1" s="1"/>
  <c r="AD270" i="1"/>
  <c r="AL270" i="1" s="1"/>
  <c r="AD205" i="1"/>
  <c r="AD348" i="1"/>
  <c r="AD313" i="1"/>
  <c r="AL313" i="1" s="1"/>
  <c r="R339" i="1"/>
  <c r="AD299" i="1"/>
  <c r="AL299" i="1" s="1"/>
  <c r="AD284" i="1"/>
  <c r="Q271" i="1"/>
  <c r="Q167" i="1"/>
  <c r="Q161" i="1" s="1"/>
  <c r="Q153" i="1" s="1"/>
  <c r="AD350" i="1"/>
  <c r="AD316" i="1"/>
  <c r="AD163" i="1"/>
  <c r="AL163" i="1" s="1"/>
  <c r="R167" i="1"/>
  <c r="Q174" i="1"/>
  <c r="AD106" i="1"/>
  <c r="AD329" i="1"/>
  <c r="R328" i="1"/>
  <c r="AD276" i="1"/>
  <c r="AD214" i="1"/>
  <c r="AL214" i="1" s="1"/>
  <c r="Q267" i="1"/>
  <c r="Q307" i="1"/>
  <c r="AD286" i="1"/>
  <c r="AD207" i="1"/>
  <c r="AD120" i="1"/>
  <c r="R321" i="1"/>
  <c r="AD310" i="1"/>
  <c r="S271" i="1"/>
  <c r="R271" i="1"/>
  <c r="AD308" i="1"/>
  <c r="R229" i="1"/>
  <c r="AD252" i="1"/>
  <c r="AL252" i="1" s="1"/>
  <c r="AD188" i="1"/>
  <c r="AL188" i="1" s="1"/>
  <c r="AD231" i="1"/>
  <c r="AL231" i="1" s="1"/>
  <c r="AD144" i="1"/>
  <c r="AD208" i="1"/>
  <c r="AD341" i="1"/>
  <c r="S321" i="1"/>
  <c r="Q332" i="1"/>
  <c r="AD230" i="1"/>
  <c r="AL230" i="1" s="1"/>
  <c r="AD246" i="1"/>
  <c r="AL246" i="1" s="1"/>
  <c r="AD217" i="1"/>
  <c r="AD209" i="1"/>
  <c r="AD201" i="1"/>
  <c r="Q225" i="1"/>
  <c r="AD125" i="1"/>
  <c r="AD210" i="1"/>
  <c r="Q328" i="1"/>
  <c r="AD322" i="1"/>
  <c r="AL322" i="1" s="1"/>
  <c r="R279" i="1"/>
  <c r="AD281" i="1"/>
  <c r="AD305" i="1"/>
  <c r="AD236" i="1"/>
  <c r="AL236" i="1" s="1"/>
  <c r="AD179" i="1"/>
  <c r="AD173" i="1"/>
  <c r="R182" i="1"/>
  <c r="Q182" i="1"/>
  <c r="AD99" i="1"/>
  <c r="AD292" i="1"/>
  <c r="AD250" i="1"/>
  <c r="AL250" i="1" s="1"/>
  <c r="AD215" i="1"/>
  <c r="AD196" i="1"/>
  <c r="Q197" i="1"/>
  <c r="AD200" i="1"/>
  <c r="AD187" i="1"/>
  <c r="AL187" i="1" s="1"/>
  <c r="AD138" i="1"/>
  <c r="Q55" i="1"/>
  <c r="AD136" i="1"/>
  <c r="S164" i="1"/>
  <c r="AD147" i="1"/>
  <c r="AD141" i="1"/>
  <c r="AD43" i="1"/>
  <c r="R108" i="1"/>
  <c r="AD115" i="1"/>
  <c r="AD131" i="1"/>
  <c r="R55" i="1"/>
  <c r="AD104" i="1"/>
  <c r="R34" i="1"/>
  <c r="R32" i="1" s="1"/>
  <c r="R31" i="1" s="1"/>
  <c r="Q34" i="1"/>
  <c r="Q32" i="1" s="1"/>
  <c r="Q31" i="1" s="1"/>
  <c r="Q40" i="1"/>
  <c r="Q59" i="1"/>
  <c r="R44" i="1"/>
  <c r="Q44" i="1"/>
  <c r="AD51" i="1"/>
  <c r="Q25" i="1"/>
  <c r="S44" i="1"/>
  <c r="AD50" i="1"/>
  <c r="R220" i="1"/>
  <c r="AD206" i="1"/>
  <c r="AD88" i="1"/>
  <c r="R197" i="1"/>
  <c r="AD113" i="1"/>
  <c r="Q116" i="1"/>
  <c r="Q114" i="1" s="1"/>
  <c r="AD76" i="1"/>
  <c r="AD86" i="1"/>
  <c r="Q47" i="1"/>
  <c r="AD26" i="1"/>
  <c r="Q61" i="1"/>
  <c r="AD199" i="1"/>
  <c r="R53" i="1"/>
  <c r="AD82" i="1"/>
  <c r="R116" i="1"/>
  <c r="AD57" i="1"/>
  <c r="Q73" i="1"/>
  <c r="AD128" i="1"/>
  <c r="R16" i="1"/>
  <c r="R14" i="1" s="1"/>
  <c r="Q16" i="1"/>
  <c r="Q14" i="1" s="1"/>
  <c r="Q13" i="1" s="1"/>
  <c r="S62" i="1"/>
  <c r="P21" i="1"/>
  <c r="AD151" i="1"/>
  <c r="AD129" i="1"/>
  <c r="S116" i="1"/>
  <c r="AD142" i="1"/>
  <c r="Q56" i="1"/>
  <c r="S56" i="1"/>
  <c r="R89" i="1"/>
  <c r="R73" i="1"/>
  <c r="AD102" i="1"/>
  <c r="AD81" i="1"/>
  <c r="S25" i="1"/>
  <c r="AD29" i="1"/>
  <c r="Q132" i="1"/>
  <c r="AD85" i="1"/>
  <c r="Q89" i="1"/>
  <c r="S60" i="1"/>
  <c r="Q83" i="1"/>
  <c r="AD78" i="1"/>
  <c r="AD148" i="1"/>
  <c r="R123" i="1"/>
  <c r="Q58" i="1"/>
  <c r="AD150" i="1"/>
  <c r="AD107" i="1"/>
  <c r="AD79" i="1"/>
  <c r="R60" i="1"/>
  <c r="R100" i="1"/>
  <c r="R58" i="1"/>
  <c r="AD15" i="1"/>
  <c r="S22" i="1"/>
  <c r="Q22" i="1"/>
  <c r="AD75" i="1"/>
  <c r="S34" i="1"/>
  <c r="AD33" i="1"/>
  <c r="AD171" i="1"/>
  <c r="AD112" i="1"/>
  <c r="Q63" i="1"/>
  <c r="Q53" i="1"/>
  <c r="AD94" i="1"/>
  <c r="AD105" i="1"/>
  <c r="AD49" i="1"/>
  <c r="Q100" i="1"/>
  <c r="Q95" i="1" s="1"/>
  <c r="AD41" i="1"/>
  <c r="R137" i="1"/>
  <c r="AD126" i="1"/>
  <c r="AD145" i="1"/>
  <c r="AD92" i="1"/>
  <c r="R59" i="1"/>
  <c r="AD139" i="1"/>
  <c r="R61" i="1"/>
  <c r="AD37" i="1"/>
  <c r="AD20" i="1"/>
  <c r="AG37" i="1" l="1"/>
  <c r="AF37" i="1"/>
  <c r="AG20" i="1"/>
  <c r="AF20" i="1"/>
  <c r="AG105" i="1"/>
  <c r="AF105" i="1"/>
  <c r="AL200" i="1"/>
  <c r="AF200" i="1"/>
  <c r="AH305" i="1"/>
  <c r="AI305" i="1" s="1"/>
  <c r="AJ305" i="1" s="1"/>
  <c r="AK305" i="1" s="1"/>
  <c r="AL305" i="1"/>
  <c r="AF305" i="1"/>
  <c r="AG106" i="1"/>
  <c r="AF106" i="1"/>
  <c r="AL198" i="1"/>
  <c r="AF198" i="1"/>
  <c r="AL298" i="1"/>
  <c r="AF298" i="1"/>
  <c r="AG122" i="1"/>
  <c r="AF122" i="1"/>
  <c r="AL289" i="1"/>
  <c r="AF289" i="1"/>
  <c r="AL202" i="1"/>
  <c r="AF202" i="1"/>
  <c r="AL288" i="1"/>
  <c r="AF288" i="1"/>
  <c r="AH151" i="1"/>
  <c r="AI151" i="1" s="1"/>
  <c r="AJ151" i="1" s="1"/>
  <c r="AK151" i="1" s="1"/>
  <c r="AK12" i="1" s="1"/>
  <c r="AG151" i="1"/>
  <c r="AF151" i="1"/>
  <c r="AH257" i="1"/>
  <c r="AE257" i="1"/>
  <c r="AG257" i="1" s="1"/>
  <c r="AL257" i="1"/>
  <c r="AF257" i="1"/>
  <c r="AG129" i="1"/>
  <c r="AF129" i="1"/>
  <c r="AG79" i="1"/>
  <c r="AF79" i="1"/>
  <c r="AG26" i="1"/>
  <c r="AF26" i="1"/>
  <c r="AG120" i="1"/>
  <c r="AF120" i="1"/>
  <c r="AG97" i="1"/>
  <c r="AF97" i="1"/>
  <c r="AL283" i="1"/>
  <c r="AF283" i="1"/>
  <c r="AG94" i="1"/>
  <c r="AF94" i="1"/>
  <c r="AL281" i="1"/>
  <c r="AF281" i="1"/>
  <c r="AG29" i="1"/>
  <c r="AF29" i="1"/>
  <c r="AG112" i="1"/>
  <c r="AF112" i="1"/>
  <c r="AG107" i="1"/>
  <c r="AF107" i="1"/>
  <c r="AG51" i="1"/>
  <c r="AF51" i="1"/>
  <c r="AG43" i="1"/>
  <c r="AF43" i="1"/>
  <c r="AH208" i="1"/>
  <c r="AI208" i="1" s="1"/>
  <c r="AJ208" i="1" s="1"/>
  <c r="AK208" i="1" s="1"/>
  <c r="AL208" i="1"/>
  <c r="AF208" i="1"/>
  <c r="AH207" i="1"/>
  <c r="AI207" i="1" s="1"/>
  <c r="AJ207" i="1" s="1"/>
  <c r="AK207" i="1" s="1"/>
  <c r="AL207" i="1"/>
  <c r="AM208" i="1"/>
  <c r="AF207" i="1"/>
  <c r="AH316" i="1"/>
  <c r="AE316" i="1"/>
  <c r="AG316" i="1" s="1"/>
  <c r="AL316" i="1"/>
  <c r="AF316" i="1"/>
  <c r="AG103" i="1"/>
  <c r="AF103" i="1"/>
  <c r="AH306" i="1"/>
  <c r="AI306" i="1" s="1"/>
  <c r="AJ306" i="1" s="1"/>
  <c r="AK306" i="1" s="1"/>
  <c r="AE306" i="1"/>
  <c r="AG306" i="1" s="1"/>
  <c r="AL306" i="1"/>
  <c r="AF306" i="1"/>
  <c r="AJ31" i="1"/>
  <c r="AL199" i="1"/>
  <c r="AF199" i="1"/>
  <c r="AG139" i="1"/>
  <c r="AF139" i="1"/>
  <c r="AH215" i="1"/>
  <c r="AI215" i="1" s="1"/>
  <c r="AJ215" i="1" s="1"/>
  <c r="AK215" i="1" s="1"/>
  <c r="AL215" i="1"/>
  <c r="AF215" i="1"/>
  <c r="AG92" i="1"/>
  <c r="AF92" i="1"/>
  <c r="AH171" i="1"/>
  <c r="AI171" i="1" s="1"/>
  <c r="AJ171" i="1" s="1"/>
  <c r="AK171" i="1" s="1"/>
  <c r="AL171" i="1"/>
  <c r="AE171" i="1"/>
  <c r="AG171" i="1" s="1"/>
  <c r="AF171" i="1"/>
  <c r="AG150" i="1"/>
  <c r="AF150" i="1"/>
  <c r="AG81" i="1"/>
  <c r="AF81" i="1"/>
  <c r="AG86" i="1"/>
  <c r="AF86" i="1"/>
  <c r="AG141" i="1"/>
  <c r="AF141" i="1"/>
  <c r="AL292" i="1"/>
  <c r="AF292" i="1"/>
  <c r="AH210" i="1"/>
  <c r="AI210" i="1" s="1"/>
  <c r="AJ210" i="1" s="1"/>
  <c r="AK210" i="1" s="1"/>
  <c r="AL210" i="1"/>
  <c r="AF210" i="1"/>
  <c r="AG144" i="1"/>
  <c r="AF144" i="1"/>
  <c r="AL286" i="1"/>
  <c r="AF286" i="1"/>
  <c r="AH302" i="1"/>
  <c r="AI302" i="1" s="1"/>
  <c r="AJ302" i="1" s="1"/>
  <c r="AK302" i="1" s="1"/>
  <c r="AL302" i="1"/>
  <c r="AF302" i="1"/>
  <c r="AH278" i="1"/>
  <c r="AI278" i="1" s="1"/>
  <c r="AJ278" i="1" s="1"/>
  <c r="AK278" i="1" s="1"/>
  <c r="AL278" i="1"/>
  <c r="AF278" i="1"/>
  <c r="AG45" i="1"/>
  <c r="AF45" i="1"/>
  <c r="AG91" i="1"/>
  <c r="AF91" i="1"/>
  <c r="AH31" i="1"/>
  <c r="AL205" i="1"/>
  <c r="AF205" i="1"/>
  <c r="AG76" i="1"/>
  <c r="AF76" i="1"/>
  <c r="AG87" i="1"/>
  <c r="AF87" i="1"/>
  <c r="AG131" i="1"/>
  <c r="AF131" i="1"/>
  <c r="AH324" i="1"/>
  <c r="AI324" i="1" s="1"/>
  <c r="AJ324" i="1" s="1"/>
  <c r="AK324" i="1" s="1"/>
  <c r="AE324" i="1"/>
  <c r="AG324" i="1" s="1"/>
  <c r="AL324" i="1"/>
  <c r="AF324" i="1"/>
  <c r="AG90" i="1"/>
  <c r="AF90" i="1"/>
  <c r="AH310" i="1"/>
  <c r="AI310" i="1" s="1"/>
  <c r="AJ310" i="1" s="1"/>
  <c r="AK310" i="1" s="1"/>
  <c r="AE310" i="1"/>
  <c r="AG310" i="1" s="1"/>
  <c r="AL310" i="1"/>
  <c r="AF310" i="1"/>
  <c r="AL196" i="1"/>
  <c r="AF196" i="1"/>
  <c r="AG33" i="1"/>
  <c r="AF33" i="1"/>
  <c r="AG147" i="1"/>
  <c r="AF147" i="1"/>
  <c r="AG126" i="1"/>
  <c r="AF126" i="1"/>
  <c r="AG113" i="1"/>
  <c r="AF113" i="1"/>
  <c r="AG136" i="1"/>
  <c r="AF136" i="1"/>
  <c r="AL201" i="1"/>
  <c r="AF201" i="1"/>
  <c r="AL284" i="1"/>
  <c r="AF284" i="1"/>
  <c r="AG124" i="1"/>
  <c r="AF124" i="1"/>
  <c r="AG158" i="1"/>
  <c r="AE157" i="1"/>
  <c r="AG157" i="1" s="1"/>
  <c r="AG85" i="1"/>
  <c r="AF85" i="1"/>
  <c r="AG145" i="1"/>
  <c r="AF145" i="1"/>
  <c r="AG78" i="1"/>
  <c r="AF78" i="1"/>
  <c r="AL173" i="1"/>
  <c r="AF173" i="1"/>
  <c r="AH209" i="1"/>
  <c r="AI209" i="1" s="1"/>
  <c r="AJ209" i="1" s="1"/>
  <c r="AK209" i="1" s="1"/>
  <c r="AL209" i="1"/>
  <c r="AF209" i="1"/>
  <c r="AH276" i="1"/>
  <c r="AE276" i="1"/>
  <c r="AG276" i="1" s="1"/>
  <c r="AL276" i="1"/>
  <c r="AF276" i="1"/>
  <c r="AL280" i="1"/>
  <c r="AF280" i="1"/>
  <c r="AG80" i="1"/>
  <c r="AF80" i="1"/>
  <c r="AG115" i="1"/>
  <c r="AF115" i="1"/>
  <c r="AG125" i="1"/>
  <c r="AF125" i="1"/>
  <c r="AG128" i="1"/>
  <c r="AF128" i="1"/>
  <c r="AG75" i="1"/>
  <c r="AF75" i="1"/>
  <c r="AF57" i="1"/>
  <c r="AG57" i="1"/>
  <c r="AG88" i="1"/>
  <c r="AF88" i="1"/>
  <c r="AG138" i="1"/>
  <c r="AF138" i="1"/>
  <c r="AL179" i="1"/>
  <c r="AF179" i="1"/>
  <c r="AH217" i="1"/>
  <c r="AI217" i="1" s="1"/>
  <c r="AJ217" i="1" s="1"/>
  <c r="AK217" i="1" s="1"/>
  <c r="AL217" i="1"/>
  <c r="AE217" i="1"/>
  <c r="AG217" i="1" s="1"/>
  <c r="AF217" i="1"/>
  <c r="AH308" i="1"/>
  <c r="AE308" i="1"/>
  <c r="AG308" i="1" s="1"/>
  <c r="AL308" i="1"/>
  <c r="AF308" i="1"/>
  <c r="AG93" i="1"/>
  <c r="AF93" i="1"/>
  <c r="AG119" i="1"/>
  <c r="AF119" i="1"/>
  <c r="AG50" i="1"/>
  <c r="AF50" i="1"/>
  <c r="AG102" i="1"/>
  <c r="AF102" i="1"/>
  <c r="AG99" i="1"/>
  <c r="AF99" i="1"/>
  <c r="AG148" i="1"/>
  <c r="AF148" i="1"/>
  <c r="AG41" i="1"/>
  <c r="AF41" i="1"/>
  <c r="AG49" i="1"/>
  <c r="AF49" i="1"/>
  <c r="AG15" i="1"/>
  <c r="AF15" i="1"/>
  <c r="AG142" i="1"/>
  <c r="AF142" i="1"/>
  <c r="AG82" i="1"/>
  <c r="AF82" i="1"/>
  <c r="AH206" i="1"/>
  <c r="AL206" i="1"/>
  <c r="AF206" i="1"/>
  <c r="AG104" i="1"/>
  <c r="AF104" i="1"/>
  <c r="AH291" i="1"/>
  <c r="AI291" i="1" s="1"/>
  <c r="AJ291" i="1" s="1"/>
  <c r="AK291" i="1" s="1"/>
  <c r="AL291" i="1"/>
  <c r="AF291" i="1"/>
  <c r="AG133" i="1"/>
  <c r="AF133" i="1"/>
  <c r="AG77" i="1"/>
  <c r="AF77" i="1"/>
  <c r="AG266" i="1"/>
  <c r="AI206" i="1"/>
  <c r="AH205" i="1"/>
  <c r="AI276" i="1"/>
  <c r="AH271" i="1"/>
  <c r="AH266" i="1" s="1"/>
  <c r="AI308" i="1"/>
  <c r="AH307" i="1"/>
  <c r="AI257" i="1"/>
  <c r="AH256" i="1"/>
  <c r="AJ158" i="1"/>
  <c r="AI316" i="1"/>
  <c r="AH315" i="1"/>
  <c r="AJ323" i="1"/>
  <c r="AI321" i="1"/>
  <c r="AI12" i="1"/>
  <c r="AJ12" i="1"/>
  <c r="AH12" i="1"/>
  <c r="AB262" i="1"/>
  <c r="AB326" i="1" s="1"/>
  <c r="AB327" i="1" s="1"/>
  <c r="F152" i="1"/>
  <c r="O152" i="1"/>
  <c r="O262" i="1" s="1"/>
  <c r="O326" i="1" s="1"/>
  <c r="O327" i="1" s="1"/>
  <c r="L152" i="1"/>
  <c r="L262" i="1" s="1"/>
  <c r="L326" i="1" s="1"/>
  <c r="L327" i="1" s="1"/>
  <c r="H152" i="1"/>
  <c r="U152" i="1"/>
  <c r="D262" i="1"/>
  <c r="D326" i="1" s="1"/>
  <c r="D353" i="1" s="1"/>
  <c r="D354" i="1"/>
  <c r="D352" i="1"/>
  <c r="D327" i="1"/>
  <c r="T262" i="1"/>
  <c r="T326" i="1" s="1"/>
  <c r="T353" i="1" s="1"/>
  <c r="T354" i="1" s="1"/>
  <c r="M262" i="1"/>
  <c r="M326" i="1" s="1"/>
  <c r="M353" i="1" s="1"/>
  <c r="M354" i="1" s="1"/>
  <c r="E354" i="1"/>
  <c r="E352" i="1"/>
  <c r="K152" i="1"/>
  <c r="E327" i="1"/>
  <c r="I152" i="1"/>
  <c r="N152" i="1"/>
  <c r="N262" i="1" s="1"/>
  <c r="N326" i="1" s="1"/>
  <c r="N327" i="1" s="1"/>
  <c r="G262" i="1"/>
  <c r="G326" i="1" s="1"/>
  <c r="G327" i="1" s="1"/>
  <c r="AC264" i="1"/>
  <c r="AC189" i="1"/>
  <c r="AC12" i="1"/>
  <c r="E262" i="1"/>
  <c r="E326" i="1" s="1"/>
  <c r="J262" i="1"/>
  <c r="J326" i="1" s="1"/>
  <c r="J327" i="1" s="1"/>
  <c r="Q21" i="1"/>
  <c r="AA152" i="1"/>
  <c r="AA262" i="1" s="1"/>
  <c r="AA326" i="1" s="1"/>
  <c r="AA353" i="1" s="1"/>
  <c r="AA354" i="1" s="1"/>
  <c r="Y152" i="1"/>
  <c r="P189" i="1"/>
  <c r="V152" i="1"/>
  <c r="Q224" i="1"/>
  <c r="Z152" i="1"/>
  <c r="W152" i="1"/>
  <c r="AD154" i="1"/>
  <c r="AL154" i="1" s="1"/>
  <c r="AD342" i="1"/>
  <c r="R161" i="1"/>
  <c r="R153" i="1" s="1"/>
  <c r="S32" i="1"/>
  <c r="S31" i="1" s="1"/>
  <c r="R332" i="1"/>
  <c r="AD314" i="1"/>
  <c r="AL314" i="1" s="1"/>
  <c r="S123" i="1"/>
  <c r="S114" i="1" s="1"/>
  <c r="AD233" i="1"/>
  <c r="AL233" i="1" s="1"/>
  <c r="AD65" i="1"/>
  <c r="AD216" i="1"/>
  <c r="AD178" i="1"/>
  <c r="S73" i="1"/>
  <c r="AD46" i="1"/>
  <c r="AD255" i="1"/>
  <c r="AL255" i="1" s="1"/>
  <c r="S167" i="1"/>
  <c r="S161" i="1" s="1"/>
  <c r="S153" i="1" s="1"/>
  <c r="AD293" i="1"/>
  <c r="AD160" i="1"/>
  <c r="AD39" i="1"/>
  <c r="AD235" i="1"/>
  <c r="AL235" i="1" s="1"/>
  <c r="Q266" i="1"/>
  <c r="AD243" i="1"/>
  <c r="AL243" i="1" s="1"/>
  <c r="R13" i="1"/>
  <c r="R114" i="1"/>
  <c r="S342" i="1"/>
  <c r="AD123" i="1"/>
  <c r="S332" i="1"/>
  <c r="AD335" i="1"/>
  <c r="S89" i="1"/>
  <c r="AD62" i="1"/>
  <c r="S339" i="1"/>
  <c r="S197" i="1"/>
  <c r="AD304" i="1"/>
  <c r="S53" i="1"/>
  <c r="S174" i="1"/>
  <c r="AD67" i="1"/>
  <c r="S16" i="1"/>
  <c r="S14" i="1" s="1"/>
  <c r="S13" i="1" s="1"/>
  <c r="AD89" i="1"/>
  <c r="S58" i="1"/>
  <c r="AD98" i="1"/>
  <c r="R52" i="1"/>
  <c r="S108" i="1"/>
  <c r="AD109" i="1"/>
  <c r="AD307" i="1"/>
  <c r="AE307" i="1" s="1"/>
  <c r="AG307" i="1" s="1"/>
  <c r="S100" i="1"/>
  <c r="AD101" i="1"/>
  <c r="R63" i="1"/>
  <c r="R47" i="1"/>
  <c r="S54" i="1"/>
  <c r="AD321" i="1"/>
  <c r="AE321" i="1" s="1"/>
  <c r="AG321" i="1" s="1"/>
  <c r="R225" i="1"/>
  <c r="R224" i="1" s="1"/>
  <c r="S137" i="1"/>
  <c r="AD64" i="1"/>
  <c r="S132" i="1"/>
  <c r="S21" i="1"/>
  <c r="S40" i="1"/>
  <c r="AD165" i="1"/>
  <c r="AL165" i="1" s="1"/>
  <c r="R240" i="1"/>
  <c r="R238" i="1" s="1"/>
  <c r="R237" i="1" s="1"/>
  <c r="R191" i="1"/>
  <c r="R190" i="1" s="1"/>
  <c r="S191" i="1"/>
  <c r="S190" i="1" s="1"/>
  <c r="AD180" i="1"/>
  <c r="AD176" i="1"/>
  <c r="AD331" i="1"/>
  <c r="AD117" i="1"/>
  <c r="R95" i="1"/>
  <c r="R25" i="1"/>
  <c r="R21" i="1" s="1"/>
  <c r="AD28" i="1"/>
  <c r="AD349" i="1"/>
  <c r="AD239" i="1"/>
  <c r="AL239" i="1" s="1"/>
  <c r="AD285" i="1"/>
  <c r="AD168" i="1"/>
  <c r="S240" i="1"/>
  <c r="S238" i="1" s="1"/>
  <c r="S237" i="1" s="1"/>
  <c r="P264" i="1"/>
  <c r="AD260" i="1"/>
  <c r="AL260" i="1" s="1"/>
  <c r="AD19" i="1"/>
  <c r="AD42" i="1"/>
  <c r="R40" i="1"/>
  <c r="R132" i="1"/>
  <c r="AD211" i="1"/>
  <c r="AD96" i="1"/>
  <c r="AD18" i="1"/>
  <c r="AD36" i="1"/>
  <c r="AD23" i="1"/>
  <c r="AD74" i="1"/>
  <c r="R174" i="1"/>
  <c r="AD272" i="1"/>
  <c r="AL272" i="1" s="1"/>
  <c r="R83" i="1"/>
  <c r="AD84" i="1"/>
  <c r="S83" i="1"/>
  <c r="S55" i="1"/>
  <c r="AD175" i="1"/>
  <c r="AD301" i="1"/>
  <c r="AD60" i="1"/>
  <c r="R267" i="1"/>
  <c r="R266" i="1" s="1"/>
  <c r="R265" i="1" s="1"/>
  <c r="S267" i="1"/>
  <c r="S266" i="1" s="1"/>
  <c r="AD282" i="1"/>
  <c r="X152" i="1"/>
  <c r="S182" i="1"/>
  <c r="AD177" i="1"/>
  <c r="S220" i="1"/>
  <c r="AD221" i="1"/>
  <c r="AL221" i="1" s="1"/>
  <c r="S229" i="1"/>
  <c r="Q52" i="1"/>
  <c r="P12" i="1"/>
  <c r="S61" i="1"/>
  <c r="AD137" i="1"/>
  <c r="S225" i="1"/>
  <c r="AD218" i="1"/>
  <c r="S307" i="1"/>
  <c r="S328" i="1"/>
  <c r="AD268" i="1"/>
  <c r="AF62" i="1" l="1"/>
  <c r="AG62" i="1"/>
  <c r="AL177" i="1"/>
  <c r="AF177" i="1"/>
  <c r="AG19" i="1"/>
  <c r="AF19" i="1"/>
  <c r="AL268" i="1"/>
  <c r="AF268" i="1"/>
  <c r="AL176" i="1"/>
  <c r="AF176" i="1"/>
  <c r="AF89" i="1"/>
  <c r="AG89" i="1"/>
  <c r="AF123" i="1"/>
  <c r="AG123" i="1"/>
  <c r="AG46" i="1"/>
  <c r="AF46" i="1"/>
  <c r="AG64" i="1"/>
  <c r="AF64" i="1"/>
  <c r="AH293" i="1"/>
  <c r="AI293" i="1" s="1"/>
  <c r="AJ293" i="1" s="1"/>
  <c r="AK293" i="1" s="1"/>
  <c r="AL293" i="1"/>
  <c r="AF293" i="1"/>
  <c r="AG42" i="1"/>
  <c r="AF42" i="1"/>
  <c r="AG98" i="1"/>
  <c r="AF98" i="1"/>
  <c r="AL180" i="1"/>
  <c r="AF180" i="1"/>
  <c r="AG84" i="1"/>
  <c r="AF84" i="1"/>
  <c r="AH218" i="1"/>
  <c r="AI218" i="1" s="1"/>
  <c r="AJ218" i="1" s="1"/>
  <c r="AK218" i="1" s="1"/>
  <c r="AL218" i="1"/>
  <c r="AE218" i="1"/>
  <c r="AG218" i="1" s="1"/>
  <c r="AF218" i="1"/>
  <c r="AG67" i="1"/>
  <c r="AF67" i="1"/>
  <c r="AL178" i="1"/>
  <c r="AF178" i="1"/>
  <c r="AE265" i="1"/>
  <c r="AL282" i="1"/>
  <c r="AF282" i="1"/>
  <c r="AH168" i="1"/>
  <c r="AE168" i="1"/>
  <c r="AG168" i="1" s="1"/>
  <c r="AL168" i="1"/>
  <c r="AF168" i="1"/>
  <c r="AH216" i="1"/>
  <c r="AI216" i="1" s="1"/>
  <c r="AJ216" i="1" s="1"/>
  <c r="AK216" i="1" s="1"/>
  <c r="AL216" i="1"/>
  <c r="AE216" i="1"/>
  <c r="AF216" i="1"/>
  <c r="AG74" i="1"/>
  <c r="AF74" i="1"/>
  <c r="AF137" i="1"/>
  <c r="AG137" i="1"/>
  <c r="AG36" i="1"/>
  <c r="AF36" i="1"/>
  <c r="AL285" i="1"/>
  <c r="AF285" i="1"/>
  <c r="AG101" i="1"/>
  <c r="AF101" i="1"/>
  <c r="AD54" i="1"/>
  <c r="AG65" i="1"/>
  <c r="AF65" i="1"/>
  <c r="AG18" i="1"/>
  <c r="AF18" i="1"/>
  <c r="AH301" i="1"/>
  <c r="AI301" i="1" s="1"/>
  <c r="AJ301" i="1" s="1"/>
  <c r="AK301" i="1" s="1"/>
  <c r="AL301" i="1"/>
  <c r="AF301" i="1"/>
  <c r="AG96" i="1"/>
  <c r="AF96" i="1"/>
  <c r="AG117" i="1"/>
  <c r="AF117" i="1"/>
  <c r="AG23" i="1"/>
  <c r="AF23" i="1"/>
  <c r="AF60" i="1"/>
  <c r="AG60" i="1"/>
  <c r="AH304" i="1"/>
  <c r="AI304" i="1" s="1"/>
  <c r="AJ304" i="1" s="1"/>
  <c r="AK304" i="1" s="1"/>
  <c r="AL304" i="1"/>
  <c r="AF304" i="1"/>
  <c r="AL175" i="1"/>
  <c r="AF175" i="1"/>
  <c r="AH211" i="1"/>
  <c r="AI211" i="1" s="1"/>
  <c r="AJ211" i="1" s="1"/>
  <c r="AK211" i="1" s="1"/>
  <c r="AL211" i="1"/>
  <c r="AF211" i="1"/>
  <c r="AG28" i="1"/>
  <c r="AF28" i="1"/>
  <c r="AG109" i="1"/>
  <c r="AF109" i="1"/>
  <c r="AG39" i="1"/>
  <c r="AF39" i="1"/>
  <c r="AH160" i="1"/>
  <c r="AI160" i="1" s="1"/>
  <c r="AL160" i="1"/>
  <c r="AF160" i="1"/>
  <c r="AF321" i="1"/>
  <c r="AL321" i="1"/>
  <c r="AL307" i="1"/>
  <c r="AF307" i="1"/>
  <c r="AJ316" i="1"/>
  <c r="AI315" i="1"/>
  <c r="AJ308" i="1"/>
  <c r="AI307" i="1"/>
  <c r="AI168" i="1"/>
  <c r="AH167" i="1"/>
  <c r="AH161" i="1" s="1"/>
  <c r="AK323" i="1"/>
  <c r="AK321" i="1" s="1"/>
  <c r="AJ321" i="1"/>
  <c r="AJ276" i="1"/>
  <c r="AI271" i="1"/>
  <c r="AI266" i="1" s="1"/>
  <c r="AK158" i="1"/>
  <c r="AJ257" i="1"/>
  <c r="AI256" i="1"/>
  <c r="AJ206" i="1"/>
  <c r="AI205" i="1"/>
  <c r="T263" i="1"/>
  <c r="AA263" i="1"/>
  <c r="T327" i="1"/>
  <c r="AA327" i="1"/>
  <c r="AB263" i="1"/>
  <c r="M263" i="1"/>
  <c r="O263" i="1"/>
  <c r="G263" i="1"/>
  <c r="J263" i="1"/>
  <c r="L263" i="1"/>
  <c r="M327" i="1"/>
  <c r="N263" i="1"/>
  <c r="Q12" i="1"/>
  <c r="F262" i="1"/>
  <c r="AB353" i="1"/>
  <c r="AB354" i="1" s="1"/>
  <c r="AB346" i="1"/>
  <c r="AB351" i="1" s="1"/>
  <c r="AB352" i="1" s="1"/>
  <c r="U262" i="1"/>
  <c r="D346" i="1"/>
  <c r="D351" i="1" s="1"/>
  <c r="Q189" i="1"/>
  <c r="Q152" i="1" s="1"/>
  <c r="T346" i="1"/>
  <c r="T351" i="1" s="1"/>
  <c r="T352" i="1" s="1"/>
  <c r="H262" i="1"/>
  <c r="M346" i="1"/>
  <c r="M351" i="1" s="1"/>
  <c r="M352" i="1" s="1"/>
  <c r="AA346" i="1"/>
  <c r="AA351" i="1" s="1"/>
  <c r="AA352" i="1" s="1"/>
  <c r="K262" i="1"/>
  <c r="Q265" i="1"/>
  <c r="I262" i="1"/>
  <c r="N346" i="1"/>
  <c r="N351" i="1" s="1"/>
  <c r="N352" i="1" s="1"/>
  <c r="N353" i="1"/>
  <c r="N354" i="1" s="1"/>
  <c r="E346" i="1"/>
  <c r="E351" i="1" s="1"/>
  <c r="E353" i="1"/>
  <c r="G346" i="1"/>
  <c r="G351" i="1" s="1"/>
  <c r="G352" i="1" s="1"/>
  <c r="G353" i="1"/>
  <c r="G354" i="1" s="1"/>
  <c r="L353" i="1"/>
  <c r="L354" i="1" s="1"/>
  <c r="L346" i="1"/>
  <c r="L351" i="1" s="1"/>
  <c r="L352" i="1" s="1"/>
  <c r="O346" i="1"/>
  <c r="O351" i="1" s="1"/>
  <c r="O352" i="1" s="1"/>
  <c r="O353" i="1"/>
  <c r="O354" i="1" s="1"/>
  <c r="AD44" i="1"/>
  <c r="J353" i="1"/>
  <c r="J354" i="1" s="1"/>
  <c r="J346" i="1"/>
  <c r="J351" i="1" s="1"/>
  <c r="J352" i="1" s="1"/>
  <c r="AC152" i="1"/>
  <c r="Y262" i="1"/>
  <c r="P152" i="1"/>
  <c r="AD25" i="1"/>
  <c r="W262" i="1"/>
  <c r="V262" i="1"/>
  <c r="Z262" i="1"/>
  <c r="AD328" i="1"/>
  <c r="AD40" i="1"/>
  <c r="S95" i="1"/>
  <c r="S279" i="1"/>
  <c r="S265" i="1" s="1"/>
  <c r="AD242" i="1"/>
  <c r="AD135" i="1"/>
  <c r="AD254" i="1"/>
  <c r="AD192" i="1"/>
  <c r="AL192" i="1" s="1"/>
  <c r="AD294" i="1"/>
  <c r="S224" i="1"/>
  <c r="AD69" i="1"/>
  <c r="AD296" i="1"/>
  <c r="AD108" i="1"/>
  <c r="S59" i="1"/>
  <c r="S52" i="1" s="1"/>
  <c r="AD70" i="1"/>
  <c r="AD16" i="1"/>
  <c r="AD227" i="1"/>
  <c r="AL227" i="1" s="1"/>
  <c r="S63" i="1"/>
  <c r="AD232" i="1"/>
  <c r="AL232" i="1" s="1"/>
  <c r="R264" i="1"/>
  <c r="AD56" i="1"/>
  <c r="AD53" i="1"/>
  <c r="AD116" i="1"/>
  <c r="X262" i="1"/>
  <c r="AD34" i="1"/>
  <c r="AD22" i="1"/>
  <c r="AD167" i="1"/>
  <c r="AE167" i="1" s="1"/>
  <c r="AG167" i="1" s="1"/>
  <c r="S47" i="1"/>
  <c r="AD48" i="1"/>
  <c r="R12" i="1"/>
  <c r="AD339" i="1"/>
  <c r="AD72" i="1"/>
  <c r="AD66" i="1"/>
  <c r="R189" i="1"/>
  <c r="AD185" i="1"/>
  <c r="AL185" i="1" s="1"/>
  <c r="AD267" i="1"/>
  <c r="AD220" i="1"/>
  <c r="AL220" i="1" s="1"/>
  <c r="AD83" i="1"/>
  <c r="AD164" i="1"/>
  <c r="AL164" i="1" s="1"/>
  <c r="AD73" i="1"/>
  <c r="AD271" i="1"/>
  <c r="AD100" i="1"/>
  <c r="AD332" i="1"/>
  <c r="AF54" i="1" l="1"/>
  <c r="AG54" i="1"/>
  <c r="AG216" i="1"/>
  <c r="AE189" i="1"/>
  <c r="AG189" i="1" s="1"/>
  <c r="AH294" i="1"/>
  <c r="AI294" i="1" s="1"/>
  <c r="AJ294" i="1" s="1"/>
  <c r="AK294" i="1" s="1"/>
  <c r="AL294" i="1"/>
  <c r="AF294" i="1"/>
  <c r="AF56" i="1"/>
  <c r="AG56" i="1"/>
  <c r="AG72" i="1"/>
  <c r="AF72" i="1"/>
  <c r="AH153" i="1"/>
  <c r="AE254" i="1"/>
  <c r="AG254" i="1" s="1"/>
  <c r="AL254" i="1"/>
  <c r="AF254" i="1"/>
  <c r="AF16" i="1"/>
  <c r="AG16" i="1"/>
  <c r="AG66" i="1"/>
  <c r="AF66" i="1"/>
  <c r="AF100" i="1"/>
  <c r="AG100" i="1"/>
  <c r="AF25" i="1"/>
  <c r="AG25" i="1"/>
  <c r="AD132" i="1"/>
  <c r="AG135" i="1"/>
  <c r="AF135" i="1"/>
  <c r="AG48" i="1"/>
  <c r="AF48" i="1"/>
  <c r="AF83" i="1"/>
  <c r="AG83" i="1"/>
  <c r="AF22" i="1"/>
  <c r="AG22" i="1"/>
  <c r="AF40" i="1"/>
  <c r="AG40" i="1"/>
  <c r="AG70" i="1"/>
  <c r="AF70" i="1"/>
  <c r="AF108" i="1"/>
  <c r="AG108" i="1"/>
  <c r="AH157" i="1"/>
  <c r="AD266" i="1"/>
  <c r="AH296" i="1"/>
  <c r="AI296" i="1" s="1"/>
  <c r="AJ296" i="1" s="1"/>
  <c r="AK296" i="1" s="1"/>
  <c r="AL296" i="1"/>
  <c r="AF296" i="1"/>
  <c r="AE264" i="1"/>
  <c r="AG264" i="1" s="1"/>
  <c r="AG265" i="1"/>
  <c r="AD240" i="1"/>
  <c r="AL240" i="1" s="1"/>
  <c r="AL242" i="1"/>
  <c r="AF116" i="1"/>
  <c r="AG116" i="1"/>
  <c r="AD58" i="1"/>
  <c r="AG69" i="1"/>
  <c r="AF69" i="1"/>
  <c r="AF73" i="1"/>
  <c r="AG73" i="1"/>
  <c r="AF44" i="1"/>
  <c r="AG44" i="1"/>
  <c r="AF34" i="1"/>
  <c r="AG34" i="1"/>
  <c r="AF53" i="1"/>
  <c r="AG53" i="1"/>
  <c r="AL267" i="1"/>
  <c r="AF267" i="1"/>
  <c r="AL271" i="1"/>
  <c r="AF271" i="1"/>
  <c r="AL167" i="1"/>
  <c r="AF167" i="1"/>
  <c r="AK257" i="1"/>
  <c r="AK256" i="1" s="1"/>
  <c r="AJ256" i="1"/>
  <c r="AK206" i="1"/>
  <c r="AK205" i="1" s="1"/>
  <c r="AJ205" i="1"/>
  <c r="AJ168" i="1"/>
  <c r="AI167" i="1"/>
  <c r="AI161" i="1" s="1"/>
  <c r="AK308" i="1"/>
  <c r="AK307" i="1" s="1"/>
  <c r="AJ307" i="1"/>
  <c r="AJ160" i="1"/>
  <c r="AI157" i="1"/>
  <c r="AI265" i="1"/>
  <c r="AI264" i="1" s="1"/>
  <c r="AK276" i="1"/>
  <c r="AK271" i="1" s="1"/>
  <c r="AK266" i="1" s="1"/>
  <c r="AJ271" i="1"/>
  <c r="AJ266" i="1" s="1"/>
  <c r="AK316" i="1"/>
  <c r="AK315" i="1" s="1"/>
  <c r="AJ315" i="1"/>
  <c r="AH189" i="1"/>
  <c r="AH152" i="1" s="1"/>
  <c r="AH262" i="1" s="1"/>
  <c r="W326" i="1"/>
  <c r="W327" i="1" s="1"/>
  <c r="W263" i="1"/>
  <c r="U326" i="1"/>
  <c r="U263" i="1"/>
  <c r="Y326" i="1"/>
  <c r="Y327" i="1" s="1"/>
  <c r="Y263" i="1"/>
  <c r="X326" i="1"/>
  <c r="X327" i="1" s="1"/>
  <c r="X263" i="1"/>
  <c r="Z326" i="1"/>
  <c r="Z327" i="1" s="1"/>
  <c r="Z263" i="1"/>
  <c r="V326" i="1"/>
  <c r="V327" i="1" s="1"/>
  <c r="V263" i="1"/>
  <c r="H326" i="1"/>
  <c r="H346" i="1" s="1"/>
  <c r="H351" i="1" s="1"/>
  <c r="H352" i="1" s="1"/>
  <c r="H263" i="1"/>
  <c r="F326" i="1"/>
  <c r="F263" i="1"/>
  <c r="I326" i="1"/>
  <c r="I327" i="1" s="1"/>
  <c r="I263" i="1"/>
  <c r="K326" i="1"/>
  <c r="K327" i="1" s="1"/>
  <c r="K263" i="1"/>
  <c r="Q264" i="1"/>
  <c r="P262" i="1"/>
  <c r="P263" i="1" s="1"/>
  <c r="AC262" i="1"/>
  <c r="S189" i="1"/>
  <c r="AD238" i="1"/>
  <c r="S12" i="1"/>
  <c r="AD191" i="1"/>
  <c r="AL191" i="1" s="1"/>
  <c r="AD63" i="1"/>
  <c r="AD21" i="1"/>
  <c r="AD229" i="1"/>
  <c r="AL229" i="1" s="1"/>
  <c r="AD61" i="1"/>
  <c r="AD114" i="1"/>
  <c r="AD225" i="1"/>
  <c r="AL225" i="1" s="1"/>
  <c r="R152" i="1"/>
  <c r="AD47" i="1"/>
  <c r="AD95" i="1"/>
  <c r="AD182" i="1"/>
  <c r="AL182" i="1" s="1"/>
  <c r="AD32" i="1"/>
  <c r="S264" i="1"/>
  <c r="AD14" i="1"/>
  <c r="AD55" i="1"/>
  <c r="AD59" i="1"/>
  <c r="AD161" i="1"/>
  <c r="AE161" i="1" s="1"/>
  <c r="Q262" i="1"/>
  <c r="Q263" i="1" s="1"/>
  <c r="AF132" i="1" l="1"/>
  <c r="AG132" i="1"/>
  <c r="AF47" i="1"/>
  <c r="AG47" i="1"/>
  <c r="AF95" i="1"/>
  <c r="AG95" i="1"/>
  <c r="AF61" i="1"/>
  <c r="AG61" i="1"/>
  <c r="AF59" i="1"/>
  <c r="AG59" i="1"/>
  <c r="AF114" i="1"/>
  <c r="AG114" i="1"/>
  <c r="AF21" i="1"/>
  <c r="AG21" i="1"/>
  <c r="AG63" i="1"/>
  <c r="AF63" i="1"/>
  <c r="AH265" i="1"/>
  <c r="AH264" i="1" s="1"/>
  <c r="AF55" i="1"/>
  <c r="AG55" i="1"/>
  <c r="AF14" i="1"/>
  <c r="AG14" i="1"/>
  <c r="AF58" i="1"/>
  <c r="AG58" i="1"/>
  <c r="AE153" i="1"/>
  <c r="AG153" i="1" s="1"/>
  <c r="AG161" i="1"/>
  <c r="AF32" i="1"/>
  <c r="AG32" i="1"/>
  <c r="AD237" i="1"/>
  <c r="AL237" i="1" s="1"/>
  <c r="AL238" i="1"/>
  <c r="AH326" i="1"/>
  <c r="AH327" i="1" s="1"/>
  <c r="AL266" i="1"/>
  <c r="AF266" i="1"/>
  <c r="AL161" i="1"/>
  <c r="AF161" i="1"/>
  <c r="AK265" i="1"/>
  <c r="AK264" i="1" s="1"/>
  <c r="AI153" i="1"/>
  <c r="AJ265" i="1"/>
  <c r="AJ264" i="1" s="1"/>
  <c r="AK168" i="1"/>
  <c r="AK167" i="1" s="1"/>
  <c r="AK161" i="1" s="1"/>
  <c r="AJ167" i="1"/>
  <c r="AJ161" i="1" s="1"/>
  <c r="AK160" i="1"/>
  <c r="AK157" i="1" s="1"/>
  <c r="AJ157" i="1"/>
  <c r="AH263" i="1"/>
  <c r="AI189" i="1"/>
  <c r="AI152" i="1" s="1"/>
  <c r="AI262" i="1" s="1"/>
  <c r="AH346" i="1"/>
  <c r="AH351" i="1" s="1"/>
  <c r="AH352" i="1" s="1"/>
  <c r="AH353" i="1"/>
  <c r="AH354" i="1" s="1"/>
  <c r="W346" i="1"/>
  <c r="W351" i="1" s="1"/>
  <c r="W352" i="1" s="1"/>
  <c r="W353" i="1"/>
  <c r="W354" i="1" s="1"/>
  <c r="X346" i="1"/>
  <c r="X351" i="1" s="1"/>
  <c r="X352" i="1" s="1"/>
  <c r="Z346" i="1"/>
  <c r="Z351" i="1" s="1"/>
  <c r="Z352" i="1" s="1"/>
  <c r="X353" i="1"/>
  <c r="X354" i="1" s="1"/>
  <c r="V353" i="1"/>
  <c r="V354" i="1" s="1"/>
  <c r="Z353" i="1"/>
  <c r="Z354" i="1" s="1"/>
  <c r="Y346" i="1"/>
  <c r="Y351" i="1" s="1"/>
  <c r="Y352" i="1" s="1"/>
  <c r="U353" i="1"/>
  <c r="U354" i="1" s="1"/>
  <c r="U327" i="1"/>
  <c r="U346" i="1"/>
  <c r="U351" i="1" s="1"/>
  <c r="U352" i="1" s="1"/>
  <c r="Y353" i="1"/>
  <c r="Y354" i="1" s="1"/>
  <c r="V346" i="1"/>
  <c r="V351" i="1" s="1"/>
  <c r="V352" i="1" s="1"/>
  <c r="I353" i="1"/>
  <c r="I354" i="1" s="1"/>
  <c r="I346" i="1"/>
  <c r="I351" i="1" s="1"/>
  <c r="I352" i="1" s="1"/>
  <c r="F346" i="1"/>
  <c r="F351" i="1" s="1"/>
  <c r="F352" i="1" s="1"/>
  <c r="F327" i="1"/>
  <c r="K346" i="1"/>
  <c r="K351" i="1" s="1"/>
  <c r="K352" i="1" s="1"/>
  <c r="K353" i="1"/>
  <c r="K354" i="1" s="1"/>
  <c r="AC326" i="1"/>
  <c r="AC327" i="1" s="1"/>
  <c r="AC263" i="1"/>
  <c r="F353" i="1"/>
  <c r="F354" i="1" s="1"/>
  <c r="H353" i="1"/>
  <c r="H354" i="1" s="1"/>
  <c r="H327" i="1"/>
  <c r="P326" i="1"/>
  <c r="P353" i="1" s="1"/>
  <c r="P354" i="1" s="1"/>
  <c r="S152" i="1"/>
  <c r="S262" i="1" s="1"/>
  <c r="S263" i="1" s="1"/>
  <c r="AD190" i="1"/>
  <c r="AD13" i="1"/>
  <c r="AD265" i="1"/>
  <c r="AD52" i="1"/>
  <c r="AD31" i="1"/>
  <c r="AD224" i="1"/>
  <c r="AL224" i="1" s="1"/>
  <c r="AD153" i="1"/>
  <c r="R262" i="1"/>
  <c r="Q326" i="1"/>
  <c r="AF52" i="1" l="1"/>
  <c r="AG52" i="1"/>
  <c r="AE152" i="1"/>
  <c r="AF31" i="1"/>
  <c r="AG31" i="1"/>
  <c r="AF13" i="1"/>
  <c r="AG13" i="1"/>
  <c r="AD189" i="1"/>
  <c r="AG152" i="1"/>
  <c r="AL153" i="1"/>
  <c r="AF153" i="1"/>
  <c r="AL190" i="1"/>
  <c r="AF190" i="1"/>
  <c r="AF265" i="1"/>
  <c r="AL265" i="1"/>
  <c r="AJ153" i="1"/>
  <c r="AK153" i="1"/>
  <c r="AI326" i="1"/>
  <c r="AI263" i="1"/>
  <c r="AK189" i="1"/>
  <c r="AK152" i="1" s="1"/>
  <c r="AK262" i="1" s="1"/>
  <c r="AJ189" i="1"/>
  <c r="AJ152" i="1" s="1"/>
  <c r="AJ262" i="1" s="1"/>
  <c r="P327" i="1"/>
  <c r="AC346" i="1"/>
  <c r="AC351" i="1" s="1"/>
  <c r="AC352" i="1" s="1"/>
  <c r="AC353" i="1"/>
  <c r="AC354" i="1" s="1"/>
  <c r="P346" i="1"/>
  <c r="P351" i="1" s="1"/>
  <c r="P352" i="1" s="1"/>
  <c r="Q353" i="1"/>
  <c r="Q354" i="1" s="1"/>
  <c r="Q346" i="1"/>
  <c r="Q351" i="1" s="1"/>
  <c r="Q352" i="1" s="1"/>
  <c r="Q327" i="1"/>
  <c r="R263" i="1"/>
  <c r="R326" i="1"/>
  <c r="AD264" i="1"/>
  <c r="AL264" i="1" s="1"/>
  <c r="AD12" i="1"/>
  <c r="S326" i="1"/>
  <c r="AF12" i="1" l="1"/>
  <c r="AE12" i="1"/>
  <c r="AF189" i="1"/>
  <c r="AL189" i="1"/>
  <c r="AD152" i="1"/>
  <c r="AF264" i="1"/>
  <c r="AM264" i="1"/>
  <c r="AJ263" i="1"/>
  <c r="AJ326" i="1"/>
  <c r="AK326" i="1"/>
  <c r="AK263" i="1"/>
  <c r="AI353" i="1"/>
  <c r="AI354" i="1" s="1"/>
  <c r="AI327" i="1"/>
  <c r="AI346" i="1"/>
  <c r="AI351" i="1" s="1"/>
  <c r="AI352" i="1" s="1"/>
  <c r="S353" i="1"/>
  <c r="S354" i="1" s="1"/>
  <c r="S346" i="1"/>
  <c r="S351" i="1" s="1"/>
  <c r="S352" i="1" s="1"/>
  <c r="S327" i="1"/>
  <c r="R353" i="1"/>
  <c r="R354" i="1" s="1"/>
  <c r="R346" i="1"/>
  <c r="R351" i="1" s="1"/>
  <c r="R352" i="1" s="1"/>
  <c r="R327" i="1"/>
  <c r="AG12" i="1" l="1"/>
  <c r="AE262" i="1"/>
  <c r="AL152" i="1"/>
  <c r="AF152" i="1"/>
  <c r="AM152" i="1"/>
  <c r="AK327" i="1"/>
  <c r="AK353" i="1"/>
  <c r="AK354" i="1" s="1"/>
  <c r="AK346" i="1"/>
  <c r="AK351" i="1" s="1"/>
  <c r="AK352" i="1" s="1"/>
  <c r="AJ327" i="1"/>
  <c r="AJ346" i="1"/>
  <c r="AJ351" i="1" s="1"/>
  <c r="AJ352" i="1" s="1"/>
  <c r="AJ353" i="1"/>
  <c r="AJ354" i="1" s="1"/>
  <c r="AD262" i="1"/>
  <c r="AG262" i="1" l="1"/>
  <c r="AE263" i="1"/>
  <c r="AG263" i="1" s="1"/>
  <c r="AF262" i="1"/>
  <c r="AL262" i="1"/>
  <c r="AD326" i="1"/>
  <c r="AD263" i="1"/>
  <c r="AF263" i="1" l="1"/>
  <c r="AL263" i="1"/>
  <c r="AD353" i="1"/>
  <c r="AD354" i="1" s="1"/>
  <c r="AD346" i="1"/>
  <c r="AD327" i="1"/>
  <c r="AD351" i="1" l="1"/>
  <c r="AD352" i="1" s="1"/>
</calcChain>
</file>

<file path=xl/comments1.xml><?xml version="1.0" encoding="utf-8"?>
<comments xmlns="http://schemas.openxmlformats.org/spreadsheetml/2006/main">
  <authors>
    <author>Сулейменова Гульнара</author>
  </authors>
  <commentList>
    <comment ref="AO216" authorId="0" shapeId="0">
      <text>
        <r>
          <rPr>
            <b/>
            <sz val="9"/>
            <color indexed="81"/>
            <rFont val="Tahoma"/>
            <family val="2"/>
            <charset val="204"/>
          </rPr>
          <t>Сулейменова Гульнара:</t>
        </r>
        <r>
          <rPr>
            <sz val="9"/>
            <color indexed="81"/>
            <rFont val="Tahoma"/>
            <family val="2"/>
            <charset val="204"/>
          </rPr>
          <t xml:space="preserve">
Увеличение связано с прямым удорожанием запасных частей, расходных материалов и повышением стоимости самих ремонтных работ. Представить детальный расчет увеличения расходов в разрезе каждой единицы запасных частей, материалов и видов ремонтных работ не представляется возможным ввиду отсутствия на этапе планирования точного перечня предстоящих неисправностей и ремонтных работ, которые будут определены непосредственно в процессе эксплуатации транспортных средств по результатам диагностики и технического состояния ТСС. </t>
        </r>
      </text>
    </comment>
  </commentList>
</comments>
</file>

<file path=xl/comments2.xml><?xml version="1.0" encoding="utf-8"?>
<comments xmlns="http://schemas.openxmlformats.org/spreadsheetml/2006/main">
  <authors>
    <author>Сулейменова Гульнара</author>
  </authors>
  <commentList>
    <comment ref="I4" authorId="0" shapeId="0">
      <text>
        <r>
          <rPr>
            <b/>
            <sz val="9"/>
            <color indexed="81"/>
            <rFont val="Tahoma"/>
            <family val="2"/>
            <charset val="204"/>
          </rPr>
          <t>Сулейменова Гульнара:</t>
        </r>
        <r>
          <rPr>
            <sz val="9"/>
            <color indexed="81"/>
            <rFont val="Tahoma"/>
            <family val="2"/>
            <charset val="204"/>
          </rPr>
          <t xml:space="preserve">
Увеличение связано с прямым удорожанием запасных частей, расходных материалов и повышением стоимости самих ремонтных работ. Представить детальный расчет увеличения расходов в разрезе каждой единицы запасных частей, материалов и видов ремонтных работ не представляется возможным ввиду отсутствия на этапе планирования точного перечня предстоящих неисправностей и ремонтных работ, которые будут определены непосредственно в процессе эксплуатации транспортных средств по результатам диагностики и технического состояния ТСС. </t>
        </r>
      </text>
    </comment>
  </commentList>
</comments>
</file>

<file path=xl/comments3.xml><?xml version="1.0" encoding="utf-8"?>
<comments xmlns="http://schemas.openxmlformats.org/spreadsheetml/2006/main">
  <authors>
    <author>Сметова Салтанат</author>
  </authors>
  <commentList>
    <comment ref="D16" authorId="0" shapeId="0">
      <text>
        <r>
          <rPr>
            <b/>
            <sz val="9"/>
            <color indexed="81"/>
            <rFont val="Tahoma"/>
            <family val="2"/>
            <charset val="204"/>
          </rPr>
          <t>Сметова Салтанат:</t>
        </r>
        <r>
          <rPr>
            <sz val="9"/>
            <color indexed="81"/>
            <rFont val="Tahoma"/>
            <family val="2"/>
            <charset val="204"/>
          </rPr>
          <t xml:space="preserve">
из зимс9</t>
        </r>
      </text>
    </comment>
    <comment ref="D29" authorId="0" shapeId="0">
      <text>
        <r>
          <rPr>
            <b/>
            <sz val="9"/>
            <color indexed="81"/>
            <rFont val="Tahoma"/>
            <family val="2"/>
            <charset val="204"/>
          </rPr>
          <t>Сметова Салтанат:</t>
        </r>
        <r>
          <rPr>
            <sz val="9"/>
            <color indexed="81"/>
            <rFont val="Tahoma"/>
            <family val="2"/>
            <charset val="204"/>
          </rPr>
          <t xml:space="preserve">
из зимс9 за май</t>
        </r>
      </text>
    </comment>
    <comment ref="D35" authorId="0" shapeId="0">
      <text>
        <r>
          <rPr>
            <b/>
            <sz val="9"/>
            <color indexed="81"/>
            <rFont val="Tahoma"/>
            <family val="2"/>
            <charset val="204"/>
          </rPr>
          <t>Сметова Салтанат:</t>
        </r>
        <r>
          <rPr>
            <sz val="9"/>
            <color indexed="81"/>
            <rFont val="Tahoma"/>
            <family val="2"/>
            <charset val="204"/>
          </rPr>
          <t xml:space="preserve">
из зимс9 за июнь</t>
        </r>
      </text>
    </comment>
    <comment ref="D37" authorId="0" shapeId="0">
      <text>
        <r>
          <rPr>
            <b/>
            <sz val="9"/>
            <color indexed="81"/>
            <rFont val="Tahoma"/>
            <family val="2"/>
            <charset val="204"/>
          </rPr>
          <t>Сметова Салтанат:</t>
        </r>
        <r>
          <rPr>
            <sz val="9"/>
            <color indexed="81"/>
            <rFont val="Tahoma"/>
            <family val="2"/>
            <charset val="204"/>
          </rPr>
          <t xml:space="preserve">
из зимс9 за май
</t>
        </r>
      </text>
    </comment>
  </commentList>
</comments>
</file>

<file path=xl/sharedStrings.xml><?xml version="1.0" encoding="utf-8"?>
<sst xmlns="http://schemas.openxmlformats.org/spreadsheetml/2006/main" count="22523" uniqueCount="4966">
  <si>
    <t>тыс. тенге</t>
  </si>
  <si>
    <t>факт</t>
  </si>
  <si>
    <t>№ п/п</t>
  </si>
  <si>
    <t>Наименование показателей</t>
  </si>
  <si>
    <t>январь</t>
  </si>
  <si>
    <t>февраль</t>
  </si>
  <si>
    <t>март</t>
  </si>
  <si>
    <t>апрель</t>
  </si>
  <si>
    <t>май</t>
  </si>
  <si>
    <t>июнь</t>
  </si>
  <si>
    <t>июль</t>
  </si>
  <si>
    <t>август</t>
  </si>
  <si>
    <t>сентябрь</t>
  </si>
  <si>
    <t>октябрь</t>
  </si>
  <si>
    <t>ноябрь</t>
  </si>
  <si>
    <t>декабрь</t>
  </si>
  <si>
    <t>I.</t>
  </si>
  <si>
    <t>ф</t>
  </si>
  <si>
    <t>1.1</t>
  </si>
  <si>
    <t>Междугородная, международная телефонная связь:</t>
  </si>
  <si>
    <t>1.1.1</t>
  </si>
  <si>
    <t xml:space="preserve">   за разговоры (исходящие):</t>
  </si>
  <si>
    <t>1.1.1.1</t>
  </si>
  <si>
    <t xml:space="preserve">        - междугородные</t>
  </si>
  <si>
    <t>з</t>
  </si>
  <si>
    <t>1.1.1.2</t>
  </si>
  <si>
    <t xml:space="preserve">        - международные:</t>
  </si>
  <si>
    <t>1.1.1.2.1</t>
  </si>
  <si>
    <t xml:space="preserve">                    - СНГ</t>
  </si>
  <si>
    <t>1.1.1.2.2</t>
  </si>
  <si>
    <t xml:space="preserve">                    -  ДЗ</t>
  </si>
  <si>
    <t>1.1.2</t>
  </si>
  <si>
    <t xml:space="preserve">   прочие</t>
  </si>
  <si>
    <t>1.2</t>
  </si>
  <si>
    <t>Доходы за разговоры с абонентами сторонних операторов, включая операторов сотовой связи</t>
  </si>
  <si>
    <t>1.3</t>
  </si>
  <si>
    <t>Доходы по соглашениям с международными операторами:</t>
  </si>
  <si>
    <t>1.3.1</t>
  </si>
  <si>
    <t xml:space="preserve">   за входящий трафик:</t>
  </si>
  <si>
    <t>1.3.1.1</t>
  </si>
  <si>
    <t xml:space="preserve">        - СНГ</t>
  </si>
  <si>
    <t>1.3.1.2</t>
  </si>
  <si>
    <t xml:space="preserve">        - ДЗ</t>
  </si>
  <si>
    <t>1.3.2</t>
  </si>
  <si>
    <t xml:space="preserve">   за транзит:</t>
  </si>
  <si>
    <t>1.3.2.1</t>
  </si>
  <si>
    <t xml:space="preserve">        - за некоммутируемый транзит</t>
  </si>
  <si>
    <t>1.3.2.2</t>
  </si>
  <si>
    <t xml:space="preserve">        - за интернет-транзит</t>
  </si>
  <si>
    <t>1.3.2.3</t>
  </si>
  <si>
    <t xml:space="preserve">        - за IPLC</t>
  </si>
  <si>
    <t>1.3.3</t>
  </si>
  <si>
    <t xml:space="preserve">   за телеграфный/телексный трафик</t>
  </si>
  <si>
    <t>Справочно (дисбаланс по пропуску международного трафика)</t>
  </si>
  <si>
    <t>1.4</t>
  </si>
  <si>
    <t>Доходы по соглашениям с операторами связи, подключенными к сети АО Казахтелеком:</t>
  </si>
  <si>
    <t>1.4.1</t>
  </si>
  <si>
    <t xml:space="preserve">   пропуск телефонного трафика:</t>
  </si>
  <si>
    <t>1.4.1.1</t>
  </si>
  <si>
    <t xml:space="preserve">        - местного</t>
  </si>
  <si>
    <t>1.4.1.2</t>
  </si>
  <si>
    <t xml:space="preserve">        - междугородного:</t>
  </si>
  <si>
    <t>1.4.1.2.1</t>
  </si>
  <si>
    <t xml:space="preserve">                    входящий телефонный трафик</t>
  </si>
  <si>
    <t>1.4.1.2.2</t>
  </si>
  <si>
    <t xml:space="preserve">                    транзит телефонного трафика</t>
  </si>
  <si>
    <t>1.4.1.3</t>
  </si>
  <si>
    <t xml:space="preserve">        - международного</t>
  </si>
  <si>
    <t>1.4.2</t>
  </si>
  <si>
    <t>Справочно (дисбаланс по пропуску междугородного трафика)</t>
  </si>
  <si>
    <t>1.5</t>
  </si>
  <si>
    <t>Доходы от сдачи в аренду каналов транспортной сети:</t>
  </si>
  <si>
    <t>1.5.1</t>
  </si>
  <si>
    <t xml:space="preserve">   операторам связи</t>
  </si>
  <si>
    <t>1.5.2</t>
  </si>
  <si>
    <t>1.5.3</t>
  </si>
  <si>
    <t xml:space="preserve">   от услуг LTE/GSM </t>
  </si>
  <si>
    <t>1.6</t>
  </si>
  <si>
    <t>Доходы при предоставлении услуг сети передачи данных операторам связи:</t>
  </si>
  <si>
    <t>1.6.1</t>
  </si>
  <si>
    <t xml:space="preserve">   интернет, выделенное подключение операторам связи</t>
  </si>
  <si>
    <t>1.6.2</t>
  </si>
  <si>
    <t xml:space="preserve">   IP VPN операторам связи</t>
  </si>
  <si>
    <t>1.7</t>
  </si>
  <si>
    <t>Телеграфная связь:</t>
  </si>
  <si>
    <t>1.7.1</t>
  </si>
  <si>
    <t xml:space="preserve">   за телеграммы</t>
  </si>
  <si>
    <t>1.7.2</t>
  </si>
  <si>
    <t xml:space="preserve">   от сдачи в аренду телеграфных каналов</t>
  </si>
  <si>
    <t>1.7.3</t>
  </si>
  <si>
    <t xml:space="preserve">   за разговоры по сети абонентского телеграфа и телекс</t>
  </si>
  <si>
    <t>1.7.4</t>
  </si>
  <si>
    <t>1.8</t>
  </si>
  <si>
    <t>Местная телефонная связь:</t>
  </si>
  <si>
    <t>1.8.а</t>
  </si>
  <si>
    <t xml:space="preserve">   абонентская плата</t>
  </si>
  <si>
    <t>1.8.б</t>
  </si>
  <si>
    <t xml:space="preserve">   абонентская плата за порты Е1</t>
  </si>
  <si>
    <t>1.8.в</t>
  </si>
  <si>
    <t xml:space="preserve">   подключение терминала к местной сети</t>
  </si>
  <si>
    <t>1.8.г</t>
  </si>
  <si>
    <t xml:space="preserve">   подключение портов Е1</t>
  </si>
  <si>
    <t>1.8.д</t>
  </si>
  <si>
    <t xml:space="preserve">   доходы за местный трафик при повременном учете</t>
  </si>
  <si>
    <t>1.8.е</t>
  </si>
  <si>
    <t xml:space="preserve">   доходы по контенту</t>
  </si>
  <si>
    <t>1.8.ё</t>
  </si>
  <si>
    <t xml:space="preserve">   цифровая сеть с интеграцией услуг (ISDN):</t>
  </si>
  <si>
    <t>1.8.ж</t>
  </si>
  <si>
    <t xml:space="preserve">   прочие всего, в том числе:</t>
  </si>
  <si>
    <t>1.8.ж.1</t>
  </si>
  <si>
    <t xml:space="preserve">        услуги CLIP&amp;Clir</t>
  </si>
  <si>
    <t>1.8.з</t>
  </si>
  <si>
    <t xml:space="preserve">   субсидии по компенсации убытков от предоставления 
   универсальных услуг телекоммуникаций</t>
  </si>
  <si>
    <t>1.8.1</t>
  </si>
  <si>
    <t>Городская телефонная связь:</t>
  </si>
  <si>
    <t xml:space="preserve">        - абонентская плата</t>
  </si>
  <si>
    <t xml:space="preserve">        - абонентская плата за порты Е1</t>
  </si>
  <si>
    <t xml:space="preserve">        - подключение терминала к местной сети</t>
  </si>
  <si>
    <t xml:space="preserve">        - подключение портов Е1</t>
  </si>
  <si>
    <t xml:space="preserve">        - доходы за местный трафик при повременном учете</t>
  </si>
  <si>
    <t xml:space="preserve">        - доходы по контенту</t>
  </si>
  <si>
    <t xml:space="preserve">        - цифровая сеть с интеграцией услуг (ISDN)</t>
  </si>
  <si>
    <t xml:space="preserve">        - прочие всего, в том числе:</t>
  </si>
  <si>
    <t xml:space="preserve">                    - услуги CLIP&amp;Clir</t>
  </si>
  <si>
    <t>1.8.2</t>
  </si>
  <si>
    <t>Сельская телефонная связь:</t>
  </si>
  <si>
    <t xml:space="preserve">        - абонентская плата и плата за местный трафик при повременном учете</t>
  </si>
  <si>
    <t xml:space="preserve">        - субсидии по компенсации убытков от предоставления универсальных услуг телекоммуникаций</t>
  </si>
  <si>
    <t>1.9</t>
  </si>
  <si>
    <t>От аренды технических средств для подачи программ телевидения и радиовещания</t>
  </si>
  <si>
    <t xml:space="preserve">Сотовая связь </t>
  </si>
  <si>
    <t>1.10.1</t>
  </si>
  <si>
    <t xml:space="preserve">   услуги сотовой связи GSM</t>
  </si>
  <si>
    <t xml:space="preserve">        в т.ч. услуги SMS</t>
  </si>
  <si>
    <t>1.10.2</t>
  </si>
  <si>
    <t xml:space="preserve">   услуги сотовой связи CDMA</t>
  </si>
  <si>
    <t>1.10.3</t>
  </si>
  <si>
    <t>1.11</t>
  </si>
  <si>
    <t>Доходы от предоставления конвергированных услуг (FMS/FMC)</t>
  </si>
  <si>
    <t>1.11.1</t>
  </si>
  <si>
    <t xml:space="preserve">   от конвергированного голоса</t>
  </si>
  <si>
    <t>1.11.2</t>
  </si>
  <si>
    <t xml:space="preserve">   от конвергированных сообщений</t>
  </si>
  <si>
    <t>1.11.3</t>
  </si>
  <si>
    <t xml:space="preserve">   от конвергированной передачи данных </t>
  </si>
  <si>
    <t>1.11.4</t>
  </si>
  <si>
    <t xml:space="preserve">   конвергированный доступ</t>
  </si>
  <si>
    <t>1.11.5</t>
  </si>
  <si>
    <t>1.12</t>
  </si>
  <si>
    <t>Услуги сети передачи данных:</t>
  </si>
  <si>
    <t>1.12.1</t>
  </si>
  <si>
    <t xml:space="preserve">   интернет выделенное подключение</t>
  </si>
  <si>
    <t>1.12.2</t>
  </si>
  <si>
    <t xml:space="preserve">   интернет, доступ по ADSL</t>
  </si>
  <si>
    <t>1.12.3</t>
  </si>
  <si>
    <t xml:space="preserve">   интернет, доступ по FTTx</t>
  </si>
  <si>
    <t>1.12.4</t>
  </si>
  <si>
    <t xml:space="preserve">   доходы от услуг мобильного беспроводного ШПД</t>
  </si>
  <si>
    <t>1.12.5</t>
  </si>
  <si>
    <t xml:space="preserve">   доходы от услуг фиксированного беспроводного ШПД, в т.ч:</t>
  </si>
  <si>
    <t>1.12.5.1.</t>
  </si>
  <si>
    <t xml:space="preserve">        - по технологии LTE (Wireless, единые пакеты)</t>
  </si>
  <si>
    <t>1.12.5.2.</t>
  </si>
  <si>
    <t xml:space="preserve">        - по технологии EVDO</t>
  </si>
  <si>
    <t>1.12.5.3</t>
  </si>
  <si>
    <t>1.12.6</t>
  </si>
  <si>
    <t xml:space="preserve">   IP VPN</t>
  </si>
  <si>
    <t>1.12.7</t>
  </si>
  <si>
    <t xml:space="preserve">   услуги FRAME RELAY</t>
  </si>
  <si>
    <t>1.12.8</t>
  </si>
  <si>
    <t xml:space="preserve">   доходы VPDN</t>
  </si>
  <si>
    <t>1.12.9</t>
  </si>
  <si>
    <t xml:space="preserve">   коммутируемый доступ</t>
  </si>
  <si>
    <t>1.12.10</t>
  </si>
  <si>
    <t xml:space="preserve">   прочие услуги сети передачи данных:</t>
  </si>
  <si>
    <t>1.12.10.1.</t>
  </si>
  <si>
    <t xml:space="preserve">        - аренда оборудования, ADSL модемы</t>
  </si>
  <si>
    <t>1.12.10.2.</t>
  </si>
  <si>
    <t xml:space="preserve">        - аренда оборудования, ONT </t>
  </si>
  <si>
    <t>1.12.10.3.</t>
  </si>
  <si>
    <t xml:space="preserve">        - аренда оборудования, LTE маршрутизаторы</t>
  </si>
  <si>
    <t>1.12.10.4.</t>
  </si>
  <si>
    <t xml:space="preserve">        - другие услуги</t>
  </si>
  <si>
    <t>1.12.11</t>
  </si>
  <si>
    <t xml:space="preserve">   субсидии по компенсации убытков от предоставления 
   универсальных услуг телекоммуникаций ШПД</t>
  </si>
  <si>
    <t>1.13.</t>
  </si>
  <si>
    <t>Платное телевидение</t>
  </si>
  <si>
    <t>1.13.1</t>
  </si>
  <si>
    <t xml:space="preserve">   доходы услуги Кабельное телевидение</t>
  </si>
  <si>
    <t>1.13.2</t>
  </si>
  <si>
    <t xml:space="preserve">   доходы услуги ID TV, в т.ч:</t>
  </si>
  <si>
    <t>1.13.2.1</t>
  </si>
  <si>
    <t>1.13.2.2</t>
  </si>
  <si>
    <t>1.13.2.3</t>
  </si>
  <si>
    <t xml:space="preserve">        - абонентская плата за пакет HD каналов</t>
  </si>
  <si>
    <t>1.13.2.4</t>
  </si>
  <si>
    <t xml:space="preserve">        - видео по запросу</t>
  </si>
  <si>
    <t>1.13.2.5</t>
  </si>
  <si>
    <t xml:space="preserve">        - дополнительные сервисы </t>
  </si>
  <si>
    <t>1.13.3</t>
  </si>
  <si>
    <t xml:space="preserve">   доходы услуги ID TV Online</t>
  </si>
  <si>
    <t>1.13.4</t>
  </si>
  <si>
    <t xml:space="preserve">   прочие услуги</t>
  </si>
  <si>
    <t>1.13.4.1</t>
  </si>
  <si>
    <t xml:space="preserve">        - доходы от аренды абонентского оборудования STB</t>
  </si>
  <si>
    <t>1.13.4.2</t>
  </si>
  <si>
    <t xml:space="preserve">        - прочие</t>
  </si>
  <si>
    <t>1.14</t>
  </si>
  <si>
    <t>Аренда IPLC</t>
  </si>
  <si>
    <t>1.15</t>
  </si>
  <si>
    <t xml:space="preserve">Спутниковая сеть </t>
  </si>
  <si>
    <t>1.16</t>
  </si>
  <si>
    <t>Реализация смарт-карт</t>
  </si>
  <si>
    <t>1.17</t>
  </si>
  <si>
    <t>Услуги Интеллектуальных сетей, предоставляемые с использованием ресурсов Интеллектуальной сети КТ</t>
  </si>
  <si>
    <t>1.18</t>
  </si>
  <si>
    <t>Услуги Интеллектуальных сетей, предоставляемые с выходом на Интеллектуальную платформу других операторов</t>
  </si>
  <si>
    <t>1.19</t>
  </si>
  <si>
    <t xml:space="preserve">Услуги КЦ (контактных центров) </t>
  </si>
  <si>
    <t>1.20</t>
  </si>
  <si>
    <t>Корпоративные инфокоммуникационные услуги</t>
  </si>
  <si>
    <t>1.20.1</t>
  </si>
  <si>
    <t xml:space="preserve">   услуги технического обслуживания и монтажа 
   инфокоммуникационного оборудования и сетей </t>
  </si>
  <si>
    <t>1.20.2</t>
  </si>
  <si>
    <t xml:space="preserve">   базовые услуги дата-центров</t>
  </si>
  <si>
    <t>1.20.3</t>
  </si>
  <si>
    <t xml:space="preserve">   облачные услуги </t>
  </si>
  <si>
    <t>1.20.4</t>
  </si>
  <si>
    <t>1.21</t>
  </si>
  <si>
    <t>Доходы от реализации товаров</t>
  </si>
  <si>
    <t>1.21.1</t>
  </si>
  <si>
    <t>1.21.2</t>
  </si>
  <si>
    <t>1.21.3</t>
  </si>
  <si>
    <t>1.21.4</t>
  </si>
  <si>
    <t xml:space="preserve">   маршрутизаторы LTE</t>
  </si>
  <si>
    <t>1.21.5</t>
  </si>
  <si>
    <t>1.21.6</t>
  </si>
  <si>
    <t>1.22</t>
  </si>
  <si>
    <t xml:space="preserve">FinTech </t>
  </si>
  <si>
    <t>1.23</t>
  </si>
  <si>
    <t xml:space="preserve">E-commerce </t>
  </si>
  <si>
    <t>1.24</t>
  </si>
  <si>
    <t>1.25</t>
  </si>
  <si>
    <t>1.26</t>
  </si>
  <si>
    <t xml:space="preserve">Блокчейн </t>
  </si>
  <si>
    <t>1.27</t>
  </si>
  <si>
    <t>Услуги Оператора фискальных данных (ОФД)</t>
  </si>
  <si>
    <t>1.28</t>
  </si>
  <si>
    <t>Маркирование и прослеживаемость товаров</t>
  </si>
  <si>
    <t>1.29</t>
  </si>
  <si>
    <t>Прочие услуги</t>
  </si>
  <si>
    <t>II.</t>
  </si>
  <si>
    <t>Себестоимость реализованных товаров и услуг (NA) :</t>
  </si>
  <si>
    <t>2.1.</t>
  </si>
  <si>
    <t>Материалы:</t>
  </si>
  <si>
    <t>2.1.1</t>
  </si>
  <si>
    <t xml:space="preserve">   кабельная продукция</t>
  </si>
  <si>
    <t xml:space="preserve">        - для выполнения плана установок ОТА</t>
  </si>
  <si>
    <t xml:space="preserve">        - для текущей эксплуатации</t>
  </si>
  <si>
    <t>2.1.2</t>
  </si>
  <si>
    <t xml:space="preserve">   топливо</t>
  </si>
  <si>
    <t xml:space="preserve">        - для автотраспортных средств</t>
  </si>
  <si>
    <t xml:space="preserve">        - топливо для ДГА</t>
  </si>
  <si>
    <t xml:space="preserve">        - топливо для отопления</t>
  </si>
  <si>
    <t>2.1.3</t>
  </si>
  <si>
    <t xml:space="preserve">   запасные части, комплектующие изделия и прочие материальные затраты:</t>
  </si>
  <si>
    <t xml:space="preserve">        - эксплуатация сетей телекоммуникаций</t>
  </si>
  <si>
    <t xml:space="preserve">                    из них: для выполнения плана установок ОТА</t>
  </si>
  <si>
    <t xml:space="preserve">        - все виды пластиковых карт</t>
  </si>
  <si>
    <t xml:space="preserve">                    - пиновые карты</t>
  </si>
  <si>
    <t xml:space="preserve">                    - таксофонные карты</t>
  </si>
  <si>
    <t xml:space="preserve">        - общетехническая поддержка </t>
  </si>
  <si>
    <t xml:space="preserve">                    - запчасти для транспортных средств</t>
  </si>
  <si>
    <t xml:space="preserve">                    - для энергооборудования</t>
  </si>
  <si>
    <t xml:space="preserve">                    -  для текущего ремонта зданий и сооружений</t>
  </si>
  <si>
    <t xml:space="preserve">        - информационные технологии</t>
  </si>
  <si>
    <t>2.1.4</t>
  </si>
  <si>
    <t xml:space="preserve">   Электроэнергия </t>
  </si>
  <si>
    <t>2.1.5</t>
  </si>
  <si>
    <t xml:space="preserve">   Наемный  транспорт</t>
  </si>
  <si>
    <t>2.2</t>
  </si>
  <si>
    <t>Расходы по труду основного производственного персонала:</t>
  </si>
  <si>
    <t>2.2.1</t>
  </si>
  <si>
    <t xml:space="preserve">   Оплата труда основного производственного персонала </t>
  </si>
  <si>
    <t>2.2.2</t>
  </si>
  <si>
    <t xml:space="preserve">   Социальный налог</t>
  </si>
  <si>
    <t>2.2.3</t>
  </si>
  <si>
    <t xml:space="preserve">   Социальное страхование</t>
  </si>
  <si>
    <t>2.2.4</t>
  </si>
  <si>
    <t xml:space="preserve">   Расходы на социальное обеспечение</t>
  </si>
  <si>
    <t>2.2.5</t>
  </si>
  <si>
    <t xml:space="preserve">   Резерв предстоящих отпусков основного  производства</t>
  </si>
  <si>
    <t>2.2.6</t>
  </si>
  <si>
    <t xml:space="preserve">   Обязательное социальное медицинское отчисления</t>
  </si>
  <si>
    <t xml:space="preserve">   Обязательные пенсионные взносы работодателя</t>
  </si>
  <si>
    <t>2.3.</t>
  </si>
  <si>
    <t>Себестоимость реализованных товаров</t>
  </si>
  <si>
    <t>2.3.1</t>
  </si>
  <si>
    <t xml:space="preserve">   мобильные устройства</t>
  </si>
  <si>
    <t>2.3.2</t>
  </si>
  <si>
    <t xml:space="preserve">   оборудование ADSL</t>
  </si>
  <si>
    <t>2.3.3</t>
  </si>
  <si>
    <t xml:space="preserve">   оборудование ONT</t>
  </si>
  <si>
    <t>2.3.4</t>
  </si>
  <si>
    <t>2.3.5</t>
  </si>
  <si>
    <t>2.3.6</t>
  </si>
  <si>
    <t>2.4.</t>
  </si>
  <si>
    <t>Накладные затраты:</t>
  </si>
  <si>
    <t>2.4.1.</t>
  </si>
  <si>
    <t xml:space="preserve">   затраты на капитальный  ремонт основных средств:</t>
  </si>
  <si>
    <t xml:space="preserve">        - Капитальный ремонт линейных и станционных устройств связи:</t>
  </si>
  <si>
    <t xml:space="preserve">                    Ремонтно-строительные работы</t>
  </si>
  <si>
    <t xml:space="preserve">                              из них: - З/плата  при  хозспособе***</t>
  </si>
  <si>
    <t xml:space="preserve">                    Кабельная  продукция</t>
  </si>
  <si>
    <t xml:space="preserve">                    Запасные части, комплектующие и прочие материалы</t>
  </si>
  <si>
    <t xml:space="preserve">        - Ремонт гражданских и других ОС  (включая оплату подрядчикам)</t>
  </si>
  <si>
    <t>2.4.2</t>
  </si>
  <si>
    <t xml:space="preserve">   Расходы по труду вспомогательного производственного персонала:</t>
  </si>
  <si>
    <t>2.4.2.1</t>
  </si>
  <si>
    <t xml:space="preserve">        Оплата труда вспомогательного производственного персонала</t>
  </si>
  <si>
    <t>2.4.2.2</t>
  </si>
  <si>
    <t xml:space="preserve">        Социальный налог </t>
  </si>
  <si>
    <t>2.4.2.3</t>
  </si>
  <si>
    <t xml:space="preserve">        Социальное страхование</t>
  </si>
  <si>
    <t>2.4.2.4</t>
  </si>
  <si>
    <t xml:space="preserve">        Расходы на социальное обеспечение</t>
  </si>
  <si>
    <t>2.4.2.5</t>
  </si>
  <si>
    <t xml:space="preserve">        Резерв предстоящих отпусков вспомогательного производства</t>
  </si>
  <si>
    <t>2.4.2.6</t>
  </si>
  <si>
    <t xml:space="preserve">        Обязательное социальное медицинское отчисления</t>
  </si>
  <si>
    <t>2.4.2.7</t>
  </si>
  <si>
    <t xml:space="preserve">        Обязательные пенсионные взносы работодателя</t>
  </si>
  <si>
    <t>2.4.3</t>
  </si>
  <si>
    <t xml:space="preserve">   Охрана объектов производственного назначения</t>
  </si>
  <si>
    <t xml:space="preserve">        - в т.ч. ОПС</t>
  </si>
  <si>
    <t>2.4.4</t>
  </si>
  <si>
    <t xml:space="preserve">        - в т. ч. - услуги по обеспечению условий ОТ и ТБ производства</t>
  </si>
  <si>
    <t xml:space="preserve">        - из строки 2.4.4 затраты на медицинское освидетельствование</t>
  </si>
  <si>
    <t>2.4.5</t>
  </si>
  <si>
    <t xml:space="preserve">   Командировочные расходы</t>
  </si>
  <si>
    <t xml:space="preserve">        - из них: суточные</t>
  </si>
  <si>
    <t>2.4.6</t>
  </si>
  <si>
    <t xml:space="preserve">   Подготовка  и повышение квалификации кадров</t>
  </si>
  <si>
    <t>2.4.7</t>
  </si>
  <si>
    <t xml:space="preserve">   Расходы на метрологическое обеспечение</t>
  </si>
  <si>
    <t>2.4.8</t>
  </si>
  <si>
    <t xml:space="preserve">   Обслуживание и ремонт технических средств производственного назначения </t>
  </si>
  <si>
    <t>2.4.9</t>
  </si>
  <si>
    <t xml:space="preserve">   Обслуживание и ремонт автотранспортных средств производственного назначения сторонними организациями</t>
  </si>
  <si>
    <t>2.4.10</t>
  </si>
  <si>
    <t xml:space="preserve">   Аренда основных средств производственного назначения (не относящаяся к IFRS 16)</t>
  </si>
  <si>
    <t xml:space="preserve">        - в т.ч.: - аренда объектов недвижимости</t>
  </si>
  <si>
    <t>2.4.11</t>
  </si>
  <si>
    <t xml:space="preserve">   Коммунальные услуги</t>
  </si>
  <si>
    <t>2.4.12</t>
  </si>
  <si>
    <t xml:space="preserve">   Обслуживание сервисных  контрактов:</t>
  </si>
  <si>
    <t xml:space="preserve">        - технологического оборудования</t>
  </si>
  <si>
    <t xml:space="preserve">        - информационных технологий</t>
  </si>
  <si>
    <t xml:space="preserve">        - технической поддержки сетей телекоммуникаций</t>
  </si>
  <si>
    <t>2.4.13.</t>
  </si>
  <si>
    <t xml:space="preserve">   Расходы по соглашениям с международными операторами:</t>
  </si>
  <si>
    <t>2.4.13.1</t>
  </si>
  <si>
    <t xml:space="preserve">        - пропуск международного телефонного трафика:</t>
  </si>
  <si>
    <t>2.4.13.1.1</t>
  </si>
  <si>
    <t>2.4.13.1.2</t>
  </si>
  <si>
    <t xml:space="preserve">                    - ДЗ</t>
  </si>
  <si>
    <t>2.4.13.2</t>
  </si>
  <si>
    <t xml:space="preserve">        - расходы по организации прямых направлений для пропуска международного трафика</t>
  </si>
  <si>
    <t>2.4.13.3</t>
  </si>
  <si>
    <t xml:space="preserve">        - пропуск телеграфного/телексного трафика:</t>
  </si>
  <si>
    <t>2.4.13.3.1</t>
  </si>
  <si>
    <t xml:space="preserve">                    - исходящий телеграфный трафик</t>
  </si>
  <si>
    <t>2.4.13.3.2</t>
  </si>
  <si>
    <t xml:space="preserve">                    - исходящий телексный трафик</t>
  </si>
  <si>
    <t>2.4.13.3.3</t>
  </si>
  <si>
    <t xml:space="preserve">                    - расходы по организации прямых направлений для пропуска телеграфного/телексного трафика</t>
  </si>
  <si>
    <t>2.4.13.4</t>
  </si>
  <si>
    <t xml:space="preserve">        - аренда каналов для организации IPLC</t>
  </si>
  <si>
    <t>2.4.13.5</t>
  </si>
  <si>
    <t xml:space="preserve">        - аренда каналов для организации сегментов магистральной сети Общества</t>
  </si>
  <si>
    <t>2.4.13.6</t>
  </si>
  <si>
    <t xml:space="preserve">        - аренда каналов для подключения к внешним портам Интернет</t>
  </si>
  <si>
    <t>2.4.13.7</t>
  </si>
  <si>
    <t xml:space="preserve">        - прочие расходы</t>
  </si>
  <si>
    <t>2.4.14</t>
  </si>
  <si>
    <t xml:space="preserve">   Расходы по соглашениям с операторами связи:</t>
  </si>
  <si>
    <t>2.4.14.1</t>
  </si>
  <si>
    <t xml:space="preserve">        - пропуск телефонного трафика:</t>
  </si>
  <si>
    <t>2.4.14.1.1</t>
  </si>
  <si>
    <t xml:space="preserve">                    - пропуск местного телефонного трафика</t>
  </si>
  <si>
    <t>2.4.14.1.2</t>
  </si>
  <si>
    <t xml:space="preserve">                    - пропуск междугородного телефонного трафика:</t>
  </si>
  <si>
    <t>2.4.14.1.2.1</t>
  </si>
  <si>
    <t xml:space="preserve">                              - исходящего трафика</t>
  </si>
  <si>
    <t>2.4.14.1.2.2</t>
  </si>
  <si>
    <t xml:space="preserve">                              - транзитного трафика</t>
  </si>
  <si>
    <t>2.4.14.1.3</t>
  </si>
  <si>
    <t xml:space="preserve">                    - пропуск международного телефонного трафика</t>
  </si>
  <si>
    <t>2.4.14.2</t>
  </si>
  <si>
    <t xml:space="preserve">        - Услуги спутниковой связи</t>
  </si>
  <si>
    <t>2.4.14.3</t>
  </si>
  <si>
    <t xml:space="preserve">       - Услуги соединительных линий</t>
  </si>
  <si>
    <t>2.4.15</t>
  </si>
  <si>
    <t xml:space="preserve">   Расходы связанные с совместным оказанием услуг</t>
  </si>
  <si>
    <t>2.4.16</t>
  </si>
  <si>
    <t xml:space="preserve">   Расходы за контент</t>
  </si>
  <si>
    <t>2.4.17</t>
  </si>
  <si>
    <t xml:space="preserve">   Услуги Интеллектуальных сетей</t>
  </si>
  <si>
    <t>2.4.18</t>
  </si>
  <si>
    <t xml:space="preserve">   Плата за предоставление междугородной и международной телефонной связи</t>
  </si>
  <si>
    <t>2.4.19</t>
  </si>
  <si>
    <t xml:space="preserve">   Эксплуатационные сборы за РЭС</t>
  </si>
  <si>
    <t xml:space="preserve">       - фиксированная связь</t>
  </si>
  <si>
    <t xml:space="preserve">       - мобильная связь</t>
  </si>
  <si>
    <t>2.4.20</t>
  </si>
  <si>
    <t xml:space="preserve">   Амортизационные отчисления</t>
  </si>
  <si>
    <t xml:space="preserve">         - амортизация актива правопользования (IFRS 16)</t>
  </si>
  <si>
    <t>2.4.21</t>
  </si>
  <si>
    <t xml:space="preserve">   Страхование имущества предприятий, транспорта, работников производственной деятельности</t>
  </si>
  <si>
    <t xml:space="preserve">      - добровольное медицинское страхование</t>
  </si>
  <si>
    <t xml:space="preserve">      - обязательное страхование работника от несчастных случаев</t>
  </si>
  <si>
    <t xml:space="preserve">     - обязательное страхование ГПО владельцев ТС</t>
  </si>
  <si>
    <t xml:space="preserve">     - прочие</t>
  </si>
  <si>
    <t>2.4.22</t>
  </si>
  <si>
    <t xml:space="preserve">   Прочие накладные расходы  (расшифровать)</t>
  </si>
  <si>
    <t>III.</t>
  </si>
  <si>
    <t>Валовая прибыль (Валовой доход) (I-II)</t>
  </si>
  <si>
    <t>Уровень  в доходах от реализации услуг, (%)</t>
  </si>
  <si>
    <t>IV.</t>
  </si>
  <si>
    <t>Расходы периода (RA):</t>
  </si>
  <si>
    <t>4.1.</t>
  </si>
  <si>
    <t>Административные расходы:</t>
  </si>
  <si>
    <t>4.1.1.</t>
  </si>
  <si>
    <t xml:space="preserve"> Материалы:</t>
  </si>
  <si>
    <t xml:space="preserve">        - Топливо:</t>
  </si>
  <si>
    <t xml:space="preserve">                    - для автотраспортных средств</t>
  </si>
  <si>
    <t xml:space="preserve">                    - топливо для ДГА</t>
  </si>
  <si>
    <t xml:space="preserve">                    - топливо для отопления</t>
  </si>
  <si>
    <t xml:space="preserve">        - Запасные части, комплектующие изделия и прочие материальные затраты:</t>
  </si>
  <si>
    <t xml:space="preserve">                    - общетехническая поддержка:</t>
  </si>
  <si>
    <t xml:space="preserve">                              - запчасти для транспортных средств</t>
  </si>
  <si>
    <t xml:space="preserve">                              - для энергооборудования</t>
  </si>
  <si>
    <t xml:space="preserve">                              - для текущего ремонта зданий и сооружений</t>
  </si>
  <si>
    <t xml:space="preserve">                  - информационные технологии;</t>
  </si>
  <si>
    <t xml:space="preserve">        - Электроэнергия;</t>
  </si>
  <si>
    <t xml:space="preserve">        - Наемный  транспорт</t>
  </si>
  <si>
    <t>4.1.2</t>
  </si>
  <si>
    <t xml:space="preserve">   Расходы по труду административного персонала, включая работников, обслуживающих административный персонал</t>
  </si>
  <si>
    <t>4.1.2.1</t>
  </si>
  <si>
    <t xml:space="preserve">        Оплата труда административного персонала, включая работников, обслуживающих административный персонал</t>
  </si>
  <si>
    <t>4.1.2.2</t>
  </si>
  <si>
    <t xml:space="preserve">        Единовременные выплаты </t>
  </si>
  <si>
    <t>4.1.2.3</t>
  </si>
  <si>
    <t xml:space="preserve">        Социальный налог</t>
  </si>
  <si>
    <t>4.1.2.4</t>
  </si>
  <si>
    <t>4.1.2.5</t>
  </si>
  <si>
    <t xml:space="preserve">        Социальное обеспечение</t>
  </si>
  <si>
    <t>4.1.2.6</t>
  </si>
  <si>
    <t xml:space="preserve">        Резерв предстоящих отпусков</t>
  </si>
  <si>
    <t>4.1.2.7</t>
  </si>
  <si>
    <t>4.1.2.8</t>
  </si>
  <si>
    <t>4.1.3</t>
  </si>
  <si>
    <t xml:space="preserve">   Ремонт зданий общехозяйственного назначения ( включая плату подрядчикам)</t>
  </si>
  <si>
    <t>4.1.4</t>
  </si>
  <si>
    <t xml:space="preserve">   Охрана объектов </t>
  </si>
  <si>
    <t>4.1.5</t>
  </si>
  <si>
    <t xml:space="preserve">   Охрана труда работников </t>
  </si>
  <si>
    <t xml:space="preserve">        - из них: услуги по обеспечению условий ОТ</t>
  </si>
  <si>
    <t>4.1.6</t>
  </si>
  <si>
    <t xml:space="preserve">        - из них - суточные</t>
  </si>
  <si>
    <t>4.1.7</t>
  </si>
  <si>
    <t xml:space="preserve">   Подготовка и повышение квалификации кадров </t>
  </si>
  <si>
    <t>4.1.8</t>
  </si>
  <si>
    <t xml:space="preserve">   Обслуживание и ремонт технических средств административного назначения</t>
  </si>
  <si>
    <t>4.1.9</t>
  </si>
  <si>
    <t xml:space="preserve">   Обслуживание и ремонт автотранспортных средств общехозяйственного назначения</t>
  </si>
  <si>
    <t>4.1.10</t>
  </si>
  <si>
    <t xml:space="preserve">   Расходы по созданию и совершенствованию систем и средств административного назначения</t>
  </si>
  <si>
    <t>4.1.11</t>
  </si>
  <si>
    <t xml:space="preserve">   Аренда основных средств общеадминистративного назначения (не относящаяся к IFRS 16)</t>
  </si>
  <si>
    <t>4.1.12</t>
  </si>
  <si>
    <t>4.1.13</t>
  </si>
  <si>
    <t xml:space="preserve">   Расходы по банковским услугам</t>
  </si>
  <si>
    <t>4.1.14</t>
  </si>
  <si>
    <t xml:space="preserve">   Услуги связи, всего</t>
  </si>
  <si>
    <t xml:space="preserve">        - из них:  услуги сотовой связи</t>
  </si>
  <si>
    <t>4.1.15</t>
  </si>
  <si>
    <t xml:space="preserve">   Канцелярские, хозяйственные расходы</t>
  </si>
  <si>
    <t>4.1.16</t>
  </si>
  <si>
    <t xml:space="preserve">   Представительские расходы</t>
  </si>
  <si>
    <t>4.1.17</t>
  </si>
  <si>
    <t xml:space="preserve">   Расходы по начислению налогов и сборов:</t>
  </si>
  <si>
    <t>4.1.17.1</t>
  </si>
  <si>
    <t xml:space="preserve">        - налог на транспортные средства</t>
  </si>
  <si>
    <t>4.1.17.2</t>
  </si>
  <si>
    <t xml:space="preserve">        - налог на имущество</t>
  </si>
  <si>
    <t>4.1.17.3</t>
  </si>
  <si>
    <t xml:space="preserve">        - земельный налог</t>
  </si>
  <si>
    <t>4.1.17.4</t>
  </si>
  <si>
    <t xml:space="preserve">        - прочие налоги и сборы</t>
  </si>
  <si>
    <t>4.1.18</t>
  </si>
  <si>
    <t xml:space="preserve">   Амортизационные отчисления </t>
  </si>
  <si>
    <t xml:space="preserve">        - амортизация актива правопользования (IFRS 16)</t>
  </si>
  <si>
    <t>4.1.19</t>
  </si>
  <si>
    <t xml:space="preserve">   Содержание объектов соцсферы</t>
  </si>
  <si>
    <t>4.1.20</t>
  </si>
  <si>
    <t xml:space="preserve">   Страхование имущества предприятия, транспорта, работников, не связанных с производственной деятельностью</t>
  </si>
  <si>
    <t xml:space="preserve">      - обязательное страхование ГПО владельцев ТС</t>
  </si>
  <si>
    <t xml:space="preserve">      - прочие</t>
  </si>
  <si>
    <t>4.1.21</t>
  </si>
  <si>
    <t xml:space="preserve">   Другие общие и административные расходы  (расшифровать)</t>
  </si>
  <si>
    <t>4.2.</t>
  </si>
  <si>
    <t>Расходы по реализации:</t>
  </si>
  <si>
    <t>4.2.1</t>
  </si>
  <si>
    <t xml:space="preserve">   маркетинг</t>
  </si>
  <si>
    <t>4.2.2</t>
  </si>
  <si>
    <t xml:space="preserve">   реклама</t>
  </si>
  <si>
    <t xml:space="preserve">        - в т.ч. по PR</t>
  </si>
  <si>
    <t>4.2.3</t>
  </si>
  <si>
    <t xml:space="preserve">   другие</t>
  </si>
  <si>
    <t>V.</t>
  </si>
  <si>
    <t>Операционная прибыль (Доход  от основной деятельности) (III-IV)</t>
  </si>
  <si>
    <t>VI.</t>
  </si>
  <si>
    <t>Доходы от финансирования</t>
  </si>
  <si>
    <t>6.1</t>
  </si>
  <si>
    <t>Начисленные проценты по вознаграждениям (депозиты и т.п.)</t>
  </si>
  <si>
    <t>6.2</t>
  </si>
  <si>
    <t>Доходы по дивидендам</t>
  </si>
  <si>
    <t>6.3</t>
  </si>
  <si>
    <t>Прочие финансовые доходы</t>
  </si>
  <si>
    <t>VII.</t>
  </si>
  <si>
    <t>Расходы по финансированию</t>
  </si>
  <si>
    <t>7.1</t>
  </si>
  <si>
    <t>Начисленные проценты по вознаграждениям (кредиты банков и т.п.)</t>
  </si>
  <si>
    <t>7.2</t>
  </si>
  <si>
    <t>Начисленные проценты по договорам финансируемой аренды</t>
  </si>
  <si>
    <t>7.3</t>
  </si>
  <si>
    <t>Расходы по дивидендам по привилегированным акциям</t>
  </si>
  <si>
    <t>7.4</t>
  </si>
  <si>
    <t>Дисконтирование долгосрочной дебиторской и кредиторской задолженности</t>
  </si>
  <si>
    <t>7.5</t>
  </si>
  <si>
    <t>По аренде актива правопользования (IFRS 16)</t>
  </si>
  <si>
    <t>7.6</t>
  </si>
  <si>
    <t>Прочие финансовые расходы</t>
  </si>
  <si>
    <t>VIII.</t>
  </si>
  <si>
    <t>Прочие доходы</t>
  </si>
  <si>
    <t>8.1</t>
  </si>
  <si>
    <t xml:space="preserve">   курсовая разница</t>
  </si>
  <si>
    <t>8.2</t>
  </si>
  <si>
    <t xml:space="preserve">   прочие доходы</t>
  </si>
  <si>
    <t>IX.</t>
  </si>
  <si>
    <t xml:space="preserve">Прочие расходы </t>
  </si>
  <si>
    <t>9.1</t>
  </si>
  <si>
    <t>9.2</t>
  </si>
  <si>
    <t xml:space="preserve">   расходы по обесценению дебиторской задолженности</t>
  </si>
  <si>
    <t>9.3</t>
  </si>
  <si>
    <t xml:space="preserve">   прочие расходы</t>
  </si>
  <si>
    <t>X.</t>
  </si>
  <si>
    <t>Доход от обычной деятельности до налогообложения (V+VI-VII+VIII-IX)</t>
  </si>
  <si>
    <t>XI.</t>
  </si>
  <si>
    <t>Доля организации в прибыли (убытке) ассоциированных организаций и совместной деятельности, учитываемых по методу долевого участия</t>
  </si>
  <si>
    <t>XII.</t>
  </si>
  <si>
    <t>Прибыль (убыток) от прекращенной деятельности</t>
  </si>
  <si>
    <t>XIII.</t>
  </si>
  <si>
    <t>Подоходный налог с юридических лиц</t>
  </si>
  <si>
    <t>XIV.</t>
  </si>
  <si>
    <t>Доля меньшинства</t>
  </si>
  <si>
    <t>XV.</t>
  </si>
  <si>
    <t>Чистая прибыль (Чистый доход) (X+XI+XII-XIII-XIV)</t>
  </si>
  <si>
    <t>XVI.</t>
  </si>
  <si>
    <t>EBITDA (операционный доход до выплаты процентов по кредитам, налогов и амортизационных отчислений</t>
  </si>
  <si>
    <t>EBITDA margin (уровень в доходах от реализации услуг), (%)</t>
  </si>
  <si>
    <t>"з" - значения
"ф" - формула</t>
  </si>
  <si>
    <t>оценка</t>
  </si>
  <si>
    <t>план</t>
  </si>
  <si>
    <t>Шаг</t>
  </si>
  <si>
    <t>Что необходимо сделать:</t>
  </si>
  <si>
    <t>Комментарий</t>
  </si>
  <si>
    <t>Всю техподдержку оборудования и ПО закидываем в статью "Сервисные контракты", иначе все директивно будет удалено из ПНР и ДОАР</t>
  </si>
  <si>
    <t>4.2.3.1</t>
  </si>
  <si>
    <t>4.2.3.2</t>
  </si>
  <si>
    <t>4.2.3.3</t>
  </si>
  <si>
    <t>4.2.3.4</t>
  </si>
  <si>
    <t>4.2.3.5</t>
  </si>
  <si>
    <t>4.2.3.6</t>
  </si>
  <si>
    <t>4.2.3.7</t>
  </si>
  <si>
    <t>4.2.3.8</t>
  </si>
  <si>
    <t>4.2.3.9</t>
  </si>
  <si>
    <t>4.2.3.10</t>
  </si>
  <si>
    <t>4.2.3.11</t>
  </si>
  <si>
    <t>4.2.3.12</t>
  </si>
  <si>
    <t>1.</t>
  </si>
  <si>
    <t>Регистрация, оформление,  производственного автотранспорта</t>
  </si>
  <si>
    <t>2.</t>
  </si>
  <si>
    <t>Доставка производственного персонала к месту производства работ, оформление пропусков для проезда в зоны ограниченного въезда, оплата проезда по мосту</t>
  </si>
  <si>
    <t>3.</t>
  </si>
  <si>
    <t>Бланки, канц.товары, хоз. Расходы и подписка для производства</t>
  </si>
  <si>
    <t>4.</t>
  </si>
  <si>
    <t>Отчисления в пенсионные медецинские фонды страхования другим государствам (Киргизия, Россия)</t>
  </si>
  <si>
    <t>5.</t>
  </si>
  <si>
    <t>Начисленные обязательства социального характера</t>
  </si>
  <si>
    <t>6.</t>
  </si>
  <si>
    <t>6.4</t>
  </si>
  <si>
    <t>6.5</t>
  </si>
  <si>
    <t>6.6</t>
  </si>
  <si>
    <t>6.7</t>
  </si>
  <si>
    <t>6.8</t>
  </si>
  <si>
    <t>6.9</t>
  </si>
  <si>
    <t>6.10</t>
  </si>
  <si>
    <t>6.11</t>
  </si>
  <si>
    <t>Регистрация, оформление, служебного легкового автотранспорта</t>
  </si>
  <si>
    <t>2</t>
  </si>
  <si>
    <t>Консультационные услуги, в т.ч.</t>
  </si>
  <si>
    <t>налоговые консультационные услуги, в т.ч. налоговый аудит</t>
  </si>
  <si>
    <t>2.2.</t>
  </si>
  <si>
    <t>технические консультационные услуги</t>
  </si>
  <si>
    <t>консультационные услуги в рамках судебных разбирательств,пред-арбитража и арбитража</t>
  </si>
  <si>
    <t>юридические консультационные услуги</t>
  </si>
  <si>
    <t>2.5.</t>
  </si>
  <si>
    <t>консультационные услуги в рамках оптимизации бизнес-процессов, стратегии, HR и менеджмент консалтинг</t>
  </si>
  <si>
    <t>2.6.</t>
  </si>
  <si>
    <t>консультационные услуги в рамках приватизации и дивестиции</t>
  </si>
  <si>
    <t>2.7.</t>
  </si>
  <si>
    <t>консультационные услуги в рамках реализации инвестиционных проектов</t>
  </si>
  <si>
    <t>2.8.</t>
  </si>
  <si>
    <t>консультационные услуги в рамках проектов по цифровизации и трансформации</t>
  </si>
  <si>
    <t>2.9.</t>
  </si>
  <si>
    <t>консультационные услуги в рамках НИОКР</t>
  </si>
  <si>
    <t>2.10.</t>
  </si>
  <si>
    <t>консультационные услуги в рамках устойчивого развития и ESG</t>
  </si>
  <si>
    <t>2.11.</t>
  </si>
  <si>
    <t xml:space="preserve">Финансовые консультационные услуги </t>
  </si>
  <si>
    <t>2.12.</t>
  </si>
  <si>
    <t>услуги по разработке технико-экономических обоснований (ТЭО) и проектно-сметной документации (некапитальные затраты)</t>
  </si>
  <si>
    <t>2.13</t>
  </si>
  <si>
    <t xml:space="preserve">прочие </t>
  </si>
  <si>
    <t>3</t>
  </si>
  <si>
    <t>Оплата  юридических, аудиторских, информационных услуг и т.д., в т.ч.</t>
  </si>
  <si>
    <t>3.1.</t>
  </si>
  <si>
    <t>нотариальные услуги</t>
  </si>
  <si>
    <t>3.2.</t>
  </si>
  <si>
    <t>юридические услуги</t>
  </si>
  <si>
    <t>3.3.</t>
  </si>
  <si>
    <t>аудиторские услуги</t>
  </si>
  <si>
    <t>3.4.</t>
  </si>
  <si>
    <t>услуги за участие в форуме и конференции</t>
  </si>
  <si>
    <t>3.5.</t>
  </si>
  <si>
    <t>услуги оценки</t>
  </si>
  <si>
    <t>3.6.</t>
  </si>
  <si>
    <t>услуги рейтинговых агентств (кредитный рейтинг)</t>
  </si>
  <si>
    <t>3.7.</t>
  </si>
  <si>
    <t>информационные и рекламные услуги</t>
  </si>
  <si>
    <t>3.8.</t>
  </si>
  <si>
    <t>4</t>
  </si>
  <si>
    <t>Оформление документов,  виз</t>
  </si>
  <si>
    <t>5</t>
  </si>
  <si>
    <t>Судебные издержки</t>
  </si>
  <si>
    <t>6</t>
  </si>
  <si>
    <t>Членские взносы (в т.ч. РСС)</t>
  </si>
  <si>
    <t>7</t>
  </si>
  <si>
    <t>Расходы по перемещению сотрудников</t>
  </si>
  <si>
    <t>8</t>
  </si>
  <si>
    <t>Отчисления профкому</t>
  </si>
  <si>
    <t>9</t>
  </si>
  <si>
    <t>Расходы на выполнение работ по благоустройству города, спонсорство, оказанию помощи сельскому хозяйству и другие подобного рода работы</t>
  </si>
  <si>
    <t>10</t>
  </si>
  <si>
    <t>Благотворительная помощь</t>
  </si>
  <si>
    <t>11</t>
  </si>
  <si>
    <t>Расходы по проведению оздоровительных, спортивных, праздничных мероприятий,  компенсация летнего отдыха п/л</t>
  </si>
  <si>
    <t>12</t>
  </si>
  <si>
    <t>Убытки от хищений, виновники которых не установлены или в случае если невозможно возместить необходимые суммы за счет виновной стороны</t>
  </si>
  <si>
    <t>13</t>
  </si>
  <si>
    <t>Убытки от реализации (выбытия) ОС и ТМЗ ниже себестоимости</t>
  </si>
  <si>
    <t>14</t>
  </si>
  <si>
    <t>Добровольные отчисления в накопительный пенсионный фонд</t>
  </si>
  <si>
    <t>15</t>
  </si>
  <si>
    <t>Штрафы, пени, санкции, подлежащие взносу в бюджет</t>
  </si>
  <si>
    <t>16</t>
  </si>
  <si>
    <t>Штрафы и пени за сокрытие (занижение) дохода</t>
  </si>
  <si>
    <t>17</t>
  </si>
  <si>
    <t>Убытки от хищений, сверхнормативные потери, порча, недостача ТМЗ</t>
  </si>
  <si>
    <t>18</t>
  </si>
  <si>
    <t>Отчисления в пенсионные, медицинские фонды  и фонд социального страхования  другим государствам (Киргизия, Россия)</t>
  </si>
  <si>
    <t>19</t>
  </si>
  <si>
    <t>20</t>
  </si>
  <si>
    <t>Прочие потери и другие расходы (расшифровать)</t>
  </si>
  <si>
    <t>21</t>
  </si>
  <si>
    <t>Расходы по объявлениям конкурсов и размещение финансовой отчетности</t>
  </si>
  <si>
    <t>22</t>
  </si>
  <si>
    <t>Расходы на содержание СД</t>
  </si>
  <si>
    <t>23</t>
  </si>
  <si>
    <t>Расходы на прикладные НИР</t>
  </si>
  <si>
    <t>Другие</t>
  </si>
  <si>
    <t>4.2.3.13</t>
  </si>
  <si>
    <t>4.2.3.14</t>
  </si>
  <si>
    <t>4.2.3.15</t>
  </si>
  <si>
    <t>4.2.3.16</t>
  </si>
  <si>
    <t>4.2.3.17</t>
  </si>
  <si>
    <t>4.2.3.18</t>
  </si>
  <si>
    <t>4.2.3.19</t>
  </si>
  <si>
    <t>4.2.3.20</t>
  </si>
  <si>
    <t>6.13</t>
  </si>
  <si>
    <t>6.14</t>
  </si>
  <si>
    <t>6.15</t>
  </si>
  <si>
    <t>6.16</t>
  </si>
  <si>
    <t>6.17</t>
  </si>
  <si>
    <t>6.18</t>
  </si>
  <si>
    <t>6.19</t>
  </si>
  <si>
    <t>6.20</t>
  </si>
  <si>
    <t>Другие производственные расходы (расшифровать)</t>
  </si>
  <si>
    <t>20.13</t>
  </si>
  <si>
    <t>20.14</t>
  </si>
  <si>
    <t>20.15</t>
  </si>
  <si>
    <t>20.16</t>
  </si>
  <si>
    <t>20.17</t>
  </si>
  <si>
    <t>20.18</t>
  </si>
  <si>
    <t>20.19</t>
  </si>
  <si>
    <t>20.20</t>
  </si>
  <si>
    <t>20.21</t>
  </si>
  <si>
    <t>20.22</t>
  </si>
  <si>
    <t>20.23</t>
  </si>
  <si>
    <t>20.24</t>
  </si>
  <si>
    <t>20.25</t>
  </si>
  <si>
    <t>20.26</t>
  </si>
  <si>
    <t>20.27</t>
  </si>
  <si>
    <t>20.28</t>
  </si>
  <si>
    <t>20.29</t>
  </si>
  <si>
    <t>20.30</t>
  </si>
  <si>
    <t>20.32</t>
  </si>
  <si>
    <t>20.33</t>
  </si>
  <si>
    <t>20.35</t>
  </si>
  <si>
    <t>20.36</t>
  </si>
  <si>
    <t>20.37</t>
  </si>
  <si>
    <t>20.38</t>
  </si>
  <si>
    <t>20.39</t>
  </si>
  <si>
    <t>20.40</t>
  </si>
  <si>
    <t>20.41</t>
  </si>
  <si>
    <t>20.42</t>
  </si>
  <si>
    <t>20.43</t>
  </si>
  <si>
    <t>20.44</t>
  </si>
  <si>
    <t>20.46</t>
  </si>
  <si>
    <t>20.47</t>
  </si>
  <si>
    <t>20.1</t>
  </si>
  <si>
    <t>20.2</t>
  </si>
  <si>
    <t>20.3</t>
  </si>
  <si>
    <t>20.4</t>
  </si>
  <si>
    <t>20.5</t>
  </si>
  <si>
    <t>20.6</t>
  </si>
  <si>
    <t>20.7</t>
  </si>
  <si>
    <t>20.8</t>
  </si>
  <si>
    <t>20.9</t>
  </si>
  <si>
    <t>20.10</t>
  </si>
  <si>
    <t>20.11</t>
  </si>
  <si>
    <t>20.12</t>
  </si>
  <si>
    <t xml:space="preserve">        - технологического оборудования (расшифровать):</t>
  </si>
  <si>
    <t>Техподдержка того-то 1</t>
  </si>
  <si>
    <t>Техподдержка того-то 2</t>
  </si>
  <si>
    <t>Техподдержка того-то 3</t>
  </si>
  <si>
    <t>Техподдержка того-то 4</t>
  </si>
  <si>
    <t>Техподдержка того-то 5</t>
  </si>
  <si>
    <t>Техподдержка того-то 6</t>
  </si>
  <si>
    <t>Техподдержка того-то 7</t>
  </si>
  <si>
    <t>Техподдержка того-то 8</t>
  </si>
  <si>
    <t>Техподдержка того-то 9</t>
  </si>
  <si>
    <t>Техподдержка того-то n..</t>
  </si>
  <si>
    <t>РАСШИФРОВКА группы статей "Сервисные контракты</t>
  </si>
  <si>
    <t>тыс.тенге</t>
  </si>
  <si>
    <t>ОБЯЗАТЕЛЬНО заполняем лист "Сервисные контракты" если они у вас есть.
В случае наличия расходов на статье, но без расшифровки в листе "Сервисные контракты", они потенциально подлежат директивному сокращению</t>
  </si>
  <si>
    <t>Начисленные проценты по вознаграждениям</t>
  </si>
  <si>
    <t>в т.ч. проценты по депозитам</t>
  </si>
  <si>
    <t>в т.ч. проценты по остаткам денежных средств</t>
  </si>
  <si>
    <t>в т.ч. проценты по банковским займам</t>
  </si>
  <si>
    <t>в т.ч. проценты по облигациям</t>
  </si>
  <si>
    <t>в т.ч. по прочим процентам</t>
  </si>
  <si>
    <t>Начисленные проценты по финансовой аренде</t>
  </si>
  <si>
    <t>3.1</t>
  </si>
  <si>
    <t>в т.ч. по аренде актива правопользования</t>
  </si>
  <si>
    <t>Изменение справедливой стоимости финансовых инструментов</t>
  </si>
  <si>
    <t>4.1</t>
  </si>
  <si>
    <t>в т.ч. Дисконт / амортизация дисконта по займам работникам</t>
  </si>
  <si>
    <t>4.2</t>
  </si>
  <si>
    <t>в т.ч. Дисконт / амортизация дисконта по дебиторской задолженности</t>
  </si>
  <si>
    <t>4.3</t>
  </si>
  <si>
    <t>в т.ч. Дисконт / амортизация дисконта по кредиторской задолженности</t>
  </si>
  <si>
    <t>4.4</t>
  </si>
  <si>
    <t>в т.ч. Дисконт / амортизация дисконта (резерв под обязательства по выбытию активов)</t>
  </si>
  <si>
    <t>4.5</t>
  </si>
  <si>
    <t>в т.ч. Дисконт / амортизация дисконта по выданным гарантиям</t>
  </si>
  <si>
    <t>4.6</t>
  </si>
  <si>
    <t>в т.ч. по прочим</t>
  </si>
  <si>
    <t>Расходы от обесценения финансовых инструментов / доходы от востановления убытка от обесценения по финансовым активам</t>
  </si>
  <si>
    <t>Реализация нематериальных активов</t>
  </si>
  <si>
    <t>Списание нематериальных активов</t>
  </si>
  <si>
    <t>Безвозмездная передача нематериальных активов</t>
  </si>
  <si>
    <t>Доход/убыток от выбытия нематериальных активов</t>
  </si>
  <si>
    <t>Реализация ОС</t>
  </si>
  <si>
    <t>Списание ОС, незавершенного строительства</t>
  </si>
  <si>
    <t>Безвозмездная передача ОС</t>
  </si>
  <si>
    <t>Доход/убыток от выбытия ОС</t>
  </si>
  <si>
    <t>Реализация ТМЗ</t>
  </si>
  <si>
    <t>Списание ТМЗ</t>
  </si>
  <si>
    <t>Безвозмездная передача ТМЗ</t>
  </si>
  <si>
    <t>Уценка ( дооценка )ТМЗ</t>
  </si>
  <si>
    <t>Доход/убыток от выбытия ТМЗ</t>
  </si>
  <si>
    <t>Расходы от обесценения / доходы от востановления убытка от обесценения по нефинансовым активам</t>
  </si>
  <si>
    <t>11.1</t>
  </si>
  <si>
    <t>в т.ч. по основным средствам</t>
  </si>
  <si>
    <t>11.2</t>
  </si>
  <si>
    <t>в т.ч. по нематериальным активам</t>
  </si>
  <si>
    <t>11.3</t>
  </si>
  <si>
    <t>в т.ч. по ТМЗ</t>
  </si>
  <si>
    <t>11.4</t>
  </si>
  <si>
    <t>в т.ч. по выданным авансам</t>
  </si>
  <si>
    <t>Курсовая разница</t>
  </si>
  <si>
    <t>Расходы по обесценению дебиторской задолженности</t>
  </si>
  <si>
    <t>13.1</t>
  </si>
  <si>
    <t>в т.ч. по торговой ДЗ</t>
  </si>
  <si>
    <t>Операционная аренда</t>
  </si>
  <si>
    <t>Штрафы, пени</t>
  </si>
  <si>
    <t>Доходы от списанных обязательств</t>
  </si>
  <si>
    <t>Услуги на сторону</t>
  </si>
  <si>
    <t>Доход от погашения списанной дебиторской  задолженности</t>
  </si>
  <si>
    <t>Безвозмездно полученное  и оприходованное имущество, деньги и прочее</t>
  </si>
  <si>
    <t>Пеня за просроченную ДЗ за услуги телекоммуникаций</t>
  </si>
  <si>
    <t>Доход от реализации услуг:*</t>
  </si>
  <si>
    <t>Указать драйвер (абоненты, клиенты, трафик, возможно контракт и т.д.)</t>
  </si>
  <si>
    <t>№ статьи1</t>
  </si>
  <si>
    <t>Наменование статьи1 (из ОБ)</t>
  </si>
  <si>
    <t>№ статьи2</t>
  </si>
  <si>
    <t>Наменование статьи2 (из ОБ)</t>
  </si>
  <si>
    <t>№ статьи3</t>
  </si>
  <si>
    <t>Наменование статьи3 (из ОБ)</t>
  </si>
  <si>
    <t>Вы не можете планировать расходы по статье, если у вас нет факта по ним.
Либо даете отдельным листом в данном файле обоснование появления данной статьи у вас, иначе она может быть сокращена</t>
  </si>
  <si>
    <t>Указать среднюю цену продажи (АРПУ, цена за минуту, цена на Мб, цена за канал и т.д.)</t>
  </si>
  <si>
    <r>
      <rPr>
        <sz val="10"/>
        <color rgb="FFFF0000"/>
        <rFont val="Arial Cyr"/>
        <charset val="204"/>
      </rPr>
      <t>ОБЯЗАТЕЛЬНО заполняем лист "Расшифровка по доходам".</t>
    </r>
    <r>
      <rPr>
        <sz val="10"/>
        <rFont val="Arial Cyr"/>
        <charset val="204"/>
      </rPr>
      <t xml:space="preserve">
* Суть - показать основные драйверы примененные к расчету плановой суммы.
* Факт заполнять тоже обязательно.
* Статью 1.29. Прочие услуги - обязательно разложить на драйверы
* Просто так умножить на 10% - нельзя делать. Указываете в строке например "Прирост цены" ставите 10% и умножаете на эту строку
* </t>
    </r>
    <r>
      <rPr>
        <sz val="10"/>
        <color rgb="FFFF0000"/>
        <rFont val="Arial Cyr"/>
        <charset val="204"/>
      </rPr>
      <t>ИТОГО</t>
    </r>
    <r>
      <rPr>
        <sz val="10"/>
        <rFont val="Arial Cyr"/>
        <charset val="204"/>
      </rPr>
      <t xml:space="preserve"> разложенная в разрезе статей и по драверам сумма, </t>
    </r>
    <r>
      <rPr>
        <sz val="10"/>
        <color rgb="FFFF0000"/>
        <rFont val="Arial Cyr"/>
        <charset val="204"/>
      </rPr>
      <t>должна сходится</t>
    </r>
    <r>
      <rPr>
        <sz val="10"/>
        <rFont val="Arial Cyr"/>
        <charset val="204"/>
      </rPr>
      <t xml:space="preserve"> с суммой доходов </t>
    </r>
    <r>
      <rPr>
        <sz val="10"/>
        <color rgb="FFFF0000"/>
        <rFont val="Arial Cyr"/>
        <charset val="204"/>
      </rPr>
      <t>по статьям и месяцам в ОБ</t>
    </r>
    <r>
      <rPr>
        <sz val="10"/>
        <rFont val="Arial Cyr"/>
        <charset val="204"/>
      </rPr>
      <t>.</t>
    </r>
  </si>
  <si>
    <t>РАСШИФРОВКА по ДОХОДАМ</t>
  </si>
  <si>
    <t>год</t>
  </si>
  <si>
    <t>Доход от реализации услуг:</t>
  </si>
  <si>
    <t>Никто ни за какой дивизион ничего планировать НЕ БУДЕТ. Поэтому если у вас есть факт, но вы не запланировали план, то это ваша ошибка</t>
  </si>
  <si>
    <t>Если есть скачки или падения, нелогичный рост или падение - обязательно вносите комментарии в столцы AI и AJ на листе "Форма ОБ"</t>
  </si>
  <si>
    <t>1</t>
  </si>
  <si>
    <t>Наличие</t>
  </si>
  <si>
    <t>Мобильная связь, абоненты</t>
  </si>
  <si>
    <t>Голос</t>
  </si>
  <si>
    <t>ШПД</t>
  </si>
  <si>
    <t>ARPU, тенге</t>
  </si>
  <si>
    <t>Новые установки</t>
  </si>
  <si>
    <t>Отток</t>
  </si>
  <si>
    <t>Количество Базовых станций</t>
  </si>
  <si>
    <t>Штатная численность персонала</t>
  </si>
  <si>
    <t>Фактическая численность персонала</t>
  </si>
  <si>
    <t>ПРОЧИЕ ОБЪЕМНЫЕ позказатели</t>
  </si>
  <si>
    <t>Данные по АБОНЕНТАМ ВСЕГО:</t>
  </si>
  <si>
    <t>данные по абонентам В2С:</t>
  </si>
  <si>
    <t>данные по абонентам В2В:</t>
  </si>
  <si>
    <t>данные по абонентам В2G:</t>
  </si>
  <si>
    <t>Прочие объемные показатели:</t>
  </si>
  <si>
    <t>Итого прочие доходы</t>
  </si>
  <si>
    <t>VI Финансовые доходы</t>
  </si>
  <si>
    <t>VIII Прочие доходы</t>
  </si>
  <si>
    <t>VII Финансовые расходы</t>
  </si>
  <si>
    <t>Итого расходы на финансирование</t>
  </si>
  <si>
    <t>IX Прочие расходы</t>
  </si>
  <si>
    <t>Итого прочие расходы</t>
  </si>
  <si>
    <t xml:space="preserve">Доходы по дивидендам по дивидендам по привилигированным акциям </t>
  </si>
  <si>
    <t xml:space="preserve">Расходы по дивидендам по привилигированным акциям </t>
  </si>
  <si>
    <t>Итого доходы на финансирование</t>
  </si>
  <si>
    <t>Обязательно сверяем весь факт (как по статье, так и по расшифровкам) с финансовой отчетностью</t>
  </si>
  <si>
    <t>МОБИЛЬНЫМ ОПЕРАТОРАМ обязательно заполняем лист "Объемные показатели Моб.опер"</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</si>
  <si>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</si>
  <si>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</si>
  <si>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</si>
  <si>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</si>
  <si>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</si>
  <si>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</si>
  <si>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</si>
  <si>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</si>
  <si>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</si>
  <si>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</si>
  <si>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</si>
  <si>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</si>
  <si>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</si>
  <si>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</si>
  <si>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</si>
  <si>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</si>
  <si>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</si>
  <si>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</si>
  <si>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</si>
  <si>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</si>
  <si>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</si>
  <si>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</si>
  <si>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</si>
  <si>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</si>
  <si>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</si>
  <si>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</si>
  <si>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</si>
  <si>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</si>
  <si>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</si>
  <si>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</si>
  <si>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</si>
  <si>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</si>
  <si>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</si>
  <si>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</si>
  <si>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</si>
  <si>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</si>
  <si>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</si>
  <si>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</si>
  <si>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</si>
  <si>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</si>
  <si>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</si>
  <si>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</si>
  <si>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</si>
  <si>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</si>
  <si>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</si>
  <si>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</si>
  <si>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</si>
  <si>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</si>
  <si>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</si>
  <si>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</si>
  <si>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</si>
  <si>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</si>
  <si>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</si>
  <si>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</si>
  <si>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</si>
  <si>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</si>
  <si>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</si>
  <si>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</si>
  <si>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</si>
  <si>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</si>
  <si>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</si>
  <si>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</si>
  <si>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</si>
  <si>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</si>
  <si>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</si>
  <si>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</si>
  <si>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</si>
  <si>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</si>
  <si>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</si>
  <si>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</si>
  <si>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</si>
  <si>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</si>
  <si>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</si>
  <si>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</si>
  <si>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</si>
  <si>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</si>
  <si>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</si>
  <si>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</si>
  <si>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</si>
  <si>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20.49</t>
  </si>
  <si>
    <t>20.50</t>
  </si>
  <si>
    <t>20.51</t>
  </si>
  <si>
    <t>20.52</t>
  </si>
  <si>
    <t>20.53</t>
  </si>
  <si>
    <t>20.54</t>
  </si>
  <si>
    <t>20.55</t>
  </si>
  <si>
    <t>20.56</t>
  </si>
  <si>
    <t>20.57</t>
  </si>
  <si>
    <t>20.58</t>
  </si>
  <si>
    <t>20.59</t>
  </si>
  <si>
    <t>20.60</t>
  </si>
  <si>
    <t>20.61</t>
  </si>
  <si>
    <t>20.62</t>
  </si>
  <si>
    <t>20.63</t>
  </si>
  <si>
    <t>20.64</t>
  </si>
  <si>
    <t>20.65</t>
  </si>
  <si>
    <t>20.66</t>
  </si>
  <si>
    <t>20.67</t>
  </si>
  <si>
    <t>20.68</t>
  </si>
  <si>
    <t>20.69</t>
  </si>
  <si>
    <t>20.70</t>
  </si>
  <si>
    <t>20.71</t>
  </si>
  <si>
    <t>20.72</t>
  </si>
  <si>
    <t>20.73</t>
  </si>
  <si>
    <t>20.74</t>
  </si>
  <si>
    <t>20.75</t>
  </si>
  <si>
    <t>20.76</t>
  </si>
  <si>
    <t>20.77</t>
  </si>
  <si>
    <t>20.78</t>
  </si>
  <si>
    <t>20.79</t>
  </si>
  <si>
    <t>20.80</t>
  </si>
  <si>
    <t>20.81</t>
  </si>
  <si>
    <t>20.82</t>
  </si>
  <si>
    <t>20.83</t>
  </si>
  <si>
    <t>20.84</t>
  </si>
  <si>
    <t>20.85</t>
  </si>
  <si>
    <t>20.86</t>
  </si>
  <si>
    <t>20.87</t>
  </si>
  <si>
    <t>20.88</t>
  </si>
  <si>
    <t>20.89</t>
  </si>
  <si>
    <t>20.90</t>
  </si>
  <si>
    <t>20.91</t>
  </si>
  <si>
    <t>20.92</t>
  </si>
  <si>
    <t>20.93</t>
  </si>
  <si>
    <t>20.94</t>
  </si>
  <si>
    <t>20.95</t>
  </si>
  <si>
    <t>20.96</t>
  </si>
  <si>
    <t>20.97</t>
  </si>
  <si>
    <t>20.98</t>
  </si>
  <si>
    <t>20.99</t>
  </si>
  <si>
    <t>20.100</t>
  </si>
  <si>
    <t>4.2.3.21</t>
  </si>
  <si>
    <t>4.2.3.22</t>
  </si>
  <si>
    <t>4.2.3.23</t>
  </si>
  <si>
    <t>4.2.3.24</t>
  </si>
  <si>
    <t>4.2.3.25</t>
  </si>
  <si>
    <t>Прочие расходы</t>
  </si>
  <si>
    <r>
      <rPr>
        <sz val="10"/>
        <color rgb="FFFF0000"/>
        <rFont val="Arial Cyr"/>
        <charset val="204"/>
      </rPr>
      <t>Обратите внимание</t>
    </r>
    <r>
      <rPr>
        <sz val="10"/>
        <rFont val="Arial Cyr"/>
        <charset val="204"/>
      </rPr>
      <t xml:space="preserve"> - по столбцу ''C'' можно фильтровать строки по </t>
    </r>
    <r>
      <rPr>
        <b/>
        <sz val="10"/>
        <color rgb="FFFF0000"/>
        <rFont val="Arial Cyr"/>
        <charset val="204"/>
      </rPr>
      <t>"з" - это будут строки в которые необходимо вносить данные</t>
    </r>
    <r>
      <rPr>
        <sz val="10"/>
        <rFont val="Arial Cyr"/>
        <charset val="204"/>
      </rPr>
      <t xml:space="preserve">
в строки с буквой "ф" НЕЛЬЗЯ ничего вносить и менять формулы</t>
    </r>
  </si>
  <si>
    <r>
      <rPr>
        <b/>
        <sz val="10"/>
        <color rgb="FFFF0000"/>
        <rFont val="Arial Cyr"/>
        <charset val="204"/>
      </rPr>
      <t>Все расходы и доходы должны отражаться согласно своей сути</t>
    </r>
    <r>
      <rPr>
        <sz val="10"/>
        <rFont val="Arial Cyr"/>
        <charset val="204"/>
      </rPr>
      <t>, а не про принципу "там где расходы реально должны быть - нельзя показывать такой рост, поэтому закинем в ПНР или ДОАР"</t>
    </r>
  </si>
  <si>
    <t>ОСНОВНЫЕ ПРАВИЛА</t>
  </si>
  <si>
    <t>По всем Централизованным расходам, доводимым до вас для включения в свои бюджеты - ОБЯЗАТЕЛЬНО:
1) требуете расчеты и расшифровки от владельца 
2) проверяете сами расчеты</t>
  </si>
  <si>
    <t>Итого 2.4.20. Амортизационные отчисления</t>
  </si>
  <si>
    <t>Итого 4.1.18. Амортизационные отчисления</t>
  </si>
  <si>
    <t>Сумма БКВ, млн. тенге</t>
  </si>
  <si>
    <t>Срок жизни, лет</t>
  </si>
  <si>
    <t>БКВ 2028 года</t>
  </si>
  <si>
    <t>БКВ 2029 года</t>
  </si>
  <si>
    <t>Филиалам АО обязательно заполнять лист "Расчет по амортизации (для АО)"</t>
  </si>
  <si>
    <t xml:space="preserve">        - из строки 2.4.5 - командировочные расходы по подготовке кадров и повышению квалификации кадров</t>
  </si>
  <si>
    <t xml:space="preserve">        - из строки 4.1.6  - командировочные расходы по подготовке кадров и повышению квалификации кадров</t>
  </si>
  <si>
    <t xml:space="preserve">Если найдете ошибку в формуле, пжл сообщите об этом письменно </t>
  </si>
  <si>
    <r>
      <rPr>
        <sz val="10"/>
        <color rgb="FFFF0000"/>
        <rFont val="Arial Cyr"/>
        <charset val="204"/>
      </rPr>
      <t>НЕЛЬЗЯ менять структуру файла</t>
    </r>
    <r>
      <rPr>
        <sz val="10"/>
        <rFont val="Arial Cyr"/>
        <charset val="204"/>
      </rPr>
      <t xml:space="preserve"> (не добавлять/удалять ни столбцы ни строки ни ячейки, не трогать формулы)</t>
    </r>
  </si>
  <si>
    <t>11.5</t>
  </si>
  <si>
    <t>11.6</t>
  </si>
  <si>
    <t>11.7</t>
  </si>
  <si>
    <t>11.8</t>
  </si>
  <si>
    <t>11.9</t>
  </si>
  <si>
    <t>11.10</t>
  </si>
  <si>
    <t xml:space="preserve">   абонентское оборудование STB</t>
  </si>
  <si>
    <t>Видеонаблюдение</t>
  </si>
  <si>
    <t xml:space="preserve">IoT </t>
  </si>
  <si>
    <t xml:space="preserve">   другим пользователям</t>
  </si>
  <si>
    <t xml:space="preserve">        - плата за подключение</t>
  </si>
  <si>
    <t>Можно добавить строки только в листы:
 * ПНР  "Другие производственные расходы (расшифровать)" ниже строки 18
 * ДОАР "Прочие потери и другие расходы (расшифровать)" строки 71
 * РР_Другие "Другие" ниже строки 12
 * Расшифровка по доходам
 * Сервисные контракты
 * Расчет по амортизации (для АО) со строки 19</t>
  </si>
  <si>
    <t>Комментарии к помесячному тренду
янв2026-дек2027</t>
  </si>
  <si>
    <t>Комментарии к годовому тренду
2025-2031</t>
  </si>
  <si>
    <t>Объемные показатели на 2027-2031 гг.</t>
  </si>
  <si>
    <t>БКВ 2031 года</t>
  </si>
  <si>
    <t>БКВ 2030 года</t>
  </si>
  <si>
    <t>БКВ по проектам 2027 года, декабрь</t>
  </si>
  <si>
    <t>БКВ по проектам 2027 года, ноябрь</t>
  </si>
  <si>
    <t>БКВ по проектам 2027 года, октябрь</t>
  </si>
  <si>
    <t>БКВ по проектам 2027 года, сентябрь</t>
  </si>
  <si>
    <t>БКВ по проектам 2027 года, август</t>
  </si>
  <si>
    <t>БКВ по проектам 2027 года, июль</t>
  </si>
  <si>
    <t>БКВ по проектам 2027 года, июнь</t>
  </si>
  <si>
    <t>БКВ по проектам 2027 года, май</t>
  </si>
  <si>
    <t>БКВ по проектам 2027 года, апрель</t>
  </si>
  <si>
    <t>БКВ по проектам 2027 года, март</t>
  </si>
  <si>
    <t>БКВ по проектам 2027 года, февраль</t>
  </si>
  <si>
    <t>БКВ по проектам 2027 года, январь</t>
  </si>
  <si>
    <t>БКВ по проектам 2026 года, декабрь</t>
  </si>
  <si>
    <t>БКВ по проектам 2026 года, ноябрь</t>
  </si>
  <si>
    <t>БКВ по проектам 2026 года, октябрь</t>
  </si>
  <si>
    <t>БКВ по проектам 2026 года, сентябрь</t>
  </si>
  <si>
    <t>БКВ по проектам 2026 года, август</t>
  </si>
  <si>
    <t>БКВ по проектам 2026 года, июль</t>
  </si>
  <si>
    <t>БКВ по проектам 2026 года, июнь</t>
  </si>
  <si>
    <t>Амортизация новых активов пришедших на баланс после 30.06.26</t>
  </si>
  <si>
    <r>
      <t xml:space="preserve">Внести данные по факту - 2026 год помесячно, 2025 год за год. 
Факт вносим и по всем расшифровкам ПНР (прочие накладные расходы), ДОАР (другие общие административные расходы), Другие (в расходах по реализации), Прочие финансовые доходы и расходы и Прочие доходы и расходы от неосновной деятельности.
</t>
    </r>
    <r>
      <rPr>
        <sz val="10"/>
        <color rgb="FFFF0000"/>
        <rFont val="Arial Cyr"/>
        <charset val="204"/>
      </rPr>
      <t>Внесенные данные должны соответствовать финансовой отчетности.</t>
    </r>
  </si>
  <si>
    <t>Оценку оставшихся месяцев 2026 года, делаем помесячно</t>
  </si>
  <si>
    <t>Формируем план - 2027 год помесячно, 2028-2031 по годам</t>
  </si>
  <si>
    <r>
      <t xml:space="preserve">ОБЯЗАТЕЛЬНО заполняем листы ПНР, ДОАР, РР_Другие, Неосн.д_Прочие доходы и Неосн.д_Прочие расходы.
</t>
    </r>
    <r>
      <rPr>
        <sz val="10"/>
        <color rgb="FFFF0000"/>
        <rFont val="Arial Cyr"/>
        <charset val="204"/>
      </rPr>
      <t>Неосновную деятельность планировать ОБЯЗАТЕЛЬНО</t>
    </r>
    <r>
      <rPr>
        <sz val="10"/>
        <rFont val="Arial Cyr"/>
        <charset val="204"/>
      </rPr>
      <t>, если у вас был по ней факт в течение 2025-2026 гг.
Никаких других/прочих больше чем на 1% от суммы всей статьи, не должно быть</t>
    </r>
  </si>
  <si>
    <t>Обязательно смотрим линию тренда по месяцам с 2026 по 2027; и по годам с 2025 по 2031. Все скачки/перепады должны быть объяснены.</t>
  </si>
  <si>
    <t>2.2.7</t>
  </si>
  <si>
    <t xml:space="preserve">   Затраты на обеспечение условий труда и техники безопасности производства</t>
  </si>
  <si>
    <t>1.10</t>
  </si>
  <si>
    <t>Сервисная фабрика</t>
  </si>
  <si>
    <t>Техосмотр транспортных средств</t>
  </si>
  <si>
    <t>GPS-мониторинг</t>
  </si>
  <si>
    <t>Услуга платной дороги</t>
  </si>
  <si>
    <t>Услуга по мойке автотранспорта/спецтехники</t>
  </si>
  <si>
    <t>Обследование грузоподьемных механизмов</t>
  </si>
  <si>
    <t>Изгот.визит.,конвер.,табл.,печат.и пр.</t>
  </si>
  <si>
    <t>Работы по изготовлению жалюзи/занавесок</t>
  </si>
  <si>
    <t>Ремонт мебели</t>
  </si>
  <si>
    <t>Усл.по взаим-ию посредством SMS-тех.</t>
  </si>
  <si>
    <t>Переплет документов</t>
  </si>
  <si>
    <t>Экспертное обследование</t>
  </si>
  <si>
    <t>Канцтовары и хоз.расходы:</t>
  </si>
  <si>
    <t>Усл.по чистке промышленного обор-ния</t>
  </si>
  <si>
    <t>Услуги информационные</t>
  </si>
  <si>
    <t>Усл.по изготовлению эскизного проекта</t>
  </si>
  <si>
    <t>Оценка автотранспортных средств</t>
  </si>
  <si>
    <t>Услуги по разработке документов</t>
  </si>
  <si>
    <t>Проездные билеты</t>
  </si>
  <si>
    <t>Информационно - консультационные услуги (ДВОУ)</t>
  </si>
  <si>
    <t>Компенсации путевок в санатории</t>
  </si>
  <si>
    <t>Новогодние подарки</t>
  </si>
  <si>
    <t>Задолж.по авансам на команд.расходы</t>
  </si>
  <si>
    <t>Расходы на проведение Нового года</t>
  </si>
  <si>
    <t>Расходы на проведение Наурыз</t>
  </si>
  <si>
    <t>Организация страт сессии для ГД и СД</t>
  </si>
  <si>
    <t>Спортивно-оздоровительные мероприятия</t>
  </si>
  <si>
    <t>Услуги по оценке движимого имущества</t>
  </si>
  <si>
    <t>Изготовление теле-, радио-, видеороликов</t>
  </si>
  <si>
    <t xml:space="preserve">Оформление имущественных прав </t>
  </si>
  <si>
    <t>Услуги по оценке недвижимого имущества</t>
  </si>
  <si>
    <t>Услуги по размещению объявлений в СМИ</t>
  </si>
  <si>
    <t>Архивная обработка документов</t>
  </si>
  <si>
    <t>Вода питьевая</t>
  </si>
  <si>
    <t>Услуги по сухой чистке жалюзи</t>
  </si>
  <si>
    <t>Изготовл,монтаж уч.макетов,пособий,стенд</t>
  </si>
  <si>
    <t>Изготовление банерного полотна</t>
  </si>
  <si>
    <t>Кофе-брейк для слушателей</t>
  </si>
  <si>
    <t>Литература</t>
  </si>
  <si>
    <t>Перевод документов</t>
  </si>
  <si>
    <t>Почтовые услуги по РК (отправка печатной продукции)</t>
  </si>
  <si>
    <t>Оплата штрафа</t>
  </si>
  <si>
    <t>Услуги по сертификации СМК (стандарт ИСО)</t>
  </si>
  <si>
    <t>Страховая выплата по ДТП</t>
  </si>
  <si>
    <t>Услуги сотовой связи по норме (ИДС)</t>
  </si>
  <si>
    <t>Усл.по пред-нию доступа к инф-ным ресурсам (анализ поставщиков)</t>
  </si>
  <si>
    <t xml:space="preserve">Проведение мероприятий, связанных с поэтапным переходом страны на казахскую латинизированную графику (ОКД ЦА) </t>
  </si>
  <si>
    <t>Перевод документов (ОКД ЦА)</t>
  </si>
  <si>
    <t>Услуги по предост. доступа к ИТ ресурсам</t>
  </si>
  <si>
    <t>Доходы работников по Демеу в виде материально-социальных благ</t>
  </si>
  <si>
    <t>Списание по договору ДМС</t>
  </si>
  <si>
    <t>Доходы работников в виде мат-соц.благ или т.п.</t>
  </si>
  <si>
    <t>Усл.по нанесению надписи/изоброжений/эмб</t>
  </si>
  <si>
    <t>Штрафы, судебные издержки, списание задолженности, гос.пошлины</t>
  </si>
  <si>
    <t>Расходы по исполнительной надписи</t>
  </si>
  <si>
    <t>Услуги медиации</t>
  </si>
  <si>
    <t>Потери от простоев и др.непроизводительные расходы</t>
  </si>
  <si>
    <t>Форумы, конференции, совещания, мастер-классы:</t>
  </si>
  <si>
    <t>Штрафы, пени, санкции (по договорам):</t>
  </si>
  <si>
    <t>Проведение работ по формированию архива ЦА (ОКД)</t>
  </si>
  <si>
    <t>Услуги по фото/видеосъемке</t>
  </si>
  <si>
    <t>Возмещение суммы ущерба по решению суда/исп надписи</t>
  </si>
  <si>
    <t>Начисление ИПН,ОПВ,ВОСМС</t>
  </si>
  <si>
    <t>НДС к уплате за сувенирную продукцию</t>
  </si>
  <si>
    <t>Тех.поддержка информационных систем (ОИИиЦ)</t>
  </si>
  <si>
    <t>Договора ВОУ</t>
  </si>
  <si>
    <t>Обслуживание и ремонт авто</t>
  </si>
  <si>
    <t>Автомойка</t>
  </si>
  <si>
    <t>Молодежный форум Jas Telecom 2.0.</t>
  </si>
  <si>
    <t>Услуги по калибровке емкостей</t>
  </si>
  <si>
    <t>День связи</t>
  </si>
  <si>
    <t>Проведение научно-технической обработки документов и подготовка документов для сдачи в Национальный архив РК (ОКД ЦА)</t>
  </si>
  <si>
    <t>Амортизация активов на балансе (на 30.06.25)</t>
  </si>
  <si>
    <t xml:space="preserve"> </t>
  </si>
  <si>
    <t>Амортизация активов на балансе (на 30.06.25) должна расчитываться с учетом остаточной стоимости активов и оставшимся сроком службы.
Она не может быть одинаковой из года в год, должна уменьшаться</t>
  </si>
  <si>
    <t>ВСЕГО</t>
  </si>
  <si>
    <t>Капитальный ремонт защитных сооружений гражданской обороны Общества</t>
  </si>
  <si>
    <t>Поддержание АХД активов</t>
  </si>
  <si>
    <t>Замена ТС технического назначения</t>
  </si>
  <si>
    <t>Пожарная безопасность</t>
  </si>
  <si>
    <t>2027 план к 2026 г оцнека</t>
  </si>
  <si>
    <t>факт 2025</t>
  </si>
  <si>
    <t>оценка 2026</t>
  </si>
  <si>
    <t>2027 план к 2026 оценка</t>
  </si>
  <si>
    <t>не менять</t>
  </si>
  <si>
    <t>без изменений</t>
  </si>
  <si>
    <t>исключить</t>
  </si>
  <si>
    <t>без изменений, кроме новогодних подарков</t>
  </si>
  <si>
    <t>Наименование материала</t>
  </si>
  <si>
    <t>Кол-во</t>
  </si>
  <si>
    <t>Цена закупки, тг без НДС</t>
  </si>
  <si>
    <t>Общая стоимость, тг</t>
  </si>
  <si>
    <t>АПТЕЧКА АВТОМОБИЛЬНАЯ</t>
  </si>
  <si>
    <t>Актау</t>
  </si>
  <si>
    <t>Актюбинск</t>
  </si>
  <si>
    <t>Алматы</t>
  </si>
  <si>
    <t>Кокшетау</t>
  </si>
  <si>
    <t>Костанай</t>
  </si>
  <si>
    <t>Семей</t>
  </si>
  <si>
    <t>Талдыкорган</t>
  </si>
  <si>
    <t>Тараз</t>
  </si>
  <si>
    <t>Усть-Каменогорск</t>
  </si>
  <si>
    <t>БОТИНКИ</t>
  </si>
  <si>
    <t>Астана</t>
  </si>
  <si>
    <t>Кызылорда</t>
  </si>
  <si>
    <t>Петропавловск</t>
  </si>
  <si>
    <t>Уральск</t>
  </si>
  <si>
    <t>Шымкент</t>
  </si>
  <si>
    <t>БОТИНКИ КОЖАНЫЕ</t>
  </si>
  <si>
    <t>Атырау</t>
  </si>
  <si>
    <t>БОТИНКИ КОЖАНЫЕ УТЕПЛЕННЫЕ С ПОДНОСКОМ</t>
  </si>
  <si>
    <t>БРЕЗЕНТ</t>
  </si>
  <si>
    <t>Дополнительные фары рабочего света:</t>
  </si>
  <si>
    <t>Караганда</t>
  </si>
  <si>
    <t>ЖИЛЕТ СИГНАЛЬНЫЙ</t>
  </si>
  <si>
    <t>Павлодар</t>
  </si>
  <si>
    <t>Защитные чехлы и накладки для текстильных стропов</t>
  </si>
  <si>
    <t>Звуковые сигналы заднего хода</t>
  </si>
  <si>
    <t>ЗНАК АВАРИЙНЫЙ</t>
  </si>
  <si>
    <t>КАСКА ЗАЩИТНАЯ</t>
  </si>
  <si>
    <t>КЕПКА ЛЕТНЯЯ С ЛОГОТИПОМ АО КТ</t>
  </si>
  <si>
    <t>КОВРИК Д/Э 1</t>
  </si>
  <si>
    <t>КОМПРЕССОР ВОЗДУШНЫЙ</t>
  </si>
  <si>
    <t>КОНУС ОГРАДИТЕЛЬНЫЙ</t>
  </si>
  <si>
    <t>КОСТЮМ Х/Б 1</t>
  </si>
  <si>
    <t>КОСТЮМ Х/Б УТЕПЛЁННЫЙ С ЛОГОТИПОМ  АО КТ</t>
  </si>
  <si>
    <t>ЛЕНТА СИГНАЛЬНАЯ ПРЕДУПРЕДИТЕЛЬНАЯ</t>
  </si>
  <si>
    <t>ЛОПАТКА</t>
  </si>
  <si>
    <t>ОГНЕТУШИТЕЛЬ АВТОМОБИЛЬНЫЙ</t>
  </si>
  <si>
    <t>Опорные подкладки под аутригеры (лапы)</t>
  </si>
  <si>
    <t>Оттяжечные канаты (пеньковые/сизалевые)</t>
  </si>
  <si>
    <t>ОЧКИ ЗАЩИТНЫЕ 1</t>
  </si>
  <si>
    <t>Паук тросовой 3 м</t>
  </si>
  <si>
    <t>Паук цепной 3 м</t>
  </si>
  <si>
    <t>ПЕРЧАТКИ ЗИМНИЕ</t>
  </si>
  <si>
    <t>ПЕРЧАТКИ КОЖАНЫЕ</t>
  </si>
  <si>
    <t>Перчатки специализированные (х/б с ПВХ, МБС, спилковые):</t>
  </si>
  <si>
    <t>ПЕРЧАТКИ ТРИКОТАЖНЫЕ С ПВХ ПОКРЫТИЕМ 1</t>
  </si>
  <si>
    <t>ПЛАЩ НЕПРОМОКАЕМЫЙ С КАПЮШОНОМ</t>
  </si>
  <si>
    <t>Проблесковые маячки</t>
  </si>
  <si>
    <t>Противооткатные упоры (башмаки) (пара)</t>
  </si>
  <si>
    <t>РУКАВИЦЫ КОМБИНИРОВАННЫЕ 2</t>
  </si>
  <si>
    <t>РУКАВИЦЫ КОМБИНИРОВАННЫЕ ДВУПАЛЫЕ</t>
  </si>
  <si>
    <t>САПОГИ КИРЗОВЫЕ</t>
  </si>
  <si>
    <t>САПОГИ РЕЗИНОВЫЕ</t>
  </si>
  <si>
    <t>Спецобувь с защитным подносчиком (200 Дж)</t>
  </si>
  <si>
    <t>Страховочные привязи и стропы с амортизатором:</t>
  </si>
  <si>
    <t>СТРОПА  КРЕПЕЖНАЯ 1,2,3,5М</t>
  </si>
  <si>
    <t>СТРОПЫ КАНАТНЫЕ УСК D-16ММ</t>
  </si>
  <si>
    <t>Стяжные ремни с храповым механизмом (4 тонн)</t>
  </si>
  <si>
    <t>ТАПОЧКИ КОЖАНЫЕ, МУЖСКИЕ</t>
  </si>
  <si>
    <t>ТРОС БУКСИРОВОЧНЫЙ</t>
  </si>
  <si>
    <t>ФОНАРЬ ГОЛОВНОЙ НА СВЕТОДИОДАХ</t>
  </si>
  <si>
    <t>ФУТБОЛКА (СПЕЦ.ОДЕЖДА)</t>
  </si>
  <si>
    <t>Общий итог</t>
  </si>
  <si>
    <t>2022 год утвержденный по СФ</t>
  </si>
  <si>
    <t>2023 год утвержденный по СФ</t>
  </si>
  <si>
    <t>2024 год утвержденный по СФ</t>
  </si>
  <si>
    <t>2025 год утвержденный по СФ</t>
  </si>
  <si>
    <t>2025 год уточненный по СФ</t>
  </si>
  <si>
    <t>2025 год факт по СФ</t>
  </si>
  <si>
    <t>2026 год утвержденный по СФ</t>
  </si>
  <si>
    <t>2026 год уточненный по СФ</t>
  </si>
  <si>
    <t>2026 год факт 1 пг по СФ</t>
  </si>
  <si>
    <t>2027 плановые потребности по СФ</t>
  </si>
  <si>
    <t>Январь</t>
  </si>
  <si>
    <t>Февраль</t>
  </si>
  <si>
    <t>Март</t>
  </si>
  <si>
    <t>Апрель</t>
  </si>
  <si>
    <t>Май</t>
  </si>
  <si>
    <t>Июнь</t>
  </si>
  <si>
    <t>Июль</t>
  </si>
  <si>
    <t>Август</t>
  </si>
  <si>
    <t>Сентябрь</t>
  </si>
  <si>
    <t>Октябрь</t>
  </si>
  <si>
    <t>Ноябрь</t>
  </si>
  <si>
    <t>Декабрь</t>
  </si>
  <si>
    <t>Изменение ОБ 2027 (вариант 1)</t>
  </si>
  <si>
    <t>Проект 2027 (с изменением вариант 1)</t>
  </si>
  <si>
    <t>до 7% роста от уточненного плана 2026</t>
  </si>
  <si>
    <t>Отклонение Проекта 2027 от роста свыше 7%</t>
  </si>
  <si>
    <t>Изменение ОБ 2027 (вариант 2)</t>
  </si>
  <si>
    <t>Проект 2027 (с изменением вариант 2)</t>
  </si>
  <si>
    <t>Отклонение Проекта 2027 вариант 2 от первоначального</t>
  </si>
  <si>
    <t>Отклонение Проекта 2027 вариант 2 от уточн 2026</t>
  </si>
  <si>
    <t>Изменение ОБ 2027 (вариант 3)</t>
  </si>
  <si>
    <t>Комментарии</t>
  </si>
  <si>
    <t xml:space="preserve">Административно-хозяйственный отдел </t>
  </si>
  <si>
    <t>2.1.3.</t>
  </si>
  <si>
    <t>Запчасти для информационных технологий (МФУ)</t>
  </si>
  <si>
    <t>Запчасти для информационных технологий (ИТ)</t>
  </si>
  <si>
    <t>Плановые потребности 2026г были скорректированы на потребность  аренда  МФУ. Плановая потребность  2026 года 149 млн.</t>
  </si>
  <si>
    <t>Обслуживание и ремонт технических средств</t>
  </si>
  <si>
    <t>ТО и ремонт систем вентиляции и кондиц.</t>
  </si>
  <si>
    <t>Формирование бюджета с учетом  добавления новых объектов в г.Астана и г.Шымкент, увеличение общего планирования услуг (производств+адм) на 6 %. (Шымкент- Казбек би 15, Астана- Алаш 20). Также в октябре мес 2026  запланировано заключение дополнительного соглашения по г.Алматы на сумму 4500 тыс тг.</t>
  </si>
  <si>
    <t>Обслуживание и ремонт оргтехники</t>
  </si>
  <si>
    <t>Пранируется заключение договора на 2027  на обслуживание орг техники куда будет включена услуга по замене расходных материаллов, запчастей, проведение модернизации ПК и орг техники (картриджи, жусткие диски, процессоры и тд)  Увелечение за  счет статьи запасные части для ИТ (100 млн)</t>
  </si>
  <si>
    <t>Аренда основных средств производственного назначения (МФУ)</t>
  </si>
  <si>
    <t>Проект 2027 года :                                                                                                                                                                                                                                                 Кол-во МФУ 368, по цене 75915 тг, общая сумма 339 404 тыс тг                                                                                                                                                
Кол-во сип телефонов- 792, цена- 1912 тг, сумма 17288 тыс тг
Кол-во моноблоко- 792, цена- 37780, сумма 359 061 тыс тг
Кол-во ноутбуков- 250, цена- 37 780 тг, общая сумма 1130340 тыс тг. 
Цены за услуги аренды  предусмотрены согласно предоставленным  КП от поставщика услуг за 2026 год.
Кол-во сотрудников дислоцированных в городах республ и обл значения 853 чел.</t>
  </si>
  <si>
    <t>Коммунальные услуги</t>
  </si>
  <si>
    <t>Газ</t>
  </si>
  <si>
    <t>Проведен анализ. Фактический рост тарифа на услуги газа в сравнение 2025-2026 годов составляет 47%. Планирование бюджета на основании потребностей и  предоставленных документов от регионов (ЭСФ, уведомления). При планировании учтен аналогичный рост тарифов на 2027 год.</t>
  </si>
  <si>
    <t>Водоснабжение, водоотведение</t>
  </si>
  <si>
    <t>Проведен анализ. Фактический рост тарифа на услуги водоснабжения и водоотведения в сравнение 2025-2026 годов составляет 29%. Планирование бюджета на основании потребностей и  предоставленных документов от регионов (ЭСФ, уведомления).</t>
  </si>
  <si>
    <t>Ком. расходы при аренде недвижимости</t>
  </si>
  <si>
    <t>Теплоэнергия</t>
  </si>
  <si>
    <t>Проведен анализ. Фактический рост тарифа на услуги теплоснабжение  в сравнение 2025-2026 годов составляет 25%. Планирование бюджета на основании потребностей и  предоставленных документов от регионов (ЭСФ, уведомления).</t>
  </si>
  <si>
    <t>Услуги КСК</t>
  </si>
  <si>
    <t>Перенос возмещения ком.услуг</t>
  </si>
  <si>
    <t>Вывоз мусора</t>
  </si>
  <si>
    <t>Откачка септика</t>
  </si>
  <si>
    <t>Дезинсекция, дератизация</t>
  </si>
  <si>
    <t>Анализ воды</t>
  </si>
  <si>
    <t>Поверка средств измерений и счетчиков</t>
  </si>
  <si>
    <t>Ком услуги (промывка, опресовка, обследование)</t>
  </si>
  <si>
    <t>Сервисное обслуживание теплосчетчиков</t>
  </si>
  <si>
    <t>ТО и ремонт приборов учета тепла</t>
  </si>
  <si>
    <t>Услуги по газификации</t>
  </si>
  <si>
    <t>Услуги по захоронению отходов</t>
  </si>
  <si>
    <t>Услуги по опломбированию приборов учета</t>
  </si>
  <si>
    <t>Услуги экспертного обследования тепловых установок</t>
  </si>
  <si>
    <t>Плановые потребности 2026г были скорректированы на аренду МФУ, план 2026 был 149 мил</t>
  </si>
  <si>
    <t>Дератизация</t>
  </si>
  <si>
    <t>Услуги по откачке септика</t>
  </si>
  <si>
    <t>Аренда основных средств общеадминистративного назначения (МФУ)</t>
  </si>
  <si>
    <t xml:space="preserve">Проект 2027 года :                                                                                                                                                                                                                                                 Кол-во МФУ 368, по цене 75915 тг, общая сумма 339 404 тыс тг
Кол-во сип телефонов- 792, цена- 1912 тг, сумма 17288 тыс тг
Кол-во моноблоко- 792, цена- 37780, сумма 359 061 тыс тг
Кол-во ноутбуков- 250, цена- 37 780 тг, общая сумма 113340 тыс тг. 
Цены за услуги аренды  предусмотрены согласно предоставленным  КП от поставщика услуг за 2026 год.
Кол-во сотрудников дислоцированных в городах республ и обл значения 853 чел.
</t>
  </si>
  <si>
    <t>Канцелярские, хозяйственные расходы</t>
  </si>
  <si>
    <t xml:space="preserve">В 2026 году на аренду МФУ со статей канц-хоз товары В5-373 (ПНР) было скрорректированно 26 824 тг которые были предназначены на закуп потребностей регионов, а так же на 2027 год от ОДС было служебное письмо на потребность для комнат отдыха на сумму 16 688 тг.Указанные расходы не были предусмотрены Планом развития на 2027 год, в связи с чем включены в ОБ на 2027 год дополнительно для обеспечения необходимого оснащения комнаты отдыха монтеров и создания надлежащих условий для пребывания откомандированных . </t>
  </si>
  <si>
    <t>Представительские расходы</t>
  </si>
  <si>
    <t>4.1.23</t>
  </si>
  <si>
    <t>Другие общие и административные расходы</t>
  </si>
  <si>
    <t xml:space="preserve">Расходы по проведению оздоровительных, спортивных, праздничных </t>
  </si>
  <si>
    <t>Бюджет сформирован на основании КП ТОО «Прима Дистрибьюшн» (шоколадный набор 181 427 тыс тенге) и КП ИП «Аru group» (рюкзак+пазл 166 410 тыс тенге) + ИПН 10% (34 784 ТЫС ТЕНГЕ). Общее кол-во детей 18 490, цена 1 подарка- 18 812 тг.</t>
  </si>
  <si>
    <t>Расходы по пров.празднич.мероприят</t>
  </si>
  <si>
    <r>
      <t xml:space="preserve">Бюджет сформирован на основании ежегодного празднования Нового года, Наурыза и Дня связи.
Новый год- стоимость на 1 работник- 15450 тг (повышение на 3%), кол-во работников </t>
    </r>
    <r>
      <rPr>
        <sz val="12"/>
        <color rgb="FFFF0000"/>
        <rFont val="Arial"/>
        <family val="2"/>
        <charset val="204"/>
      </rPr>
      <t>1927.</t>
    </r>
    <r>
      <rPr>
        <sz val="12"/>
        <rFont val="Arial"/>
        <family val="2"/>
        <charset val="204"/>
      </rPr>
      <t xml:space="preserve">
Аналогично остальные праздники
КУ:
Организация «Школы линейных руководителей» - проведение мероприятий в период с марта по декабрь.
Бюджет: 8 240 000 тг
Проведение месячников языков и конкурса среди работников АО по гос. Языку:
Июнь- 1 400 000
Сентябрь- 600 000 (приобретение призов, сертификатов и других поощрительных материалов)
</t>
    </r>
  </si>
  <si>
    <t>Услуги по вакцинации против гриппа</t>
  </si>
  <si>
    <t>ФОЦ</t>
  </si>
  <si>
    <t>представлена расшифровка на сумму 235 тыс тенге</t>
  </si>
  <si>
    <t>Период</t>
  </si>
  <si>
    <t>Наемный транспорт производственного назначения</t>
  </si>
  <si>
    <t>Всего</t>
  </si>
  <si>
    <t>в том числе</t>
  </si>
  <si>
    <t>Легковой</t>
  </si>
  <si>
    <t>Грузовой</t>
  </si>
  <si>
    <t>Спец. Транспорт</t>
  </si>
  <si>
    <t>Средства механизации</t>
  </si>
  <si>
    <t>Кол-во единиц (шт)</t>
  </si>
  <si>
    <t>Сумма (тыс.тг)</t>
  </si>
  <si>
    <t>Средн тариф (тенге*час)</t>
  </si>
  <si>
    <t xml:space="preserve">Кол-во часов работы </t>
  </si>
  <si>
    <t>1 квартал</t>
  </si>
  <si>
    <t>2 квартал</t>
  </si>
  <si>
    <t>3 квартал</t>
  </si>
  <si>
    <t>4 квартал</t>
  </si>
  <si>
    <t>Всего на год</t>
  </si>
  <si>
    <t>Наемный транспорт административного назначения</t>
  </si>
  <si>
    <t>ДУУиО (08/092026)</t>
  </si>
  <si>
    <t>в расшифровке указано разделение на производственное и административное назначение. Почему однйо суммой сюда посадили?</t>
  </si>
  <si>
    <t>в расшифровке указано разделение на производственное и административное назначение. Почему сюда не отнесли произв назначение?</t>
  </si>
  <si>
    <t xml:space="preserve">Согласно Приказу №51 от 22.02.2021 г. «Об утверждении Правил предоставления и эксплуатации служебного, дежурного автотранспорта ЦА Общества» и Решению Правления №41/200 от 28.09.2020 г., норматив положенности для Председателя Правления составляет 2 (две) единицы служебного автотранспорта. Таким образом, в бюджете  учтено обеспечение двумя транспортными средствами с базированием в городах Астана и Алматы.  В предыдущих периодах закуп аренды второго автомобиля для базирования в г. Алматы не осуществлялся. </t>
  </si>
  <si>
    <t>Также запланированы потребности по аренде 12 ед ТСС для обеспечения оперативной мобильности руководящего состава, в целях повышения эффективности бизнес-процессов, соблюдения графиков протоколов деловых мероприятий и  поддержания высокого уровня деловой репутации.</t>
  </si>
  <si>
    <t>расшифровка представлена</t>
  </si>
  <si>
    <t>ОБ 2027 по обслуживанию и ремонту ТС</t>
  </si>
  <si>
    <t>РЕГИОН</t>
  </si>
  <si>
    <t>Кол-во ТС</t>
  </si>
  <si>
    <t>Сумма ТО и ремонта, тг</t>
  </si>
  <si>
    <t>Алматинская область</t>
  </si>
  <si>
    <t>Жетысуская область</t>
  </si>
  <si>
    <t>Алматинский регион</t>
  </si>
  <si>
    <t>Акмолинская область</t>
  </si>
  <si>
    <t>Карагандинская область</t>
  </si>
  <si>
    <t>Улытауская область</t>
  </si>
  <si>
    <t>Центральный регион</t>
  </si>
  <si>
    <t>Абайская область</t>
  </si>
  <si>
    <t>Восточно-Казахстанская область</t>
  </si>
  <si>
    <t>Павлодарская область</t>
  </si>
  <si>
    <t>Восточный регион</t>
  </si>
  <si>
    <t>Актюбинская область</t>
  </si>
  <si>
    <t>Атырауская область</t>
  </si>
  <si>
    <t>Западно-Казахстанская область</t>
  </si>
  <si>
    <t>Мангистауская область</t>
  </si>
  <si>
    <t>Западный регион</t>
  </si>
  <si>
    <t>Костанайская область</t>
  </si>
  <si>
    <t>Северо-Казахстанская область</t>
  </si>
  <si>
    <t>Северный регион</t>
  </si>
  <si>
    <t>Туркестанская область</t>
  </si>
  <si>
    <t>Жамбылская область</t>
  </si>
  <si>
    <t>Кызылординская область</t>
  </si>
  <si>
    <t>Южный регион</t>
  </si>
  <si>
    <t>ИТОГО</t>
  </si>
  <si>
    <t>Расшифровка денежных средств, планируемых на ТО и ремонт автотранспортных средств</t>
  </si>
  <si>
    <t>№п/п</t>
  </si>
  <si>
    <t xml:space="preserve">   Тип ТС</t>
  </si>
  <si>
    <t xml:space="preserve">      Модель</t>
  </si>
  <si>
    <t xml:space="preserve">  Гос. №</t>
  </si>
  <si>
    <t>Филиал, за которым закреплено ТС</t>
  </si>
  <si>
    <t>Год выпуска</t>
  </si>
  <si>
    <t>Остаточная стоимость</t>
  </si>
  <si>
    <t>Вид ремонта</t>
  </si>
  <si>
    <t>Затраты</t>
  </si>
  <si>
    <t>Регион</t>
  </si>
  <si>
    <t>Город</t>
  </si>
  <si>
    <t>технологический</t>
  </si>
  <si>
    <t>Chevrolet Cobalt</t>
  </si>
  <si>
    <t>364 GJ 02</t>
  </si>
  <si>
    <t>ДРБ</t>
  </si>
  <si>
    <t>ТО-3, ТО-4</t>
  </si>
  <si>
    <t>Центральный</t>
  </si>
  <si>
    <t>358 GJ 02</t>
  </si>
  <si>
    <t>359 GJ 02</t>
  </si>
  <si>
    <t>ДКБ</t>
  </si>
  <si>
    <t>372 GJ 02</t>
  </si>
  <si>
    <t>375 GJ 02</t>
  </si>
  <si>
    <t>374 GJ 02</t>
  </si>
  <si>
    <t>378 GJ 02</t>
  </si>
  <si>
    <t>316 YZ 02</t>
  </si>
  <si>
    <t>361 GJ 02</t>
  </si>
  <si>
    <t>504 EW 02</t>
  </si>
  <si>
    <t>ЦА</t>
  </si>
  <si>
    <t>480 FR 02</t>
  </si>
  <si>
    <t>ОДС</t>
  </si>
  <si>
    <t>456 FR 02</t>
  </si>
  <si>
    <t>435 FR 02</t>
  </si>
  <si>
    <t>558 FR 02</t>
  </si>
  <si>
    <t>443 FR 02</t>
  </si>
  <si>
    <t>387 FR 02</t>
  </si>
  <si>
    <t>383 FR 02</t>
  </si>
  <si>
    <t>460 FR 02</t>
  </si>
  <si>
    <t>373 FR 02</t>
  </si>
  <si>
    <t>спецтехника</t>
  </si>
  <si>
    <t>JAC N 90 (ас машина)</t>
  </si>
  <si>
    <t>535 DH 02</t>
  </si>
  <si>
    <t xml:space="preserve">JAC N721SJ (АГП) </t>
  </si>
  <si>
    <t>570 EB 02</t>
  </si>
  <si>
    <t>JAC N721КА манипулятор</t>
  </si>
  <si>
    <t>557 EB 02</t>
  </si>
  <si>
    <t>JAC SUNRAY 4С</t>
  </si>
  <si>
    <t>568 DH 02</t>
  </si>
  <si>
    <t>JAC SUNRAY 6С</t>
  </si>
  <si>
    <t>588 DH 02</t>
  </si>
  <si>
    <t xml:space="preserve">JAC T-6 Comfort с куном </t>
  </si>
  <si>
    <t>581 DH 02</t>
  </si>
  <si>
    <t>575 DH 02</t>
  </si>
  <si>
    <t>565 DH 02</t>
  </si>
  <si>
    <t>573 DH 02</t>
  </si>
  <si>
    <t>587 DH 02</t>
  </si>
  <si>
    <t>584 DH 02</t>
  </si>
  <si>
    <t>583 DH 02</t>
  </si>
  <si>
    <t>331 EW 02</t>
  </si>
  <si>
    <t>167 EX 02</t>
  </si>
  <si>
    <t>611 EW 02</t>
  </si>
  <si>
    <t>224 FQ 02</t>
  </si>
  <si>
    <t>542 FE 02</t>
  </si>
  <si>
    <t>501 FQ 02</t>
  </si>
  <si>
    <t>450 FE 02</t>
  </si>
  <si>
    <t>177 FQ 02</t>
  </si>
  <si>
    <t>440 FQ 02</t>
  </si>
  <si>
    <t>CHEVROLET TAHOE</t>
  </si>
  <si>
    <t>020 QT 02</t>
  </si>
  <si>
    <t>Kia Kadenza</t>
  </si>
  <si>
    <t>022 JD 02</t>
  </si>
  <si>
    <t>076 ZV 02</t>
  </si>
  <si>
    <t>151 TN 02</t>
  </si>
  <si>
    <t>481 FR 02</t>
  </si>
  <si>
    <t>Kia Quoris</t>
  </si>
  <si>
    <t>067 ZV 02</t>
  </si>
  <si>
    <t>Kia Sorento</t>
  </si>
  <si>
    <t>454 YC 02</t>
  </si>
  <si>
    <t>969 YV 02</t>
  </si>
  <si>
    <t>822 LU 02</t>
  </si>
  <si>
    <t>Mitsubishi Pajero</t>
  </si>
  <si>
    <t>010 RW 02</t>
  </si>
  <si>
    <t>939 YV 02</t>
  </si>
  <si>
    <t>Skoda Super B</t>
  </si>
  <si>
    <t>024 LR 02</t>
  </si>
  <si>
    <t>Toyota Camry</t>
  </si>
  <si>
    <t>162 ZV 02</t>
  </si>
  <si>
    <t>130 ZV 02</t>
  </si>
  <si>
    <t>456 TN 02</t>
  </si>
  <si>
    <t>990 YV 02</t>
  </si>
  <si>
    <t>936 YV 02</t>
  </si>
  <si>
    <t>152 YV 02</t>
  </si>
  <si>
    <t>173 ZV 02</t>
  </si>
  <si>
    <t>Toyota Carolla</t>
  </si>
  <si>
    <t>192 ZV 02</t>
  </si>
  <si>
    <t>947 YV 02</t>
  </si>
  <si>
    <t>Toyota Hiace</t>
  </si>
  <si>
    <t>072 ZV 02</t>
  </si>
  <si>
    <t>Toyota Land Cruiser</t>
  </si>
  <si>
    <t>023 LR 02</t>
  </si>
  <si>
    <t>937 YV 02</t>
  </si>
  <si>
    <t>Toyota Land Cruiser Prado</t>
  </si>
  <si>
    <t>186 ZV 02</t>
  </si>
  <si>
    <t>Toyota Land Prado</t>
  </si>
  <si>
    <t>301 YP 02</t>
  </si>
  <si>
    <t>Ас-машина на базе ГАЗ-53</t>
  </si>
  <si>
    <t>122 ZV 02</t>
  </si>
  <si>
    <t>Lada 212140</t>
  </si>
  <si>
    <t>129 ZV 02</t>
  </si>
  <si>
    <t>117 ZV 02</t>
  </si>
  <si>
    <t>118 ZV 02</t>
  </si>
  <si>
    <t xml:space="preserve">Газ 33023 </t>
  </si>
  <si>
    <t>981 YV 02</t>
  </si>
  <si>
    <t>961 YV 02</t>
  </si>
  <si>
    <t>159 ZV 02</t>
  </si>
  <si>
    <t>169 ZV 02</t>
  </si>
  <si>
    <t>068 ZV 02</t>
  </si>
  <si>
    <t>138 ZV 02</t>
  </si>
  <si>
    <t>140 ZV 02</t>
  </si>
  <si>
    <t>145 ZV 02</t>
  </si>
  <si>
    <t>Газель Next</t>
  </si>
  <si>
    <t>484 FR 02</t>
  </si>
  <si>
    <t>506 FR 02</t>
  </si>
  <si>
    <t>515 FR 02</t>
  </si>
  <si>
    <r>
      <t>Газ 33023</t>
    </r>
    <r>
      <rPr>
        <b/>
        <i/>
        <sz val="11"/>
        <color rgb="FFFF0000"/>
        <rFont val="Times New Roman"/>
        <family val="1"/>
        <charset val="204"/>
      </rPr>
      <t xml:space="preserve"> </t>
    </r>
  </si>
  <si>
    <t>205 ZV 02</t>
  </si>
  <si>
    <t xml:space="preserve">ГАЗ-33023 Автовышка (18 м) </t>
  </si>
  <si>
    <t>125 ZV 02</t>
  </si>
  <si>
    <t xml:space="preserve">ГАЗ-53 Самосвал </t>
  </si>
  <si>
    <t>178 ZV 02</t>
  </si>
  <si>
    <t>167 ZV 02</t>
  </si>
  <si>
    <t>066 JD 02</t>
  </si>
  <si>
    <t>172 ZV 02</t>
  </si>
  <si>
    <t>055 JD 02</t>
  </si>
  <si>
    <t>943 YV 02</t>
  </si>
  <si>
    <t>078 ZV 02</t>
  </si>
  <si>
    <t>158 ZV 02</t>
  </si>
  <si>
    <t>073 ZV 02</t>
  </si>
  <si>
    <t>971 YV 02</t>
  </si>
  <si>
    <t>120 ZV 02</t>
  </si>
  <si>
    <t>191 ZV 02</t>
  </si>
  <si>
    <t>188 ZV 02</t>
  </si>
  <si>
    <t>061 ZV 02</t>
  </si>
  <si>
    <t>Niva Chevrolet</t>
  </si>
  <si>
    <t>998 YV 02</t>
  </si>
  <si>
    <t>Lada 21713</t>
  </si>
  <si>
    <t>142 ZV 02</t>
  </si>
  <si>
    <t>Лада Ларгус</t>
  </si>
  <si>
    <t>171 ZV 02</t>
  </si>
  <si>
    <t>МТЗ-920 Эксковатор</t>
  </si>
  <si>
    <t>A 117 AUD</t>
  </si>
  <si>
    <t>МТЗ-82 Погрузчик</t>
  </si>
  <si>
    <t>A 963 AOD</t>
  </si>
  <si>
    <t>МТЗ-920 Ямобур</t>
  </si>
  <si>
    <t>А 466 АSD</t>
  </si>
  <si>
    <t xml:space="preserve">МТЗ-920 Ямобур </t>
  </si>
  <si>
    <t>А 472 АSD</t>
  </si>
  <si>
    <t>МТЗ-920 Бара</t>
  </si>
  <si>
    <t>ABE 971 A</t>
  </si>
  <si>
    <t>УАЗ-390995</t>
  </si>
  <si>
    <t>139 ZV 02</t>
  </si>
  <si>
    <t>049 ZV 02</t>
  </si>
  <si>
    <t>201 ZV 02</t>
  </si>
  <si>
    <t>079 ZV 02</t>
  </si>
  <si>
    <t>958 YV 02</t>
  </si>
  <si>
    <t>123 ZV 02</t>
  </si>
  <si>
    <t xml:space="preserve">Парогенератор </t>
  </si>
  <si>
    <t>19 VCZ 02</t>
  </si>
  <si>
    <t>Компрессор ПСКД-35 з/н</t>
  </si>
  <si>
    <t>AEDZ 529</t>
  </si>
  <si>
    <t>ГАЗ 33081-91</t>
  </si>
  <si>
    <t>552 YZ 02</t>
  </si>
  <si>
    <t>570YC02</t>
  </si>
  <si>
    <t>527YC02</t>
  </si>
  <si>
    <t>508YC02</t>
  </si>
  <si>
    <t>513CV02</t>
  </si>
  <si>
    <t>568EW02</t>
  </si>
  <si>
    <t>327YC02</t>
  </si>
  <si>
    <t>234XC02</t>
  </si>
  <si>
    <t>025XC02</t>
  </si>
  <si>
    <t>097XC02</t>
  </si>
  <si>
    <t>601EW02</t>
  </si>
  <si>
    <t>274YC02</t>
  </si>
  <si>
    <t>Грузовой, ГАЗ-САЗ-3507</t>
  </si>
  <si>
    <t>382YC02</t>
  </si>
  <si>
    <t>061XC02</t>
  </si>
  <si>
    <t>217XC02</t>
  </si>
  <si>
    <t>609CQ02</t>
  </si>
  <si>
    <t>245XC02</t>
  </si>
  <si>
    <t>475YC02</t>
  </si>
  <si>
    <t>013XC02</t>
  </si>
  <si>
    <t>457YC02</t>
  </si>
  <si>
    <t>469YC02</t>
  </si>
  <si>
    <t>437YC02</t>
  </si>
  <si>
    <t>459YC02</t>
  </si>
  <si>
    <t>589DH02</t>
  </si>
  <si>
    <t>398EW02</t>
  </si>
  <si>
    <t>664CQ02</t>
  </si>
  <si>
    <t>052JD02</t>
  </si>
  <si>
    <t>354YC02</t>
  </si>
  <si>
    <t>524YC02</t>
  </si>
  <si>
    <t>526EW02</t>
  </si>
  <si>
    <t>557YC02</t>
  </si>
  <si>
    <t>059JD02</t>
  </si>
  <si>
    <t>514YC02</t>
  </si>
  <si>
    <t>056JD02</t>
  </si>
  <si>
    <t>511YC02</t>
  </si>
  <si>
    <t>530YC02</t>
  </si>
  <si>
    <t>593CQ02</t>
  </si>
  <si>
    <t>564CQ02</t>
  </si>
  <si>
    <t>043XC02</t>
  </si>
  <si>
    <t>421YC02</t>
  </si>
  <si>
    <t>428EW02</t>
  </si>
  <si>
    <t>068XC02</t>
  </si>
  <si>
    <t>505YC02</t>
  </si>
  <si>
    <t>577YC02</t>
  </si>
  <si>
    <t>613EW02</t>
  </si>
  <si>
    <t>865YV02</t>
  </si>
  <si>
    <t>535YC02</t>
  </si>
  <si>
    <t>БКМ МТЗ-82</t>
  </si>
  <si>
    <t>A093APD</t>
  </si>
  <si>
    <t>УАЗ-374195</t>
  </si>
  <si>
    <t>521YC02</t>
  </si>
  <si>
    <t>507CV02</t>
  </si>
  <si>
    <t>475EW02</t>
  </si>
  <si>
    <t>063XC02</t>
  </si>
  <si>
    <t>685EW02</t>
  </si>
  <si>
    <t>057JD02</t>
  </si>
  <si>
    <t>545YC02</t>
  </si>
  <si>
    <t>510YC02</t>
  </si>
  <si>
    <t>531CV02</t>
  </si>
  <si>
    <t>231XC02</t>
  </si>
  <si>
    <t>439YC02</t>
  </si>
  <si>
    <t>ГАЗ-2705-14</t>
  </si>
  <si>
    <t>247XC02</t>
  </si>
  <si>
    <t>405YC02</t>
  </si>
  <si>
    <t>627CQ02</t>
  </si>
  <si>
    <t>143 ZV 02</t>
  </si>
  <si>
    <t>527CQ02</t>
  </si>
  <si>
    <t>472EW02</t>
  </si>
  <si>
    <t>058JD02</t>
  </si>
  <si>
    <t>578YC02</t>
  </si>
  <si>
    <t>БГМ МТЗ 82,1</t>
  </si>
  <si>
    <t>A094APD</t>
  </si>
  <si>
    <t>533YC02</t>
  </si>
  <si>
    <t>855YV02</t>
  </si>
  <si>
    <t>096XC02</t>
  </si>
  <si>
    <t>A977AOD</t>
  </si>
  <si>
    <t>518YC02</t>
  </si>
  <si>
    <t>083XC02</t>
  </si>
  <si>
    <t>380EW02</t>
  </si>
  <si>
    <t>509YC02</t>
  </si>
  <si>
    <t>653CQ02</t>
  </si>
  <si>
    <t>014XC02</t>
  </si>
  <si>
    <t>ВАЗ-2329</t>
  </si>
  <si>
    <t>506YC02</t>
  </si>
  <si>
    <t>ГАЗ-2705</t>
  </si>
  <si>
    <t>507YC02</t>
  </si>
  <si>
    <t>ГАЗ-31105</t>
  </si>
  <si>
    <t>580YC02</t>
  </si>
  <si>
    <t>Автовышка АГП ГАЗ-33023</t>
  </si>
  <si>
    <t>410YC02</t>
  </si>
  <si>
    <t>БензовозГАЗ-52</t>
  </si>
  <si>
    <t>562YC02</t>
  </si>
  <si>
    <t>Грузовой, САЗ-3307</t>
  </si>
  <si>
    <t>537YC02</t>
  </si>
  <si>
    <t>ИЖ-2717</t>
  </si>
  <si>
    <t>504YC02</t>
  </si>
  <si>
    <t>A976AOD</t>
  </si>
  <si>
    <t>536YC02</t>
  </si>
  <si>
    <t>560YC02</t>
  </si>
  <si>
    <t>553YC02</t>
  </si>
  <si>
    <t>503YC02</t>
  </si>
  <si>
    <t>554YC02</t>
  </si>
  <si>
    <t>автопогрузчик</t>
  </si>
  <si>
    <t>б/н</t>
  </si>
  <si>
    <t>Кабелеуклад на базе бул HBXG SD7LGP 2020</t>
  </si>
  <si>
    <t>A348ARD</t>
  </si>
  <si>
    <t>708CQ02</t>
  </si>
  <si>
    <t>065XC02</t>
  </si>
  <si>
    <t>095XC02</t>
  </si>
  <si>
    <t>740CQ02</t>
  </si>
  <si>
    <t>Toyota Prado</t>
  </si>
  <si>
    <t>052XC02</t>
  </si>
  <si>
    <t>069XC02</t>
  </si>
  <si>
    <t>053JD02</t>
  </si>
  <si>
    <t>223XC02</t>
  </si>
  <si>
    <t>488YC02</t>
  </si>
  <si>
    <t>ГАЗ-330203</t>
  </si>
  <si>
    <t>027XC02</t>
  </si>
  <si>
    <t>Автопогрузчик 1788</t>
  </si>
  <si>
    <t>Газель-3302-244</t>
  </si>
  <si>
    <t>205ХС02</t>
  </si>
  <si>
    <t>207ZV02</t>
  </si>
  <si>
    <t>985YV02</t>
  </si>
  <si>
    <t>035XC02</t>
  </si>
  <si>
    <t>БКМ-317 ГАЗ-З08-52</t>
  </si>
  <si>
    <t>215XC02</t>
  </si>
  <si>
    <t>БКМ-317 ГАЗ-З08-53</t>
  </si>
  <si>
    <t>216XC02</t>
  </si>
  <si>
    <t>БГМ Беларус 82.1</t>
  </si>
  <si>
    <t>A965AOD</t>
  </si>
  <si>
    <t>A967AOD</t>
  </si>
  <si>
    <t>A970AOD</t>
  </si>
  <si>
    <t>A964AOD</t>
  </si>
  <si>
    <t>Автовышка ГАЗ-3309</t>
  </si>
  <si>
    <t>074XC02</t>
  </si>
  <si>
    <t>Бензовоз ГАЗ-3309 АТЗ</t>
  </si>
  <si>
    <t>575YC02</t>
  </si>
  <si>
    <t>Вакуумная машина JAC N90</t>
  </si>
  <si>
    <t>530DH02</t>
  </si>
  <si>
    <t>Вакуумная машина ГАЗ-53 ABC</t>
  </si>
  <si>
    <t>046XC02</t>
  </si>
  <si>
    <t>Грузовой, ГАЗ-5314</t>
  </si>
  <si>
    <t>441YC02</t>
  </si>
  <si>
    <t>Бензовоз Газ 3307 Ац-4,2</t>
  </si>
  <si>
    <t>224XC02</t>
  </si>
  <si>
    <t>Грузовой, КАМАЗ-45143</t>
  </si>
  <si>
    <t>225ХC02</t>
  </si>
  <si>
    <t>Грузовой, КАМАЗ-54115-010-13</t>
  </si>
  <si>
    <t>213XC02</t>
  </si>
  <si>
    <t>Автокран КАМАЗ-65117-6010-23</t>
  </si>
  <si>
    <t>079XC02</t>
  </si>
  <si>
    <t>БКМ МТЗ-82,1</t>
  </si>
  <si>
    <t>A969AOD</t>
  </si>
  <si>
    <t>Автобус ПАЗ 3205</t>
  </si>
  <si>
    <t>081XC02</t>
  </si>
  <si>
    <t>Автовышка JAC N56 (N721SJ) (АГП-19м)</t>
  </si>
  <si>
    <t>561EB02</t>
  </si>
  <si>
    <t>Манипулятор JAC N120</t>
  </si>
  <si>
    <t>564EB02</t>
  </si>
  <si>
    <t>515YC02</t>
  </si>
  <si>
    <t>520CQ02</t>
  </si>
  <si>
    <t>015XC02</t>
  </si>
  <si>
    <t>УАЗ-374195-460-05</t>
  </si>
  <si>
    <t>026XC02</t>
  </si>
  <si>
    <t>331YC02</t>
  </si>
  <si>
    <t>062XC02</t>
  </si>
  <si>
    <t>204XC02</t>
  </si>
  <si>
    <t>585DH02</t>
  </si>
  <si>
    <t>559CQ02</t>
  </si>
  <si>
    <t>496CQ02</t>
  </si>
  <si>
    <t xml:space="preserve">FAW CA </t>
  </si>
  <si>
    <t>366YC02</t>
  </si>
  <si>
    <t>230XC02</t>
  </si>
  <si>
    <t>034ХС02</t>
  </si>
  <si>
    <t>054JD02</t>
  </si>
  <si>
    <t>630CQ02</t>
  </si>
  <si>
    <t>240XC02</t>
  </si>
  <si>
    <t>709CQ02</t>
  </si>
  <si>
    <t>КАМАЗ-5410 п/прицеп</t>
  </si>
  <si>
    <t>373YP02</t>
  </si>
  <si>
    <t>ГАЗ-2705-434</t>
  </si>
  <si>
    <t>229XC02</t>
  </si>
  <si>
    <t>051XC02</t>
  </si>
  <si>
    <t>Автоприцеп</t>
  </si>
  <si>
    <t>Прицеп Y/GT-AWА-83bld</t>
  </si>
  <si>
    <t>10CBZ02</t>
  </si>
  <si>
    <t>Прицеп</t>
  </si>
  <si>
    <t>AFDA081</t>
  </si>
  <si>
    <t>П/прицеп НЕФАЗ -9334-010-01</t>
  </si>
  <si>
    <t>93CBZ02</t>
  </si>
  <si>
    <t>Прицеп -роспуск 1ПР</t>
  </si>
  <si>
    <t>94CBZ02</t>
  </si>
  <si>
    <t>02CBZ02</t>
  </si>
  <si>
    <t>601CQ02</t>
  </si>
  <si>
    <t>607CQ02</t>
  </si>
  <si>
    <t>580CQ02</t>
  </si>
  <si>
    <t>039XC02</t>
  </si>
  <si>
    <t>443YC02</t>
  </si>
  <si>
    <t>508CV02</t>
  </si>
  <si>
    <t>519CV02</t>
  </si>
  <si>
    <t>744CQ02</t>
  </si>
  <si>
    <t>509CV02</t>
  </si>
  <si>
    <t>530CQ02</t>
  </si>
  <si>
    <t>613CQ02</t>
  </si>
  <si>
    <t>529CQ02</t>
  </si>
  <si>
    <t>337YC02</t>
  </si>
  <si>
    <t>ГАЗ САЗ 3507</t>
  </si>
  <si>
    <t>297YM02</t>
  </si>
  <si>
    <t>Ssang Yong Kyron</t>
  </si>
  <si>
    <t>340YM02</t>
  </si>
  <si>
    <t>Самосвал СААЗ-4546</t>
  </si>
  <si>
    <t>330YM02</t>
  </si>
  <si>
    <t>ГАЗ-3307-17 автомаст</t>
  </si>
  <si>
    <t>347YM02</t>
  </si>
  <si>
    <t>Hyundai Sanata</t>
  </si>
  <si>
    <t>343YM02</t>
  </si>
  <si>
    <t>293YM02</t>
  </si>
  <si>
    <t>160YM02</t>
  </si>
  <si>
    <t>УАЗ 390995-5550</t>
  </si>
  <si>
    <t>296YM02</t>
  </si>
  <si>
    <t>ГАЗ-482130</t>
  </si>
  <si>
    <t>315YM02</t>
  </si>
  <si>
    <t>286YM02</t>
  </si>
  <si>
    <t>265YM02</t>
  </si>
  <si>
    <t>273YM02</t>
  </si>
  <si>
    <t>342YM02</t>
  </si>
  <si>
    <t>310YM02</t>
  </si>
  <si>
    <t>349YM02</t>
  </si>
  <si>
    <t>302YM02</t>
  </si>
  <si>
    <t>335YM02</t>
  </si>
  <si>
    <t>337YM02</t>
  </si>
  <si>
    <t>870YV02</t>
  </si>
  <si>
    <t>320YM02</t>
  </si>
  <si>
    <t>348YM02</t>
  </si>
  <si>
    <t>345YM02</t>
  </si>
  <si>
    <t>326YM02</t>
  </si>
  <si>
    <t>327YM02</t>
  </si>
  <si>
    <t>277YM02</t>
  </si>
  <si>
    <t>174YM02</t>
  </si>
  <si>
    <t>143YM02</t>
  </si>
  <si>
    <t>Lada Largus</t>
  </si>
  <si>
    <t>316YM02</t>
  </si>
  <si>
    <t>179YM02</t>
  </si>
  <si>
    <t>ZAZ Chance Pick-Up</t>
  </si>
  <si>
    <t>153YM02</t>
  </si>
  <si>
    <t>ГАЗ-33021</t>
  </si>
  <si>
    <t>164YM02</t>
  </si>
  <si>
    <t>172YM02</t>
  </si>
  <si>
    <t>127YM02</t>
  </si>
  <si>
    <t>281YM02</t>
  </si>
  <si>
    <t>162YM02</t>
  </si>
  <si>
    <t>195YM02</t>
  </si>
  <si>
    <t>189YM02</t>
  </si>
  <si>
    <t>307YM02</t>
  </si>
  <si>
    <t>264YM02</t>
  </si>
  <si>
    <t>ГАЗ 33021</t>
  </si>
  <si>
    <t>165YM02</t>
  </si>
  <si>
    <t>332YM02</t>
  </si>
  <si>
    <t>170YM02</t>
  </si>
  <si>
    <t>322YM02</t>
  </si>
  <si>
    <t>177YM02</t>
  </si>
  <si>
    <t>309YM02</t>
  </si>
  <si>
    <t>338YM02</t>
  </si>
  <si>
    <t>304YM02</t>
  </si>
  <si>
    <t>350YM02</t>
  </si>
  <si>
    <t>339YM02</t>
  </si>
  <si>
    <t>АГП ПМС ГАЗ 33023</t>
  </si>
  <si>
    <t>301YM02</t>
  </si>
  <si>
    <t>329YM02</t>
  </si>
  <si>
    <t>ГАЗ 330273</t>
  </si>
  <si>
    <t>321YM02</t>
  </si>
  <si>
    <t>341YM02</t>
  </si>
  <si>
    <t>318YM02</t>
  </si>
  <si>
    <t xml:space="preserve">ЛАДА </t>
  </si>
  <si>
    <t>152YM02</t>
  </si>
  <si>
    <t>317YM02</t>
  </si>
  <si>
    <t>161YM02</t>
  </si>
  <si>
    <t>168YM02</t>
  </si>
  <si>
    <t>157YM02</t>
  </si>
  <si>
    <t>290YM02</t>
  </si>
  <si>
    <t>288YM02</t>
  </si>
  <si>
    <t>139YM02</t>
  </si>
  <si>
    <t>ГАЗ 33027</t>
  </si>
  <si>
    <t>282YM02</t>
  </si>
  <si>
    <t>ВАЗ 21310-141-41</t>
  </si>
  <si>
    <t>169YM02</t>
  </si>
  <si>
    <t>186YM02</t>
  </si>
  <si>
    <t xml:space="preserve">Погрузчик БВ </t>
  </si>
  <si>
    <t>193YM02</t>
  </si>
  <si>
    <t>065JD02</t>
  </si>
  <si>
    <t>062JD02</t>
  </si>
  <si>
    <t>061JD02</t>
  </si>
  <si>
    <t>064JD02</t>
  </si>
  <si>
    <t>023JD02</t>
  </si>
  <si>
    <t>989JD02</t>
  </si>
  <si>
    <t>063JD02</t>
  </si>
  <si>
    <t>МТЗ БАР</t>
  </si>
  <si>
    <t>ABE968A</t>
  </si>
  <si>
    <t>ABE969A</t>
  </si>
  <si>
    <t>ABE970A</t>
  </si>
  <si>
    <t>МТЗ ЭТЦ Эксковатор</t>
  </si>
  <si>
    <t>A438ACE</t>
  </si>
  <si>
    <t>ГАЗ-СААЗ-3507</t>
  </si>
  <si>
    <t>130YM02</t>
  </si>
  <si>
    <t>А/м БКМ-317на базе ГАЗ 33081</t>
  </si>
  <si>
    <t>275YM02</t>
  </si>
  <si>
    <t>Камаз Манипулятор</t>
  </si>
  <si>
    <t>454DH02</t>
  </si>
  <si>
    <t>ГАЗ-33810-1070-34-273</t>
  </si>
  <si>
    <t>279YM02</t>
  </si>
  <si>
    <t>Автотоп-щик ГАЗ-3309</t>
  </si>
  <si>
    <t>149YM02</t>
  </si>
  <si>
    <t>ГАЗ-3309-354</t>
  </si>
  <si>
    <t>325YM02</t>
  </si>
  <si>
    <t>ГАЗ 322132-388 "Соболь"</t>
  </si>
  <si>
    <t>363YM02</t>
  </si>
  <si>
    <t>ГАЗ-33081 БКМ-317 А-01</t>
  </si>
  <si>
    <t>159YM02</t>
  </si>
  <si>
    <t>ЭТЦ-1613 на базе МТЗ-82.1</t>
  </si>
  <si>
    <t>A096APD</t>
  </si>
  <si>
    <t>Погр. Универс. г/п 0,9тн</t>
  </si>
  <si>
    <t>А981AOD</t>
  </si>
  <si>
    <t>Трактор МТЗ-82 гос</t>
  </si>
  <si>
    <t>A097APD</t>
  </si>
  <si>
    <t>Авт-я ВМ-3284-10 ГАЗ-33</t>
  </si>
  <si>
    <t>219YM02</t>
  </si>
  <si>
    <t>КАМАЗ-43118</t>
  </si>
  <si>
    <t>299YM02</t>
  </si>
  <si>
    <t>Манипулятор JAK</t>
  </si>
  <si>
    <t>558EB02</t>
  </si>
  <si>
    <t>АГП JAK</t>
  </si>
  <si>
    <t>571EB02</t>
  </si>
  <si>
    <t xml:space="preserve">JAC N90 Ас машина </t>
  </si>
  <si>
    <t>533DH02</t>
  </si>
  <si>
    <t>БГМ</t>
  </si>
  <si>
    <t>А987AOD</t>
  </si>
  <si>
    <t>799BQ02</t>
  </si>
  <si>
    <t>487СV02</t>
  </si>
  <si>
    <t>549СV02</t>
  </si>
  <si>
    <t>473СV02</t>
  </si>
  <si>
    <t>538СV02</t>
  </si>
  <si>
    <t>413СV02</t>
  </si>
  <si>
    <t>489СV02</t>
  </si>
  <si>
    <t>536СV02</t>
  </si>
  <si>
    <t>564DH02</t>
  </si>
  <si>
    <t>576DH02</t>
  </si>
  <si>
    <t>577DH02</t>
  </si>
  <si>
    <t>519EK02</t>
  </si>
  <si>
    <t>437EK02</t>
  </si>
  <si>
    <t>538EK02</t>
  </si>
  <si>
    <t>478EK02</t>
  </si>
  <si>
    <t>410EW02</t>
  </si>
  <si>
    <t>618EK02</t>
  </si>
  <si>
    <t>536EK02</t>
  </si>
  <si>
    <t>417EW02</t>
  </si>
  <si>
    <t>486EW02</t>
  </si>
  <si>
    <t>487EK02</t>
  </si>
  <si>
    <t>682EK02</t>
  </si>
  <si>
    <t>481EK02</t>
  </si>
  <si>
    <t>182EW02</t>
  </si>
  <si>
    <t>392EW02</t>
  </si>
  <si>
    <t xml:space="preserve"> 452EW02</t>
  </si>
  <si>
    <t>513EW02</t>
  </si>
  <si>
    <t>154EW02</t>
  </si>
  <si>
    <t>336EW02</t>
  </si>
  <si>
    <t>337EW02</t>
  </si>
  <si>
    <t xml:space="preserve">ГАЗ-4823 АС машина </t>
  </si>
  <si>
    <t>268YM02</t>
  </si>
  <si>
    <t>436EK02</t>
  </si>
  <si>
    <t>511 FQ 02</t>
  </si>
  <si>
    <t>098 FQ 02</t>
  </si>
  <si>
    <t>150 FR  02</t>
  </si>
  <si>
    <t>121 FQ 02</t>
  </si>
  <si>
    <t>ГАЗ А22Р33 борт</t>
  </si>
  <si>
    <t>552 EK 02</t>
  </si>
  <si>
    <t>724 EK 02</t>
  </si>
  <si>
    <t>411 FR 02</t>
  </si>
  <si>
    <t>437 FR 02</t>
  </si>
  <si>
    <t>388 FR 02</t>
  </si>
  <si>
    <t>554 FR 02</t>
  </si>
  <si>
    <t>552 FR 02</t>
  </si>
  <si>
    <t>545 FR 02</t>
  </si>
  <si>
    <t>251ED02</t>
  </si>
  <si>
    <t>Север</t>
  </si>
  <si>
    <t xml:space="preserve"> Петропавловск</t>
  </si>
  <si>
    <t>299ED02</t>
  </si>
  <si>
    <t>241ED02</t>
  </si>
  <si>
    <t>249ED02</t>
  </si>
  <si>
    <t>771DB02</t>
  </si>
  <si>
    <t>774DB02</t>
  </si>
  <si>
    <t>729DB02</t>
  </si>
  <si>
    <t>668DB02</t>
  </si>
  <si>
    <t>256ED02</t>
  </si>
  <si>
    <t>025CJ02</t>
  </si>
  <si>
    <t>531FE02</t>
  </si>
  <si>
    <t>JAC N120 (N721КА) c КМУ</t>
  </si>
  <si>
    <t>029CJ02</t>
  </si>
  <si>
    <t>JAC N90 (N721NL) c КМУ</t>
  </si>
  <si>
    <t>313ED02</t>
  </si>
  <si>
    <t>031CJ02</t>
  </si>
  <si>
    <t>035CJ02</t>
  </si>
  <si>
    <t>149ED02</t>
  </si>
  <si>
    <t>704BP02</t>
  </si>
  <si>
    <t>JAC N56 (N721SJ) c АГП 18м</t>
  </si>
  <si>
    <t>715BP02</t>
  </si>
  <si>
    <t>032CJ02</t>
  </si>
  <si>
    <t>023CJ02</t>
  </si>
  <si>
    <t>024CJ02</t>
  </si>
  <si>
    <t>716DB02</t>
  </si>
  <si>
    <t>461FE02</t>
  </si>
  <si>
    <t>702BP02</t>
  </si>
  <si>
    <t>701BP02</t>
  </si>
  <si>
    <t>705BP02</t>
  </si>
  <si>
    <t>457FE02</t>
  </si>
  <si>
    <t>028CJ02</t>
  </si>
  <si>
    <t>033CJ03</t>
  </si>
  <si>
    <t>257ED02</t>
  </si>
  <si>
    <t>226ED02</t>
  </si>
  <si>
    <t>253ED02</t>
  </si>
  <si>
    <t>243ED02</t>
  </si>
  <si>
    <t>724DB02</t>
  </si>
  <si>
    <t>607DB02</t>
  </si>
  <si>
    <t>588DB02</t>
  </si>
  <si>
    <t>663DB02</t>
  </si>
  <si>
    <t>664DB02</t>
  </si>
  <si>
    <t>669DB02</t>
  </si>
  <si>
    <t>699DB02</t>
  </si>
  <si>
    <t>396YT02</t>
  </si>
  <si>
    <t>441YT02</t>
  </si>
  <si>
    <t>447YT02</t>
  </si>
  <si>
    <t>449YT02</t>
  </si>
  <si>
    <t>Hyundai Tucson</t>
  </si>
  <si>
    <t>455YT02</t>
  </si>
  <si>
    <t>ZAZ Chance</t>
  </si>
  <si>
    <t>615YT02</t>
  </si>
  <si>
    <t>УАЗ-220695-440 (автоб)</t>
  </si>
  <si>
    <t>487YT02</t>
  </si>
  <si>
    <t>496YT02</t>
  </si>
  <si>
    <t>536YT02</t>
  </si>
  <si>
    <t>542YT02</t>
  </si>
  <si>
    <t>744YT02</t>
  </si>
  <si>
    <t>772YT02</t>
  </si>
  <si>
    <t>779YT02</t>
  </si>
  <si>
    <t>787YT02</t>
  </si>
  <si>
    <t>УАЗ-220695-330</t>
  </si>
  <si>
    <t>796YT02</t>
  </si>
  <si>
    <t>420YT02</t>
  </si>
  <si>
    <t>423YT02</t>
  </si>
  <si>
    <t>599YT02</t>
  </si>
  <si>
    <t>749YT02</t>
  </si>
  <si>
    <t>478YT02</t>
  </si>
  <si>
    <t>775YT02</t>
  </si>
  <si>
    <t>722YT02</t>
  </si>
  <si>
    <t>382YT02</t>
  </si>
  <si>
    <t>741YT02</t>
  </si>
  <si>
    <t>532YT02</t>
  </si>
  <si>
    <t>463YT02</t>
  </si>
  <si>
    <t>384YT02</t>
  </si>
  <si>
    <t>522YT02</t>
  </si>
  <si>
    <t>УАЗ-220695-310 (автоб)</t>
  </si>
  <si>
    <t>526YT02</t>
  </si>
  <si>
    <t>461YT02</t>
  </si>
  <si>
    <t>426YT02</t>
  </si>
  <si>
    <t>748YT02</t>
  </si>
  <si>
    <t>782YT02</t>
  </si>
  <si>
    <t>554YT02</t>
  </si>
  <si>
    <t>456YT02</t>
  </si>
  <si>
    <t>399YT02</t>
  </si>
  <si>
    <t>УАЗ-2206</t>
  </si>
  <si>
    <t>288YN02</t>
  </si>
  <si>
    <t>794YT02</t>
  </si>
  <si>
    <t>703YT02</t>
  </si>
  <si>
    <t>479YT02</t>
  </si>
  <si>
    <t>702YT02</t>
  </si>
  <si>
    <t>468YT02</t>
  </si>
  <si>
    <t>523YT02</t>
  </si>
  <si>
    <t>563YT02</t>
  </si>
  <si>
    <t>569YT02</t>
  </si>
  <si>
    <t>573YT02</t>
  </si>
  <si>
    <t>587YT02</t>
  </si>
  <si>
    <t>797YT02</t>
  </si>
  <si>
    <t>435YT02</t>
  </si>
  <si>
    <t>770YT02</t>
  </si>
  <si>
    <t>386YT02</t>
  </si>
  <si>
    <t>413YT02</t>
  </si>
  <si>
    <t>476YT02</t>
  </si>
  <si>
    <t>473YT02</t>
  </si>
  <si>
    <t>252YN02</t>
  </si>
  <si>
    <t>ГАЗ А22Р33 борт (6+1 мест)</t>
  </si>
  <si>
    <t>388EZ02</t>
  </si>
  <si>
    <t>ГАЗ-27057-288</t>
  </si>
  <si>
    <t>534YT02</t>
  </si>
  <si>
    <t>ГАЗ-3302 Чайка 2784 АГП</t>
  </si>
  <si>
    <t>469YT02</t>
  </si>
  <si>
    <t>ГАЗ-3309</t>
  </si>
  <si>
    <t>493YT02</t>
  </si>
  <si>
    <t>ГАЗ-33081-1043</t>
  </si>
  <si>
    <t>513YT02</t>
  </si>
  <si>
    <t>ГАЗ-33023 ПМС-212-02 АГП</t>
  </si>
  <si>
    <t>594YT02</t>
  </si>
  <si>
    <t>ГАЗ-3308 БКМ-317</t>
  </si>
  <si>
    <t>701YT02</t>
  </si>
  <si>
    <t>ГАЗ-482130-0001010</t>
  </si>
  <si>
    <t>641YT02</t>
  </si>
  <si>
    <t>ГАЗ-330700-1012</t>
  </si>
  <si>
    <t>771YT02</t>
  </si>
  <si>
    <t>ГАЗ-33081-1070</t>
  </si>
  <si>
    <t>788YT02</t>
  </si>
  <si>
    <t>ГАЗ-33090</t>
  </si>
  <si>
    <t>791YT02</t>
  </si>
  <si>
    <t>ГАЗ-3307-12</t>
  </si>
  <si>
    <t>439YT02</t>
  </si>
  <si>
    <t>ГАЗ-66-11 БКМ</t>
  </si>
  <si>
    <t>704YT02</t>
  </si>
  <si>
    <t>783YT02</t>
  </si>
  <si>
    <t>ГАЗ-66 БКМ</t>
  </si>
  <si>
    <t>232YN02</t>
  </si>
  <si>
    <t>320YP02</t>
  </si>
  <si>
    <t>ГАЗ-66-01 БКМ</t>
  </si>
  <si>
    <t>498YT02</t>
  </si>
  <si>
    <t>762YT02</t>
  </si>
  <si>
    <t>ЗиЛ-СААЗ-4546</t>
  </si>
  <si>
    <t>244YN02</t>
  </si>
  <si>
    <t>МАЗ-642205-220</t>
  </si>
  <si>
    <t>443YT02</t>
  </si>
  <si>
    <t>Камаз-353215</t>
  </si>
  <si>
    <t>512YT02</t>
  </si>
  <si>
    <t>ЗИЛ-433362</t>
  </si>
  <si>
    <t>517YT02</t>
  </si>
  <si>
    <t>МАЗ-537702 КС-3579</t>
  </si>
  <si>
    <t>567YT02</t>
  </si>
  <si>
    <t>ЗИЛ-431410</t>
  </si>
  <si>
    <t>717YT02</t>
  </si>
  <si>
    <t>МТЗ-82 БМ-205В</t>
  </si>
  <si>
    <t>A912AOD</t>
  </si>
  <si>
    <t>МТЗ-82.1 ЭО-2626</t>
  </si>
  <si>
    <t>А915АОD</t>
  </si>
  <si>
    <t>МТЗ-82.1 баровая ЭЦУ-150</t>
  </si>
  <si>
    <t>А916АОD</t>
  </si>
  <si>
    <t>А917АОD</t>
  </si>
  <si>
    <t>МКСМ-800</t>
  </si>
  <si>
    <t>A990AOD</t>
  </si>
  <si>
    <t>МТЗ-82Л БКМ</t>
  </si>
  <si>
    <t>A928AOD</t>
  </si>
  <si>
    <t>МТЗ-82 ЭО"Борекс-2202"</t>
  </si>
  <si>
    <t>A913AOD</t>
  </si>
  <si>
    <t>МТЗ-82-1 БКМ</t>
  </si>
  <si>
    <t>A934AOD</t>
  </si>
  <si>
    <t>МТЗ-80Л</t>
  </si>
  <si>
    <t>A941AOD</t>
  </si>
  <si>
    <t>МТЗ-82 БКМ</t>
  </si>
  <si>
    <t>A932AOD</t>
  </si>
  <si>
    <t>Беларус-82.1</t>
  </si>
  <si>
    <t>A933AOD</t>
  </si>
  <si>
    <t>A923AOD</t>
  </si>
  <si>
    <t>МТЗ-80</t>
  </si>
  <si>
    <t>A936AOD</t>
  </si>
  <si>
    <t>Беларус-82.1 БКМ</t>
  </si>
  <si>
    <t>A920AOD</t>
  </si>
  <si>
    <t>A935AOD</t>
  </si>
  <si>
    <t>A 921 AOD</t>
  </si>
  <si>
    <t>МТЗ-82</t>
  </si>
  <si>
    <t>A927AOD</t>
  </si>
  <si>
    <t>МТЗ-82.1</t>
  </si>
  <si>
    <t>A924AOD</t>
  </si>
  <si>
    <t>МТЗ-82Л</t>
  </si>
  <si>
    <t>A940AOD</t>
  </si>
  <si>
    <t>A926AOD</t>
  </si>
  <si>
    <t>A925AOD</t>
  </si>
  <si>
    <t>A922AOD</t>
  </si>
  <si>
    <t>A937AOD</t>
  </si>
  <si>
    <t>306EZ02</t>
  </si>
  <si>
    <t>308EZ02</t>
  </si>
  <si>
    <t>418EZ02</t>
  </si>
  <si>
    <t>В2В</t>
  </si>
  <si>
    <t>457EZ02</t>
  </si>
  <si>
    <t>462EZ02</t>
  </si>
  <si>
    <t>436EZ02</t>
  </si>
  <si>
    <t>В2С</t>
  </si>
  <si>
    <t>415EZ02</t>
  </si>
  <si>
    <t>635EW02</t>
  </si>
  <si>
    <t>363EZ02</t>
  </si>
  <si>
    <t>376EZ02</t>
  </si>
  <si>
    <t>290ED02</t>
  </si>
  <si>
    <t>292ED02</t>
  </si>
  <si>
    <t>298ED02</t>
  </si>
  <si>
    <t>696BP02</t>
  </si>
  <si>
    <t>708BP02</t>
  </si>
  <si>
    <t>711BP02</t>
  </si>
  <si>
    <t>764CI02</t>
  </si>
  <si>
    <t>787CI02</t>
  </si>
  <si>
    <t>141ED02</t>
  </si>
  <si>
    <t>138ED02</t>
  </si>
  <si>
    <t>352EZ02</t>
  </si>
  <si>
    <t>137ED02</t>
  </si>
  <si>
    <t>779CI02</t>
  </si>
  <si>
    <t>977CI02</t>
  </si>
  <si>
    <t>JAC N90 (N721TL) Ассенизатор</t>
  </si>
  <si>
    <t>314ED02</t>
  </si>
  <si>
    <t>Тoyota-Рrado</t>
  </si>
  <si>
    <t>292YF02</t>
  </si>
  <si>
    <t>286YP02</t>
  </si>
  <si>
    <t>323YP02</t>
  </si>
  <si>
    <t>276YP02</t>
  </si>
  <si>
    <t>303YP02</t>
  </si>
  <si>
    <t>Ssang Yong Actyon Sports</t>
  </si>
  <si>
    <t>309YP02</t>
  </si>
  <si>
    <t>307YP02</t>
  </si>
  <si>
    <t>357YP02</t>
  </si>
  <si>
    <t>380YP02</t>
  </si>
  <si>
    <t>281YN02</t>
  </si>
  <si>
    <t>370YP02</t>
  </si>
  <si>
    <t>383YP02</t>
  </si>
  <si>
    <t>438YP02</t>
  </si>
  <si>
    <t>447YP02</t>
  </si>
  <si>
    <t>452YP02</t>
  </si>
  <si>
    <t>453YP02</t>
  </si>
  <si>
    <t>317YP02</t>
  </si>
  <si>
    <t>412YP02</t>
  </si>
  <si>
    <t>455YP02</t>
  </si>
  <si>
    <t>363YP02</t>
  </si>
  <si>
    <t>424YP02</t>
  </si>
  <si>
    <t>ВАЗ-21041</t>
  </si>
  <si>
    <t>395YP02</t>
  </si>
  <si>
    <t>404YP02</t>
  </si>
  <si>
    <t>ГАЗ-3302 288</t>
  </si>
  <si>
    <t>313YP02</t>
  </si>
  <si>
    <t>ГАЗ-3302 244</t>
  </si>
  <si>
    <t>338YP02</t>
  </si>
  <si>
    <t>382EZ02</t>
  </si>
  <si>
    <t>ГАЗ-330720</t>
  </si>
  <si>
    <t>385YP02</t>
  </si>
  <si>
    <t>464YP02</t>
  </si>
  <si>
    <t>470YP02</t>
  </si>
  <si>
    <t>484YP02</t>
  </si>
  <si>
    <t>282YP02</t>
  </si>
  <si>
    <t>283YP02</t>
  </si>
  <si>
    <t>330YP02</t>
  </si>
  <si>
    <t>343YP02</t>
  </si>
  <si>
    <t>423YP02</t>
  </si>
  <si>
    <t>434YP02</t>
  </si>
  <si>
    <t xml:space="preserve">КАМАЗ 65117-6010-50-манипулятор   </t>
  </si>
  <si>
    <t>626EU02</t>
  </si>
  <si>
    <t>КАМАЗ-45143 012 15 (дизель)</t>
  </si>
  <si>
    <t>308YP02</t>
  </si>
  <si>
    <t>КАМАЗ 43118-3027-50 автокран 25т</t>
  </si>
  <si>
    <t>593DH02</t>
  </si>
  <si>
    <t>МТЗ-82, эксковатор 3 в 1</t>
  </si>
  <si>
    <t>АСЕ435А</t>
  </si>
  <si>
    <t>МТЗ-82/1 БКМ, бур</t>
  </si>
  <si>
    <t>A903AOD</t>
  </si>
  <si>
    <t>МТЗ-82/1 АГП, вышка</t>
  </si>
  <si>
    <t>A904AOD</t>
  </si>
  <si>
    <t>МТЗ-82/1, ЭО-2621Е553</t>
  </si>
  <si>
    <t>A907AOD</t>
  </si>
  <si>
    <t>МТЗ-82/1 ЭТЦ, баровая</t>
  </si>
  <si>
    <t>A908AOD</t>
  </si>
  <si>
    <t>МТЗ-82 ЭЦУ-150, баровая</t>
  </si>
  <si>
    <t>A914AOD</t>
  </si>
  <si>
    <t xml:space="preserve">АВТОПОГРУЗЧИК ВИЛОЧНЫЙ XCMG XCB-30DT </t>
  </si>
  <si>
    <t>AZD560A</t>
  </si>
  <si>
    <t>351EZ02</t>
  </si>
  <si>
    <t>335YP02</t>
  </si>
  <si>
    <t>ГАЗ-3308</t>
  </si>
  <si>
    <t>365YP02</t>
  </si>
  <si>
    <t>224ED02</t>
  </si>
  <si>
    <t>457YP02</t>
  </si>
  <si>
    <t>376YP02</t>
  </si>
  <si>
    <t>439YP02</t>
  </si>
  <si>
    <t>292YP02</t>
  </si>
  <si>
    <t>МТЗ-82/1</t>
  </si>
  <si>
    <t>A909AOD</t>
  </si>
  <si>
    <t>783CI02</t>
  </si>
  <si>
    <t>399YP02</t>
  </si>
  <si>
    <t>389YP02</t>
  </si>
  <si>
    <t>355YP02</t>
  </si>
  <si>
    <t>ГАЗ-САЗ-3507</t>
  </si>
  <si>
    <t>406YP02</t>
  </si>
  <si>
    <t>405YP02</t>
  </si>
  <si>
    <t>358EZ02</t>
  </si>
  <si>
    <t>342YP02</t>
  </si>
  <si>
    <t>394YP02</t>
  </si>
  <si>
    <t>288ED02</t>
  </si>
  <si>
    <t>367YP02</t>
  </si>
  <si>
    <t>418YP02</t>
  </si>
  <si>
    <t>293EZ02</t>
  </si>
  <si>
    <t>360YP02</t>
  </si>
  <si>
    <t>785CI02</t>
  </si>
  <si>
    <t>411YP02</t>
  </si>
  <si>
    <t>369YP02</t>
  </si>
  <si>
    <t>301EZ02</t>
  </si>
  <si>
    <t>413YP02</t>
  </si>
  <si>
    <t>ГАЗ-53</t>
  </si>
  <si>
    <t>345YP02</t>
  </si>
  <si>
    <t>358YP02</t>
  </si>
  <si>
    <t>786CI02</t>
  </si>
  <si>
    <t>351YP02</t>
  </si>
  <si>
    <t>407YP02</t>
  </si>
  <si>
    <t>A911AOD</t>
  </si>
  <si>
    <t>712BP02</t>
  </si>
  <si>
    <t>401YP02</t>
  </si>
  <si>
    <t>485YP02</t>
  </si>
  <si>
    <t>324YP02</t>
  </si>
  <si>
    <t>283EZ02</t>
  </si>
  <si>
    <t>458YP02</t>
  </si>
  <si>
    <t>416YP02</t>
  </si>
  <si>
    <t>361YP02</t>
  </si>
  <si>
    <t>409YP02</t>
  </si>
  <si>
    <t>321YP02</t>
  </si>
  <si>
    <t>309EZ02</t>
  </si>
  <si>
    <t>408YP02</t>
  </si>
  <si>
    <t>348YP02</t>
  </si>
  <si>
    <t>274ED02</t>
  </si>
  <si>
    <t>359YP02</t>
  </si>
  <si>
    <t>414YP02</t>
  </si>
  <si>
    <t>280ED02</t>
  </si>
  <si>
    <t>337YP02</t>
  </si>
  <si>
    <t>278ED02</t>
  </si>
  <si>
    <t>393EZ02</t>
  </si>
  <si>
    <t>780CI02</t>
  </si>
  <si>
    <t>305EZ02</t>
  </si>
  <si>
    <t>387YP02</t>
  </si>
  <si>
    <t>377YP02</t>
  </si>
  <si>
    <t>415YP02</t>
  </si>
  <si>
    <t>ГАЗ-3785</t>
  </si>
  <si>
    <t>341YP02</t>
  </si>
  <si>
    <t>391YP02</t>
  </si>
  <si>
    <t>368YP02</t>
  </si>
  <si>
    <t>331EZ02</t>
  </si>
  <si>
    <t>390YP02</t>
  </si>
  <si>
    <t>326YP02</t>
  </si>
  <si>
    <t>402YP02</t>
  </si>
  <si>
    <t>ГАЗ-33081</t>
  </si>
  <si>
    <t>279YP02</t>
  </si>
  <si>
    <t>397EZ02</t>
  </si>
  <si>
    <t>398YP02</t>
  </si>
  <si>
    <t>436YP02</t>
  </si>
  <si>
    <t>782CI02</t>
  </si>
  <si>
    <t>461YP02</t>
  </si>
  <si>
    <t>366YP02</t>
  </si>
  <si>
    <t>784CI02</t>
  </si>
  <si>
    <t>410YP02</t>
  </si>
  <si>
    <t>381YP02</t>
  </si>
  <si>
    <t>A906AOD</t>
  </si>
  <si>
    <t>121 ZD 02</t>
  </si>
  <si>
    <t xml:space="preserve">Западный </t>
  </si>
  <si>
    <t>Актобе</t>
  </si>
  <si>
    <t>Kia Optima</t>
  </si>
  <si>
    <t>278YD02</t>
  </si>
  <si>
    <t>186YD02</t>
  </si>
  <si>
    <t>548EW02</t>
  </si>
  <si>
    <t>195ZD02</t>
  </si>
  <si>
    <t>479EW02</t>
  </si>
  <si>
    <t>944YD02</t>
  </si>
  <si>
    <t>382EW02</t>
  </si>
  <si>
    <t>866FD02</t>
  </si>
  <si>
    <t>782FD02</t>
  </si>
  <si>
    <t>608CV02</t>
  </si>
  <si>
    <t>726GH02</t>
  </si>
  <si>
    <t>745CV02</t>
  </si>
  <si>
    <t>745GH02</t>
  </si>
  <si>
    <t>946AV02</t>
  </si>
  <si>
    <t>206YD02</t>
  </si>
  <si>
    <t>640CV02</t>
  </si>
  <si>
    <t>931YD02</t>
  </si>
  <si>
    <t>559FQ02</t>
  </si>
  <si>
    <t>650 CV02</t>
  </si>
  <si>
    <t>601 CV02</t>
  </si>
  <si>
    <t>770EW02</t>
  </si>
  <si>
    <t>637EW02</t>
  </si>
  <si>
    <t>955YD02</t>
  </si>
  <si>
    <t>282YD02</t>
  </si>
  <si>
    <t>185YD02</t>
  </si>
  <si>
    <t>JAC N120 Манипулятор</t>
  </si>
  <si>
    <t>611 CV02</t>
  </si>
  <si>
    <t>Камаз 65117-6010-50</t>
  </si>
  <si>
    <t>193 ЕS 02</t>
  </si>
  <si>
    <t>Прицеп 2ПТС-4</t>
  </si>
  <si>
    <t>AFD A 076</t>
  </si>
  <si>
    <t>Камаз 45143-012-15</t>
  </si>
  <si>
    <t>276YD02</t>
  </si>
  <si>
    <t>Прицеп НЕФАЗ</t>
  </si>
  <si>
    <t>93DAZ02</t>
  </si>
  <si>
    <t>Автопогрузчик HANGCHA</t>
  </si>
  <si>
    <t>A992AOD</t>
  </si>
  <si>
    <t>Тр. Белорусь 920</t>
  </si>
  <si>
    <t>А464 АSD</t>
  </si>
  <si>
    <t>Тр. МТЗ-82 (Барцепь)</t>
  </si>
  <si>
    <t>A 005APD</t>
  </si>
  <si>
    <t>AFD A 077</t>
  </si>
  <si>
    <t>ГАЗ 33081</t>
  </si>
  <si>
    <t>115ZD02</t>
  </si>
  <si>
    <t>ГАЗ 53</t>
  </si>
  <si>
    <t>221YL02</t>
  </si>
  <si>
    <t>JAC N 56</t>
  </si>
  <si>
    <t>141ES02</t>
  </si>
  <si>
    <t>JAC N 90</t>
  </si>
  <si>
    <t>101ES02</t>
  </si>
  <si>
    <t>Тр.Экскаватор ЭО</t>
  </si>
  <si>
    <t>ACE437A</t>
  </si>
  <si>
    <t>088ZD02</t>
  </si>
  <si>
    <t>237YD02</t>
  </si>
  <si>
    <t>ГАЗ А22R33</t>
  </si>
  <si>
    <t>162ES02</t>
  </si>
  <si>
    <t>Кабельная тележка</t>
  </si>
  <si>
    <t>085ZD02</t>
  </si>
  <si>
    <t>389EW02</t>
  </si>
  <si>
    <t>215YD02</t>
  </si>
  <si>
    <t>781GH02</t>
  </si>
  <si>
    <t>223YD02</t>
  </si>
  <si>
    <t>715GH02</t>
  </si>
  <si>
    <t>706GH02</t>
  </si>
  <si>
    <t>099ZD02</t>
  </si>
  <si>
    <t>022ZD02</t>
  </si>
  <si>
    <t>461EW02</t>
  </si>
  <si>
    <t>055ZD02</t>
  </si>
  <si>
    <t>950 YD 02</t>
  </si>
  <si>
    <t>434EW02</t>
  </si>
  <si>
    <t>165ZD02</t>
  </si>
  <si>
    <t>458FE02</t>
  </si>
  <si>
    <t>226YD02</t>
  </si>
  <si>
    <t>120ZD02</t>
  </si>
  <si>
    <t>765GH02</t>
  </si>
  <si>
    <t>219YD02</t>
  </si>
  <si>
    <t>265YD 02</t>
  </si>
  <si>
    <t>190EW02</t>
  </si>
  <si>
    <t>266YD 02</t>
  </si>
  <si>
    <t>511EW02</t>
  </si>
  <si>
    <t>267YD 02</t>
  </si>
  <si>
    <t>182YD02</t>
  </si>
  <si>
    <t>096FQ02</t>
  </si>
  <si>
    <t>175ZD02</t>
  </si>
  <si>
    <t>171ZD02</t>
  </si>
  <si>
    <t>447EW02</t>
  </si>
  <si>
    <t>192 YD 02</t>
  </si>
  <si>
    <t>161ZD02</t>
  </si>
  <si>
    <t>974FP02</t>
  </si>
  <si>
    <t>332YE02</t>
  </si>
  <si>
    <t>731GH02</t>
  </si>
  <si>
    <t>185ZD02</t>
  </si>
  <si>
    <t>616 CV02</t>
  </si>
  <si>
    <t>721GH02</t>
  </si>
  <si>
    <t>261YD02</t>
  </si>
  <si>
    <t>292YD02</t>
  </si>
  <si>
    <t>218YD02</t>
  </si>
  <si>
    <t>224YD02</t>
  </si>
  <si>
    <t>263YD02</t>
  </si>
  <si>
    <t>833FD02</t>
  </si>
  <si>
    <t>ГАЗ 322132</t>
  </si>
  <si>
    <t>249YD02</t>
  </si>
  <si>
    <t>724GH02</t>
  </si>
  <si>
    <t>708GH02</t>
  </si>
  <si>
    <t>733GH02</t>
  </si>
  <si>
    <t>615CV02</t>
  </si>
  <si>
    <t>742FD02</t>
  </si>
  <si>
    <t>184YD02</t>
  </si>
  <si>
    <t>ГАЗ 33023</t>
  </si>
  <si>
    <t>236YD02</t>
  </si>
  <si>
    <t>151 ZD 02</t>
  </si>
  <si>
    <t>Тр. Беларус-82,1</t>
  </si>
  <si>
    <t>А 208APD</t>
  </si>
  <si>
    <t>AFD A133</t>
  </si>
  <si>
    <t>ГАЗ 33081БКМ-317-01</t>
  </si>
  <si>
    <t>932YD02</t>
  </si>
  <si>
    <t>194 YD 02</t>
  </si>
  <si>
    <t>ГАЗ-3307 247YL02 (037YL04)</t>
  </si>
  <si>
    <t>247YL02</t>
  </si>
  <si>
    <t>Западный</t>
  </si>
  <si>
    <t xml:space="preserve">Грузовой Газ-330712 </t>
  </si>
  <si>
    <t>279YL02</t>
  </si>
  <si>
    <t>28.09.2007</t>
  </si>
  <si>
    <t xml:space="preserve">Грузовой ГАЗ 33081 </t>
  </si>
  <si>
    <t>233YL02</t>
  </si>
  <si>
    <t>30.12.2012</t>
  </si>
  <si>
    <t>ГАЗ-3309-1397   Ассенизат</t>
  </si>
  <si>
    <t xml:space="preserve">244YL02 </t>
  </si>
  <si>
    <t>30.12.2014</t>
  </si>
  <si>
    <t>МТЗ-82 ПК-10Е Погрузчик</t>
  </si>
  <si>
    <t>A997AOD</t>
  </si>
  <si>
    <t>17.02.2010</t>
  </si>
  <si>
    <t>МТЗ-82  ЭЦ-1800-эксковатор</t>
  </si>
  <si>
    <t>A993AOD</t>
  </si>
  <si>
    <t>28.07.2017</t>
  </si>
  <si>
    <t>МТЗ-82  ЭО-2621 Экскаватор</t>
  </si>
  <si>
    <t>A996AOD</t>
  </si>
  <si>
    <t>25.07.2008</t>
  </si>
  <si>
    <t>212YL02</t>
  </si>
  <si>
    <t>290YL02</t>
  </si>
  <si>
    <t>240YL02</t>
  </si>
  <si>
    <t>Погрузчик GOODSENSE FD30</t>
  </si>
  <si>
    <t xml:space="preserve"> А999AOD</t>
  </si>
  <si>
    <t xml:space="preserve"> 177YL02</t>
  </si>
  <si>
    <t xml:space="preserve">Прицеп Крепыш Газ </t>
  </si>
  <si>
    <t>34LAZ02</t>
  </si>
  <si>
    <t>24.02.2012</t>
  </si>
  <si>
    <t xml:space="preserve">Прицеп Крепыш Газ 821305 </t>
  </si>
  <si>
    <t xml:space="preserve"> 35LAZ02</t>
  </si>
  <si>
    <t>27.02.2012</t>
  </si>
  <si>
    <t>Прицеп Искер Газ 8301</t>
  </si>
  <si>
    <t xml:space="preserve">36LAZ02 </t>
  </si>
  <si>
    <t xml:space="preserve"> 114ZD02</t>
  </si>
  <si>
    <t>117ZD02</t>
  </si>
  <si>
    <t>125ZD02</t>
  </si>
  <si>
    <t>135ZD02</t>
  </si>
  <si>
    <t xml:space="preserve">Прицеп </t>
  </si>
  <si>
    <t>88LBZ02</t>
  </si>
  <si>
    <t>29.04.2014</t>
  </si>
  <si>
    <t>272YL02</t>
  </si>
  <si>
    <t>30.12.2004</t>
  </si>
  <si>
    <t xml:space="preserve">228YL02 </t>
  </si>
  <si>
    <t>30.03.2007</t>
  </si>
  <si>
    <t xml:space="preserve"> 232YL02</t>
  </si>
  <si>
    <t xml:space="preserve"> 312YL02</t>
  </si>
  <si>
    <t>317YL02</t>
  </si>
  <si>
    <t>30.12.2013</t>
  </si>
  <si>
    <t xml:space="preserve">Tayota Land Kruser  </t>
  </si>
  <si>
    <t>299YL02</t>
  </si>
  <si>
    <t>30.09.2002</t>
  </si>
  <si>
    <t xml:space="preserve"> 296YL02 </t>
  </si>
  <si>
    <t>27.12.2011</t>
  </si>
  <si>
    <t>268YL02</t>
  </si>
  <si>
    <t xml:space="preserve"> 316YL02</t>
  </si>
  <si>
    <t>234YL02</t>
  </si>
  <si>
    <t>220YL02</t>
  </si>
  <si>
    <t>273YL02</t>
  </si>
  <si>
    <t>201YL02</t>
  </si>
  <si>
    <t>29.09.2015</t>
  </si>
  <si>
    <t xml:space="preserve">271YL02 </t>
  </si>
  <si>
    <t xml:space="preserve"> 301YL02</t>
  </si>
  <si>
    <t xml:space="preserve"> 291YL02 </t>
  </si>
  <si>
    <t>285YL02</t>
  </si>
  <si>
    <t xml:space="preserve">292YL02 </t>
  </si>
  <si>
    <t>310YL02</t>
  </si>
  <si>
    <t>229YL02</t>
  </si>
  <si>
    <t xml:space="preserve"> 239YL02</t>
  </si>
  <si>
    <t>09.11.2016</t>
  </si>
  <si>
    <t xml:space="preserve"> 307YL02</t>
  </si>
  <si>
    <t>226YL02</t>
  </si>
  <si>
    <t xml:space="preserve">213YL02  </t>
  </si>
  <si>
    <t>224YL02</t>
  </si>
  <si>
    <t xml:space="preserve"> 237YL02</t>
  </si>
  <si>
    <t xml:space="preserve">207YL02 </t>
  </si>
  <si>
    <t xml:space="preserve">225YL02 </t>
  </si>
  <si>
    <t xml:space="preserve">238YL02 </t>
  </si>
  <si>
    <t xml:space="preserve">223YL02 </t>
  </si>
  <si>
    <t xml:space="preserve">302YL02 </t>
  </si>
  <si>
    <t xml:space="preserve">205YL02 </t>
  </si>
  <si>
    <t xml:space="preserve">282YL02 </t>
  </si>
  <si>
    <t>31.12.2005</t>
  </si>
  <si>
    <t xml:space="preserve">УАЗ-220695-330-04 </t>
  </si>
  <si>
    <t>250YL02</t>
  </si>
  <si>
    <t>ГАЗ-3308 276YL02 БКМ</t>
  </si>
  <si>
    <t>276YL02</t>
  </si>
  <si>
    <t xml:space="preserve">ГАЗ 3309 295YL02 </t>
  </si>
  <si>
    <t>295YL02</t>
  </si>
  <si>
    <t>30.12.2011</t>
  </si>
  <si>
    <t xml:space="preserve">ГАЗ-32705-244 235YL2 </t>
  </si>
  <si>
    <t>235YL2</t>
  </si>
  <si>
    <t>Камаз 65117-029 227YL02 (027YL04) манипул</t>
  </si>
  <si>
    <t xml:space="preserve"> 227YL02</t>
  </si>
  <si>
    <t>948AV02</t>
  </si>
  <si>
    <t xml:space="preserve"> 947AV02</t>
  </si>
  <si>
    <t>795AV02</t>
  </si>
  <si>
    <t>782AV02</t>
  </si>
  <si>
    <t>785AV02</t>
  </si>
  <si>
    <t>956AV02</t>
  </si>
  <si>
    <t xml:space="preserve"> 821AV02</t>
  </si>
  <si>
    <t>JAC №56 (АГП)</t>
  </si>
  <si>
    <t>796AV02</t>
  </si>
  <si>
    <t>JAC N90   (acceнизатор)</t>
  </si>
  <si>
    <t>093ES02</t>
  </si>
  <si>
    <t>218EW02</t>
  </si>
  <si>
    <t>411EW02</t>
  </si>
  <si>
    <t>387EW02</t>
  </si>
  <si>
    <t>407EW02</t>
  </si>
  <si>
    <t>343EW02</t>
  </si>
  <si>
    <t xml:space="preserve"> 433EW02</t>
  </si>
  <si>
    <t xml:space="preserve"> 450EW02</t>
  </si>
  <si>
    <t xml:space="preserve"> рн 637 EX02</t>
  </si>
  <si>
    <t>26.02.2025</t>
  </si>
  <si>
    <t xml:space="preserve"> рн 653 EX02</t>
  </si>
  <si>
    <t xml:space="preserve">  рн 657 EX02</t>
  </si>
  <si>
    <t>640 EX02</t>
  </si>
  <si>
    <t>24.02.2025</t>
  </si>
  <si>
    <t>642 EX02</t>
  </si>
  <si>
    <t xml:space="preserve"> 643 EX02</t>
  </si>
  <si>
    <t>813 FD02</t>
  </si>
  <si>
    <t>730 FD02</t>
  </si>
  <si>
    <t xml:space="preserve">ГАЗ 330273 270YL02 </t>
  </si>
  <si>
    <t>270YL02</t>
  </si>
  <si>
    <t xml:space="preserve"> 862 FD02</t>
  </si>
  <si>
    <t xml:space="preserve"> 798 FD02</t>
  </si>
  <si>
    <t>149 ES 02</t>
  </si>
  <si>
    <t>Трактор Беларус 920  рн ABE873A</t>
  </si>
  <si>
    <t xml:space="preserve"> ABE873A</t>
  </si>
  <si>
    <t>30.04.2025</t>
  </si>
  <si>
    <t xml:space="preserve">206YL02 </t>
  </si>
  <si>
    <t xml:space="preserve">309 YL02 </t>
  </si>
  <si>
    <t>236YL02</t>
  </si>
  <si>
    <t>29.11.2011</t>
  </si>
  <si>
    <t xml:space="preserve"> 218YL02</t>
  </si>
  <si>
    <t xml:space="preserve"> 216YL02</t>
  </si>
  <si>
    <t>305YL02</t>
  </si>
  <si>
    <t>293YL02</t>
  </si>
  <si>
    <t xml:space="preserve"> 283YL02</t>
  </si>
  <si>
    <t>284YL02</t>
  </si>
  <si>
    <t>304YL02</t>
  </si>
  <si>
    <t>277YL02</t>
  </si>
  <si>
    <t>280YL02</t>
  </si>
  <si>
    <t xml:space="preserve">286YL02 </t>
  </si>
  <si>
    <t xml:space="preserve"> 288YL02</t>
  </si>
  <si>
    <t xml:space="preserve">Трактор Беларус-920 р.н. </t>
  </si>
  <si>
    <t xml:space="preserve"> A463ASD</t>
  </si>
  <si>
    <t>ГАЗ-3307  Автогидроподьемник</t>
  </si>
  <si>
    <t>296YO02</t>
  </si>
  <si>
    <t>22.12.2009</t>
  </si>
  <si>
    <t>649 EX 02</t>
  </si>
  <si>
    <t>695 EX 02</t>
  </si>
  <si>
    <t>619 EX 02</t>
  </si>
  <si>
    <t>538 EX 02</t>
  </si>
  <si>
    <t>629 EX 02</t>
  </si>
  <si>
    <t>658 EX 02</t>
  </si>
  <si>
    <t>681 EX 02</t>
  </si>
  <si>
    <t>645 EX 02</t>
  </si>
  <si>
    <t>632 EX 02</t>
  </si>
  <si>
    <t>631 EX 02</t>
  </si>
  <si>
    <t>Камаз  532 15 050 13</t>
  </si>
  <si>
    <t xml:space="preserve">       256YO02</t>
  </si>
  <si>
    <t xml:space="preserve">МАЗ КС 3579 </t>
  </si>
  <si>
    <t>294YO02</t>
  </si>
  <si>
    <t>ГАЗ-3308  БКМ-317</t>
  </si>
  <si>
    <t>257YO02</t>
  </si>
  <si>
    <t xml:space="preserve">Ассенизатор. на базе ГАЗ-3307 </t>
  </si>
  <si>
    <t>274YO02</t>
  </si>
  <si>
    <t xml:space="preserve">КУНГ ГАЗ-3308 52 </t>
  </si>
  <si>
    <t>297YO02</t>
  </si>
  <si>
    <t>Белорус  МТЗ-920  Эксковатор</t>
  </si>
  <si>
    <t>АСЕ 439 А</t>
  </si>
  <si>
    <t xml:space="preserve">Белорус  МТЗ-920 </t>
  </si>
  <si>
    <t>А 468 ASD</t>
  </si>
  <si>
    <t xml:space="preserve">Прицеп специальный 7132-02 </t>
  </si>
  <si>
    <t>91АВК02</t>
  </si>
  <si>
    <t xml:space="preserve">Прицеп специальный 7132-02  </t>
  </si>
  <si>
    <t>89АВК02</t>
  </si>
  <si>
    <t xml:space="preserve">Вилочный автопогрузчик </t>
  </si>
  <si>
    <t>ВАЗ-21074</t>
  </si>
  <si>
    <t>276YO02</t>
  </si>
  <si>
    <t>291YO02</t>
  </si>
  <si>
    <t>210YO02</t>
  </si>
  <si>
    <t>202YO02</t>
  </si>
  <si>
    <t>209YO02</t>
  </si>
  <si>
    <t>208YO02</t>
  </si>
  <si>
    <t>062 EY02</t>
  </si>
  <si>
    <t>278YO02</t>
  </si>
  <si>
    <t>280YO02</t>
  </si>
  <si>
    <t>221 EY02</t>
  </si>
  <si>
    <t>069 EY02</t>
  </si>
  <si>
    <t>290YO02</t>
  </si>
  <si>
    <t>633 CV02</t>
  </si>
  <si>
    <t>072 EY02</t>
  </si>
  <si>
    <t>497 EW02</t>
  </si>
  <si>
    <t>208YL02</t>
  </si>
  <si>
    <t>638 CV02</t>
  </si>
  <si>
    <t>221YO02</t>
  </si>
  <si>
    <t>630 CV02</t>
  </si>
  <si>
    <t>ТОЙОТА ПРАДО</t>
  </si>
  <si>
    <t>262YO02</t>
  </si>
  <si>
    <t>ТОЙОТА КАРОЛЛА</t>
  </si>
  <si>
    <t>292YO02</t>
  </si>
  <si>
    <t>420 EW02</t>
  </si>
  <si>
    <t>977YV02</t>
  </si>
  <si>
    <t>213YO02</t>
  </si>
  <si>
    <t>287YO02</t>
  </si>
  <si>
    <t>ГАЗ-3302-244</t>
  </si>
  <si>
    <t>298YO02</t>
  </si>
  <si>
    <t>887 FD02</t>
  </si>
  <si>
    <t>188ZD02</t>
  </si>
  <si>
    <t>JAC  N120</t>
  </si>
  <si>
    <t>635 CV02</t>
  </si>
  <si>
    <t>JAC №90  №721</t>
  </si>
  <si>
    <t>110 ES02</t>
  </si>
  <si>
    <t>121 ES02</t>
  </si>
  <si>
    <t>Белорус  МТЗ-920  Барцепь</t>
  </si>
  <si>
    <t>АВЕ 872 А</t>
  </si>
  <si>
    <t>269YO02</t>
  </si>
  <si>
    <t>577 GT02</t>
  </si>
  <si>
    <t>641 CV02</t>
  </si>
  <si>
    <t>648 CV02</t>
  </si>
  <si>
    <t>249YO02</t>
  </si>
  <si>
    <t>576 GT02</t>
  </si>
  <si>
    <t>244 EW02</t>
  </si>
  <si>
    <t>CHEVROLET COBALT</t>
  </si>
  <si>
    <t>102 EY02</t>
  </si>
  <si>
    <t xml:space="preserve">JAC SUNRAY </t>
  </si>
  <si>
    <t>607 CV02</t>
  </si>
  <si>
    <t>648 EW02</t>
  </si>
  <si>
    <t>171 YF02</t>
  </si>
  <si>
    <t>061 EY02</t>
  </si>
  <si>
    <t>180ZD02</t>
  </si>
  <si>
    <t>177YO02</t>
  </si>
  <si>
    <t>299YO02</t>
  </si>
  <si>
    <t>190YO02</t>
  </si>
  <si>
    <t>279YO02</t>
  </si>
  <si>
    <t>207YO02</t>
  </si>
  <si>
    <t>199ZD02</t>
  </si>
  <si>
    <t>067 EY02</t>
  </si>
  <si>
    <t>293YO02</t>
  </si>
  <si>
    <t>035ZD02</t>
  </si>
  <si>
    <t>033 EY02</t>
  </si>
  <si>
    <t>204YO02</t>
  </si>
  <si>
    <t>458 EW02</t>
  </si>
  <si>
    <t>203YO02</t>
  </si>
  <si>
    <t>270YO02</t>
  </si>
  <si>
    <t>075ZD02</t>
  </si>
  <si>
    <t>482 EW02</t>
  </si>
  <si>
    <t>218YO02</t>
  </si>
  <si>
    <t>205YO02</t>
  </si>
  <si>
    <t xml:space="preserve">ГАЗ-35070 </t>
  </si>
  <si>
    <t>348YE02</t>
  </si>
  <si>
    <t>2008</t>
  </si>
  <si>
    <t>Запад</t>
  </si>
  <si>
    <t>347YE02</t>
  </si>
  <si>
    <t xml:space="preserve">ГАЗ-3308-52  </t>
  </si>
  <si>
    <t>338YE02</t>
  </si>
  <si>
    <t>2005</t>
  </si>
  <si>
    <t>344YE02</t>
  </si>
  <si>
    <t xml:space="preserve">ГАЗ-322132 </t>
  </si>
  <si>
    <t>407YE02</t>
  </si>
  <si>
    <t>402YE02</t>
  </si>
  <si>
    <t xml:space="preserve"> 294YE02</t>
  </si>
  <si>
    <t>295YE02</t>
  </si>
  <si>
    <t xml:space="preserve">УАЗ-22069 </t>
  </si>
  <si>
    <t>449YE02</t>
  </si>
  <si>
    <t>384YE02</t>
  </si>
  <si>
    <t>340YE02</t>
  </si>
  <si>
    <t>336YE02</t>
  </si>
  <si>
    <t>370YE02</t>
  </si>
  <si>
    <t>335YE02</t>
  </si>
  <si>
    <t>376YE02</t>
  </si>
  <si>
    <t>399YE02</t>
  </si>
  <si>
    <t>411YE02</t>
  </si>
  <si>
    <t>256YE02</t>
  </si>
  <si>
    <t xml:space="preserve">398YE02 </t>
  </si>
  <si>
    <t>429YE02</t>
  </si>
  <si>
    <t>375YE02</t>
  </si>
  <si>
    <t>334YE02</t>
  </si>
  <si>
    <t>352YE02</t>
  </si>
  <si>
    <t xml:space="preserve"> 450YE02</t>
  </si>
  <si>
    <t>436YE02</t>
  </si>
  <si>
    <t>385YE02</t>
  </si>
  <si>
    <t>362YE02</t>
  </si>
  <si>
    <t>404YE02</t>
  </si>
  <si>
    <t>358YE02</t>
  </si>
  <si>
    <t>160ZD02</t>
  </si>
  <si>
    <t>190ZD02</t>
  </si>
  <si>
    <t xml:space="preserve">LADA Ks0y5l </t>
  </si>
  <si>
    <t>396YE02</t>
  </si>
  <si>
    <t>326YE02</t>
  </si>
  <si>
    <t>618CV02</t>
  </si>
  <si>
    <t xml:space="preserve"> 621CV02</t>
  </si>
  <si>
    <t>620CV02</t>
  </si>
  <si>
    <t>624CV02</t>
  </si>
  <si>
    <t>531EW02</t>
  </si>
  <si>
    <t>462EW02</t>
  </si>
  <si>
    <t>553EW02</t>
  </si>
  <si>
    <t>940YV02</t>
  </si>
  <si>
    <t xml:space="preserve"> 951AV02</t>
  </si>
  <si>
    <t>145ZD02</t>
  </si>
  <si>
    <t xml:space="preserve"> 405YE02</t>
  </si>
  <si>
    <t xml:space="preserve"> 401YE02</t>
  </si>
  <si>
    <t>414YE02</t>
  </si>
  <si>
    <t xml:space="preserve"> 341YE02</t>
  </si>
  <si>
    <t xml:space="preserve">371YE02 </t>
  </si>
  <si>
    <t>430YE02</t>
  </si>
  <si>
    <t>428YE02</t>
  </si>
  <si>
    <t>426YE02</t>
  </si>
  <si>
    <t xml:space="preserve"> 445YE02</t>
  </si>
  <si>
    <t xml:space="preserve"> 331YE02</t>
  </si>
  <si>
    <t>423EW02</t>
  </si>
  <si>
    <t>431YE02</t>
  </si>
  <si>
    <t xml:space="preserve"> 446YE02</t>
  </si>
  <si>
    <t>309EW02</t>
  </si>
  <si>
    <t>223YE02</t>
  </si>
  <si>
    <t xml:space="preserve"> 451EW02</t>
  </si>
  <si>
    <t>695CO02</t>
  </si>
  <si>
    <t>694CO02</t>
  </si>
  <si>
    <t>697CO02</t>
  </si>
  <si>
    <t>625CO02</t>
  </si>
  <si>
    <t>645CO02</t>
  </si>
  <si>
    <t>693CO02</t>
  </si>
  <si>
    <t>ГАЗ A22R33</t>
  </si>
  <si>
    <t>153ES02</t>
  </si>
  <si>
    <t>592СО02</t>
  </si>
  <si>
    <t>622CV02</t>
  </si>
  <si>
    <t xml:space="preserve"> 376EW02</t>
  </si>
  <si>
    <t>691CO02</t>
  </si>
  <si>
    <t>692CO02</t>
  </si>
  <si>
    <t xml:space="preserve">684СО02 </t>
  </si>
  <si>
    <t>584СО02</t>
  </si>
  <si>
    <t xml:space="preserve"> 617CV02</t>
  </si>
  <si>
    <t>268EW02</t>
  </si>
  <si>
    <t>869FD02</t>
  </si>
  <si>
    <t>ГАЗ-330900</t>
  </si>
  <si>
    <t>350YE02</t>
  </si>
  <si>
    <t xml:space="preserve">JAC N90  </t>
  </si>
  <si>
    <t>123ES02</t>
  </si>
  <si>
    <t xml:space="preserve">АГП-18.4Г-3309-357  </t>
  </si>
  <si>
    <t>433YE02</t>
  </si>
  <si>
    <t xml:space="preserve">JAC N56 (c АГП 18м) </t>
  </si>
  <si>
    <t>609CV02</t>
  </si>
  <si>
    <t>Камаз 65117-029</t>
  </si>
  <si>
    <t>434YE02</t>
  </si>
  <si>
    <t>МАЗ-533702  Кран</t>
  </si>
  <si>
    <t>360YE02</t>
  </si>
  <si>
    <t>Трактор МТЗ-82  БКМ</t>
  </si>
  <si>
    <t>А001АРD</t>
  </si>
  <si>
    <t xml:space="preserve">ЭП-2626Е  </t>
  </si>
  <si>
    <t>A002APD</t>
  </si>
  <si>
    <t xml:space="preserve">ЭП JCB 3CX-4T   </t>
  </si>
  <si>
    <t>A003APD</t>
  </si>
  <si>
    <t xml:space="preserve">Трактор Беларус-920 </t>
  </si>
  <si>
    <t>A465ASD</t>
  </si>
  <si>
    <t>Автопогрузчик FD-30</t>
  </si>
  <si>
    <t>без номера</t>
  </si>
  <si>
    <t>АВЕ871А</t>
  </si>
  <si>
    <t xml:space="preserve">Грузовой ГАЗ 3507 </t>
  </si>
  <si>
    <t xml:space="preserve"> 276YF02 </t>
  </si>
  <si>
    <t>2009</t>
  </si>
  <si>
    <t>Восточный</t>
  </si>
  <si>
    <t xml:space="preserve"> Усть-Каменогорск</t>
  </si>
  <si>
    <t xml:space="preserve"> 286YF02</t>
  </si>
  <si>
    <t>2012</t>
  </si>
  <si>
    <t xml:space="preserve">Грузовой ЗИЛ-433362, </t>
  </si>
  <si>
    <t xml:space="preserve"> 169YF02</t>
  </si>
  <si>
    <t>2010</t>
  </si>
  <si>
    <t xml:space="preserve"> 197YF02 </t>
  </si>
  <si>
    <t>Грузовой Dongfeng</t>
  </si>
  <si>
    <t xml:space="preserve"> 618YF02</t>
  </si>
  <si>
    <t>2013</t>
  </si>
  <si>
    <t xml:space="preserve"> 156YF02</t>
  </si>
  <si>
    <t xml:space="preserve"> 176YF02 </t>
  </si>
  <si>
    <t xml:space="preserve"> 180YF02</t>
  </si>
  <si>
    <t>2014</t>
  </si>
  <si>
    <t xml:space="preserve"> 153YF02 </t>
  </si>
  <si>
    <t xml:space="preserve">Грузовой ГАЗ 3308 </t>
  </si>
  <si>
    <t xml:space="preserve"> 290YF02</t>
  </si>
  <si>
    <t>2015</t>
  </si>
  <si>
    <t xml:space="preserve"> 850AJ02 </t>
  </si>
  <si>
    <t>2017</t>
  </si>
  <si>
    <t xml:space="preserve"> 837AJ02 </t>
  </si>
  <si>
    <t xml:space="preserve"> 198YF02</t>
  </si>
  <si>
    <t>185YF02</t>
  </si>
  <si>
    <t xml:space="preserve">Tayota LC Prado </t>
  </si>
  <si>
    <t xml:space="preserve"> 191YF02</t>
  </si>
  <si>
    <t xml:space="preserve"> 625YF02)</t>
  </si>
  <si>
    <t xml:space="preserve"> 170YF02</t>
  </si>
  <si>
    <t>Грузовой ГАЗ-САЗ 3507</t>
  </si>
  <si>
    <t xml:space="preserve"> 179YF02</t>
  </si>
  <si>
    <t>395YF02</t>
  </si>
  <si>
    <t>2019</t>
  </si>
  <si>
    <t xml:space="preserve">339YF02 </t>
  </si>
  <si>
    <t xml:space="preserve"> 166YF02 </t>
  </si>
  <si>
    <t xml:space="preserve"> 313YF02</t>
  </si>
  <si>
    <t xml:space="preserve"> 107YF02</t>
  </si>
  <si>
    <t>122YF02</t>
  </si>
  <si>
    <t xml:space="preserve"> 626YF02</t>
  </si>
  <si>
    <t xml:space="preserve"> 356YF02</t>
  </si>
  <si>
    <t>2021</t>
  </si>
  <si>
    <t xml:space="preserve"> 384YF02</t>
  </si>
  <si>
    <t xml:space="preserve"> 385YF02</t>
  </si>
  <si>
    <t xml:space="preserve"> 392YF02</t>
  </si>
  <si>
    <t xml:space="preserve"> 159YF02 </t>
  </si>
  <si>
    <t>2011</t>
  </si>
  <si>
    <t xml:space="preserve">ПОГРУЗЧИК СРСД 30 </t>
  </si>
  <si>
    <t xml:space="preserve"> AUD739A</t>
  </si>
  <si>
    <t xml:space="preserve">ПОГРУЗЧИК JC-60 </t>
  </si>
  <si>
    <t xml:space="preserve">AUD738A </t>
  </si>
  <si>
    <t xml:space="preserve">Погрузчик Hidromek </t>
  </si>
  <si>
    <t>AUD732A</t>
  </si>
  <si>
    <t>МТЗ-82 на БМ-205</t>
  </si>
  <si>
    <t xml:space="preserve"> AUD740A</t>
  </si>
  <si>
    <t xml:space="preserve"> 338YF02</t>
  </si>
  <si>
    <t>2003</t>
  </si>
  <si>
    <t>305YF02</t>
  </si>
  <si>
    <t>348YF02</t>
  </si>
  <si>
    <t xml:space="preserve"> 354YF02 </t>
  </si>
  <si>
    <t xml:space="preserve"> 364YF02 </t>
  </si>
  <si>
    <t>319YF02</t>
  </si>
  <si>
    <t xml:space="preserve"> 361YF02 </t>
  </si>
  <si>
    <t xml:space="preserve"> 318YF02</t>
  </si>
  <si>
    <t xml:space="preserve"> 214YF02</t>
  </si>
  <si>
    <t xml:space="preserve"> 849AJ02</t>
  </si>
  <si>
    <t>2022</t>
  </si>
  <si>
    <t xml:space="preserve"> 272EJ02</t>
  </si>
  <si>
    <t xml:space="preserve"> 278EJ02</t>
  </si>
  <si>
    <t xml:space="preserve"> 281EJ02</t>
  </si>
  <si>
    <t>Грузовой JAC N56, 287EJ02</t>
  </si>
  <si>
    <t xml:space="preserve"> 287EJ02</t>
  </si>
  <si>
    <t xml:space="preserve"> 260EJ02</t>
  </si>
  <si>
    <t xml:space="preserve"> 359YF02</t>
  </si>
  <si>
    <t>2016</t>
  </si>
  <si>
    <t xml:space="preserve">ТС Камаз-(манипулятор) </t>
  </si>
  <si>
    <t>375J02</t>
  </si>
  <si>
    <t>2023</t>
  </si>
  <si>
    <t xml:space="preserve">ТС Автомобиль-ассенизатор рн </t>
  </si>
  <si>
    <t xml:space="preserve"> 363EJ02</t>
  </si>
  <si>
    <t>476EW02</t>
  </si>
  <si>
    <t xml:space="preserve"> 643EW02</t>
  </si>
  <si>
    <t xml:space="preserve"> 381YF02</t>
  </si>
  <si>
    <t xml:space="preserve"> 177YF02 </t>
  </si>
  <si>
    <t>120YF02</t>
  </si>
  <si>
    <t xml:space="preserve"> 355YF02</t>
  </si>
  <si>
    <t xml:space="preserve"> 206YF02</t>
  </si>
  <si>
    <t>125 FE02</t>
  </si>
  <si>
    <t>2024</t>
  </si>
  <si>
    <t>248 FE02</t>
  </si>
  <si>
    <t xml:space="preserve"> 099 FE02</t>
  </si>
  <si>
    <t xml:space="preserve"> 476 FE02</t>
  </si>
  <si>
    <t>230 FE02</t>
  </si>
  <si>
    <t xml:space="preserve"> 231 FE02</t>
  </si>
  <si>
    <t>201 FE02</t>
  </si>
  <si>
    <t xml:space="preserve"> 232 FE02</t>
  </si>
  <si>
    <t xml:space="preserve">Грузовой КАМАЗ-53215, </t>
  </si>
  <si>
    <t xml:space="preserve"> 293YF02</t>
  </si>
  <si>
    <t xml:space="preserve"> 173 FE 02</t>
  </si>
  <si>
    <t xml:space="preserve"> 108 FE 02</t>
  </si>
  <si>
    <t>118 FE 02</t>
  </si>
  <si>
    <t xml:space="preserve"> 194 FE 02</t>
  </si>
  <si>
    <t xml:space="preserve"> 168 FE 02</t>
  </si>
  <si>
    <t xml:space="preserve"> 229 FE 02</t>
  </si>
  <si>
    <t>126 FE 02</t>
  </si>
  <si>
    <t>363YF02</t>
  </si>
  <si>
    <t>Грузовой ГАЗ 3507</t>
  </si>
  <si>
    <t xml:space="preserve"> 254YF02 </t>
  </si>
  <si>
    <t xml:space="preserve">ЭКСКАВАТОР-ЭО-2621 В-2 T </t>
  </si>
  <si>
    <t xml:space="preserve"> AUD734A</t>
  </si>
  <si>
    <t>2000</t>
  </si>
  <si>
    <t xml:space="preserve"> 429EW02</t>
  </si>
  <si>
    <t>448YS02</t>
  </si>
  <si>
    <t>ММЗ-4505</t>
  </si>
  <si>
    <t>447YS02</t>
  </si>
  <si>
    <t>Камаз 45143</t>
  </si>
  <si>
    <t>557YS02</t>
  </si>
  <si>
    <t>565YS02</t>
  </si>
  <si>
    <t xml:space="preserve"> 675YS02</t>
  </si>
  <si>
    <t>450YS02</t>
  </si>
  <si>
    <t>415YS02</t>
  </si>
  <si>
    <t>692YS02</t>
  </si>
  <si>
    <t>419YS02</t>
  </si>
  <si>
    <t>670YS02</t>
  </si>
  <si>
    <t>697YS02</t>
  </si>
  <si>
    <t>420YS02</t>
  </si>
  <si>
    <t>427YS02</t>
  </si>
  <si>
    <t>683YS02</t>
  </si>
  <si>
    <t>Газель 330232-288</t>
  </si>
  <si>
    <t>676YS02</t>
  </si>
  <si>
    <t>548YS02</t>
  </si>
  <si>
    <t>437YS02</t>
  </si>
  <si>
    <t>412YS02</t>
  </si>
  <si>
    <t>ГАЗель-33023</t>
  </si>
  <si>
    <t>458YS02</t>
  </si>
  <si>
    <t>ГАЗель-33023-288</t>
  </si>
  <si>
    <t>446YS02</t>
  </si>
  <si>
    <t>694YS02</t>
  </si>
  <si>
    <t>658YS02</t>
  </si>
  <si>
    <t>ГАЗель 33023-244</t>
  </si>
  <si>
    <t>554YS02</t>
  </si>
  <si>
    <t>ГАЗель 33023 244</t>
  </si>
  <si>
    <t>698YS02</t>
  </si>
  <si>
    <t>ГАЗЕЛЬ-33023-288</t>
  </si>
  <si>
    <t>426YS02</t>
  </si>
  <si>
    <t>441YS02</t>
  </si>
  <si>
    <t>636 YS 02</t>
  </si>
  <si>
    <t>496YS02</t>
  </si>
  <si>
    <t>549YS02</t>
  </si>
  <si>
    <t>655YS02</t>
  </si>
  <si>
    <t xml:space="preserve"> 659YS02</t>
  </si>
  <si>
    <t>567YS02</t>
  </si>
  <si>
    <t>669YS02</t>
  </si>
  <si>
    <t>684YS02</t>
  </si>
  <si>
    <t>672YS02</t>
  </si>
  <si>
    <t>Газель</t>
  </si>
  <si>
    <t>570YS02</t>
  </si>
  <si>
    <t>416YS02</t>
  </si>
  <si>
    <t>403YS02</t>
  </si>
  <si>
    <t>470YS02</t>
  </si>
  <si>
    <t>693YS02</t>
  </si>
  <si>
    <t>689YS02</t>
  </si>
  <si>
    <t>472YS02</t>
  </si>
  <si>
    <t>687YS02</t>
  </si>
  <si>
    <t>562YS02</t>
  </si>
  <si>
    <t>423YS02</t>
  </si>
  <si>
    <t>428YS02</t>
  </si>
  <si>
    <t>569YS02</t>
  </si>
  <si>
    <t>559YS02</t>
  </si>
  <si>
    <t>682YS02</t>
  </si>
  <si>
    <t>407YS02</t>
  </si>
  <si>
    <t>418YS02</t>
  </si>
  <si>
    <t>673YS02</t>
  </si>
  <si>
    <t>433YS02</t>
  </si>
  <si>
    <t>503YS02</t>
  </si>
  <si>
    <t>429YS02</t>
  </si>
  <si>
    <t>376YS02</t>
  </si>
  <si>
    <t>387 YF 02</t>
  </si>
  <si>
    <t>386 YF 02</t>
  </si>
  <si>
    <t>394 YF 02</t>
  </si>
  <si>
    <t>389 YF 02</t>
  </si>
  <si>
    <t>397 YF 02</t>
  </si>
  <si>
    <t>382 YF 02</t>
  </si>
  <si>
    <t>263EJ02</t>
  </si>
  <si>
    <t>264EJ02</t>
  </si>
  <si>
    <t>268EJ02</t>
  </si>
  <si>
    <t>269EJ02</t>
  </si>
  <si>
    <t>283EJ02</t>
  </si>
  <si>
    <t>865АJ02</t>
  </si>
  <si>
    <t>872АJ02</t>
  </si>
  <si>
    <t>276EJ02</t>
  </si>
  <si>
    <t>304 EJ 02</t>
  </si>
  <si>
    <t>277 EJ 02</t>
  </si>
  <si>
    <t>266 EJ 02</t>
  </si>
  <si>
    <t>443CQ02</t>
  </si>
  <si>
    <t>417CQ02</t>
  </si>
  <si>
    <t>406CQ02</t>
  </si>
  <si>
    <t>418CQ02</t>
  </si>
  <si>
    <t>442CQ02</t>
  </si>
  <si>
    <t>317CQ02</t>
  </si>
  <si>
    <t>304CQ02</t>
  </si>
  <si>
    <t>451CQ02</t>
  </si>
  <si>
    <t>245CQ02</t>
  </si>
  <si>
    <t>338CQ02</t>
  </si>
  <si>
    <t>230CQ02</t>
  </si>
  <si>
    <t>217CQ02</t>
  </si>
  <si>
    <t>192EW02</t>
  </si>
  <si>
    <t>371EW02</t>
  </si>
  <si>
    <t>408EW02</t>
  </si>
  <si>
    <t>415EW02</t>
  </si>
  <si>
    <t>459EW02</t>
  </si>
  <si>
    <t>480EW02</t>
  </si>
  <si>
    <t>483EW02</t>
  </si>
  <si>
    <t>МТЗ Беларус 920</t>
  </si>
  <si>
    <t>A467ASD</t>
  </si>
  <si>
    <t>JAC N 56 (N721 SJ)</t>
  </si>
  <si>
    <t>372EJ02</t>
  </si>
  <si>
    <t>JAC N90</t>
  </si>
  <si>
    <t>385EJ02</t>
  </si>
  <si>
    <t>JAC N120</t>
  </si>
  <si>
    <t>270EJ02</t>
  </si>
  <si>
    <t>558YS02</t>
  </si>
  <si>
    <t>AUD727A</t>
  </si>
  <si>
    <t>ГАЗ-330700</t>
  </si>
  <si>
    <t>417YS02</t>
  </si>
  <si>
    <t>411YS02</t>
  </si>
  <si>
    <t>БГ ЭЦУ-15</t>
  </si>
  <si>
    <t>AUD726A</t>
  </si>
  <si>
    <t>A775AOD</t>
  </si>
  <si>
    <t>ABE874A</t>
  </si>
  <si>
    <t>AUD730A</t>
  </si>
  <si>
    <t>МТЗ 82</t>
  </si>
  <si>
    <t>A776AOD</t>
  </si>
  <si>
    <t>A778AOD</t>
  </si>
  <si>
    <t>391CQ02</t>
  </si>
  <si>
    <t>523FE02</t>
  </si>
  <si>
    <t>187FQ02</t>
  </si>
  <si>
    <t>469FE02</t>
  </si>
  <si>
    <t>114FQ02</t>
  </si>
  <si>
    <t>241CQ02</t>
  </si>
  <si>
    <t>281CQ02</t>
  </si>
  <si>
    <t>291CQ02</t>
  </si>
  <si>
    <t>261CQ02</t>
  </si>
  <si>
    <t>251CQ02</t>
  </si>
  <si>
    <t>491CQ02</t>
  </si>
  <si>
    <t>271CQ02</t>
  </si>
  <si>
    <t>361CQ02</t>
  </si>
  <si>
    <t xml:space="preserve">Камаз 65117 Манипулятор </t>
  </si>
  <si>
    <t>861CQ02</t>
  </si>
  <si>
    <t>Газель A22R33</t>
  </si>
  <si>
    <t>237FE02</t>
  </si>
  <si>
    <t>121FE02</t>
  </si>
  <si>
    <t xml:space="preserve">Тойота Правдо </t>
  </si>
  <si>
    <t>266YO02</t>
  </si>
  <si>
    <t>892AJ02</t>
  </si>
  <si>
    <t xml:space="preserve">Семей </t>
  </si>
  <si>
    <t xml:space="preserve">Газ-330900-1371-09 </t>
  </si>
  <si>
    <t>224YF02</t>
  </si>
  <si>
    <t>235YF02</t>
  </si>
  <si>
    <t xml:space="preserve"> ГАЗ 3307 </t>
  </si>
  <si>
    <t>635YF02</t>
  </si>
  <si>
    <t>216YF02</t>
  </si>
  <si>
    <t>643YF02</t>
  </si>
  <si>
    <t>225YF02</t>
  </si>
  <si>
    <t>639YF02</t>
  </si>
  <si>
    <t>202YF02</t>
  </si>
  <si>
    <t>227YF02</t>
  </si>
  <si>
    <t>240YF02</t>
  </si>
  <si>
    <t>231YF02</t>
  </si>
  <si>
    <t>241YF02</t>
  </si>
  <si>
    <t xml:space="preserve"> ГАЗ -3308-52 </t>
  </si>
  <si>
    <t>212YF02</t>
  </si>
  <si>
    <t xml:space="preserve"> ЗИЛ КО 520 </t>
  </si>
  <si>
    <t>245YF02</t>
  </si>
  <si>
    <t>096YF02</t>
  </si>
  <si>
    <t>391YF02</t>
  </si>
  <si>
    <t>396YF02</t>
  </si>
  <si>
    <t>398YF02</t>
  </si>
  <si>
    <t xml:space="preserve"> МТЗ 82 БМ-205 </t>
  </si>
  <si>
    <t>A782AOD</t>
  </si>
  <si>
    <t>233YF02</t>
  </si>
  <si>
    <t>226YF02</t>
  </si>
  <si>
    <t>834LU02</t>
  </si>
  <si>
    <t>259YF02</t>
  </si>
  <si>
    <t>369YF02</t>
  </si>
  <si>
    <t>249YF02</t>
  </si>
  <si>
    <t>.2013</t>
  </si>
  <si>
    <t>238YF02</t>
  </si>
  <si>
    <t>209YF02</t>
  </si>
  <si>
    <t>344YF02</t>
  </si>
  <si>
    <t>367YF02</t>
  </si>
  <si>
    <t>365YF02</t>
  </si>
  <si>
    <t>371YF02</t>
  </si>
  <si>
    <t xml:space="preserve"> JAC N120</t>
  </si>
  <si>
    <t>274EJ02</t>
  </si>
  <si>
    <t>874AJ02</t>
  </si>
  <si>
    <t>261EJ02</t>
  </si>
  <si>
    <t xml:space="preserve"> JAC N56</t>
  </si>
  <si>
    <t>288EJ02</t>
  </si>
  <si>
    <t>088YF02</t>
  </si>
  <si>
    <t>285EJ02</t>
  </si>
  <si>
    <t>282EJ02</t>
  </si>
  <si>
    <t>321EJ02</t>
  </si>
  <si>
    <t xml:space="preserve"> КАМАЗ- 53215</t>
  </si>
  <si>
    <t>211YF02</t>
  </si>
  <si>
    <t>376EJ02</t>
  </si>
  <si>
    <t xml:space="preserve">МТЗ 92 Беларус-920 </t>
  </si>
  <si>
    <t xml:space="preserve"> A469ASD</t>
  </si>
  <si>
    <t>317EW02</t>
  </si>
  <si>
    <t>369EW02</t>
  </si>
  <si>
    <t>442EW02</t>
  </si>
  <si>
    <t>278EW02</t>
  </si>
  <si>
    <t>609EW02</t>
  </si>
  <si>
    <t>248EW02</t>
  </si>
  <si>
    <t>365EW02</t>
  </si>
  <si>
    <t>418EW02</t>
  </si>
  <si>
    <t>225FQ02</t>
  </si>
  <si>
    <t>247FQ02</t>
  </si>
  <si>
    <t>537FE02</t>
  </si>
  <si>
    <t>027ED02</t>
  </si>
  <si>
    <t>047ED02</t>
  </si>
  <si>
    <t>057ED02</t>
  </si>
  <si>
    <t>ГАЗ-А21R33</t>
  </si>
  <si>
    <t>239FE02</t>
  </si>
  <si>
    <t xml:space="preserve">ГАЗ-А22R33 </t>
  </si>
  <si>
    <t>207FE02</t>
  </si>
  <si>
    <t>Эксковатор погрузчик МТЗ 92</t>
  </si>
  <si>
    <t xml:space="preserve"> АСЕ 434 А</t>
  </si>
  <si>
    <t>031 ED 02</t>
  </si>
  <si>
    <t>032 ED 02</t>
  </si>
  <si>
    <t>034 ED 02</t>
  </si>
  <si>
    <t>043 ED 02</t>
  </si>
  <si>
    <t>041 ED 02</t>
  </si>
  <si>
    <t>ГАЗ-САЗ 35071</t>
  </si>
  <si>
    <t>315 YF 02</t>
  </si>
  <si>
    <t>257 YF 02</t>
  </si>
  <si>
    <t>270 YF 02</t>
  </si>
  <si>
    <t>250 YF 02</t>
  </si>
  <si>
    <t>499 EW02</t>
  </si>
  <si>
    <t>636 YF 02</t>
  </si>
  <si>
    <t>230 YF 02</t>
  </si>
  <si>
    <t>220 YF 02</t>
  </si>
  <si>
    <t>А777AOD</t>
  </si>
  <si>
    <t>Газ 36135-11</t>
  </si>
  <si>
    <t>298YF02</t>
  </si>
  <si>
    <t>Тойота Прадо</t>
  </si>
  <si>
    <t>061YН02</t>
  </si>
  <si>
    <t>Южный</t>
  </si>
  <si>
    <t xml:space="preserve"> Шымкент</t>
  </si>
  <si>
    <t>708EZ02</t>
  </si>
  <si>
    <t>628YZ02</t>
  </si>
  <si>
    <t>Газ-322132 244</t>
  </si>
  <si>
    <t>385YZ02</t>
  </si>
  <si>
    <t>723EZ02</t>
  </si>
  <si>
    <t>649EZ02</t>
  </si>
  <si>
    <t>508YZ02</t>
  </si>
  <si>
    <t>680EZ02</t>
  </si>
  <si>
    <t>703EZ02</t>
  </si>
  <si>
    <t>514FE02</t>
  </si>
  <si>
    <t>895YZ02</t>
  </si>
  <si>
    <t>530YZ02</t>
  </si>
  <si>
    <t>563EZ02</t>
  </si>
  <si>
    <t>718EZ02</t>
  </si>
  <si>
    <t>362YZ02</t>
  </si>
  <si>
    <t>102YZ02</t>
  </si>
  <si>
    <t>115YZ02</t>
  </si>
  <si>
    <t>354YZ02</t>
  </si>
  <si>
    <t>120YZ02</t>
  </si>
  <si>
    <t>471EW02</t>
  </si>
  <si>
    <t>402EW02</t>
  </si>
  <si>
    <t>Газ-33023-288</t>
  </si>
  <si>
    <t>358YZ02</t>
  </si>
  <si>
    <t>123YZ02</t>
  </si>
  <si>
    <t>495FE02</t>
  </si>
  <si>
    <t>227YZ02</t>
  </si>
  <si>
    <t>Газ-3302 244</t>
  </si>
  <si>
    <t>381YZ02</t>
  </si>
  <si>
    <t>410YZ02</t>
  </si>
  <si>
    <t>323YZ02</t>
  </si>
  <si>
    <t>206HF02</t>
  </si>
  <si>
    <t>Газ-33023 244</t>
  </si>
  <si>
    <t>384YZ02</t>
  </si>
  <si>
    <t>Газ-33023</t>
  </si>
  <si>
    <t>319YZ02</t>
  </si>
  <si>
    <t>480EJ02</t>
  </si>
  <si>
    <t>474EJ02</t>
  </si>
  <si>
    <t>843YZ02</t>
  </si>
  <si>
    <t>466EJ02</t>
  </si>
  <si>
    <t>112YZ02</t>
  </si>
  <si>
    <t>517YZ02</t>
  </si>
  <si>
    <t>719EZ02</t>
  </si>
  <si>
    <t>841YZ02</t>
  </si>
  <si>
    <t>842YZ02</t>
  </si>
  <si>
    <t>174YZ02</t>
  </si>
  <si>
    <t>446EW02</t>
  </si>
  <si>
    <t>407YZ02</t>
  </si>
  <si>
    <t>459YZ02</t>
  </si>
  <si>
    <t>189YZ02</t>
  </si>
  <si>
    <t>310YZ02</t>
  </si>
  <si>
    <t>340YZ02</t>
  </si>
  <si>
    <t>455YZ02</t>
  </si>
  <si>
    <t>420YZ02</t>
  </si>
  <si>
    <t>317YZ02</t>
  </si>
  <si>
    <t>535YZ02</t>
  </si>
  <si>
    <t>481EW02</t>
  </si>
  <si>
    <t>425EW02</t>
  </si>
  <si>
    <t>581EW02</t>
  </si>
  <si>
    <t>057FQ02</t>
  </si>
  <si>
    <t>110YZ02</t>
  </si>
  <si>
    <t>Skoda</t>
  </si>
  <si>
    <t>350YZ02</t>
  </si>
  <si>
    <t>373YZ02</t>
  </si>
  <si>
    <t>366YZ02</t>
  </si>
  <si>
    <t>498EW02</t>
  </si>
  <si>
    <t>338YZ02</t>
  </si>
  <si>
    <t>Камаз-53215/060</t>
  </si>
  <si>
    <t>356YZ02</t>
  </si>
  <si>
    <t>Камаз-55111</t>
  </si>
  <si>
    <t>370YZ02</t>
  </si>
  <si>
    <t>КАМАЗ 43235</t>
  </si>
  <si>
    <t>946YD02</t>
  </si>
  <si>
    <t>Газ-3309-397</t>
  </si>
  <si>
    <t>313YZ02</t>
  </si>
  <si>
    <t>Газ-3307-17</t>
  </si>
  <si>
    <t>422YZ02</t>
  </si>
  <si>
    <t>Газ-3302</t>
  </si>
  <si>
    <t>393YZ02</t>
  </si>
  <si>
    <t>Автопогруз.МКСМ-800</t>
  </si>
  <si>
    <t>AUD983A</t>
  </si>
  <si>
    <t>Газ-361330 цистерна</t>
  </si>
  <si>
    <t>377YZ02</t>
  </si>
  <si>
    <t>Трактор  ЭЦУ-150</t>
  </si>
  <si>
    <t>AUD988A</t>
  </si>
  <si>
    <t>363YZ02</t>
  </si>
  <si>
    <t>405YZ02</t>
  </si>
  <si>
    <t xml:space="preserve">Газ-3308  БКМ </t>
  </si>
  <si>
    <t>364YZ02</t>
  </si>
  <si>
    <t>Kia Mohave</t>
  </si>
  <si>
    <t>343YZ02</t>
  </si>
  <si>
    <t>478EJ02</t>
  </si>
  <si>
    <t>КАМАЗ 65117</t>
  </si>
  <si>
    <t>831YZ02</t>
  </si>
  <si>
    <t>371YZ02</t>
  </si>
  <si>
    <t>359YZ02</t>
  </si>
  <si>
    <t>КАМАЗ</t>
  </si>
  <si>
    <t>334YM02</t>
  </si>
  <si>
    <t>198YN02</t>
  </si>
  <si>
    <t>Беларусь МТЗ-920</t>
  </si>
  <si>
    <t>436ACE</t>
  </si>
  <si>
    <t>179YZ02</t>
  </si>
  <si>
    <t>Туркестанская Область</t>
  </si>
  <si>
    <t>406EW02</t>
  </si>
  <si>
    <t>Газ-33023-244</t>
  </si>
  <si>
    <t>129YZ02</t>
  </si>
  <si>
    <t>844YZ02</t>
  </si>
  <si>
    <t>376YZ02</t>
  </si>
  <si>
    <t>370YN02</t>
  </si>
  <si>
    <t>136YZ02</t>
  </si>
  <si>
    <t>173YZ02</t>
  </si>
  <si>
    <t>675EZ02</t>
  </si>
  <si>
    <t>463YZ02</t>
  </si>
  <si>
    <t>186YZ02</t>
  </si>
  <si>
    <t>561EZ02</t>
  </si>
  <si>
    <t>390YZ02</t>
  </si>
  <si>
    <t>176YZ02</t>
  </si>
  <si>
    <t>198YZ02</t>
  </si>
  <si>
    <t>576EZ02</t>
  </si>
  <si>
    <t>596EZ02</t>
  </si>
  <si>
    <t>347YN02</t>
  </si>
  <si>
    <t>542EZ02</t>
  </si>
  <si>
    <t>608EZ02</t>
  </si>
  <si>
    <t>JAC N 120</t>
  </si>
  <si>
    <t>470EJ02</t>
  </si>
  <si>
    <t>469EJ02</t>
  </si>
  <si>
    <t>379YZ02</t>
  </si>
  <si>
    <t>353YZ02</t>
  </si>
  <si>
    <t>106YZ02</t>
  </si>
  <si>
    <t>397YZ02</t>
  </si>
  <si>
    <t>372YZ02</t>
  </si>
  <si>
    <t>396YZ02</t>
  </si>
  <si>
    <t>635EZ02</t>
  </si>
  <si>
    <t>706 EZ02</t>
  </si>
  <si>
    <t>610EZ02</t>
  </si>
  <si>
    <t>ВАЗ-21310</t>
  </si>
  <si>
    <t>841LM02</t>
  </si>
  <si>
    <t>578 EZ 02</t>
  </si>
  <si>
    <t>845YZ02</t>
  </si>
  <si>
    <t>388YZ02</t>
  </si>
  <si>
    <t>103YZ02</t>
  </si>
  <si>
    <t>453YZ02</t>
  </si>
  <si>
    <t>109YZ02</t>
  </si>
  <si>
    <t>526YZ02</t>
  </si>
  <si>
    <t>159YZ02</t>
  </si>
  <si>
    <t>187YZ02</t>
  </si>
  <si>
    <t>108YZ02</t>
  </si>
  <si>
    <t>128 FQ 02</t>
  </si>
  <si>
    <t>417YZ02</t>
  </si>
  <si>
    <t>193YZ02</t>
  </si>
  <si>
    <t>492EW02</t>
  </si>
  <si>
    <t>137YZ02</t>
  </si>
  <si>
    <t>421YZ02</t>
  </si>
  <si>
    <t>178YZ02</t>
  </si>
  <si>
    <t>522YZ02</t>
  </si>
  <si>
    <t>113YZ02</t>
  </si>
  <si>
    <t>Ваз-21154</t>
  </si>
  <si>
    <t>367YZ02</t>
  </si>
  <si>
    <t>348YZ02</t>
  </si>
  <si>
    <t>457YZ02</t>
  </si>
  <si>
    <t>387YZ02</t>
  </si>
  <si>
    <t>142YZ02</t>
  </si>
  <si>
    <t>879YZ02</t>
  </si>
  <si>
    <t>121YZ02</t>
  </si>
  <si>
    <t>534EZ02</t>
  </si>
  <si>
    <t>334YZ02</t>
  </si>
  <si>
    <t>840YZ02</t>
  </si>
  <si>
    <t>334EW02</t>
  </si>
  <si>
    <t>477YZ02</t>
  </si>
  <si>
    <t>226YZ02</t>
  </si>
  <si>
    <t>467EJ02</t>
  </si>
  <si>
    <t>105YZ02</t>
  </si>
  <si>
    <t>124YZ02</t>
  </si>
  <si>
    <t>474YZ02</t>
  </si>
  <si>
    <t>454YZ02</t>
  </si>
  <si>
    <t>448 FE 02</t>
  </si>
  <si>
    <t>381EW02</t>
  </si>
  <si>
    <t>114YZ02</t>
  </si>
  <si>
    <t>305YZ02</t>
  </si>
  <si>
    <t>175YZ02</t>
  </si>
  <si>
    <t>308YZ02</t>
  </si>
  <si>
    <t>158YZ02</t>
  </si>
  <si>
    <t>306YZ02</t>
  </si>
  <si>
    <t>573 EZ 02</t>
  </si>
  <si>
    <t xml:space="preserve"> 851YZ02</t>
  </si>
  <si>
    <t>2007</t>
  </si>
  <si>
    <t xml:space="preserve"> 079YN02</t>
  </si>
  <si>
    <t xml:space="preserve">  073YN02</t>
  </si>
  <si>
    <t>624YZ02</t>
  </si>
  <si>
    <t xml:space="preserve"> 131YN02</t>
  </si>
  <si>
    <t xml:space="preserve"> 922YZ02 </t>
  </si>
  <si>
    <t>612YZ02</t>
  </si>
  <si>
    <t xml:space="preserve"> 083YN02</t>
  </si>
  <si>
    <t xml:space="preserve"> 623YZ02</t>
  </si>
  <si>
    <t>925YZ02</t>
  </si>
  <si>
    <t xml:space="preserve"> 301YZ02</t>
  </si>
  <si>
    <t xml:space="preserve"> Газ 33023 </t>
  </si>
  <si>
    <t xml:space="preserve"> 072YN02</t>
  </si>
  <si>
    <t xml:space="preserve"> 087YN02</t>
  </si>
  <si>
    <t xml:space="preserve">419YZ02 </t>
  </si>
  <si>
    <t>614YZ02</t>
  </si>
  <si>
    <t xml:space="preserve"> 615YZ02 </t>
  </si>
  <si>
    <t xml:space="preserve"> 068YN02</t>
  </si>
  <si>
    <t>075YN02</t>
  </si>
  <si>
    <t xml:space="preserve">918YZ02 </t>
  </si>
  <si>
    <t>072YH02</t>
  </si>
  <si>
    <t>065YN02</t>
  </si>
  <si>
    <t xml:space="preserve">062YN02 </t>
  </si>
  <si>
    <t xml:space="preserve"> Уаз 220695</t>
  </si>
  <si>
    <t>471YZ02</t>
  </si>
  <si>
    <t xml:space="preserve">915YZ02 </t>
  </si>
  <si>
    <t>611YZ02</t>
  </si>
  <si>
    <t xml:space="preserve">472YZ02 </t>
  </si>
  <si>
    <t xml:space="preserve">673YZ02 </t>
  </si>
  <si>
    <t>928YZ02</t>
  </si>
  <si>
    <t>622YZ02</t>
  </si>
  <si>
    <t>Газ 330253-</t>
  </si>
  <si>
    <t>911YZ02</t>
  </si>
  <si>
    <t>670YZ02</t>
  </si>
  <si>
    <t>078YH02</t>
  </si>
  <si>
    <t>330YZ02</t>
  </si>
  <si>
    <t xml:space="preserve"> Газ 3308-52 </t>
  </si>
  <si>
    <t>552YZ02</t>
  </si>
  <si>
    <t>616YZ02</t>
  </si>
  <si>
    <t>848YZ02</t>
  </si>
  <si>
    <t xml:space="preserve"> Камаз 53215 </t>
  </si>
  <si>
    <t>567YZ02</t>
  </si>
  <si>
    <t xml:space="preserve"> Газ 33081 </t>
  </si>
  <si>
    <t>418YZ02</t>
  </si>
  <si>
    <t xml:space="preserve"> Газ 2705-222 </t>
  </si>
  <si>
    <t>850YZ02</t>
  </si>
  <si>
    <t xml:space="preserve"> Газ 3307</t>
  </si>
  <si>
    <t>327YZ02</t>
  </si>
  <si>
    <t xml:space="preserve"> Газ 330700 </t>
  </si>
  <si>
    <t>076YH02</t>
  </si>
  <si>
    <t>Газ 3309</t>
  </si>
  <si>
    <t>326YZ02</t>
  </si>
  <si>
    <t>064YN02</t>
  </si>
  <si>
    <t xml:space="preserve">425YZ02 </t>
  </si>
  <si>
    <t>076YN02</t>
  </si>
  <si>
    <t>2018</t>
  </si>
  <si>
    <t>067YN02</t>
  </si>
  <si>
    <t>920YZ02</t>
  </si>
  <si>
    <t>663YZ02</t>
  </si>
  <si>
    <t>146YN02</t>
  </si>
  <si>
    <t xml:space="preserve"> 063YN02</t>
  </si>
  <si>
    <t>672YZ02</t>
  </si>
  <si>
    <t>086YN02</t>
  </si>
  <si>
    <t xml:space="preserve">082YN02 </t>
  </si>
  <si>
    <t>084YN02</t>
  </si>
  <si>
    <t>074YN02</t>
  </si>
  <si>
    <t>125YN02</t>
  </si>
  <si>
    <t>069YN02</t>
  </si>
  <si>
    <t xml:space="preserve">066YN02 </t>
  </si>
  <si>
    <t>122YN02</t>
  </si>
  <si>
    <t>621YZ02</t>
  </si>
  <si>
    <t>124YN02</t>
  </si>
  <si>
    <t>115YN02</t>
  </si>
  <si>
    <t>116YN02</t>
  </si>
  <si>
    <t>117YN02</t>
  </si>
  <si>
    <t>118YN02</t>
  </si>
  <si>
    <t>119YN02</t>
  </si>
  <si>
    <t xml:space="preserve">847YZ02 </t>
  </si>
  <si>
    <t xml:space="preserve">846YZ02 </t>
  </si>
  <si>
    <t xml:space="preserve"> 141YN02</t>
  </si>
  <si>
    <t xml:space="preserve"> МТЗ-82-1</t>
  </si>
  <si>
    <t>А102АРД</t>
  </si>
  <si>
    <t xml:space="preserve">А100АРД </t>
  </si>
  <si>
    <t>А103APD</t>
  </si>
  <si>
    <t>А101АРД</t>
  </si>
  <si>
    <t>A107APД</t>
  </si>
  <si>
    <t>A105APD</t>
  </si>
  <si>
    <t>875LU02</t>
  </si>
  <si>
    <t>856YZ02</t>
  </si>
  <si>
    <t>531YZ02</t>
  </si>
  <si>
    <t>896YZ02</t>
  </si>
  <si>
    <t>528YZ02</t>
  </si>
  <si>
    <t>524YZ02</t>
  </si>
  <si>
    <t xml:space="preserve"> 512YZ02</t>
  </si>
  <si>
    <t>525YZ02</t>
  </si>
  <si>
    <t>640EW02</t>
  </si>
  <si>
    <t>296 EW02</t>
  </si>
  <si>
    <t>509 EW02</t>
  </si>
  <si>
    <t>529 EW02</t>
  </si>
  <si>
    <t>383YZ02</t>
  </si>
  <si>
    <t>635FV02</t>
  </si>
  <si>
    <t>2025</t>
  </si>
  <si>
    <t>681FR02</t>
  </si>
  <si>
    <t>679 FR02</t>
  </si>
  <si>
    <t>633 FV02</t>
  </si>
  <si>
    <t>169 FC02</t>
  </si>
  <si>
    <t>168 FC02</t>
  </si>
  <si>
    <t>682 FR02</t>
  </si>
  <si>
    <t xml:space="preserve">Камаз-манипулятор  </t>
  </si>
  <si>
    <t>636 FV02</t>
  </si>
  <si>
    <t>460FE02</t>
  </si>
  <si>
    <t>520 FE 02</t>
  </si>
  <si>
    <t>473 FE 02</t>
  </si>
  <si>
    <t xml:space="preserve"> 442 FE 02</t>
  </si>
  <si>
    <t>143 FQ 02</t>
  </si>
  <si>
    <t xml:space="preserve">МТЗ эксковатор  </t>
  </si>
  <si>
    <t>875 АВЕ</t>
  </si>
  <si>
    <t>364YN02</t>
  </si>
  <si>
    <t>618 FV 02</t>
  </si>
  <si>
    <t>130 YN02</t>
  </si>
  <si>
    <t>128 YN02</t>
  </si>
  <si>
    <t>620 FV02</t>
  </si>
  <si>
    <t>680 YZ02</t>
  </si>
  <si>
    <t>278 FT02</t>
  </si>
  <si>
    <t>071 YN02</t>
  </si>
  <si>
    <t>144 YN02</t>
  </si>
  <si>
    <t>133 YN02</t>
  </si>
  <si>
    <t>679 YZ02</t>
  </si>
  <si>
    <t>649 YZ02</t>
  </si>
  <si>
    <t>349 EW02</t>
  </si>
  <si>
    <t>426 EW02</t>
  </si>
  <si>
    <t>023 ZN02</t>
  </si>
  <si>
    <t>148 YN02</t>
  </si>
  <si>
    <t>621 FV 02</t>
  </si>
  <si>
    <t>147 YN02</t>
  </si>
  <si>
    <t>192 YN02</t>
  </si>
  <si>
    <t>099 YN02</t>
  </si>
  <si>
    <t>471 EJ02</t>
  </si>
  <si>
    <t>149 YN02</t>
  </si>
  <si>
    <t>391 EW02</t>
  </si>
  <si>
    <t>280 FT 02</t>
  </si>
  <si>
    <t>482 FE 02</t>
  </si>
  <si>
    <t>Тойота Hiace</t>
  </si>
  <si>
    <t>078 YN02</t>
  </si>
  <si>
    <t>101 YN02</t>
  </si>
  <si>
    <t>303 YZ02</t>
  </si>
  <si>
    <t>281 FT 02</t>
  </si>
  <si>
    <t>358 YN02</t>
  </si>
  <si>
    <t>112 YN02</t>
  </si>
  <si>
    <t>088 YN02</t>
  </si>
  <si>
    <t>Lada Granta</t>
  </si>
  <si>
    <t>081 YN02</t>
  </si>
  <si>
    <t>493 EW02</t>
  </si>
  <si>
    <t>193 YN02</t>
  </si>
  <si>
    <t>199 YN02</t>
  </si>
  <si>
    <t>029 ZN02</t>
  </si>
  <si>
    <t>596 YZ02</t>
  </si>
  <si>
    <t>541YZ02</t>
  </si>
  <si>
    <t>634YZ02</t>
  </si>
  <si>
    <t>599 YZ02</t>
  </si>
  <si>
    <t>145 YN02</t>
  </si>
  <si>
    <t>134 YN02</t>
  </si>
  <si>
    <t>275 FT 02</t>
  </si>
  <si>
    <t>ГАЗ-322132-244</t>
  </si>
  <si>
    <t>017 ZN02</t>
  </si>
  <si>
    <t>593 YZ 02</t>
  </si>
  <si>
    <t>604 YZ02</t>
  </si>
  <si>
    <t>348 YN02</t>
  </si>
  <si>
    <t>274 FT 02</t>
  </si>
  <si>
    <t>УАЗ - 23632-140-02</t>
  </si>
  <si>
    <t>182 YN02</t>
  </si>
  <si>
    <t>032 ZN02</t>
  </si>
  <si>
    <t>ГАЗ-3507</t>
  </si>
  <si>
    <t>169 YN02</t>
  </si>
  <si>
    <t>Камаз 53215</t>
  </si>
  <si>
    <t>075YH02</t>
  </si>
  <si>
    <t>Юг</t>
  </si>
  <si>
    <t>JAC N56 Автовышка</t>
  </si>
  <si>
    <t>479 EJ 02</t>
  </si>
  <si>
    <t>523 YZ 02</t>
  </si>
  <si>
    <t>МТЗ - 82,1</t>
  </si>
  <si>
    <t>A099APD</t>
  </si>
  <si>
    <t>027 ZN02</t>
  </si>
  <si>
    <t>54D95LE-3</t>
  </si>
  <si>
    <t>AUD992A</t>
  </si>
  <si>
    <t>ГАЗ - 361330</t>
  </si>
  <si>
    <t>022 ZN02</t>
  </si>
  <si>
    <t>ГАЗ - 3307-12</t>
  </si>
  <si>
    <t>160 YN02</t>
  </si>
  <si>
    <t>120 YN02</t>
  </si>
  <si>
    <t>183 YN02</t>
  </si>
  <si>
    <t>024 ZN02</t>
  </si>
  <si>
    <t>109 YN02</t>
  </si>
  <si>
    <t>021 ZN02</t>
  </si>
  <si>
    <t>129 YN02</t>
  </si>
  <si>
    <t>025 ZN02</t>
  </si>
  <si>
    <t>019 ZN02</t>
  </si>
  <si>
    <t>518 YZ02</t>
  </si>
  <si>
    <t>619 FV 02</t>
  </si>
  <si>
    <t>189 YN02</t>
  </si>
  <si>
    <t>365 YN02</t>
  </si>
  <si>
    <t>097 YN02</t>
  </si>
  <si>
    <t>366 EW02</t>
  </si>
  <si>
    <t>180 YN02</t>
  </si>
  <si>
    <t>143 YN02</t>
  </si>
  <si>
    <t>330 FQ02</t>
  </si>
  <si>
    <t>123 YN02</t>
  </si>
  <si>
    <t>114 YN02</t>
  </si>
  <si>
    <t>031 ZN02</t>
  </si>
  <si>
    <t>649 EW02</t>
  </si>
  <si>
    <t>126 YN02</t>
  </si>
  <si>
    <t>139 YN02</t>
  </si>
  <si>
    <t>366 YN02</t>
  </si>
  <si>
    <t>113 YN02</t>
  </si>
  <si>
    <t>061 YN02</t>
  </si>
  <si>
    <t>273 FT02</t>
  </si>
  <si>
    <t>Прицеп МАЗ 856100</t>
  </si>
  <si>
    <t>72AAP02</t>
  </si>
  <si>
    <t>Прицеп тр 2ПТС-4</t>
  </si>
  <si>
    <t>AFDA109</t>
  </si>
  <si>
    <t xml:space="preserve">Легковой </t>
  </si>
  <si>
    <t>УАЗ-390945-460</t>
  </si>
  <si>
    <t>456YW02</t>
  </si>
  <si>
    <t>Дивизион Сеть</t>
  </si>
  <si>
    <t>Жетысуский</t>
  </si>
  <si>
    <t>Талдыкоран</t>
  </si>
  <si>
    <t>Lada-21214</t>
  </si>
  <si>
    <t>461YW02</t>
  </si>
  <si>
    <t>462YW02</t>
  </si>
  <si>
    <t>УАЗ-39094</t>
  </si>
  <si>
    <t>467YW02</t>
  </si>
  <si>
    <t>Спецтехника</t>
  </si>
  <si>
    <t>A709AOD</t>
  </si>
  <si>
    <t>2ПТС-4 Тракторный прицеп</t>
  </si>
  <si>
    <t>AEDA970</t>
  </si>
  <si>
    <t xml:space="preserve">JAC T6 </t>
  </si>
  <si>
    <t>561EW02</t>
  </si>
  <si>
    <t>323LY02</t>
  </si>
  <si>
    <t>УАЗ-39095-330</t>
  </si>
  <si>
    <t>454YW02</t>
  </si>
  <si>
    <t>Lada-21144</t>
  </si>
  <si>
    <t>672YW02</t>
  </si>
  <si>
    <t>Нива Lada 21214</t>
  </si>
  <si>
    <t>677YW02</t>
  </si>
  <si>
    <t>678YW02</t>
  </si>
  <si>
    <t>679YW02</t>
  </si>
  <si>
    <t>769LU02</t>
  </si>
  <si>
    <t>МТЗ-82-1</t>
  </si>
  <si>
    <t>A722AOD</t>
  </si>
  <si>
    <t>A724AOD</t>
  </si>
  <si>
    <t>2ПТС-4-887Б</t>
  </si>
  <si>
    <t>AEDA976</t>
  </si>
  <si>
    <t>Трактор</t>
  </si>
  <si>
    <t>AEDA978</t>
  </si>
  <si>
    <t>Прицеп (Без регист в ГАИ)</t>
  </si>
  <si>
    <t>JAC T6</t>
  </si>
  <si>
    <t>078EМ02</t>
  </si>
  <si>
    <t>066EМ02</t>
  </si>
  <si>
    <t>378EW02</t>
  </si>
  <si>
    <t>731LW02</t>
  </si>
  <si>
    <t>657YW02</t>
  </si>
  <si>
    <t>664YW02</t>
  </si>
  <si>
    <t>665YW02</t>
  </si>
  <si>
    <t>ГАЗ-33073</t>
  </si>
  <si>
    <t>667YW02</t>
  </si>
  <si>
    <t>882EМ02</t>
  </si>
  <si>
    <t>УАЗ-3909</t>
  </si>
  <si>
    <t>159YW02</t>
  </si>
  <si>
    <t>163YW02</t>
  </si>
  <si>
    <t>Lada-21310</t>
  </si>
  <si>
    <t>168YW02</t>
  </si>
  <si>
    <t>УАЗ-390902</t>
  </si>
  <si>
    <t>179YW02</t>
  </si>
  <si>
    <t>194YW02</t>
  </si>
  <si>
    <t>Кіа Cerato</t>
  </si>
  <si>
    <t>942YW02</t>
  </si>
  <si>
    <t>Daewoo Damas</t>
  </si>
  <si>
    <t>943YW02</t>
  </si>
  <si>
    <t>A710AOD</t>
  </si>
  <si>
    <t>Прицеп АЗ8524</t>
  </si>
  <si>
    <t>AEDA971</t>
  </si>
  <si>
    <t>432EW02</t>
  </si>
  <si>
    <t>Kia Cerato</t>
  </si>
  <si>
    <t>911YW02</t>
  </si>
  <si>
    <t>922YW02</t>
  </si>
  <si>
    <t>Lada-21015</t>
  </si>
  <si>
    <t>945YW02</t>
  </si>
  <si>
    <t>УАЗ-390945</t>
  </si>
  <si>
    <t>946YW02</t>
  </si>
  <si>
    <t>A717AOD</t>
  </si>
  <si>
    <t>Тракторный прицеп</t>
  </si>
  <si>
    <t>AEDA973</t>
  </si>
  <si>
    <t>342EW02</t>
  </si>
  <si>
    <t>988EМ02</t>
  </si>
  <si>
    <t>351YW02</t>
  </si>
  <si>
    <t>353YW02</t>
  </si>
  <si>
    <t>ГАЗ 66 БКМ 3026</t>
  </si>
  <si>
    <t>361YW02</t>
  </si>
  <si>
    <t>363YW02</t>
  </si>
  <si>
    <t>367YW02</t>
  </si>
  <si>
    <t>371YW02</t>
  </si>
  <si>
    <t>373YW02</t>
  </si>
  <si>
    <t>Газ 330232-14</t>
  </si>
  <si>
    <t>375YW02</t>
  </si>
  <si>
    <t>A716AOD</t>
  </si>
  <si>
    <t>A718AOD</t>
  </si>
  <si>
    <t>Тракторный прицеп 2ПТС-4A3-8524</t>
  </si>
  <si>
    <t>AEDA974</t>
  </si>
  <si>
    <t>AEDA975</t>
  </si>
  <si>
    <t>473EW02</t>
  </si>
  <si>
    <t xml:space="preserve">КамАЗ Автокран </t>
  </si>
  <si>
    <t>422EF02</t>
  </si>
  <si>
    <t>УАЗ-220695</t>
  </si>
  <si>
    <t>659YW02</t>
  </si>
  <si>
    <t>УАЗ-390945-360</t>
  </si>
  <si>
    <t>670YW02</t>
  </si>
  <si>
    <t>ГАЗ 3308 БКМ</t>
  </si>
  <si>
    <t>902YW02</t>
  </si>
  <si>
    <t>903YW02</t>
  </si>
  <si>
    <t>Faw Ca 1023 Vr</t>
  </si>
  <si>
    <t>904YW02</t>
  </si>
  <si>
    <t>910YW02</t>
  </si>
  <si>
    <t>913YW02</t>
  </si>
  <si>
    <t>915YW02</t>
  </si>
  <si>
    <t>917YW02</t>
  </si>
  <si>
    <t>919YW02</t>
  </si>
  <si>
    <t>928YW02</t>
  </si>
  <si>
    <t>929YW02</t>
  </si>
  <si>
    <t>МАЗ-555102</t>
  </si>
  <si>
    <t>935YW02</t>
  </si>
  <si>
    <t>Lada-21150</t>
  </si>
  <si>
    <t>937YW02</t>
  </si>
  <si>
    <t>Тоyota HiAce</t>
  </si>
  <si>
    <t>939YW02</t>
  </si>
  <si>
    <t>941YW02</t>
  </si>
  <si>
    <t>A711AOD</t>
  </si>
  <si>
    <t>ЭЦ -БГМ</t>
  </si>
  <si>
    <t>A713AOD</t>
  </si>
  <si>
    <t>A714AOD</t>
  </si>
  <si>
    <t>A715AOD</t>
  </si>
  <si>
    <t>A719AOD</t>
  </si>
  <si>
    <t>Беларус920</t>
  </si>
  <si>
    <t>A471ASD</t>
  </si>
  <si>
    <t>Тракторный прицеп 2ПТС-4</t>
  </si>
  <si>
    <t>AEDA969</t>
  </si>
  <si>
    <t>компрессор</t>
  </si>
  <si>
    <t>Компрессор</t>
  </si>
  <si>
    <t>прицеп Крепыш</t>
  </si>
  <si>
    <t>62AAR</t>
  </si>
  <si>
    <t>JAC Т6</t>
  </si>
  <si>
    <t>396EF02</t>
  </si>
  <si>
    <t>JAC АГП</t>
  </si>
  <si>
    <t>441EF02</t>
  </si>
  <si>
    <t>JAC N56 (N721SJ)</t>
  </si>
  <si>
    <t>438EF02</t>
  </si>
  <si>
    <t>JAC Санрайс 4 цельнометалл</t>
  </si>
  <si>
    <t>360EF02</t>
  </si>
  <si>
    <t>JAC Санрайс 6 цельнометалл</t>
  </si>
  <si>
    <t>148EF02</t>
  </si>
  <si>
    <t>966EМ02</t>
  </si>
  <si>
    <t>031EN02</t>
  </si>
  <si>
    <t>928EМ02</t>
  </si>
  <si>
    <t>930EМ02</t>
  </si>
  <si>
    <t>959ET02</t>
  </si>
  <si>
    <t>474EW02</t>
  </si>
  <si>
    <t>646EW02</t>
  </si>
  <si>
    <t>154YW02</t>
  </si>
  <si>
    <t>206TN02</t>
  </si>
  <si>
    <t>207TN02</t>
  </si>
  <si>
    <t>211TN02</t>
  </si>
  <si>
    <t>345LY02</t>
  </si>
  <si>
    <t>763LW02</t>
  </si>
  <si>
    <t>157YW02</t>
  </si>
  <si>
    <t>164YW02</t>
  </si>
  <si>
    <t>УАЗ-390945-421</t>
  </si>
  <si>
    <t>167YW02</t>
  </si>
  <si>
    <t>924EМ02</t>
  </si>
  <si>
    <t>149EW02</t>
  </si>
  <si>
    <t>464YW02</t>
  </si>
  <si>
    <t>КIА СERATO</t>
  </si>
  <si>
    <t>470YW02</t>
  </si>
  <si>
    <t>472YW02</t>
  </si>
  <si>
    <t>ДАМАС</t>
  </si>
  <si>
    <t>473YW02</t>
  </si>
  <si>
    <t>475YW02</t>
  </si>
  <si>
    <t>ГАЗ 5312</t>
  </si>
  <si>
    <t>476YW02</t>
  </si>
  <si>
    <t>477YW02</t>
  </si>
  <si>
    <t>682YW02</t>
  </si>
  <si>
    <t>Lada-21713 Приора</t>
  </si>
  <si>
    <t>931YW02</t>
  </si>
  <si>
    <t>Трактор МТЗ-82</t>
  </si>
  <si>
    <t>A726AOD</t>
  </si>
  <si>
    <t>Тракторный АЗ-8524</t>
  </si>
  <si>
    <t>AEDA980</t>
  </si>
  <si>
    <t>263FR02</t>
  </si>
  <si>
    <t>487FE02</t>
  </si>
  <si>
    <t>511FE02</t>
  </si>
  <si>
    <t>453FE02</t>
  </si>
  <si>
    <t>ГАЗ GAZELLE NEXT</t>
  </si>
  <si>
    <t>427FJ02</t>
  </si>
  <si>
    <t>763FQ02</t>
  </si>
  <si>
    <t>480FV02</t>
  </si>
  <si>
    <t>578FQ02</t>
  </si>
  <si>
    <t>971FT02</t>
  </si>
  <si>
    <t>935FM02</t>
  </si>
  <si>
    <t>759FT02</t>
  </si>
  <si>
    <t>530FV02</t>
  </si>
  <si>
    <t>Беларус 920 Трактор Бара</t>
  </si>
  <si>
    <t>ABE876A</t>
  </si>
  <si>
    <t>ГАЗ 3309</t>
  </si>
  <si>
    <t>018PM02</t>
  </si>
  <si>
    <t>Toyota Kamry</t>
  </si>
  <si>
    <t>654EN02</t>
  </si>
  <si>
    <t>565LU02</t>
  </si>
  <si>
    <t>Погрузчик Балкаркан</t>
  </si>
  <si>
    <t>Алматинский</t>
  </si>
  <si>
    <t>JAC N 90 Ac</t>
  </si>
  <si>
    <t>011EU02</t>
  </si>
  <si>
    <t>Технологический</t>
  </si>
  <si>
    <t>Тойота Лэнд Крузер 100</t>
  </si>
  <si>
    <t>011LV02</t>
  </si>
  <si>
    <t>Lada21214</t>
  </si>
  <si>
    <t>012LV02</t>
  </si>
  <si>
    <t>Тоyota Camry</t>
  </si>
  <si>
    <t>013LV02</t>
  </si>
  <si>
    <t>013TN02</t>
  </si>
  <si>
    <t>Cobalt</t>
  </si>
  <si>
    <t>014EN02</t>
  </si>
  <si>
    <t>014MP02</t>
  </si>
  <si>
    <t>Деу Нексия</t>
  </si>
  <si>
    <t>014LV02</t>
  </si>
  <si>
    <t>014TN02</t>
  </si>
  <si>
    <t>Тойота Хайес</t>
  </si>
  <si>
    <t>015LV02</t>
  </si>
  <si>
    <t>МАЗ-642208</t>
  </si>
  <si>
    <t>015MP02</t>
  </si>
  <si>
    <t>Тойота Карола</t>
  </si>
  <si>
    <t>016LV02</t>
  </si>
  <si>
    <t>Зил-Кунг, Зил 131 ДЭС</t>
  </si>
  <si>
    <t>016MP02</t>
  </si>
  <si>
    <t>016TN02</t>
  </si>
  <si>
    <t>023EN02</t>
  </si>
  <si>
    <t>Skoda Super B 6</t>
  </si>
  <si>
    <t>024LR02</t>
  </si>
  <si>
    <t>024LW02</t>
  </si>
  <si>
    <t>025LR02</t>
  </si>
  <si>
    <t>026LW02</t>
  </si>
  <si>
    <t>027LW02</t>
  </si>
  <si>
    <t>028EN02</t>
  </si>
  <si>
    <t>028LW02</t>
  </si>
  <si>
    <t>029LW02</t>
  </si>
  <si>
    <t>031LW02</t>
  </si>
  <si>
    <t>034LW02</t>
  </si>
  <si>
    <t>Lada 21214</t>
  </si>
  <si>
    <t>037LW02</t>
  </si>
  <si>
    <t>038LW02</t>
  </si>
  <si>
    <t>LADA-21214</t>
  </si>
  <si>
    <t>039LW02</t>
  </si>
  <si>
    <t>Isuzu Nkr 77IIIwcja</t>
  </si>
  <si>
    <t>045LU02</t>
  </si>
  <si>
    <t>ВАЗ Лада 21214</t>
  </si>
  <si>
    <t>046TN02</t>
  </si>
  <si>
    <t>Кіа Моhave</t>
  </si>
  <si>
    <t>048LU02</t>
  </si>
  <si>
    <t>051EN02</t>
  </si>
  <si>
    <t>Камаз-43118-3027-50 КМУ</t>
  </si>
  <si>
    <t>052ET02</t>
  </si>
  <si>
    <t>Jac T6</t>
  </si>
  <si>
    <t>057EN02</t>
  </si>
  <si>
    <t>059EN02</t>
  </si>
  <si>
    <t>062EN02</t>
  </si>
  <si>
    <t>066LU02</t>
  </si>
  <si>
    <t>072TN02</t>
  </si>
  <si>
    <t>076EN02</t>
  </si>
  <si>
    <t>085EN02</t>
  </si>
  <si>
    <t>086EN02</t>
  </si>
  <si>
    <t>089EN02</t>
  </si>
  <si>
    <t>093EN02</t>
  </si>
  <si>
    <t>098EN02</t>
  </si>
  <si>
    <t>Субару Qutbeck</t>
  </si>
  <si>
    <t>102TN02</t>
  </si>
  <si>
    <t>Лада- 21144</t>
  </si>
  <si>
    <t>103TN02</t>
  </si>
  <si>
    <t>Камаз-53215 052-13ДЭС</t>
  </si>
  <si>
    <t>109TN02</t>
  </si>
  <si>
    <t>112EN02</t>
  </si>
  <si>
    <t>123TN02</t>
  </si>
  <si>
    <t>127TN02</t>
  </si>
  <si>
    <t>128EF02</t>
  </si>
  <si>
    <t>131TN02</t>
  </si>
  <si>
    <t>133TN02</t>
  </si>
  <si>
    <t>ВАЗ 21214</t>
  </si>
  <si>
    <t>136TN02</t>
  </si>
  <si>
    <t>ВАЗ - 21214</t>
  </si>
  <si>
    <t>140TN02</t>
  </si>
  <si>
    <t>142TN02</t>
  </si>
  <si>
    <t>144TN02</t>
  </si>
  <si>
    <t>АС машина</t>
  </si>
  <si>
    <t>149EF02</t>
  </si>
  <si>
    <t>155TN02</t>
  </si>
  <si>
    <t>ВАЗ-21214</t>
  </si>
  <si>
    <t>162TN02</t>
  </si>
  <si>
    <t>ГАЗ 330232-14</t>
  </si>
  <si>
    <t>163TN02</t>
  </si>
  <si>
    <t>165EN02</t>
  </si>
  <si>
    <t>КамАЗ Автокран 3307</t>
  </si>
  <si>
    <t>169YW02</t>
  </si>
  <si>
    <t>170FV02</t>
  </si>
  <si>
    <t>Kia CERATO</t>
  </si>
  <si>
    <t>181TN02</t>
  </si>
  <si>
    <t>181ZD02</t>
  </si>
  <si>
    <t>Lada -21214</t>
  </si>
  <si>
    <t>189TN02</t>
  </si>
  <si>
    <t>ГАЗ-33023</t>
  </si>
  <si>
    <t>190TN02</t>
  </si>
  <si>
    <t>Jac Sunrai</t>
  </si>
  <si>
    <t>192EF02</t>
  </si>
  <si>
    <t>JAC T-6 Comfort</t>
  </si>
  <si>
    <t>193EW02</t>
  </si>
  <si>
    <t>198TN02</t>
  </si>
  <si>
    <t>201LU02</t>
  </si>
  <si>
    <t>Ваз-21214</t>
  </si>
  <si>
    <t>201TN02</t>
  </si>
  <si>
    <t>Zaz Chance</t>
  </si>
  <si>
    <t>203LU02</t>
  </si>
  <si>
    <t>204TN02</t>
  </si>
  <si>
    <t>219TN02</t>
  </si>
  <si>
    <t>Daewoo Nexia</t>
  </si>
  <si>
    <t>236LU02</t>
  </si>
  <si>
    <t>239ED02</t>
  </si>
  <si>
    <t>240ED02</t>
  </si>
  <si>
    <t>Skoda Octavia</t>
  </si>
  <si>
    <t>242LU02</t>
  </si>
  <si>
    <t>243LU02</t>
  </si>
  <si>
    <t>Nissan Teana</t>
  </si>
  <si>
    <t>247LU02</t>
  </si>
  <si>
    <t>Dongfeg Dta ман</t>
  </si>
  <si>
    <t>251LU02</t>
  </si>
  <si>
    <t>Clw 5122 jsgt3 манип</t>
  </si>
  <si>
    <t>253LU02</t>
  </si>
  <si>
    <t>256LU02</t>
  </si>
  <si>
    <t>Jac N 120 манип</t>
  </si>
  <si>
    <t>258EF02</t>
  </si>
  <si>
    <t>Hyundai County</t>
  </si>
  <si>
    <t>260LU02</t>
  </si>
  <si>
    <t>263LU02</t>
  </si>
  <si>
    <t>Iveko</t>
  </si>
  <si>
    <t>264LU02</t>
  </si>
  <si>
    <t>Кия серато</t>
  </si>
  <si>
    <t>265LU02</t>
  </si>
  <si>
    <t>269LU02</t>
  </si>
  <si>
    <t>Автопогрузчик 2733 РММ</t>
  </si>
  <si>
    <t>2733РММ</t>
  </si>
  <si>
    <t>273LU02</t>
  </si>
  <si>
    <t>285TN02</t>
  </si>
  <si>
    <t>289LU02</t>
  </si>
  <si>
    <t>ГАЗ-322132</t>
  </si>
  <si>
    <t>294LU02</t>
  </si>
  <si>
    <t>295FQ02</t>
  </si>
  <si>
    <t>296LU02</t>
  </si>
  <si>
    <t>298FR02</t>
  </si>
  <si>
    <t>299LU02</t>
  </si>
  <si>
    <t>303LU02</t>
  </si>
  <si>
    <t>308LU02</t>
  </si>
  <si>
    <t>ГАЗ-27057-2298</t>
  </si>
  <si>
    <t>309LU02</t>
  </si>
  <si>
    <t>Газ-2705-222</t>
  </si>
  <si>
    <t>311LU02</t>
  </si>
  <si>
    <t>Газ-330900 1371-09-122</t>
  </si>
  <si>
    <t>312LU02</t>
  </si>
  <si>
    <t>Газ-330202-2288</t>
  </si>
  <si>
    <t>313LU002</t>
  </si>
  <si>
    <t>318EF02</t>
  </si>
  <si>
    <t>JAC T 6</t>
  </si>
  <si>
    <t>322EW02</t>
  </si>
  <si>
    <t>Погрузчик</t>
  </si>
  <si>
    <t>32-84ЖД</t>
  </si>
  <si>
    <t>330FV02</t>
  </si>
  <si>
    <t>340EW02</t>
  </si>
  <si>
    <t>343LY02</t>
  </si>
  <si>
    <t>Полуприцеп МАЗ938660</t>
  </si>
  <si>
    <t>34JHA02</t>
  </si>
  <si>
    <t>350FV02</t>
  </si>
  <si>
    <t>360YW02</t>
  </si>
  <si>
    <t>362EW02</t>
  </si>
  <si>
    <t>363FV02</t>
  </si>
  <si>
    <t>371EF02</t>
  </si>
  <si>
    <t>Lada-21043</t>
  </si>
  <si>
    <t>374YW02</t>
  </si>
  <si>
    <t>389EF02</t>
  </si>
  <si>
    <t>392EF02</t>
  </si>
  <si>
    <t>398EF02</t>
  </si>
  <si>
    <t>Jac Sunray</t>
  </si>
  <si>
    <t>401EF02</t>
  </si>
  <si>
    <t>406TN02</t>
  </si>
  <si>
    <t>407EF02</t>
  </si>
  <si>
    <t>407TN02</t>
  </si>
  <si>
    <t>408TN02</t>
  </si>
  <si>
    <t>413EF02</t>
  </si>
  <si>
    <t>415TN02</t>
  </si>
  <si>
    <t>415EF02</t>
  </si>
  <si>
    <t>416TN02</t>
  </si>
  <si>
    <t>Автовышка JAC N56 (АГП-25м)</t>
  </si>
  <si>
    <t>417FQ02</t>
  </si>
  <si>
    <t>417TN02</t>
  </si>
  <si>
    <t>Автовышка</t>
  </si>
  <si>
    <t>418EF02</t>
  </si>
  <si>
    <t>419EW02</t>
  </si>
  <si>
    <t>419TN02</t>
  </si>
  <si>
    <t>420TN02</t>
  </si>
  <si>
    <t>421EF02</t>
  </si>
  <si>
    <t>421TN02</t>
  </si>
  <si>
    <t>Кіа Optima</t>
  </si>
  <si>
    <t>422TN02</t>
  </si>
  <si>
    <t>424TN02</t>
  </si>
  <si>
    <t>LADA 21214</t>
  </si>
  <si>
    <t>425TN02</t>
  </si>
  <si>
    <t>426EF02</t>
  </si>
  <si>
    <t>Chevrolet Lacetti</t>
  </si>
  <si>
    <t>426TN02</t>
  </si>
  <si>
    <t>428TN02</t>
  </si>
  <si>
    <t>428EF02</t>
  </si>
  <si>
    <t>429TN02</t>
  </si>
  <si>
    <t>Манпулятор</t>
  </si>
  <si>
    <t>430EF02</t>
  </si>
  <si>
    <t>431EF02</t>
  </si>
  <si>
    <t>432EF02</t>
  </si>
  <si>
    <t>433TN02</t>
  </si>
  <si>
    <t>434EF02</t>
  </si>
  <si>
    <t>435TN02</t>
  </si>
  <si>
    <t>436TN02</t>
  </si>
  <si>
    <t>437EF02</t>
  </si>
  <si>
    <t>Уаз-39094</t>
  </si>
  <si>
    <t>437TN02</t>
  </si>
  <si>
    <t>438TN02</t>
  </si>
  <si>
    <t>440EW02</t>
  </si>
  <si>
    <t>442EF02</t>
  </si>
  <si>
    <t>442TN02</t>
  </si>
  <si>
    <t>446TN02</t>
  </si>
  <si>
    <t>447EF02</t>
  </si>
  <si>
    <t>448EF02</t>
  </si>
  <si>
    <t>449EF02</t>
  </si>
  <si>
    <t>449TN02</t>
  </si>
  <si>
    <t>450TN02</t>
  </si>
  <si>
    <t>453TN02</t>
  </si>
  <si>
    <t>453EF02</t>
  </si>
  <si>
    <t>454TN02</t>
  </si>
  <si>
    <t>ГАЗ А32R33</t>
  </si>
  <si>
    <t>454FV02</t>
  </si>
  <si>
    <t>Skoda Superb B6</t>
  </si>
  <si>
    <t>455TN02</t>
  </si>
  <si>
    <t>457TN02</t>
  </si>
  <si>
    <t>457EW02</t>
  </si>
  <si>
    <t>458EF02</t>
  </si>
  <si>
    <t>458TN02</t>
  </si>
  <si>
    <t>461EF02</t>
  </si>
  <si>
    <t>461TN02</t>
  </si>
  <si>
    <t>464FV02</t>
  </si>
  <si>
    <t>464TN02</t>
  </si>
  <si>
    <t>465TN02</t>
  </si>
  <si>
    <t>ВАЗ 2106</t>
  </si>
  <si>
    <t>465YW02</t>
  </si>
  <si>
    <t>467EW002</t>
  </si>
  <si>
    <t>468FE02</t>
  </si>
  <si>
    <t>472TN02</t>
  </si>
  <si>
    <t>Kia Carens</t>
  </si>
  <si>
    <t>474TN02</t>
  </si>
  <si>
    <t>475EF02</t>
  </si>
  <si>
    <t>475TN02</t>
  </si>
  <si>
    <t>476TN02</t>
  </si>
  <si>
    <t>477TN02</t>
  </si>
  <si>
    <t>Газ-3307-12</t>
  </si>
  <si>
    <t>478TN02</t>
  </si>
  <si>
    <t>479EF02</t>
  </si>
  <si>
    <t>481TN02</t>
  </si>
  <si>
    <t>481FE02</t>
  </si>
  <si>
    <t>482TN02</t>
  </si>
  <si>
    <t>483FE02</t>
  </si>
  <si>
    <t>483TN02</t>
  </si>
  <si>
    <t>Тойота Камри</t>
  </si>
  <si>
    <t>484TN02</t>
  </si>
  <si>
    <t>489EW02</t>
  </si>
  <si>
    <t>Isuzu Xtd5062 jk</t>
  </si>
  <si>
    <t>489TN02</t>
  </si>
  <si>
    <t>493TN02</t>
  </si>
  <si>
    <t>496TN02</t>
  </si>
  <si>
    <t>497TN02</t>
  </si>
  <si>
    <t>Эвакуаторы JAC N 120-F</t>
  </si>
  <si>
    <t>498FV02</t>
  </si>
  <si>
    <t>499TN02</t>
  </si>
  <si>
    <t>502LU02</t>
  </si>
  <si>
    <t>505FV02</t>
  </si>
  <si>
    <t>509LU02</t>
  </si>
  <si>
    <t>510LU02</t>
  </si>
  <si>
    <t>512LU02</t>
  </si>
  <si>
    <t>ВАЗ-21150</t>
  </si>
  <si>
    <t>514LU02</t>
  </si>
  <si>
    <t>517EW02</t>
  </si>
  <si>
    <t>LADA</t>
  </si>
  <si>
    <t>517LU02</t>
  </si>
  <si>
    <t>Уаз 390945</t>
  </si>
  <si>
    <t>518LU02</t>
  </si>
  <si>
    <t>522FV02</t>
  </si>
  <si>
    <t>522LU02</t>
  </si>
  <si>
    <t>525FV02</t>
  </si>
  <si>
    <t>529LU02</t>
  </si>
  <si>
    <t>ГАЗ-33081-91 груз</t>
  </si>
  <si>
    <t>536LU02</t>
  </si>
  <si>
    <t>537LU02</t>
  </si>
  <si>
    <t>УАЗ</t>
  </si>
  <si>
    <t>544LU02</t>
  </si>
  <si>
    <t>Тоyota Camry2,4</t>
  </si>
  <si>
    <t>550LU02</t>
  </si>
  <si>
    <t>551LU02</t>
  </si>
  <si>
    <t>556LU02</t>
  </si>
  <si>
    <t>557LU02</t>
  </si>
  <si>
    <t>559LU02</t>
  </si>
  <si>
    <t>Hyundai H100 Porter</t>
  </si>
  <si>
    <t>564LU02</t>
  </si>
  <si>
    <t>Газ-3309 1357 Ас</t>
  </si>
  <si>
    <t>566LU02</t>
  </si>
  <si>
    <t>568LU02</t>
  </si>
  <si>
    <t>Уаз-39099</t>
  </si>
  <si>
    <t>570LU02</t>
  </si>
  <si>
    <t>ГАЗ-33023-18</t>
  </si>
  <si>
    <t>571LU02</t>
  </si>
  <si>
    <t>575LU02</t>
  </si>
  <si>
    <t>581LU02</t>
  </si>
  <si>
    <t>УАЗ-39099</t>
  </si>
  <si>
    <t>582LU02</t>
  </si>
  <si>
    <t>584LU02</t>
  </si>
  <si>
    <t>УАЗ 39094</t>
  </si>
  <si>
    <t>585LU02</t>
  </si>
  <si>
    <t>588LU02</t>
  </si>
  <si>
    <t>591LU02</t>
  </si>
  <si>
    <t>Газ-33021</t>
  </si>
  <si>
    <t>594LU02</t>
  </si>
  <si>
    <t>595LU02</t>
  </si>
  <si>
    <t>599LU02</t>
  </si>
  <si>
    <t>601LU02</t>
  </si>
  <si>
    <t>602LU02</t>
  </si>
  <si>
    <t>602EW02</t>
  </si>
  <si>
    <t>Kia Pikanto</t>
  </si>
  <si>
    <t>603LU02</t>
  </si>
  <si>
    <t>административная</t>
  </si>
  <si>
    <t>КIA QUORIS</t>
  </si>
  <si>
    <t>605LU02</t>
  </si>
  <si>
    <t>607LU02</t>
  </si>
  <si>
    <t>609LU02</t>
  </si>
  <si>
    <t>609TN02</t>
  </si>
  <si>
    <t>610LU02</t>
  </si>
  <si>
    <t>LADA-21214-197</t>
  </si>
  <si>
    <t>611LU02</t>
  </si>
  <si>
    <t>614LU02</t>
  </si>
  <si>
    <t>615TN02</t>
  </si>
  <si>
    <t>618TN02</t>
  </si>
  <si>
    <t>621EW02</t>
  </si>
  <si>
    <t>Ваз-21144</t>
  </si>
  <si>
    <t>624TN02</t>
  </si>
  <si>
    <t>Faw Ca 1024 Vr</t>
  </si>
  <si>
    <t>625TN02</t>
  </si>
  <si>
    <t>626EW02</t>
  </si>
  <si>
    <t>627TN02</t>
  </si>
  <si>
    <t>прочие</t>
  </si>
  <si>
    <t>Прицеп Крепыш</t>
  </si>
  <si>
    <t>Lada-Largus</t>
  </si>
  <si>
    <t>630TN02</t>
  </si>
  <si>
    <t>633TN02</t>
  </si>
  <si>
    <t>634TN02</t>
  </si>
  <si>
    <t>Toyota Camry 611</t>
  </si>
  <si>
    <t>635TN02</t>
  </si>
  <si>
    <t>Газ-33023-18</t>
  </si>
  <si>
    <t>639TN02</t>
  </si>
  <si>
    <t>640TN02</t>
  </si>
  <si>
    <t>643TN02</t>
  </si>
  <si>
    <t>ГАЗ</t>
  </si>
  <si>
    <t>644TN02</t>
  </si>
  <si>
    <t>Damas std</t>
  </si>
  <si>
    <t>650TN02</t>
  </si>
  <si>
    <t>650EW02</t>
  </si>
  <si>
    <t>651EW02</t>
  </si>
  <si>
    <t>Ваз 21214</t>
  </si>
  <si>
    <t>652TN02</t>
  </si>
  <si>
    <t>655EW02</t>
  </si>
  <si>
    <t>ГАЗ-2705-242</t>
  </si>
  <si>
    <t>656TN02</t>
  </si>
  <si>
    <t>657TN02</t>
  </si>
  <si>
    <t>Дамас</t>
  </si>
  <si>
    <t>659TN02</t>
  </si>
  <si>
    <t>660EW02</t>
  </si>
  <si>
    <t>661TN02</t>
  </si>
  <si>
    <t>662TN02</t>
  </si>
  <si>
    <t>667EW02</t>
  </si>
  <si>
    <t>668TN02</t>
  </si>
  <si>
    <t>669TN02</t>
  </si>
  <si>
    <t>670TN02</t>
  </si>
  <si>
    <t>671TN02</t>
  </si>
  <si>
    <t>Газ 33081 -91 груз</t>
  </si>
  <si>
    <t>672TN02</t>
  </si>
  <si>
    <t>УАЗ390945-460</t>
  </si>
  <si>
    <t>673TN02</t>
  </si>
  <si>
    <t>675TN02</t>
  </si>
  <si>
    <t>676EW02</t>
  </si>
  <si>
    <t>676TN02</t>
  </si>
  <si>
    <t>678EW02</t>
  </si>
  <si>
    <t>679TN02</t>
  </si>
  <si>
    <t>680TN02</t>
  </si>
  <si>
    <t>681TN02</t>
  </si>
  <si>
    <t>682TN02</t>
  </si>
  <si>
    <t>683TN02</t>
  </si>
  <si>
    <t>684EW02</t>
  </si>
  <si>
    <t>686EW02</t>
  </si>
  <si>
    <t>687TN02</t>
  </si>
  <si>
    <t>688TN02</t>
  </si>
  <si>
    <t>689TN02</t>
  </si>
  <si>
    <t>691TN02</t>
  </si>
  <si>
    <t>694TN02</t>
  </si>
  <si>
    <t>695TN02</t>
  </si>
  <si>
    <t>697TN02</t>
  </si>
  <si>
    <t>698TN02</t>
  </si>
  <si>
    <t>724AQ02</t>
  </si>
  <si>
    <t>727ALD02</t>
  </si>
  <si>
    <t>Трактор колё
МТЗ-82</t>
  </si>
  <si>
    <t>766AOD</t>
  </si>
  <si>
    <t>771AOD</t>
  </si>
  <si>
    <t>МТЗ 82.1</t>
  </si>
  <si>
    <t>773AOD</t>
  </si>
  <si>
    <t>УАЗ 22069</t>
  </si>
  <si>
    <t>793LU02</t>
  </si>
  <si>
    <t>УАЗ-3909 018</t>
  </si>
  <si>
    <t>820LU02</t>
  </si>
  <si>
    <t>Тойота Хайэс</t>
  </si>
  <si>
    <t>821LU02</t>
  </si>
  <si>
    <t>Кia Sorento</t>
  </si>
  <si>
    <t>822LU02</t>
  </si>
  <si>
    <t>Газ-377730 груз</t>
  </si>
  <si>
    <t>825LU02</t>
  </si>
  <si>
    <t>827LU02</t>
  </si>
  <si>
    <t>828LU02</t>
  </si>
  <si>
    <t>839LU02</t>
  </si>
  <si>
    <t>841LU02</t>
  </si>
  <si>
    <t>842LU02</t>
  </si>
  <si>
    <t>Lada 213100</t>
  </si>
  <si>
    <t>846LU02</t>
  </si>
  <si>
    <t>851LU02</t>
  </si>
  <si>
    <t>Зил СААЗ -4546</t>
  </si>
  <si>
    <t>855LU02</t>
  </si>
  <si>
    <t>857EM02</t>
  </si>
  <si>
    <t>860LU02</t>
  </si>
  <si>
    <t>861LU02</t>
  </si>
  <si>
    <t>864LU02</t>
  </si>
  <si>
    <t>865LU02</t>
  </si>
  <si>
    <t>Ssang Yong Chairman Limo</t>
  </si>
  <si>
    <t>867LR02</t>
  </si>
  <si>
    <t>ПАЗ-32053</t>
  </si>
  <si>
    <t>872LU02</t>
  </si>
  <si>
    <t>874LU02</t>
  </si>
  <si>
    <t>Ford Tranzit</t>
  </si>
  <si>
    <t>876LU02</t>
  </si>
  <si>
    <t>878LU02</t>
  </si>
  <si>
    <t>Лада 21310</t>
  </si>
  <si>
    <t>879LM02</t>
  </si>
  <si>
    <t>882EM02</t>
  </si>
  <si>
    <t>883LU02</t>
  </si>
  <si>
    <t>890LU02</t>
  </si>
  <si>
    <t>891LU02</t>
  </si>
  <si>
    <t>897LU02</t>
  </si>
  <si>
    <t>898LU02</t>
  </si>
  <si>
    <t>908YW02</t>
  </si>
  <si>
    <t>909YW02</t>
  </si>
  <si>
    <t>ПАЗ-3205</t>
  </si>
  <si>
    <t>918YW02</t>
  </si>
  <si>
    <t>ГАЗ-322112-264</t>
  </si>
  <si>
    <t>926LU02</t>
  </si>
  <si>
    <t>928LU02</t>
  </si>
  <si>
    <t>Iveco</t>
  </si>
  <si>
    <t>937LU02</t>
  </si>
  <si>
    <t>938LU02</t>
  </si>
  <si>
    <t>Hyudai H1</t>
  </si>
  <si>
    <t>961LU02</t>
  </si>
  <si>
    <t>964ED02</t>
  </si>
  <si>
    <t>977EM02</t>
  </si>
  <si>
    <t>981ALD02</t>
  </si>
  <si>
    <t>981EM02</t>
  </si>
  <si>
    <t>986EM02</t>
  </si>
  <si>
    <t>987EM02</t>
  </si>
  <si>
    <t>991EM02</t>
  </si>
  <si>
    <t>992EM02</t>
  </si>
  <si>
    <t>995ЕM02</t>
  </si>
  <si>
    <t>998EM02</t>
  </si>
  <si>
    <t>МТЗ 82/1 ЭD-2621</t>
  </si>
  <si>
    <t>A721AOD</t>
  </si>
  <si>
    <t>МТЗ 82/1</t>
  </si>
  <si>
    <t>A723AOD</t>
  </si>
  <si>
    <t>МТЗ-80.1</t>
  </si>
  <si>
    <t>A751AOD</t>
  </si>
  <si>
    <t>Трактор МТЗ 82.1</t>
  </si>
  <si>
    <t>A753AOD</t>
  </si>
  <si>
    <t>A755AOD</t>
  </si>
  <si>
    <t>Трактор МТЗ-920 буроям</t>
  </si>
  <si>
    <t>A470ASD</t>
  </si>
  <si>
    <t>Трактов МТЗ - 82</t>
  </si>
  <si>
    <t>A728AOD</t>
  </si>
  <si>
    <t>МТЗ-82,1</t>
  </si>
  <si>
    <t>A752AOD</t>
  </si>
  <si>
    <t>МТЗ-82,1бара</t>
  </si>
  <si>
    <t>A756AOD</t>
  </si>
  <si>
    <t>A758AOD</t>
  </si>
  <si>
    <t>МТЗ-82,1 экскав</t>
  </si>
  <si>
    <t>A761AOD</t>
  </si>
  <si>
    <t>МТЗ-82,1 трактор</t>
  </si>
  <si>
    <t>A762AOD</t>
  </si>
  <si>
    <t>ЭО-2621</t>
  </si>
  <si>
    <t>A763AOD</t>
  </si>
  <si>
    <t>Трактор-экскаватор цепной ЭЦУ-150-22 (МТЗ-82-1 )</t>
  </si>
  <si>
    <t>A764AOD</t>
  </si>
  <si>
    <t>Беларус 320.4 трактор колесный</t>
  </si>
  <si>
    <t>A765AOD</t>
  </si>
  <si>
    <t>МТЗ -82/1 ЭD-2621</t>
  </si>
  <si>
    <t>A768AOD</t>
  </si>
  <si>
    <t>A769AOD</t>
  </si>
  <si>
    <t>Беларус 82.1 с перед отвалом</t>
  </si>
  <si>
    <t>A770AOD</t>
  </si>
  <si>
    <t>AEDA977</t>
  </si>
  <si>
    <t>Прицеп 2птс-4 АЗ-8524</t>
  </si>
  <si>
    <t>AEDA979</t>
  </si>
  <si>
    <t>AEDA996</t>
  </si>
  <si>
    <t>AEDA997</t>
  </si>
  <si>
    <t>AEDA999</t>
  </si>
  <si>
    <t>Прицеп АЗ-8524</t>
  </si>
  <si>
    <t>AFDA004</t>
  </si>
  <si>
    <t>AFD003A</t>
  </si>
  <si>
    <t>AFDA009</t>
  </si>
  <si>
    <t>AFDA001</t>
  </si>
  <si>
    <t>AFDA002</t>
  </si>
  <si>
    <t>Прицеп тракторный
2ПТС-4</t>
  </si>
  <si>
    <t>AFDA006</t>
  </si>
  <si>
    <t>Прицеп А3-8524 тракт</t>
  </si>
  <si>
    <t>AFDA007</t>
  </si>
  <si>
    <t>AFDA008</t>
  </si>
  <si>
    <t>Трактор МТЗ-82.1</t>
  </si>
  <si>
    <t>AOD725</t>
  </si>
  <si>
    <t>МТЗ-82,1бара 759</t>
  </si>
  <si>
    <t>AVB631A</t>
  </si>
  <si>
    <t>А754AOD</t>
  </si>
  <si>
    <t>МТЗ -82/1</t>
  </si>
  <si>
    <t>А767AOD</t>
  </si>
  <si>
    <t>HOWO тягач</t>
  </si>
  <si>
    <t>МТЗ Эксковатор</t>
  </si>
  <si>
    <t>Chevrolet Cobalt Elegant AT</t>
  </si>
  <si>
    <t>Северный</t>
  </si>
  <si>
    <t>расшифровка представлена на сумму 250 тыс тг</t>
  </si>
  <si>
    <t>Категория расходов</t>
  </si>
  <si>
    <t xml:space="preserve"> 2025 год</t>
  </si>
  <si>
    <t xml:space="preserve"> 2026 год</t>
  </si>
  <si>
    <t xml:space="preserve"> 2027 год проект</t>
  </si>
  <si>
    <t>Откл проект 2027/     утв 2026</t>
  </si>
  <si>
    <t>Откл проект 2027/     оценка 2026</t>
  </si>
  <si>
    <t>Уточн план</t>
  </si>
  <si>
    <t>Факт</t>
  </si>
  <si>
    <t>Откл, абс</t>
  </si>
  <si>
    <t>Утвержденный план</t>
  </si>
  <si>
    <t>Уточненный план</t>
  </si>
  <si>
    <t>Факт 1 полугодие</t>
  </si>
  <si>
    <t>Оценка 2026</t>
  </si>
  <si>
    <t>Отк факт/уточн план, абс</t>
  </si>
  <si>
    <t>Отк факт/уточн план, %</t>
  </si>
  <si>
    <t>абс</t>
  </si>
  <si>
    <t>%</t>
  </si>
  <si>
    <t>Услуги по содержанию зданий</t>
  </si>
  <si>
    <t>Услуги по уборке помещений</t>
  </si>
  <si>
    <t>Обслуживание лифтов</t>
  </si>
  <si>
    <t xml:space="preserve">Перенос расходов, связанных с возмещением затрат арендаторами в Неосновную деятельность </t>
  </si>
  <si>
    <t>ИТОГО фактические затраты по финансовой отчетности</t>
  </si>
  <si>
    <t>представлена расшифровка на сумму 7 054 846 тыс тенге. Почему разные значения?</t>
  </si>
  <si>
    <t xml:space="preserve">Расчет потребности затрат по топливу для отопления на 2027 год </t>
  </si>
  <si>
    <t>№№ пп</t>
  </si>
  <si>
    <t>Город/Область</t>
  </si>
  <si>
    <t>Наименование объекта/структ.подразделения</t>
  </si>
  <si>
    <t>Адрес объекта</t>
  </si>
  <si>
    <t>Отапливаемая площадь, кв.м</t>
  </si>
  <si>
    <t>Занимаемый филиал</t>
  </si>
  <si>
    <t>Топливо дизельное летнее бензовоз</t>
  </si>
  <si>
    <t>Дрова</t>
  </si>
  <si>
    <t>Газ сжиженный</t>
  </si>
  <si>
    <t>Уголь</t>
  </si>
  <si>
    <t>Кол-во литров</t>
  </si>
  <si>
    <t>Цена за литр, тенге без НДС</t>
  </si>
  <si>
    <t>Сумма, тенге</t>
  </si>
  <si>
    <t>Кол-во тонн</t>
  </si>
  <si>
    <t>Цена за тонну, тенге без НДС</t>
  </si>
  <si>
    <t>Жетысуская</t>
  </si>
  <si>
    <t>Здание дизельной ПРС-75</t>
  </si>
  <si>
    <t xml:space="preserve"> Аксуский р-н, с. Капал ПРС-75</t>
  </si>
  <si>
    <t>Здание АТС</t>
  </si>
  <si>
    <t xml:space="preserve"> Ескельдинский р-н,  п.Алдабергенова</t>
  </si>
  <si>
    <t xml:space="preserve">АДМИНИСТРАТИВНЫЕ ЗДАНИЯ     </t>
  </si>
  <si>
    <t xml:space="preserve"> Панфиловский район, г.Жаркент ул Головацкого 125</t>
  </si>
  <si>
    <t>Алматинская</t>
  </si>
  <si>
    <t>ЗданиеАТС</t>
  </si>
  <si>
    <t xml:space="preserve"> Райымбекский р-н,с.Каратоган,ул.Абай</t>
  </si>
  <si>
    <t>Аксуский р-н, с.Жансугуров. ул Желтоксан 3</t>
  </si>
  <si>
    <t>Здание дизельной</t>
  </si>
  <si>
    <t>Алакольский район,  ПРС-70 Ушарал</t>
  </si>
  <si>
    <t>Алакольский р-н, с. Ушарал, ул. Конаева 74</t>
  </si>
  <si>
    <t xml:space="preserve">СКЛАДЫ        </t>
  </si>
  <si>
    <t>Балхашский р-н, с. Акколь</t>
  </si>
  <si>
    <t>Балхашский р-н, с. Баканас</t>
  </si>
  <si>
    <t xml:space="preserve">ЗДАНИЕ ДИЗЕЛЬНОЙ      </t>
  </si>
  <si>
    <t xml:space="preserve">СКЛАДЫ    </t>
  </si>
  <si>
    <t xml:space="preserve">ЗДАНИЕ АТС            </t>
  </si>
  <si>
    <t>Балхашский р-н, с. Балатопар</t>
  </si>
  <si>
    <t>Балхашский р-н, с. Береке</t>
  </si>
  <si>
    <t>Тех.здание ОРС-101 Жанашар</t>
  </si>
  <si>
    <t>Енбекшиказахский район,  Жанашар</t>
  </si>
  <si>
    <t>Тех.здание Базаркельды УРС-78</t>
  </si>
  <si>
    <t>Енбекшиказахский район, Базаркельды</t>
  </si>
  <si>
    <t>Тех.здание Богуты ПРС-94</t>
  </si>
  <si>
    <t>Енбекшиказахский район, Богуты</t>
  </si>
  <si>
    <t>Енбекшиказахский район, Есик ул. Абая 109</t>
  </si>
  <si>
    <t>Здание дизельной УРС-92 Маловодное</t>
  </si>
  <si>
    <t>Енбекшиказахский район, Маловодное</t>
  </si>
  <si>
    <t>Енбекшиказахский район,Есик ул.Абая 109</t>
  </si>
  <si>
    <t>Тех.здание УРС-93 Чилик</t>
  </si>
  <si>
    <t>Енбекшиказахский район,Чилик</t>
  </si>
  <si>
    <t>Илийский район,   с.Акчи ул.Белагаш Акулы 34</t>
  </si>
  <si>
    <t>Илийский район,  с.Косозен,ул.Жильникова17</t>
  </si>
  <si>
    <t>Илийский район,  с.Шелеккемир ул.Сандыбая уг.Исаева18</t>
  </si>
  <si>
    <t>Каратальский район,  г.Уштобе ул.Кабанбай Батыра57</t>
  </si>
  <si>
    <t>Кербулакский район,  п.Сарыозек ул.Маметовой4</t>
  </si>
  <si>
    <t>Коксуский район,  п.Балпык би ул Мырзабекова 36</t>
  </si>
  <si>
    <t>Райымбекский район, с.Жаланаш ул.Байгабылова57</t>
  </si>
  <si>
    <t xml:space="preserve">ЗДАНИЕ ДИЗЕЛЬНОЙ     </t>
  </si>
  <si>
    <t>Райымбекский район, с.Жылысай</t>
  </si>
  <si>
    <t>Райымбекский район, с.Узынбулак</t>
  </si>
  <si>
    <t>Райымбекский р-н,с.Болексаз,ул.Кулшашаров</t>
  </si>
  <si>
    <t>Райымбекский р-н,с.Кайнар,ул.Журкабаева 1</t>
  </si>
  <si>
    <t>Райымбекский р-н,с.Какпак,ул.Монай-Мукан</t>
  </si>
  <si>
    <t xml:space="preserve">Райымбекский р-н,с.Текес,ул Шахаман </t>
  </si>
  <si>
    <t xml:space="preserve">Здание АТС </t>
  </si>
  <si>
    <t>Райымбекский р-н,с.Туйык,ул.Монбекбаев</t>
  </si>
  <si>
    <t xml:space="preserve">Произ.  помещ </t>
  </si>
  <si>
    <t>с Кегень ул Жаркынбас 49</t>
  </si>
  <si>
    <t>Здание дизельной ПРС-72</t>
  </si>
  <si>
    <t>Сарканский район,   с.Койлык ул.Макетова45</t>
  </si>
  <si>
    <t>Сарканский район,  г.Сарканд  ул.Тауелсиздык114</t>
  </si>
  <si>
    <t>Уйгурский, с. Чунджа , ул. Арзиева</t>
  </si>
  <si>
    <t>г.Талгар ул Аблайхана 86</t>
  </si>
  <si>
    <t>СФ</t>
  </si>
  <si>
    <t>Актюбинская</t>
  </si>
  <si>
    <t>Кобдинский район, с.Кобда, ул.Астана, 46</t>
  </si>
  <si>
    <t>Атырауский</t>
  </si>
  <si>
    <t>ГЦУСТ</t>
  </si>
  <si>
    <t xml:space="preserve">мкр Жулдыз 51 село  Кайыршахтинский округ  Орбита </t>
  </si>
  <si>
    <t>СКО</t>
  </si>
  <si>
    <t>Здание (ЛТУ) Лит А</t>
  </si>
  <si>
    <t>Айыртауский район, с. Арык-Балык, ул. Бәйкен Әшімов  62</t>
  </si>
  <si>
    <t>ДС</t>
  </si>
  <si>
    <t>Здание (РУТ) Лит А</t>
  </si>
  <si>
    <t>Акжарский район, с. Талщик, ул. Целинная 22.</t>
  </si>
  <si>
    <t>Админ. Здание (РУТ) Лит А</t>
  </si>
  <si>
    <t>Аккайынский район, с. Смирново, ул. Народная 46В.</t>
  </si>
  <si>
    <t>Здание АО"Казахтелеком" (РУТ) Лит А</t>
  </si>
  <si>
    <t>Есильский район, с. Явленка, ул. Тәуелсіздік -9</t>
  </si>
  <si>
    <t>Здание РУТ Лит А</t>
  </si>
  <si>
    <t>Жамбылский район, с. Пресновка, ул. Шайкина 40.</t>
  </si>
  <si>
    <t>Адм. Здание (РУТ) Лит А</t>
  </si>
  <si>
    <t>Кызылжарский район, а. Бесколь, ул. Гагарина -4.</t>
  </si>
  <si>
    <t>Помещение РУТ (часть здания) Лит А</t>
  </si>
  <si>
    <t>Мамлютский район, г. Мамлютка, ул. Абылай Хан 51</t>
  </si>
  <si>
    <t>Часть здания РУТ Лит А</t>
  </si>
  <si>
    <t>Район Г. Мусрепова, с.Новоишимское, ул.Абылай Хан 22</t>
  </si>
  <si>
    <t>Здание РУТ с пристройкой Лит А</t>
  </si>
  <si>
    <t>район М.Жумабаева, г. Булаево, ул. А. Молдагуловой -7.</t>
  </si>
  <si>
    <t>Эстакада для хран матер</t>
  </si>
  <si>
    <t>р-н Шал акына, ул.Желтоксан, 14 (здание под лтц арендуется)</t>
  </si>
  <si>
    <t>Здание техн (РУТ) Лит А</t>
  </si>
  <si>
    <t>Тайыншинский район, г. Тайынша, ул. Кенесары-125</t>
  </si>
  <si>
    <t>Здание РУТ(часть зд-я) Лит А</t>
  </si>
  <si>
    <t>Уалихановский район, с.Кишкенеколь,ул. Уалиханова -81.</t>
  </si>
  <si>
    <t>Костанайская</t>
  </si>
  <si>
    <t>ЛТЦ Узункольского района ЦТО МС</t>
  </si>
  <si>
    <t>Узункольский район, п.Узунколь, ул. Абылайхана, 69</t>
  </si>
  <si>
    <t>ЛТЦ Мендыкаринского района ЦТО МС</t>
  </si>
  <si>
    <t>Мендыкаринский район, с.Боровское, ул.Жеңіс, 8</t>
  </si>
  <si>
    <t>ЛТЦ Карасуского района ЦТО МС</t>
  </si>
  <si>
    <t>Карасуский район, п.Карасу, ул.А.Исакова, 78</t>
  </si>
  <si>
    <t>Октябрьский УТ ЛТЦ Карасуского района ЦТО МС</t>
  </si>
  <si>
    <t>Карасуский район, с. Октябрьское, ул. Ленина, 12</t>
  </si>
  <si>
    <t>ЛТЦ Сарыкольского района ЦТО МС</t>
  </si>
  <si>
    <t>Сарыкольский район, п.Сарыколь, ул. Ленина, 80</t>
  </si>
  <si>
    <t>ЛТЦ Аулиекольского ЦТО МС</t>
  </si>
  <si>
    <t xml:space="preserve">Аулиекольский район, п.Аулиеколь, ул.Байтурсынова, 68 </t>
  </si>
  <si>
    <t>ЛТЦ Наурзумского района ЦТО МС</t>
  </si>
  <si>
    <t>Наурзумский район, с.Караменды,ул.Шакшак Жанибека, 10</t>
  </si>
  <si>
    <t xml:space="preserve">Восточный </t>
  </si>
  <si>
    <t xml:space="preserve">Павлодарская </t>
  </si>
  <si>
    <t xml:space="preserve">Банаульский район, пос. Баянаул, ул. Ауэзова, 21 </t>
  </si>
  <si>
    <t>район Тереңкөл, с.Тереңкөл, ул.Байтурсынова, 99</t>
  </si>
  <si>
    <t xml:space="preserve">обл.Абай </t>
  </si>
  <si>
    <t>ВКО г.Семей, ул.1 линия д.1А ТУСМ -6</t>
  </si>
  <si>
    <t>ВКО г. Семей, ул.1 линия д.1 транспортный цех</t>
  </si>
  <si>
    <t>ВКО Кокпектинский район с. Кокпекты</t>
  </si>
  <si>
    <t>ВКО Урджарский район с. Урджар ул. Абылайхана,139</t>
  </si>
  <si>
    <t>Бескарагайский район</t>
  </si>
  <si>
    <t>Бородулихинский район</t>
  </si>
  <si>
    <t>Бородулихинский район (Ново-Шульба)</t>
  </si>
  <si>
    <t>Семей (Озерка)</t>
  </si>
  <si>
    <t>Семей  (петропавловка)</t>
  </si>
  <si>
    <t>Жарминский район</t>
  </si>
  <si>
    <t>Абайский район</t>
  </si>
  <si>
    <t>Зайсанский район</t>
  </si>
  <si>
    <t>Самарский район</t>
  </si>
  <si>
    <t>Туркестанская</t>
  </si>
  <si>
    <t>здания АТС</t>
  </si>
  <si>
    <t xml:space="preserve"> Арысский район, село Акдала ул.Амангелди, зд.2А</t>
  </si>
  <si>
    <t>Кентау</t>
  </si>
  <si>
    <t xml:space="preserve"> Здания </t>
  </si>
  <si>
    <t xml:space="preserve"> г. Кентау, ул.Яссави  дом  100.</t>
  </si>
  <si>
    <t>Гараж</t>
  </si>
  <si>
    <t>Шардара</t>
  </si>
  <si>
    <t>дизельная</t>
  </si>
  <si>
    <t xml:space="preserve"> г.Шардара, ул. Телестанция б/н /Пирогова/(Аширова б/н)</t>
  </si>
  <si>
    <t>монтер. Дом</t>
  </si>
  <si>
    <t>тех здания РРС</t>
  </si>
  <si>
    <t>Дизельная</t>
  </si>
  <si>
    <t xml:space="preserve"> г.Шымкент ул.Казыбек-би.дом 16"а"</t>
  </si>
  <si>
    <t>Здания АМТС</t>
  </si>
  <si>
    <t xml:space="preserve">Проходная </t>
  </si>
  <si>
    <t>Склады для хр материалов</t>
  </si>
  <si>
    <t>Жамбылская</t>
  </si>
  <si>
    <t>Здание Жамбылcкого ОПУТ</t>
  </si>
  <si>
    <t xml:space="preserve"> Жамбылский р-н. с.Аса ул Абая,119</t>
  </si>
  <si>
    <t xml:space="preserve">Склад  для диз.топливо                           </t>
  </si>
  <si>
    <t xml:space="preserve"> Казыгуртский район, село Кызылкия</t>
  </si>
  <si>
    <t xml:space="preserve"> Казыгуртский район, село Рабат</t>
  </si>
  <si>
    <t xml:space="preserve"> Казыгуртский район, село Турбат</t>
  </si>
  <si>
    <t xml:space="preserve"> Мактааральский рн. п. Асыката</t>
  </si>
  <si>
    <t xml:space="preserve"> р-н им.Т.Рыскулова с.Кулан ул.Исмайлова,11</t>
  </si>
  <si>
    <t xml:space="preserve">Дизельная                                        </t>
  </si>
  <si>
    <t xml:space="preserve">Здание Т.Рыскуловского ОПУТ </t>
  </si>
  <si>
    <t>Контейнер</t>
  </si>
  <si>
    <t xml:space="preserve">Склад для диз.топлива                           </t>
  </si>
  <si>
    <t xml:space="preserve">Тех.здания РРС </t>
  </si>
  <si>
    <t xml:space="preserve"> Сайрамский рн, с.Манкент,    ул.Айнабулак, 1В (А.Навои)</t>
  </si>
  <si>
    <t xml:space="preserve">Здания  АТС </t>
  </si>
  <si>
    <t xml:space="preserve"> Сайрамский рн, с.Манкент,ул.Парча ОБ, 1В (Курбаналиева)</t>
  </si>
  <si>
    <t>РРС техздания</t>
  </si>
  <si>
    <t xml:space="preserve"> Созакский район, с. Жыныс ата (Таукент)</t>
  </si>
  <si>
    <t xml:space="preserve"> Созакский район, село  Жуан тобе</t>
  </si>
  <si>
    <t xml:space="preserve"> Созакский район, село Тасты</t>
  </si>
  <si>
    <t xml:space="preserve"> Тюлкубасский район, село Састобе ул. Майская.  дом 9/2</t>
  </si>
  <si>
    <t>Кызылординская</t>
  </si>
  <si>
    <t>ЦЛКС-1410</t>
  </si>
  <si>
    <t>Аральский район, п. Саксаулск, ул. Каныш Сатбаев, 31</t>
  </si>
  <si>
    <t xml:space="preserve">здания РУТ.АТС </t>
  </si>
  <si>
    <t>Байдибекский район, село Шаян, ул, Жумабаева б/н (Карашаулы 51)</t>
  </si>
  <si>
    <t>Склад для хранение мат-ов</t>
  </si>
  <si>
    <t>Байзакский р-н с.Сарыкемер, ул.Байзак батыра, 106</t>
  </si>
  <si>
    <t xml:space="preserve">Здание Байзакского ОПУТ                </t>
  </si>
  <si>
    <t>Котельная</t>
  </si>
  <si>
    <t>Сарай для хранения диз.топлива</t>
  </si>
  <si>
    <t>Аральск</t>
  </si>
  <si>
    <t>г. Аральск ул. Г. Муратбаева, 47.</t>
  </si>
  <si>
    <t>ЦЛКС-1410 Компрессорная</t>
  </si>
  <si>
    <t>АТС-2</t>
  </si>
  <si>
    <t>г. Аральск, ул. Бактыбай батыра, б/н</t>
  </si>
  <si>
    <t>гараж</t>
  </si>
  <si>
    <t>склад</t>
  </si>
  <si>
    <t>Байконыр</t>
  </si>
  <si>
    <t>ЦЛКС-118</t>
  </si>
  <si>
    <t>г. Байконур пр. Королева б/н</t>
  </si>
  <si>
    <t xml:space="preserve"> здание АТС </t>
  </si>
  <si>
    <t>г. Кентау.  с.Карнак ул Туркестанский б/н</t>
  </si>
  <si>
    <t>ЦЛКС-114</t>
  </si>
  <si>
    <t>г. Кызылорда                                 ул. А. Токмаганбетова, 6</t>
  </si>
  <si>
    <t>г. Кызылорда  ул. А. Токмаганбетова, 6</t>
  </si>
  <si>
    <t>АТС-268</t>
  </si>
  <si>
    <t>г. Кызылорда п. Белкуль мкр. Новый, 1/3</t>
  </si>
  <si>
    <t>АТС (в доверительном управлении)</t>
  </si>
  <si>
    <t>г. Кызылорда п. Караузяк</t>
  </si>
  <si>
    <t>АТС-21</t>
  </si>
  <si>
    <t>г. Кызылорда п. Тасбугет ул. Есенова б/н</t>
  </si>
  <si>
    <t>Здание ЦТО</t>
  </si>
  <si>
    <t>г. Кызылорда ул. Айтеке би 36</t>
  </si>
  <si>
    <t>ДПБ</t>
  </si>
  <si>
    <t>АТС-26/27</t>
  </si>
  <si>
    <t>г. Кызылорда ул. Айтеке би, 13</t>
  </si>
  <si>
    <t>Вспомогательная помещения</t>
  </si>
  <si>
    <t>Вспомогательные помещения</t>
  </si>
  <si>
    <t>г. Кызылорда ул. Айтеке би, 13.</t>
  </si>
  <si>
    <t>Гаражи</t>
  </si>
  <si>
    <t>г. Кызылорда ул. Айтеке би, 36</t>
  </si>
  <si>
    <t>Склады</t>
  </si>
  <si>
    <t>г. Кызылорда ул. Айтеке би, 36.</t>
  </si>
  <si>
    <t>АТС-25</t>
  </si>
  <si>
    <t>г. Кызылорда ул. Мира, 54</t>
  </si>
  <si>
    <t>г. Кызылорда ул. Панфилова, 2</t>
  </si>
  <si>
    <t xml:space="preserve">Гараж-2 </t>
  </si>
  <si>
    <t>Здание склад ЭТУС</t>
  </si>
  <si>
    <t>Здание ТЦ</t>
  </si>
  <si>
    <t>КМТС (центральный склад)</t>
  </si>
  <si>
    <t>г. Кызылорда ул. Торайгырова, 21а</t>
  </si>
  <si>
    <t>Здание  ГТС</t>
  </si>
  <si>
    <t>г. Тараз, ул. Турусова -5</t>
  </si>
  <si>
    <t>Туркестан</t>
  </si>
  <si>
    <t>здания АТС-2</t>
  </si>
  <si>
    <t>г. Туркестан ул.Таукехана  дом 52</t>
  </si>
  <si>
    <t xml:space="preserve"> котельая</t>
  </si>
  <si>
    <t>г. Туркестан,    ул. Кожанова дом 5.</t>
  </si>
  <si>
    <t>здания АТС-3</t>
  </si>
  <si>
    <t>здания РУТ</t>
  </si>
  <si>
    <t>г. Шардара,  ул. Толе би б/н</t>
  </si>
  <si>
    <t xml:space="preserve">Складские помещения </t>
  </si>
  <si>
    <t>г. Шымкент</t>
  </si>
  <si>
    <t>Здания АТС-32</t>
  </si>
  <si>
    <t>г. Шымкент ул. Адырбекова. дом 159</t>
  </si>
  <si>
    <t>Здания  сервис-бюро</t>
  </si>
  <si>
    <t>г. Шымкент ул.Байтурсынова дом 70.</t>
  </si>
  <si>
    <t>Здания АТС-22</t>
  </si>
  <si>
    <t xml:space="preserve">Здания АТС </t>
  </si>
  <si>
    <t>г. Шымкент,  жил.массив Саремий б/н, кварт.253,стр047/2</t>
  </si>
  <si>
    <t>г. Шымкент,  жил.массив Тогыс,зд.405 ул.Кунаева-45,5м2</t>
  </si>
  <si>
    <t>Здания АТС-506</t>
  </si>
  <si>
    <t>г. Шымкент, 21 мкр.Карасу, д. 57</t>
  </si>
  <si>
    <t>Адм.здание транспорт цеха</t>
  </si>
  <si>
    <t>г. Шымкент, Аль-Фарабийский рн, квартал 021, уч.17А (старый адрес:Ташкентское шоссе,1-ый км.)</t>
  </si>
  <si>
    <t xml:space="preserve">АЗС </t>
  </si>
  <si>
    <t>Боксы-склады</t>
  </si>
  <si>
    <t>здания компрессорная</t>
  </si>
  <si>
    <t>Навес для хр мат</t>
  </si>
  <si>
    <t xml:space="preserve">Проходная   </t>
  </si>
  <si>
    <t>Склад</t>
  </si>
  <si>
    <t>Склад- ангар</t>
  </si>
  <si>
    <t>Склад-ангар</t>
  </si>
  <si>
    <t>Трансформаторная</t>
  </si>
  <si>
    <t>г. Шымкент, жил.массив Бадам, кварт.263,стр055</t>
  </si>
  <si>
    <t>г. Шымкент, жил.массив Сайрам, кварт.253,стр047/1 Амир Т.</t>
  </si>
  <si>
    <t>Здания АТС-541</t>
  </si>
  <si>
    <t>г. Шымкент, ул.Курманбекова,д.3 (старый адрес:Тверская, д.3)</t>
  </si>
  <si>
    <t>Здания АТС-501</t>
  </si>
  <si>
    <t>г. Шымкент.  ул.Абдразакова дом.8.кв.1</t>
  </si>
  <si>
    <t>г. Шымкент. Микрорайон "Куншыгыс"</t>
  </si>
  <si>
    <t>здания  АТС 513</t>
  </si>
  <si>
    <t>Здания АТС-521</t>
  </si>
  <si>
    <t>г. Шымкент. мкр. "Отрар" дом 41. кв.1-2</t>
  </si>
  <si>
    <t>Зздания ОДТ</t>
  </si>
  <si>
    <t>г. Шымкент. уг.ул Казыбек би 15-  Туркестанский 20</t>
  </si>
  <si>
    <t>г. Шымкент. Ул.Тыныбаева  дом 4.</t>
  </si>
  <si>
    <t>Здания АТС  21</t>
  </si>
  <si>
    <t>КПП проходная</t>
  </si>
  <si>
    <t xml:space="preserve">навес </t>
  </si>
  <si>
    <t xml:space="preserve">Поизв. здания </t>
  </si>
  <si>
    <t>Арыс</t>
  </si>
  <si>
    <t>г.Арыс,  ул.Толеби  дом 63.</t>
  </si>
  <si>
    <t xml:space="preserve">Здание АТС-6       </t>
  </si>
  <si>
    <t>г.Тараз мкр Талас, 35</t>
  </si>
  <si>
    <t xml:space="preserve">Здание ПСК-36     </t>
  </si>
  <si>
    <t>г.Тараз ул.1-пер Театральная, 4-а</t>
  </si>
  <si>
    <t xml:space="preserve">Бокс                                                    </t>
  </si>
  <si>
    <t>г.Тараз ул.Абая 124</t>
  </si>
  <si>
    <t xml:space="preserve">Бокс                                                     </t>
  </si>
  <si>
    <t xml:space="preserve">Бокс                                                      </t>
  </si>
  <si>
    <t xml:space="preserve">Бокс                                                       </t>
  </si>
  <si>
    <t xml:space="preserve">Бокс                                                         </t>
  </si>
  <si>
    <t xml:space="preserve">Производственное здание                     </t>
  </si>
  <si>
    <t xml:space="preserve">Здание ПСК-39      </t>
  </si>
  <si>
    <t>г.Тараз ул.Абая,429-а</t>
  </si>
  <si>
    <t>Навес для хранения каб.продукции</t>
  </si>
  <si>
    <t>г.Тараз ул.Исатай батыра,4-б</t>
  </si>
  <si>
    <t xml:space="preserve">Гараж                   </t>
  </si>
  <si>
    <t>г.Тараз ул.Королева,5</t>
  </si>
  <si>
    <t xml:space="preserve">Здание АТС-7                                  </t>
  </si>
  <si>
    <t xml:space="preserve">Производственное здание                 </t>
  </si>
  <si>
    <t xml:space="preserve">Здание АТС-2      </t>
  </si>
  <si>
    <t>г.Тараз ул.Сатпаева,4</t>
  </si>
  <si>
    <t>Здания АТС-56</t>
  </si>
  <si>
    <t>г.Шымкент ул.Калдаякова уг пр.Республика д.25 "д"</t>
  </si>
  <si>
    <t>Здания АТС</t>
  </si>
  <si>
    <t xml:space="preserve">г.Шымкент,  Тамерланский . шоссе, дом 1         </t>
  </si>
  <si>
    <t>Здания АТС 511</t>
  </si>
  <si>
    <t>г.Шымкент, пос. Кайтпас-1, ул.  Амангелды б/н</t>
  </si>
  <si>
    <t>г.Шымкент, ул Елшибек батыр дом 110"а"</t>
  </si>
  <si>
    <t>Здания АТС-57</t>
  </si>
  <si>
    <t>г.Шымкент, ул. Казыбек би, дом 24</t>
  </si>
  <si>
    <t>Здания АТС 53</t>
  </si>
  <si>
    <t>Монтерская</t>
  </si>
  <si>
    <t>г.Шымкент, ул. Казыбек би, дом 24.</t>
  </si>
  <si>
    <t xml:space="preserve">Гараж на 15 а/м лит-В (ОДС) </t>
  </si>
  <si>
    <t>Жамбылская обл, Кордайский р-н ст. Отар, ул. Азербаева 20 НРП</t>
  </si>
  <si>
    <t xml:space="preserve">Здание вспом. служб.неотап  лит-Б (ОДС) </t>
  </si>
  <si>
    <t xml:space="preserve">Здание вспом. служб.отап лит-А (ОДС) </t>
  </si>
  <si>
    <t xml:space="preserve">КПП  лит-Д (ОДС) </t>
  </si>
  <si>
    <t xml:space="preserve"> Тех.здание Шакпак ПРС-84 (ОДС)                         </t>
  </si>
  <si>
    <t>Жамбылская обл. Жуалинский р-н  ПРС-84</t>
  </si>
  <si>
    <t xml:space="preserve">Здание дизельной Шакпак ПРС-84 (ОДС) </t>
  </si>
  <si>
    <t>Жамбылская обл. Жуалинский р-н ПРС-84</t>
  </si>
  <si>
    <t xml:space="preserve">Техздание НРП Шыганак (ОДС) </t>
  </si>
  <si>
    <t xml:space="preserve">Жамбылская обл. Мойынкумский р-н, п.Шыганак,  ул.Абая </t>
  </si>
  <si>
    <t xml:space="preserve">Здание дизельной Туймекент ПРС-81 (ОДС) </t>
  </si>
  <si>
    <t>Жамбылская обл., Байзакский р-н,т. Туймекент ПРС-81</t>
  </si>
  <si>
    <t xml:space="preserve">Тех.здание Туймекент ПРС -81 (ОДС)                                    </t>
  </si>
  <si>
    <t xml:space="preserve">Административный корпус г.Тараз ЦЛКС-419 (ОДС) </t>
  </si>
  <si>
    <t>Жамбылская обл., г.Тараз, ул.Б.Момышулы 34 ЦЛКС-116</t>
  </si>
  <si>
    <t xml:space="preserve">Гараж (лабкорп.) г.Тараз ул.Момышулы 34 (ОДС) </t>
  </si>
  <si>
    <t xml:space="preserve">Производственное здание г.Тараз ЦЛКС-41 (ОДС) </t>
  </si>
  <si>
    <t xml:space="preserve">Антенна мачта сооруж.ПРС-83 (ОДС) </t>
  </si>
  <si>
    <t>Жамбылская обл., Жуалинский р-н ПРС-83</t>
  </si>
  <si>
    <t xml:space="preserve">Тех.здание  дизельной Куюк  (ОДС) </t>
  </si>
  <si>
    <t xml:space="preserve">Тех.здание Куюк ПРС-83 (ОДС) </t>
  </si>
  <si>
    <t xml:space="preserve">Тех. здание (ОДС)   </t>
  </si>
  <si>
    <t>Жамбылская обл., Кордайский р-н, Кененский с/о, ПК Кенен ПРС-100</t>
  </si>
  <si>
    <t xml:space="preserve">Гараж (ОДС) </t>
  </si>
  <si>
    <t>Жамбылская обл., Меркинский р-н, с.Жамбыл, ул. Исмайлова, 36 КЗ ЦЛКС-116</t>
  </si>
  <si>
    <t xml:space="preserve">Котельная на дизельном топливе (ОДС)  </t>
  </si>
  <si>
    <t xml:space="preserve">ПЛК с.Мерке ЦЛКС-117 Исмаилова 36 (ОДС) </t>
  </si>
  <si>
    <t xml:space="preserve">Проходная будка (ОДС)  </t>
  </si>
  <si>
    <t xml:space="preserve">Склад (ОДС)  </t>
  </si>
  <si>
    <t xml:space="preserve">Хранилище (ОДС)   </t>
  </si>
  <si>
    <t xml:space="preserve">Хранилище кабеля (ОДС)  </t>
  </si>
  <si>
    <t xml:space="preserve">Гараж на 2 а/м (ОДС) </t>
  </si>
  <si>
    <t>Жамбылская обл., Моинкумский р-н, ст. Хантау, ул. Биназара, Дом 24 НРП</t>
  </si>
  <si>
    <t xml:space="preserve">Склад ГСМ (ОДС) </t>
  </si>
  <si>
    <t xml:space="preserve">Тех. здание (ОДС) </t>
  </si>
  <si>
    <t>Жуалынский р-н, с.Б.Момышулы, ул.Рысбек батыра, 100</t>
  </si>
  <si>
    <t xml:space="preserve">Здание Жуалынского ОПУТ                </t>
  </si>
  <si>
    <t>к.Айтеке би, ул. Жанкожа батыра, 35.</t>
  </si>
  <si>
    <t>Казыгуртский район. село Казыгурт ул. Кунаева, дом 59.</t>
  </si>
  <si>
    <t>котельная</t>
  </si>
  <si>
    <t>склад для хр мат</t>
  </si>
  <si>
    <t xml:space="preserve">Казыгуртский район. село Казыгурт ул. Кунаева, дом 59. </t>
  </si>
  <si>
    <t>Кармакшинский район п.Жосалы , ул.Абая №45.</t>
  </si>
  <si>
    <t>Здание АТС-2</t>
  </si>
  <si>
    <t>Кордайский р-н cт.Отар ул.Азербаева д16 кв1</t>
  </si>
  <si>
    <t>Кордайский р-н а.Степное, ул.Юбилейная</t>
  </si>
  <si>
    <t>Кордайский р-н с.Кордай ул.Толе би,100</t>
  </si>
  <si>
    <t xml:space="preserve">Здание Кордайского ОПУТ              </t>
  </si>
  <si>
    <t>Подстанция</t>
  </si>
  <si>
    <t>Пристройка для тех. нужд</t>
  </si>
  <si>
    <t>Жетысай</t>
  </si>
  <si>
    <t>Бокс на 4 авто</t>
  </si>
  <si>
    <t>Мактааральский район г. Жетысай,  ул. Отемисулы 1/Махамбетова/</t>
  </si>
  <si>
    <t>дизельная РРЛ-21Б</t>
  </si>
  <si>
    <t>РРС техзд.</t>
  </si>
  <si>
    <t>здание АТС-61</t>
  </si>
  <si>
    <t>Мактааральский район г. Жетысай, ул. Байботаева, 14А</t>
  </si>
  <si>
    <t>здание АТС-65</t>
  </si>
  <si>
    <t>Мактааральский район г. Жетысай, ул.Кожанова,47В</t>
  </si>
  <si>
    <t>Мактааральский район село Жылысу (быв Ленина)</t>
  </si>
  <si>
    <t>Мактааральский рн. п.Мырзакент  ул.Мадиходжаева,б/н</t>
  </si>
  <si>
    <t xml:space="preserve">Дизельное помещение </t>
  </si>
  <si>
    <t>Мактааральский рн. С. Атакент</t>
  </si>
  <si>
    <t xml:space="preserve">  Здание Меркенского ОПУТ                   </t>
  </si>
  <si>
    <t xml:space="preserve">Меркенский р-н с.Мерке ул.Исмайлова,228 </t>
  </si>
  <si>
    <t>Мойынкумский р-н с.Берлик ул.Куанышбаева -1</t>
  </si>
  <si>
    <t>Мойынкумский р-н с.Мойынкум ул.Амангелды,149</t>
  </si>
  <si>
    <t xml:space="preserve">Здание Мойынкумского ОПУТ </t>
  </si>
  <si>
    <t>Здания РУТ</t>
  </si>
  <si>
    <t>Ордабасынский район, село  Темирлановка  ул.Аубакирова  дом 5</t>
  </si>
  <si>
    <t>Ордабасынский район, село Бадам, ул.Момышулы б/н,</t>
  </si>
  <si>
    <t>Ордабасынский район, село Буржар</t>
  </si>
  <si>
    <t>Ордабасынский район, село Шубар</t>
  </si>
  <si>
    <t>Отырарский район, село Шаульдер ул. Сарсенбаева  дом 13.</t>
  </si>
  <si>
    <t>п. Жанакорган ул. Амангельды, 65</t>
  </si>
  <si>
    <t>АТС-24 (доверительное управление)</t>
  </si>
  <si>
    <t>п. Торетам ул. Жанкожа батыра, 21</t>
  </si>
  <si>
    <t>АТС-1</t>
  </si>
  <si>
    <t>п.Жалагаш, ул. Желтоксан, 4.</t>
  </si>
  <si>
    <t>Тех здание</t>
  </si>
  <si>
    <t>п.Теренозек, ул.Алиакбарова, 20.</t>
  </si>
  <si>
    <t>Дизельная,Гараж</t>
  </si>
  <si>
    <t>АТС-35</t>
  </si>
  <si>
    <t xml:space="preserve">п.Шиели с.Кокшокы </t>
  </si>
  <si>
    <t>АТС-4</t>
  </si>
  <si>
    <t>п.Шиели ул. Рыскулова 4.</t>
  </si>
  <si>
    <t>АТС-3</t>
  </si>
  <si>
    <t>пос.Жосалы ,ул.Жомартов №7</t>
  </si>
  <si>
    <t>р-н им.Т.Рыскулова с.Кзыл шаруа</t>
  </si>
  <si>
    <t xml:space="preserve">Здание АТС   </t>
  </si>
  <si>
    <t>р-н им.Т.Рыскулова ст. Луговое</t>
  </si>
  <si>
    <t>АТС-539</t>
  </si>
  <si>
    <t>с.Екпенди .ул Бекжуман ата б/н</t>
  </si>
  <si>
    <t>Сайрамский район, с.Сұраншы батыр (Фурманова)</t>
  </si>
  <si>
    <t xml:space="preserve">Произв.помещение </t>
  </si>
  <si>
    <t>Сайрамский район, село Аксукент ул. Абылайхана, 62</t>
  </si>
  <si>
    <t xml:space="preserve">Гараж  </t>
  </si>
  <si>
    <t>Сайрамский район, село Аксукент ул. Абылайхана, 62.</t>
  </si>
  <si>
    <t xml:space="preserve">Дизельная </t>
  </si>
  <si>
    <t xml:space="preserve">Монтерский дом </t>
  </si>
  <si>
    <t xml:space="preserve">Навес </t>
  </si>
  <si>
    <t>Сайрамский район, село Карабулак, ул. Анармат Болуса</t>
  </si>
  <si>
    <t>Сайрамский район, село Карабулак, ул. Рустемова Т.б/н</t>
  </si>
  <si>
    <t>Сайрамский рн, с. Арыс, ул.Уалиханова, №62</t>
  </si>
  <si>
    <t>Сайрамский рн, с.Карасу ул.А.Жубанова, 9 (Юбилейная)</t>
  </si>
  <si>
    <t>Сайрамский рн, с.Кұтарыс, ул. Абая, 16Б</t>
  </si>
  <si>
    <t>АТС и здания сервис бюро</t>
  </si>
  <si>
    <t>Сарыагаш р-н, село Абай,  ул.Конаева б\н</t>
  </si>
  <si>
    <t>хозпостройки</t>
  </si>
  <si>
    <t xml:space="preserve">Сарыагаш.рн,   с.Ынтымак, ул.Айысұлы, 3 </t>
  </si>
  <si>
    <t>Сарыагаш</t>
  </si>
  <si>
    <t>здания дизельная</t>
  </si>
  <si>
    <t>Сарыагашский район, г. Сарыагаш,    ул. Майлыкожа б/н</t>
  </si>
  <si>
    <t>кладовая</t>
  </si>
  <si>
    <t>Производств помещение РУТ</t>
  </si>
  <si>
    <t>складские помещ</t>
  </si>
  <si>
    <t>Сарыагашский район, с. Кызыласкер</t>
  </si>
  <si>
    <t>техздания</t>
  </si>
  <si>
    <t xml:space="preserve">Сарыагашский район,село Жуантобе </t>
  </si>
  <si>
    <t>Сарыагашский районн, село Бирлик</t>
  </si>
  <si>
    <t xml:space="preserve">Гаражи в 3-х боксах                                 </t>
  </si>
  <si>
    <t>Сарысуйский р-н г.Жанатас 3-й мкр дом связи</t>
  </si>
  <si>
    <t xml:space="preserve">Здание Сарысуского ОПУТ </t>
  </si>
  <si>
    <t>Сарысуйский р-н с.Игилик ул. с.Орманова №37</t>
  </si>
  <si>
    <t>Здание ЛТЦ.РРС</t>
  </si>
  <si>
    <t xml:space="preserve">Созакский район, село Созак </t>
  </si>
  <si>
    <t>Созакский район, село Созак  ул. Жибек жолы б/н / Откелбаева</t>
  </si>
  <si>
    <t>Созакский район,село Шолаккорган, ул Молдагулова, б/н</t>
  </si>
  <si>
    <t>РРС техзд</t>
  </si>
  <si>
    <t>Ад.здания  РУТ</t>
  </si>
  <si>
    <t>Сузакский р/н село Шолаккорган,      ул Айтекеби б/н</t>
  </si>
  <si>
    <t>Бокс</t>
  </si>
  <si>
    <t>Таласский р-н г.Каратау, ул.Конаева,48</t>
  </si>
  <si>
    <t xml:space="preserve">Здание Таласского ОПУТ                        </t>
  </si>
  <si>
    <t>Таласский р-н с.Аккуль ул.Конаева б/н</t>
  </si>
  <si>
    <t>Таласский р-н с.Ойык ул. Муратбаева 2</t>
  </si>
  <si>
    <t>Ленгер</t>
  </si>
  <si>
    <t>Тех. Здания РРС</t>
  </si>
  <si>
    <t>Толебийский район, г.Ленгер         1 мкр, бн</t>
  </si>
  <si>
    <t>Толебийский район, г.Ленгер,ул.8 марта, 6 А.</t>
  </si>
  <si>
    <t>Толебийский район, с.1-Мамыр, ул. Кунаева, 40"Б"</t>
  </si>
  <si>
    <t>Толебиский район, с.Коксаяк, ул.Толеби, 409"Б"</t>
  </si>
  <si>
    <t>Техздание КЗ ЦЛКС112 с. Рыскулова</t>
  </si>
  <si>
    <t>Тюлкубаский р/н, с. Рыскулова, ул. Кунева 138</t>
  </si>
  <si>
    <t>Здания дизельная Таш-Тобе ПРС-85</t>
  </si>
  <si>
    <t>Тюлькубасский район, село Састюбинский п/о,084кв. Уч. 4534 ПРС-85</t>
  </si>
  <si>
    <t>Тюлькубасский район, село Т.Рыскулова ул. Рыскулова дом 296</t>
  </si>
  <si>
    <t>Тюлькубасский район, село Т.Рыскулова ул. Рыскулова дом 296.</t>
  </si>
  <si>
    <t>Склад для хр мат</t>
  </si>
  <si>
    <t xml:space="preserve">  монтерская дом</t>
  </si>
  <si>
    <t>Шардаринский район,  с.Достык (Байыркум)</t>
  </si>
  <si>
    <t xml:space="preserve">техздания  </t>
  </si>
  <si>
    <t xml:space="preserve">Гараж                                                    </t>
  </si>
  <si>
    <t>Шуйский р-н г.Шу пер Балуан Шолака,1</t>
  </si>
  <si>
    <t xml:space="preserve">Здание Шуйского ОПУТ   </t>
  </si>
  <si>
    <t>Шуйский р-н с.Толе би ул.Толе би-270</t>
  </si>
  <si>
    <t>Гараж  ЮКО г.Туркестан ул.Ерубаева 221</t>
  </si>
  <si>
    <t>ЮКО , г.Туркестан ул.С.Ерубаева 221, ЦЛКС-113     (адрес ул.Мынбасы б/н)</t>
  </si>
  <si>
    <t>Котельная г.Туркестан ул.Ерубаева 221</t>
  </si>
  <si>
    <t>Тех.здание  г.Туркестан</t>
  </si>
  <si>
    <t>Тех.склад г.Туркестан ул.Ерубаева 221</t>
  </si>
  <si>
    <t xml:space="preserve">Здание дизельной Шымкент УРС-86       </t>
  </si>
  <si>
    <t>ЮКО,  Сайрамский район, уч.кварт.  МРСХО ,"Сайрам", Таштракт б/н. УРС-86</t>
  </si>
  <si>
    <t xml:space="preserve">Тех.здание ПРС-5 </t>
  </si>
  <si>
    <t>ЮКО, Байдибекский район, Мынбулакский с/о, 020 кварт., уч.435 ПРС-5</t>
  </si>
  <si>
    <t>Вспомогательное здание АТУ</t>
  </si>
  <si>
    <t>ЮКО, г.Шымкент, ул.Байдибек би, 135.</t>
  </si>
  <si>
    <t>КПП база ТУСМ-11</t>
  </si>
  <si>
    <t>ПЛК ТУСМ 11</t>
  </si>
  <si>
    <t>Сварочный цех</t>
  </si>
  <si>
    <t>Склад кабельный ПЛК</t>
  </si>
  <si>
    <t>Столярный цех</t>
  </si>
  <si>
    <t>Цех по ремонту электрооборудования г.Шымкент</t>
  </si>
  <si>
    <t>Тех.здание АО "Ынтымак" Казыгуртский р-он  ЮКО</t>
  </si>
  <si>
    <t>ЮКО, Казыгуртский район АО Ынтымак УРС-1</t>
  </si>
  <si>
    <t>Тех.здание ДЭС АО "Ынтымак" Казыгуртский р-онЮКО</t>
  </si>
  <si>
    <t xml:space="preserve">Зд.подсоб.служб </t>
  </si>
  <si>
    <t>ЮКО, Ордабасинский район Шубарский с/о, 077 кварт. Уч.347 УРС-3</t>
  </si>
  <si>
    <t xml:space="preserve">Насосная </t>
  </si>
  <si>
    <t>Тех.здание</t>
  </si>
  <si>
    <t xml:space="preserve">Тех.здание ПРС-4 </t>
  </si>
  <si>
    <t>ЮКО, Отырарский район, Караконырский с/о, 055 кварт., уч.018 ПРС-4</t>
  </si>
  <si>
    <t xml:space="preserve">Здание дизельной с.Абай </t>
  </si>
  <si>
    <t>ЮКО, Сарыагашеский р-н, Биртелек а/о, с.Амангельды ПРС-1А</t>
  </si>
  <si>
    <t>КПП ПРС-1А</t>
  </si>
  <si>
    <t xml:space="preserve">Тех.здание  с.Абай </t>
  </si>
  <si>
    <t>Здание дизельной ПРС-2 Казыгуртский р-он ЮКО</t>
  </si>
  <si>
    <t>ЮКО, Толебийский р-н,Жогары-Аксу с/о уч.Каратобе ПРС-2</t>
  </si>
  <si>
    <t>Тех.здание ПРС-2 Толебийский р-он ЮКО</t>
  </si>
  <si>
    <t>дизельная 100 квт</t>
  </si>
  <si>
    <t xml:space="preserve"> АКМОЛИНСКАЯ</t>
  </si>
  <si>
    <t xml:space="preserve">Зерендинский ЛТУ п.Красный Яр ул.Абая 36 </t>
  </si>
  <si>
    <t>ЗданиеЛТУ</t>
  </si>
  <si>
    <t>Жаксынский  ЛТУ-п. Жаксы, улица Абая - 10</t>
  </si>
  <si>
    <t>Коргалжынский ЛТУ-с. Коргалжын, улица Т. Аубакирова - 5</t>
  </si>
  <si>
    <t xml:space="preserve"> с. Шортанды, улица Советская - 18</t>
  </si>
  <si>
    <t>Карагандинская</t>
  </si>
  <si>
    <t>Административное здание</t>
  </si>
  <si>
    <t>Осакаровский р-н, п.Молодежный, Абая, 15</t>
  </si>
  <si>
    <t>Бухар-Жырауский р-н, п.Ботакара, пр.Бухар-Жырау, 69.</t>
  </si>
  <si>
    <t>Шетский р-н, п.Аксу-Аюлы, Жангутти би, 37.</t>
  </si>
  <si>
    <t>г. Караганда ул.Складская 10</t>
  </si>
  <si>
    <t>СФ соб</t>
  </si>
  <si>
    <t>Осакаровский район</t>
  </si>
  <si>
    <t>Каркаралинский район</t>
  </si>
  <si>
    <t>представленв расшифровки и пояснения (лист Топл для отопл)</t>
  </si>
  <si>
    <t>Охрана объектов производственного назначения</t>
  </si>
  <si>
    <t>Обработка деревян.констр-й огнезащ.сост.</t>
  </si>
  <si>
    <t>Обслуживание ОПС</t>
  </si>
  <si>
    <t>Обслуживание системы АУГП</t>
  </si>
  <si>
    <t>Перезарядка и ремонт огнетушителей</t>
  </si>
  <si>
    <t>Демонтажные работы</t>
  </si>
  <si>
    <t>Противопожарные мероприятия</t>
  </si>
  <si>
    <t>Техническое освидетельствование , ремонт и заполнение ОТВ системы АГПТ (новая потребность) 1 раз в 10 лет</t>
  </si>
  <si>
    <t>представлена расшифровка на сумму 3 117 678 тенне и пояснения в листе Охр объектов ПС</t>
  </si>
  <si>
    <t>детализация не представлена (объем потребления, тариф), пояснение в листе Электроэнергия</t>
  </si>
  <si>
    <t>Ежемесячный отчет по капитальным вложениям, курируемым СФ за январь-июль 2026 года</t>
  </si>
  <si>
    <t>Наименование проекта</t>
  </si>
  <si>
    <t>Оставшаяся сумма в 2026 году</t>
  </si>
  <si>
    <t>Срок амортизации</t>
  </si>
  <si>
    <t>Амортизационные отчисления в месяц</t>
  </si>
  <si>
    <t>Амортизационные отчисления в год</t>
  </si>
  <si>
    <t>Наименование категории/проекта</t>
  </si>
  <si>
    <t>План 2026, скорр. на май 2026</t>
  </si>
  <si>
    <t>Факт январь-июль</t>
  </si>
  <si>
    <t>Отклонение</t>
  </si>
  <si>
    <t>Пояснения</t>
  </si>
  <si>
    <t>Капитальный ремонт  защитных сооружений гражданской обороны Общества</t>
  </si>
  <si>
    <t>I</t>
  </si>
  <si>
    <t>ОПТИМИЗАЦИЯ ЗАТРАТ</t>
  </si>
  <si>
    <t>Обесп-е передисл-ции сотрудн-в из БЦ Кайсар Плаза</t>
  </si>
  <si>
    <t>На амортизацию не влияет</t>
  </si>
  <si>
    <t>Капитализируемый ремонт  ГС АН</t>
  </si>
  <si>
    <t>Перевод об. Юж и Алм рег.с дизеля на газ</t>
  </si>
  <si>
    <t>Прочее строительство ГС АН</t>
  </si>
  <si>
    <t>II</t>
  </si>
  <si>
    <t>ПРОЕКТЫ КАТЕГОРИИ LTO</t>
  </si>
  <si>
    <t>Приобретение ОС (ОЭЗиС)</t>
  </si>
  <si>
    <t>III</t>
  </si>
  <si>
    <t>ВСПОМОГАТЕЛЬНЫЕ ИНВЕСТИЦИИ</t>
  </si>
  <si>
    <t>Поддержание АХД активов 2026</t>
  </si>
  <si>
    <t>2.1</t>
  </si>
  <si>
    <t>Амортизационные отчисления на 4 кв</t>
  </si>
  <si>
    <t>2.3</t>
  </si>
  <si>
    <t xml:space="preserve">Приобретение ОС </t>
  </si>
  <si>
    <t>ОЭЗиС</t>
  </si>
  <si>
    <t>см.расшифровку</t>
  </si>
  <si>
    <t>АХО</t>
  </si>
  <si>
    <t>отчет zims9 + оценка</t>
  </si>
  <si>
    <t>Проекты</t>
  </si>
  <si>
    <t>Факт                                                                                       по проектам БКВ 2024</t>
  </si>
  <si>
    <t>КР ПСС 2023</t>
  </si>
  <si>
    <t>Капитализируемый ремонт и прочее стр-во ГС АН</t>
  </si>
  <si>
    <t>По проектам прошлых лет</t>
  </si>
  <si>
    <t>факт янв-июль</t>
  </si>
  <si>
    <t>откл</t>
  </si>
  <si>
    <t>Примечание</t>
  </si>
  <si>
    <t>IV</t>
  </si>
  <si>
    <t>КР ГС АН - РазрабПСД КРсан-быт здАТС7 ул.Турысова 5</t>
  </si>
  <si>
    <t>уменьшение ЭСФ за декабрь 2025</t>
  </si>
  <si>
    <t>В факте июля</t>
  </si>
  <si>
    <t>ДЦ приобр ОС (кроме мебели)</t>
  </si>
  <si>
    <t>см. расшифровку</t>
  </si>
  <si>
    <t>Кресла для сотрудников</t>
  </si>
  <si>
    <t>Стоимость транспортных услуг по доставке ОС, передача из ДТК ТОО "Маккам"</t>
  </si>
  <si>
    <t>КР ПСС 2023 - г.Уральск пр. Н.Назарбаева 186,  ПСС г.Атырау ул.Абая, 6</t>
  </si>
  <si>
    <t>По договору с ТОО "KazDorStroy LTD" от 16.01.2024 года. АВР от 31.12.2024. КР ПСС г. Уральск</t>
  </si>
  <si>
    <t>Объемы АГПТ передаваемые СФ</t>
  </si>
  <si>
    <t>Переданы от ОДС по распоряжению ОДС №53 от 02.04.2026, см.приложения</t>
  </si>
  <si>
    <t>Итого</t>
  </si>
  <si>
    <t>V</t>
  </si>
  <si>
    <t>Оценка 2025</t>
  </si>
  <si>
    <t>Факт янв-июль 2026</t>
  </si>
  <si>
    <t>Капитализируемый ремонт ГС АН</t>
  </si>
  <si>
    <t>Прочее стр-во ГС АН</t>
  </si>
  <si>
    <t>Капитализируемый ремонт ГС ТН</t>
  </si>
  <si>
    <t>проверка</t>
  </si>
  <si>
    <t>Информация к отклонению оценки 2024</t>
  </si>
  <si>
    <t>По четырем проектам, при оценке в 2024 году в сумме 78 207 тыс. тенге фактические расходы, по состоянию на 31.05.2025 сложились на 9 657 тыс. тенге меньше</t>
  </si>
  <si>
    <t>Проект</t>
  </si>
  <si>
    <t>Оценка 2024</t>
  </si>
  <si>
    <t>1024143/2024/1 21.10.2024 КР Кровли Фасад Сауран 1</t>
  </si>
  <si>
    <t>КР Панфиловского ЛТЦ Жаркент, АР</t>
  </si>
  <si>
    <t>КРАДМ Здание КПП УТО (АР)</t>
  </si>
  <si>
    <t xml:space="preserve"> КР Сарканд-Аксуского ЛТЦ (АР)</t>
  </si>
  <si>
    <t>По двум проектам при оценке в 2024 в сумме 31 325 тыс. тенге фактические затраты, по состоянию на 31.07.2025, составили на 3 783 тыс. тенге больше</t>
  </si>
  <si>
    <t>935691/2024/1 12.01.2024 КР СервисБюро Букетова 36 (СР)</t>
  </si>
  <si>
    <t>КР складов  г.Талдыкорган, ул.Акын Сара, ( АР)</t>
  </si>
  <si>
    <t>По одному проекту при оценке в 2024 в сумме 21 355 тыс. тенге фактические затраты, по состоянию на 31.08.2025, составили на 3 141 тыс. тенге меньше</t>
  </si>
  <si>
    <t>КР СБ и санбыт пом в с. Жансугурова ул. (АР)</t>
  </si>
  <si>
    <t>По четырем проектам при оценке в 2024 в сумме 33 769  тыс. тенге фактические затраты, по состоянию на 31.12.2025, составили 0 тыс. тенге</t>
  </si>
  <si>
    <t>КР ПСС г.Атырау, Абая 6</t>
  </si>
  <si>
    <t xml:space="preserve">Договора с ТОО «KazDorStroy LTD» были расторгнуты 22.09.2025 из-за недобросовестности подрядчика .
Сумма оценки по объекту г.Уральск пр Назарбаева,186- 7 682 т.тн.,  за фактически выполненные работы, на которые ТОО "KazDorStroy LTD"  не предоставлены документы. </t>
  </si>
  <si>
    <t>КР ПСС Кульсары Махамбет 211</t>
  </si>
  <si>
    <t>КР ПСС г. Уральск Назарбаева 186</t>
  </si>
  <si>
    <t>КР ПСС г.Риддер, ул.М.Ауэзова</t>
  </si>
  <si>
    <t>Договор о закупке услуг №927568/2024/1 от 18.01.2024 с подрядчиком ТОО «KazDorStroy LTD» был расторгнут СФ в одностороннем порядке, из-за нарушения сроков исполнения работ.  Срок завершения работ по капитальному ремонту пункта сети
сервиса в городе Риддер установлен по 16 июля 2024 года. 1 апреля 2025 года АО «Казахтелеком» направило в адрес ТОО «KazDorStroy LTD» уведомление об одностороннем отказе от договора наосновании подпункта 8.3.2. договора. В течение 2025 тянутся судебные тяжбы.</t>
  </si>
  <si>
    <t>Проверка</t>
  </si>
  <si>
    <t>Пояснения к проектам, по которым факт сложился меньше, чем оценка 2025</t>
  </si>
  <si>
    <t>Факт янв 2026</t>
  </si>
  <si>
    <t>КР ГС АН, Талгарский р-н с. Нура Инкарбека ЧС</t>
  </si>
  <si>
    <t>уменьшение СМР</t>
  </si>
  <si>
    <t>КР ГС АН г. Кзылорда, ЦТО, водоснабжение Айтекиби 36</t>
  </si>
  <si>
    <t>ИТОГО рост</t>
  </si>
  <si>
    <t>По существующим ОС и НМА</t>
  </si>
  <si>
    <t>ОС</t>
  </si>
  <si>
    <t>Оценка ОС 2026</t>
  </si>
  <si>
    <t>Оценка НМА 2026</t>
  </si>
  <si>
    <t>Оценка ОС 2027 по существующим ОС и НМА</t>
  </si>
  <si>
    <t>Амортизация по проектам 2026 года, переходящая на 2027</t>
  </si>
  <si>
    <t>Амортизация по проектам 2027 года</t>
  </si>
  <si>
    <t>Итого потребность на 2027 год</t>
  </si>
  <si>
    <t>НМА</t>
  </si>
  <si>
    <t>расчеты и пояснения в листе Аморт 2029-2027 и Аморт Динамика</t>
  </si>
  <si>
    <t>централизованно</t>
  </si>
  <si>
    <t>б/и</t>
  </si>
  <si>
    <t>Командировочные расходы служебные,  в тг, свод</t>
  </si>
  <si>
    <t>1 кв 2025</t>
  </si>
  <si>
    <t>в том числе помесяцам:</t>
  </si>
  <si>
    <t>2 кв 2025</t>
  </si>
  <si>
    <t>3 кв 2025</t>
  </si>
  <si>
    <t>4 кв 2025</t>
  </si>
  <si>
    <t>Итого 2025 год</t>
  </si>
  <si>
    <t>Подразделения</t>
  </si>
  <si>
    <t>январь план</t>
  </si>
  <si>
    <t>Факт январь</t>
  </si>
  <si>
    <t>откл., к плану, абс</t>
  </si>
  <si>
    <t>к  плану, в %</t>
  </si>
  <si>
    <t>План февраль</t>
  </si>
  <si>
    <t>Факт февраль</t>
  </si>
  <si>
    <t>План март</t>
  </si>
  <si>
    <t>Факт март</t>
  </si>
  <si>
    <t>План апрель</t>
  </si>
  <si>
    <t>Факт апрель</t>
  </si>
  <si>
    <t>План май</t>
  </si>
  <si>
    <t>Факт май</t>
  </si>
  <si>
    <t>План июнь</t>
  </si>
  <si>
    <t>Факт июнь</t>
  </si>
  <si>
    <t>План июль</t>
  </si>
  <si>
    <t>Факт июль</t>
  </si>
  <si>
    <t>План август</t>
  </si>
  <si>
    <t>Факт август</t>
  </si>
  <si>
    <t>План сентябрь</t>
  </si>
  <si>
    <t>Факт сентябрь</t>
  </si>
  <si>
    <t>План октябрь</t>
  </si>
  <si>
    <t>Факт октябрь</t>
  </si>
  <si>
    <t>Факт ноябрь</t>
  </si>
  <si>
    <t>Факт декабрь</t>
  </si>
  <si>
    <t>План январь-декабрь</t>
  </si>
  <si>
    <t>Факт январь-декабрь</t>
  </si>
  <si>
    <t>РУКОВОДСТВО</t>
  </si>
  <si>
    <t>БЛОК ПРОЧИХ ФУНКЦИЙ</t>
  </si>
  <si>
    <t>БЛОК ГД</t>
  </si>
  <si>
    <t>БЛОК HR</t>
  </si>
  <si>
    <t>ЮРИДИЧЕСКИЙ БЛОК</t>
  </si>
  <si>
    <t>ФИНАНСОВО-ЭКОНОМИЧЕСКИЙ БЛОК</t>
  </si>
  <si>
    <t>АДМИНИСТРАТИВНЫЙ БЛОК</t>
  </si>
  <si>
    <t>в том числе:</t>
  </si>
  <si>
    <t>АдмБлок (бэк-офис)</t>
  </si>
  <si>
    <t>АдмБлок (фронт-офис)</t>
  </si>
  <si>
    <t>Сервисный сбор</t>
  </si>
  <si>
    <t>1 кв 2026</t>
  </si>
  <si>
    <t>в том числе по месяцам:</t>
  </si>
  <si>
    <t>2 кв 2026</t>
  </si>
  <si>
    <t>3 кв 2026</t>
  </si>
  <si>
    <t>4 кв 2026</t>
  </si>
  <si>
    <t>Итого 2026 год</t>
  </si>
  <si>
    <t>План январь-июль</t>
  </si>
  <si>
    <t>Руководство</t>
  </si>
  <si>
    <t>представлены расшифровки в разрезе СП за 2025 год, 7 мес 2026 год. План 2027 года не представлен</t>
  </si>
  <si>
    <t>ДУУиО (10/092026)</t>
  </si>
  <si>
    <t xml:space="preserve">2027 г к 2025 </t>
  </si>
  <si>
    <t>Одобренные ЦА 10092026</t>
  </si>
  <si>
    <t>Плановая потребность в размере 728 849 тыс.тг. закладывалась для обеспечения топливом в 1 квартале 2027. Оценка 2026 года меньше плана, поскольку фактическое списание будет меньше чем объем закупаемого топлива на объем, необходимый для первого квартала 2027 года. Чтобы Общество не осталось без запасов топлива в начале 2027 года необходимо оставить запланированную сумму</t>
  </si>
  <si>
    <t>Весь наемный транспорт обеспечивает перевозку административного персонала (ПП и руководство ЦА). Соответственно весь план необходимо перенести в расходы периода. В 2026 году план был скорректирован на себестоимость из-за ошибки инициатора. При этом можно увидеть что весь факт 2026 года отражается в расходах периода</t>
  </si>
  <si>
    <t>Осуществление ремонтных работ в 2027 году планируется реализовывать в пределах договора КОЗ. Поэтому данную потребность нужно перенести в статью Коммунальные услуги</t>
  </si>
  <si>
    <t>Срезали физическую охрану объектов СФ. Данные по ожидаемым тарифам и охраняемым территориям приходили от Управляющего директора по безопасности</t>
  </si>
  <si>
    <t>Данную плановую потребность просим перенести в себестоимость, поскольку весь транспорт в СФ является технологическим, соответственно план на АП мы не можем планировать. Но фактические расходы присутствует, поскольку перевозка адм персонала осуществляется по мере необходимости</t>
  </si>
  <si>
    <t>В данной статье закладывается большой рост, поскольку будет осуществляться аренда МФУ для всего Общества. В 2026 году догоовр уже заключен и в 2027 году также будет реализован. Оценка 2026 года более низкая поскольку договор в текущем году заключился только в августе месяце</t>
  </si>
  <si>
    <t>Рост от утвержденного бюджета 2026 года произошел только по новогодним подаркам на 232 622 тыс.тг и по отчислению профсоюзам и ДОЛ СКЛ на 92 195 тыс.тг. (бюджет по которым ЦА в 2026 году довел на 0 плане). При этом предлагаем оставить сокращение на 29,7 млн тг.</t>
  </si>
  <si>
    <t>Оптимизация данных доходов произошла по результатам обсуждения об обнулении данных доходов/расходов, чтобы они не задваивались?</t>
  </si>
  <si>
    <t>Оптимизация данных доходов произошла по результатам обсуждения об обнулении данных доходов/расходов, чтобы они не задваивались? Необходимо вернуть план доходов от электронной коммерции согласно Договора о совместной деятельности № 104-27-ДСД от 28.03.2017 года. Данный план отражен в форме ВГО с Нурсат в размере 3 909 тыс.тг</t>
  </si>
  <si>
    <t>С таким планом по служебным командировкам в 2027 году будет наблюдаться дефицит средств. Проектная деятельность филиалов расширяется, соответственно выезды инженерного состава и водителей СФ растет значительно</t>
  </si>
  <si>
    <t>По данной статье факт складывается за счет командировок производственного персонала, а именно -водители, машинисты, трактористы. Так, за 8 месяцев расходы, включая по подготовке кадров, составили 268 309 т.т., из них на производственные - 265 345 т.т.. До конца года ожидается исполнение (по среднему фактическому значению) на уровне 398 018 т.т. С учетом роста МРП (4693 тн. или 8,5%) на 2027 предлагаем включить - 431 849 т.т. плюс по подготовке кадров 11 480 т.т.т, итого по статье 443 329 т.т.</t>
  </si>
  <si>
    <t>Перенести в КОЗ на В4-4</t>
  </si>
  <si>
    <t>Сюда нужно перенести плановую потребность из себестоимости</t>
  </si>
  <si>
    <t>Необходимо вернуть первоначально заявленную сумму, поскольку эта сумма расчитана на обеспечение сотовой связью всех генеральных директоров общества. Маленькая оценка и факт текущего года только потому что большинсво ГД отказались от данной услуги. В следующем году они все могут ей воспользоваться, однако, средств не будет</t>
  </si>
  <si>
    <t>Бухгалтера будут проводить проводки, значит будет факт и не будет плана? В СФ только коммунальные (без электроэнергии)</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</si>
</sst>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 _₽_-;\-* #,##0\ _₽_-;_-* &quot;-&quot;\ _₽_-;_-@_-"/>
    <numFmt numFmtId="43" formatCode="_-* #,##0.00\ _₽_-;\-* #,##0.00\ _₽_-;_-* &quot;-&quot;??\ _₽_-;_-@_-"/>
    <numFmt numFmtId="164" formatCode="_-* #,##0.00_-;\-* #,##0.00_-;_-* &quot;-&quot;??_-;_-@_-"/>
    <numFmt numFmtId="165" formatCode="#,##0.0"/>
    <numFmt numFmtId="166" formatCode="_-* #,##0_т_._-;\-* #,##0_т_._-;_-* &quot;-&quot;_т_._-;_-@_-"/>
    <numFmt numFmtId="167" formatCode="#,##0_ ;[Red]\-#,##0\ "/>
    <numFmt numFmtId="168" formatCode="_-* #,##0.00_р_._-;\-* #,##0.00_р_._-;_-* &quot;-&quot;??_р_._-;_-@_-"/>
    <numFmt numFmtId="169" formatCode="#,##0.00\ _₽"/>
    <numFmt numFmtId="170" formatCode="#,##0\ _₽"/>
    <numFmt numFmtId="171" formatCode="#,##0.00_ ;[Red]\-#,##0.00\ "/>
  </numFmts>
  <fonts count="99"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i/>
      <sz val="12"/>
      <name val="Times New Roman"/>
      <family val="1"/>
      <charset val="204"/>
    </font>
    <font>
      <sz val="12"/>
      <name val="Times New Roman"/>
      <family val="1"/>
      <charset val="204"/>
    </font>
    <font>
      <b/>
      <sz val="12"/>
      <name val="Times New Roman"/>
      <family val="1"/>
      <charset val="204"/>
    </font>
    <font>
      <b/>
      <sz val="11"/>
      <name val="Arial Cyr"/>
      <charset val="204"/>
    </font>
    <font>
      <b/>
      <sz val="11"/>
      <color rgb="FF0000FF"/>
      <name val="Arial Cyr"/>
      <charset val="204"/>
    </font>
    <font>
      <b/>
      <sz val="11"/>
      <color indexed="8"/>
      <name val="Arial Cyr"/>
      <charset val="204"/>
    </font>
    <font>
      <sz val="11"/>
      <color indexed="8"/>
      <name val="Arial Cyr"/>
      <charset val="204"/>
    </font>
    <font>
      <sz val="11"/>
      <color rgb="FF0000FF"/>
      <name val="Arial Cyr"/>
      <charset val="204"/>
    </font>
    <font>
      <i/>
      <sz val="11"/>
      <color indexed="8"/>
      <name val="Arial Cyr"/>
      <charset val="204"/>
    </font>
    <font>
      <i/>
      <sz val="11"/>
      <color theme="1"/>
      <name val="Arial Cyr"/>
      <charset val="204"/>
    </font>
    <font>
      <i/>
      <sz val="11"/>
      <color rgb="FF0000FF"/>
      <name val="Arial Cyr"/>
      <charset val="204"/>
    </font>
    <font>
      <sz val="11"/>
      <color theme="1"/>
      <name val="Arial Cyr"/>
      <charset val="204"/>
    </font>
    <font>
      <b/>
      <sz val="11"/>
      <color theme="1"/>
      <name val="Arial Cyr"/>
      <charset val="204"/>
    </font>
    <font>
      <sz val="11"/>
      <name val="Arial Cyr"/>
      <charset val="204"/>
    </font>
    <font>
      <b/>
      <i/>
      <sz val="11"/>
      <color indexed="8"/>
      <name val="Arial Cyr"/>
      <charset val="204"/>
    </font>
    <font>
      <i/>
      <sz val="11"/>
      <name val="Arial Cyr"/>
      <charset val="204"/>
    </font>
    <font>
      <sz val="11"/>
      <color rgb="FFFF0000"/>
      <name val="Arial Cyr"/>
      <charset val="204"/>
    </font>
    <font>
      <b/>
      <sz val="12"/>
      <color indexed="8"/>
      <name val="Times New Roman"/>
      <family val="1"/>
      <charset val="204"/>
    </font>
    <font>
      <sz val="10"/>
      <name val="Courier New Cyr"/>
      <charset val="204"/>
    </font>
    <font>
      <sz val="10"/>
      <name val="Times New Roman"/>
      <family val="1"/>
      <charset val="204"/>
    </font>
    <font>
      <i/>
      <sz val="10"/>
      <color rgb="FF0070C0"/>
      <name val="Arial Cyr"/>
      <charset val="204"/>
    </font>
    <font>
      <sz val="10"/>
      <color rgb="FFFF0000"/>
      <name val="Arial Cyr"/>
      <charset val="204"/>
    </font>
    <font>
      <b/>
      <sz val="10"/>
      <name val="Arial Cyr"/>
      <charset val="204"/>
    </font>
    <font>
      <b/>
      <sz val="10"/>
      <color rgb="FFFF0000"/>
      <name val="Arial Cyr"/>
      <charset val="204"/>
    </font>
    <font>
      <sz val="8"/>
      <name val="Arial Cyr"/>
      <charset val="204"/>
    </font>
    <font>
      <b/>
      <i/>
      <sz val="11"/>
      <name val="Arial Cyr"/>
      <charset val="204"/>
    </font>
    <font>
      <b/>
      <sz val="12"/>
      <color rgb="FFC00000"/>
      <name val="Times New Roman"/>
      <family val="1"/>
      <charset val="204"/>
    </font>
    <font>
      <b/>
      <sz val="14"/>
      <color theme="1"/>
      <name val="Times New Roman"/>
      <family val="1"/>
      <charset val="204"/>
    </font>
    <font>
      <sz val="12"/>
      <name val="Arial Cyr"/>
      <charset val="204"/>
    </font>
    <font>
      <b/>
      <sz val="20"/>
      <name val="Times New Roman"/>
      <family val="1"/>
      <charset val="204"/>
    </font>
    <font>
      <b/>
      <sz val="11"/>
      <color theme="1"/>
      <name val="Calibri"/>
      <family val="2"/>
      <charset val="204"/>
      <scheme val="minor"/>
    </font>
    <font>
      <sz val="9"/>
      <color theme="1"/>
      <name val="Times New Roman"/>
      <family val="1"/>
      <charset val="204"/>
    </font>
    <font>
      <b/>
      <sz val="14"/>
      <color rgb="FF000099"/>
      <name val="Times New Roman"/>
      <family val="1"/>
      <charset val="204"/>
    </font>
    <font>
      <b/>
      <sz val="11"/>
      <name val="Times New Roman"/>
      <family val="1"/>
      <charset val="204"/>
    </font>
    <font>
      <sz val="9"/>
      <color theme="1"/>
      <name val="Calibri"/>
      <family val="2"/>
      <charset val="204"/>
      <scheme val="minor"/>
    </font>
    <font>
      <b/>
      <i/>
      <sz val="11"/>
      <color theme="1"/>
      <name val="Times New Roman"/>
      <family val="1"/>
      <charset val="204"/>
    </font>
    <font>
      <sz val="11"/>
      <color theme="1"/>
      <name val="Times New Roman"/>
      <family val="1"/>
      <charset val="204"/>
    </font>
    <font>
      <b/>
      <sz val="11"/>
      <color theme="1"/>
      <name val="Times New Roman"/>
      <family val="1"/>
      <charset val="204"/>
    </font>
    <font>
      <sz val="11"/>
      <name val="Times New Roman"/>
      <family val="1"/>
      <charset val="204"/>
    </font>
    <font>
      <i/>
      <sz val="11"/>
      <color theme="1"/>
      <name val="Times New Roman"/>
      <family val="1"/>
      <charset val="204"/>
    </font>
    <font>
      <sz val="10"/>
      <color theme="1"/>
      <name val="Arial Cyr"/>
      <charset val="204"/>
    </font>
    <font>
      <i/>
      <sz val="10"/>
      <name val="Arial Cyr"/>
      <charset val="204"/>
    </font>
    <font>
      <b/>
      <i/>
      <sz val="10"/>
      <color rgb="FF0070C0"/>
      <name val="Arial Cyr"/>
      <charset val="204"/>
    </font>
    <font>
      <b/>
      <i/>
      <sz val="11"/>
      <color theme="1"/>
      <name val="Arial Cyr"/>
      <charset val="204"/>
    </font>
    <font>
      <i/>
      <sz val="11"/>
      <color rgb="FFFF0000"/>
      <name val="Arial Cyr"/>
      <charset val="204"/>
    </font>
    <font>
      <b/>
      <sz val="11"/>
      <color rgb="FFFF0000"/>
      <name val="Arial Cyr"/>
      <charset val="204"/>
    </font>
    <font>
      <sz val="11"/>
      <name val="Calibri"/>
      <family val="2"/>
      <scheme val="minor"/>
    </font>
    <font>
      <b/>
      <sz val="11"/>
      <name val="Calibri"/>
      <family val="2"/>
      <scheme val="minor"/>
    </font>
    <font>
      <sz val="12"/>
      <color rgb="FFFF0000"/>
      <name val="Times New Roman"/>
      <family val="1"/>
      <charset val="204"/>
    </font>
    <font>
      <b/>
      <sz val="12"/>
      <color rgb="FFFF0000"/>
      <name val="Times New Roman"/>
      <family val="1"/>
      <charset val="204"/>
    </font>
    <font>
      <b/>
      <i/>
      <sz val="11"/>
      <color rgb="FFFF0000"/>
      <name val="Arial Cyr"/>
      <charset val="204"/>
    </font>
    <font>
      <sz val="11"/>
      <color rgb="FFFF0000"/>
      <name val="Calibri"/>
      <family val="2"/>
      <scheme val="minor"/>
    </font>
    <font>
      <b/>
      <sz val="11"/>
      <color rgb="FFFF0000"/>
      <name val="Calibri"/>
      <family val="2"/>
      <charset val="204"/>
      <scheme val="minor"/>
    </font>
    <font>
      <sz val="11"/>
      <color theme="1"/>
      <name val="Calibri"/>
      <family val="2"/>
      <scheme val="minor"/>
    </font>
    <font>
      <b/>
      <sz val="11"/>
      <name val="Arial"/>
      <family val="2"/>
      <charset val="204"/>
    </font>
    <font>
      <sz val="11"/>
      <name val="Arial"/>
      <family val="2"/>
      <charset val="204"/>
    </font>
    <font>
      <b/>
      <sz val="12"/>
      <name val="Arial"/>
      <family val="2"/>
      <charset val="204"/>
    </font>
    <font>
      <sz val="12"/>
      <name val="Arial"/>
      <family val="2"/>
      <charset val="204"/>
    </font>
    <font>
      <sz val="12"/>
      <color rgb="FFFF0000"/>
      <name val="Arial"/>
      <family val="2"/>
      <charset val="204"/>
    </font>
    <font>
      <b/>
      <sz val="10"/>
      <name val="Arial"/>
      <family val="2"/>
      <charset val="204"/>
    </font>
    <font>
      <sz val="12"/>
      <color rgb="FF0000FF"/>
      <name val="Times New Roman"/>
      <family val="1"/>
      <charset val="204"/>
    </font>
    <font>
      <b/>
      <sz val="12"/>
      <color rgb="FF0000FF"/>
      <name val="Times New Roman"/>
      <family val="1"/>
      <charset val="204"/>
    </font>
    <font>
      <b/>
      <sz val="12"/>
      <color theme="1"/>
      <name val="Times New Roman"/>
      <family val="1"/>
      <charset val="204"/>
    </font>
    <font>
      <sz val="12"/>
      <color theme="1"/>
      <name val="Times New Roman"/>
      <family val="1"/>
      <charset val="204"/>
    </font>
    <font>
      <b/>
      <sz val="11"/>
      <color indexed="8"/>
      <name val="Times New Roman"/>
      <family val="1"/>
      <charset val="204"/>
    </font>
    <font>
      <sz val="10"/>
      <name val="Helv"/>
      <charset val="204"/>
    </font>
    <font>
      <b/>
      <i/>
      <sz val="11"/>
      <color rgb="FFFF0000"/>
      <name val="Times New Roman"/>
      <family val="1"/>
      <charset val="204"/>
    </font>
    <font>
      <sz val="11"/>
      <color rgb="FF1F1F1F"/>
      <name val="Times New Roman"/>
      <family val="1"/>
      <charset val="204"/>
    </font>
    <font>
      <sz val="11"/>
      <color indexed="8"/>
      <name val="Calibri"/>
      <family val="2"/>
      <charset val="204"/>
    </font>
    <font>
      <sz val="11"/>
      <color indexed="8"/>
      <name val="Times New Roman"/>
      <family val="1"/>
      <charset val="204"/>
    </font>
    <font>
      <sz val="12"/>
      <color indexed="8"/>
      <name val="Times New Roman"/>
      <family val="1"/>
      <charset val="204"/>
    </font>
    <font>
      <sz val="10"/>
      <color theme="1"/>
      <name val="Times New Roman"/>
      <family val="1"/>
      <charset val="204"/>
    </font>
    <font>
      <sz val="8"/>
      <color theme="1"/>
      <name val="Times New Roman"/>
      <family val="1"/>
      <charset val="204"/>
    </font>
    <font>
      <sz val="9"/>
      <color indexed="81"/>
      <name val="Tahoma"/>
      <family val="2"/>
      <charset val="204"/>
    </font>
    <font>
      <b/>
      <sz val="9"/>
      <color indexed="81"/>
      <name val="Tahoma"/>
      <family val="2"/>
      <charset val="204"/>
    </font>
    <font>
      <b/>
      <sz val="14"/>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indexed="8"/>
      <name val="Times New Roman"/>
      <family val="1"/>
      <charset val="204"/>
    </font>
    <font>
      <i/>
      <sz val="10"/>
      <name val="Times New Roman"/>
      <family val="1"/>
      <charset val="204"/>
    </font>
    <font>
      <sz val="10"/>
      <name val="Times New Roman Cyr"/>
      <charset val="204"/>
    </font>
    <font>
      <i/>
      <sz val="10"/>
      <color theme="1"/>
      <name val="Times New Roman"/>
      <family val="1"/>
      <charset val="204"/>
    </font>
    <font>
      <b/>
      <i/>
      <sz val="10"/>
      <color theme="1"/>
      <name val="Times New Roman"/>
      <family val="1"/>
      <charset val="204"/>
    </font>
    <font>
      <b/>
      <i/>
      <sz val="10"/>
      <name val="Times New Roman"/>
      <family val="1"/>
      <charset val="204"/>
    </font>
    <font>
      <b/>
      <sz val="10"/>
      <color rgb="FFFF0000"/>
      <name val="Times New Roman"/>
      <family val="1"/>
      <charset val="204"/>
    </font>
    <font>
      <b/>
      <i/>
      <u/>
      <sz val="10"/>
      <color theme="1"/>
      <name val="Times New Roman"/>
      <family val="1"/>
      <charset val="204"/>
    </font>
    <font>
      <b/>
      <u/>
      <sz val="10"/>
      <color theme="1"/>
      <name val="Times New Roman"/>
      <family val="1"/>
      <charset val="204"/>
    </font>
    <font>
      <b/>
      <sz val="10"/>
      <color theme="3" tint="-0.249977111117893"/>
      <name val="Times New Roman"/>
      <family val="1"/>
      <charset val="204"/>
    </font>
    <font>
      <b/>
      <sz val="10"/>
      <color theme="3" tint="-0.249977111117893"/>
      <name val="Calibri"/>
      <family val="2"/>
      <charset val="204"/>
      <scheme val="minor"/>
    </font>
    <font>
      <sz val="10"/>
      <color rgb="FFFF0000"/>
      <name val="Times New Roman"/>
      <family val="1"/>
      <charset val="204"/>
    </font>
    <font>
      <sz val="11"/>
      <color indexed="8"/>
      <name val="Calibri"/>
      <family val="2"/>
    </font>
    <font>
      <sz val="10"/>
      <color theme="1"/>
      <name val="Arial"/>
      <family val="2"/>
      <charset val="204"/>
    </font>
    <font>
      <b/>
      <sz val="10"/>
      <color theme="1"/>
      <name val="Arial"/>
      <family val="2"/>
      <charset val="204"/>
    </font>
    <font>
      <sz val="10"/>
      <color rgb="FF0000FF"/>
      <name val="Arial"/>
      <family val="2"/>
      <charset val="204"/>
    </font>
  </fonts>
  <fills count="36">
    <fill>
      <patternFill patternType="none"/>
    </fill>
    <fill>
      <patternFill patternType="gray125"/>
    </fill>
    <fill>
      <gradientFill degree="270">
        <stop position="0">
          <color theme="0"/>
        </stop>
        <stop position="1">
          <color rgb="FFFFFFCC"/>
        </stop>
      </gradientFill>
    </fill>
    <fill>
      <patternFill patternType="solid">
        <fgColor theme="7" tint="0.59999389629810485"/>
        <bgColor auto="1"/>
      </patternFill>
    </fill>
    <fill>
      <patternFill patternType="solid">
        <fgColor theme="0"/>
        <bgColor indexed="64"/>
      </patternFill>
    </fill>
    <fill>
      <gradientFill degree="90">
        <stop position="0">
          <color theme="0"/>
        </stop>
        <stop position="0.5">
          <color rgb="FFCCFFFF"/>
        </stop>
        <stop position="1">
          <color theme="0"/>
        </stop>
      </gradientFill>
    </fill>
    <fill>
      <gradientFill type="path" left="0.5" right="0.5" top="0.5" bottom="0.5">
        <stop position="0">
          <color rgb="FFFFFFCC"/>
        </stop>
        <stop position="1">
          <color rgb="FFCCFFFF"/>
        </stop>
      </gradientFill>
    </fill>
    <fill>
      <patternFill patternType="solid">
        <fgColor rgb="FFFFFF00"/>
        <bgColor indexed="64"/>
      </patternFill>
    </fill>
    <fill>
      <patternFill patternType="solid">
        <fgColor rgb="FFCCFFCC"/>
        <bgColor indexed="64"/>
      </patternFill>
    </fill>
    <fill>
      <gradientFill type="path" left="0.5" right="0.5" top="0.5" bottom="0.5">
        <stop position="0">
          <color rgb="FFCCFFFF"/>
        </stop>
        <stop position="1">
          <color rgb="FFFFFFCC"/>
        </stop>
      </gradientFill>
    </fill>
    <fill>
      <patternFill patternType="solid">
        <fgColor theme="7" tint="0.79998168889431442"/>
        <bgColor auto="1"/>
      </patternFill>
    </fill>
    <fill>
      <patternFill patternType="solid">
        <fgColor theme="7" tint="0.59999389629810485"/>
        <bgColor indexed="64"/>
      </patternFill>
    </fill>
    <fill>
      <patternFill patternType="solid">
        <fgColor theme="4" tint="0.59999389629810485"/>
        <bgColor auto="1"/>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bgColor auto="1"/>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5" tint="0.79998168889431442"/>
        <bgColor auto="1"/>
      </patternFill>
    </fill>
    <fill>
      <patternFill patternType="solid">
        <fgColor rgb="FFFFFF00"/>
        <bgColor auto="1"/>
      </patternFill>
    </fill>
    <fill>
      <patternFill patternType="solid">
        <fgColor theme="9" tint="0.79998168889431442"/>
        <bgColor indexed="64"/>
      </patternFill>
    </fill>
    <fill>
      <patternFill patternType="solid">
        <fgColor theme="4" tint="0.79998168889431442"/>
        <bgColor theme="4" tint="0.79998168889431442"/>
      </patternFill>
    </fill>
    <fill>
      <patternFill patternType="solid">
        <fgColor rgb="FF99FF99"/>
        <bgColor indexed="64"/>
      </patternFill>
    </fill>
    <fill>
      <patternFill patternType="solid">
        <fgColor theme="8" tint="0.79998168889431442"/>
        <bgColor indexed="64"/>
      </patternFill>
    </fill>
    <fill>
      <patternFill patternType="solid">
        <fgColor rgb="FFFFFFFF"/>
        <bgColor indexed="64"/>
      </patternFill>
    </fill>
    <fill>
      <patternFill patternType="solid">
        <fgColor theme="0"/>
        <bgColor theme="9" tint="0.79998168889431442"/>
      </patternFill>
    </fill>
    <fill>
      <patternFill patternType="solid">
        <fgColor theme="0"/>
        <bgColor rgb="FFFFFFFF"/>
      </patternFill>
    </fill>
    <fill>
      <patternFill patternType="solid">
        <fgColor indexed="9"/>
        <bgColor indexed="64"/>
      </patternFill>
    </fill>
    <fill>
      <gradientFill degree="90">
        <stop position="0">
          <color theme="0"/>
        </stop>
        <stop position="0.5">
          <color theme="0" tint="-0.1490218817712943"/>
        </stop>
        <stop position="1">
          <color theme="0"/>
        </stop>
      </gradientFill>
    </fill>
    <fill>
      <patternFill patternType="solid">
        <fgColor indexed="22"/>
        <bgColor indexed="64"/>
      </patternFill>
    </fill>
    <fill>
      <patternFill patternType="solid">
        <fgColor rgb="FFFF0000"/>
        <bgColor auto="1"/>
      </patternFill>
    </fill>
    <fill>
      <patternFill patternType="solid">
        <fgColor rgb="FFFF0000"/>
        <bgColor indexed="64"/>
      </patternFill>
    </fill>
  </fills>
  <borders count="200">
    <border>
      <left/>
      <right/>
      <top/>
      <bottom/>
      <diagonal/>
    </border>
    <border>
      <left style="medium">
        <color rgb="FF0000FF"/>
      </left>
      <right style="hair">
        <color rgb="FF0000FF"/>
      </right>
      <top style="thin">
        <color rgb="FF0000FF"/>
      </top>
      <bottom/>
      <diagonal/>
    </border>
    <border>
      <left style="hair">
        <color rgb="FF0000FF"/>
      </left>
      <right style="hair">
        <color rgb="FF0000FF"/>
      </right>
      <top style="thin">
        <color rgb="FF0000FF"/>
      </top>
      <bottom/>
      <diagonal/>
    </border>
    <border>
      <left style="hair">
        <color rgb="FF0000FF"/>
      </left>
      <right/>
      <top style="thin">
        <color rgb="FF0000FF"/>
      </top>
      <bottom/>
      <diagonal/>
    </border>
    <border>
      <left style="thin">
        <color rgb="FF0000FF"/>
      </left>
      <right style="hair">
        <color rgb="FF0000FF"/>
      </right>
      <top style="thin">
        <color rgb="FF0000FF"/>
      </top>
      <bottom/>
      <diagonal/>
    </border>
    <border>
      <left style="hair">
        <color rgb="FF0000FF"/>
      </left>
      <right style="thin">
        <color rgb="FF0000FF"/>
      </right>
      <top style="thin">
        <color rgb="FF0000FF"/>
      </top>
      <bottom/>
      <diagonal/>
    </border>
    <border>
      <left/>
      <right style="hair">
        <color rgb="FF0000FF"/>
      </right>
      <top style="thin">
        <color rgb="FF0000FF"/>
      </top>
      <bottom/>
      <diagonal/>
    </border>
    <border>
      <left style="hair">
        <color rgb="FF0000FF"/>
      </left>
      <right style="medium">
        <color rgb="FF0000FF"/>
      </right>
      <top style="thin">
        <color rgb="FF0000FF"/>
      </top>
      <bottom/>
      <diagonal/>
    </border>
    <border>
      <left style="medium">
        <color theme="5" tint="-0.499984740745262"/>
      </left>
      <right style="hair">
        <color theme="5" tint="-0.499984740745262"/>
      </right>
      <top style="medium">
        <color theme="5" tint="-0.499984740745262"/>
      </top>
      <bottom/>
      <diagonal/>
    </border>
    <border>
      <left style="hair">
        <color theme="5" tint="-0.499984740745262"/>
      </left>
      <right style="medium">
        <color theme="5" tint="-0.499984740745262"/>
      </right>
      <top style="medium">
        <color theme="5" tint="-0.499984740745262"/>
      </top>
      <bottom/>
      <diagonal/>
    </border>
    <border>
      <left style="medium">
        <color theme="5" tint="-0.499984740745262"/>
      </left>
      <right style="hair">
        <color theme="5" tint="-0.499984740745262"/>
      </right>
      <top/>
      <bottom style="medium">
        <color theme="5" tint="-0.499984740745262"/>
      </bottom>
      <diagonal/>
    </border>
    <border>
      <left style="hair">
        <color theme="5" tint="-0.499984740745262"/>
      </left>
      <right style="medium">
        <color theme="5" tint="-0.499984740745262"/>
      </right>
      <top/>
      <bottom style="medium">
        <color theme="5" tint="-0.499984740745262"/>
      </bottom>
      <diagonal/>
    </border>
    <border>
      <left style="medium">
        <color theme="5" tint="-0.499984740745262"/>
      </left>
      <right style="hair">
        <color theme="5" tint="-0.499984740745262"/>
      </right>
      <top style="medium">
        <color theme="5" tint="-0.499984740745262"/>
      </top>
      <bottom style="medium">
        <color theme="5" tint="-0.499984740745262"/>
      </bottom>
      <diagonal/>
    </border>
    <border>
      <left style="hair">
        <color theme="5" tint="-0.499984740745262"/>
      </left>
      <right style="medium">
        <color theme="5" tint="-0.499984740745262"/>
      </right>
      <top style="medium">
        <color theme="5" tint="-0.499984740745262"/>
      </top>
      <bottom style="medium">
        <color theme="5" tint="-0.499984740745262"/>
      </bottom>
      <diagonal/>
    </border>
    <border>
      <left style="medium">
        <color rgb="FF0000FF"/>
      </left>
      <right style="hair">
        <color rgb="FF0000FF"/>
      </right>
      <top style="medium">
        <color rgb="FF0000FF"/>
      </top>
      <bottom style="medium">
        <color rgb="FF0000FF"/>
      </bottom>
      <diagonal/>
    </border>
    <border>
      <left style="hair">
        <color rgb="FF0000FF"/>
      </left>
      <right style="hair">
        <color rgb="FF0000FF"/>
      </right>
      <top style="medium">
        <color rgb="FF0000FF"/>
      </top>
      <bottom style="medium">
        <color rgb="FF0000FF"/>
      </bottom>
      <diagonal/>
    </border>
    <border>
      <left style="hair">
        <color rgb="FF0000FF"/>
      </left>
      <right/>
      <top style="medium">
        <color rgb="FF0000FF"/>
      </top>
      <bottom style="medium">
        <color rgb="FF0000FF"/>
      </bottom>
      <diagonal/>
    </border>
    <border>
      <left style="thin">
        <color rgb="FF0000FF"/>
      </left>
      <right style="hair">
        <color rgb="FF0000FF"/>
      </right>
      <top style="medium">
        <color rgb="FF0000FF"/>
      </top>
      <bottom style="medium">
        <color rgb="FF0000FF"/>
      </bottom>
      <diagonal/>
    </border>
    <border>
      <left style="hair">
        <color rgb="FF0000FF"/>
      </left>
      <right style="thin">
        <color rgb="FF0000FF"/>
      </right>
      <top style="medium">
        <color rgb="FF0000FF"/>
      </top>
      <bottom style="medium">
        <color rgb="FF0000FF"/>
      </bottom>
      <diagonal/>
    </border>
    <border>
      <left/>
      <right style="hair">
        <color rgb="FF0000FF"/>
      </right>
      <top style="medium">
        <color rgb="FF0000FF"/>
      </top>
      <bottom style="medium">
        <color rgb="FF0000FF"/>
      </bottom>
      <diagonal/>
    </border>
    <border>
      <left style="hair">
        <color rgb="FF0000FF"/>
      </left>
      <right style="medium">
        <color rgb="FF0000FF"/>
      </right>
      <top style="medium">
        <color rgb="FF0000FF"/>
      </top>
      <bottom style="medium">
        <color rgb="FF0000FF"/>
      </bottom>
      <diagonal/>
    </border>
    <border>
      <left style="medium">
        <color theme="5" tint="-0.499984740745262"/>
      </left>
      <right style="hair">
        <color theme="5" tint="-0.499984740745262"/>
      </right>
      <top/>
      <bottom style="hair">
        <color theme="5" tint="-0.499984740745262"/>
      </bottom>
      <diagonal/>
    </border>
    <border>
      <left style="hair">
        <color theme="5" tint="-0.499984740745262"/>
      </left>
      <right style="medium">
        <color theme="5" tint="-0.499984740745262"/>
      </right>
      <top/>
      <bottom style="hair">
        <color theme="5" tint="-0.499984740745262"/>
      </bottom>
      <diagonal/>
    </border>
    <border>
      <left style="medium">
        <color rgb="FF0000FF"/>
      </left>
      <right style="hair">
        <color rgb="FF0000FF"/>
      </right>
      <top/>
      <bottom style="hair">
        <color rgb="FF0000FF"/>
      </bottom>
      <diagonal/>
    </border>
    <border>
      <left style="hair">
        <color rgb="FF0000FF"/>
      </left>
      <right style="hair">
        <color rgb="FF0000FF"/>
      </right>
      <top/>
      <bottom style="hair">
        <color rgb="FF0000FF"/>
      </bottom>
      <diagonal/>
    </border>
    <border>
      <left style="hair">
        <color rgb="FF0000FF"/>
      </left>
      <right/>
      <top/>
      <bottom style="hair">
        <color rgb="FF0000FF"/>
      </bottom>
      <diagonal/>
    </border>
    <border>
      <left style="thin">
        <color rgb="FF0000FF"/>
      </left>
      <right style="hair">
        <color rgb="FF0000FF"/>
      </right>
      <top/>
      <bottom style="hair">
        <color rgb="FF0000FF"/>
      </bottom>
      <diagonal/>
    </border>
    <border>
      <left style="hair">
        <color rgb="FF0000FF"/>
      </left>
      <right style="thin">
        <color rgb="FF0000FF"/>
      </right>
      <top/>
      <bottom style="hair">
        <color rgb="FF0000FF"/>
      </bottom>
      <diagonal/>
    </border>
    <border>
      <left/>
      <right style="hair">
        <color rgb="FF0000FF"/>
      </right>
      <top/>
      <bottom style="hair">
        <color rgb="FF0000FF"/>
      </bottom>
      <diagonal/>
    </border>
    <border>
      <left style="hair">
        <color rgb="FF0000FF"/>
      </left>
      <right style="medium">
        <color rgb="FF0000FF"/>
      </right>
      <top/>
      <bottom style="hair">
        <color rgb="FF0000FF"/>
      </bottom>
      <diagonal/>
    </border>
    <border>
      <left style="medium">
        <color theme="5" tint="-0.499984740745262"/>
      </left>
      <right style="hair">
        <color theme="5" tint="-0.499984740745262"/>
      </right>
      <top style="hair">
        <color theme="5" tint="-0.499984740745262"/>
      </top>
      <bottom style="hair">
        <color theme="5" tint="-0.499984740745262"/>
      </bottom>
      <diagonal/>
    </border>
    <border>
      <left style="hair">
        <color theme="5" tint="-0.499984740745262"/>
      </left>
      <right style="medium">
        <color theme="5" tint="-0.499984740745262"/>
      </right>
      <top style="hair">
        <color theme="5" tint="-0.499984740745262"/>
      </top>
      <bottom style="hair">
        <color theme="5" tint="-0.499984740745262"/>
      </bottom>
      <diagonal/>
    </border>
    <border>
      <left style="medium">
        <color rgb="FF0000FF"/>
      </left>
      <right style="hair">
        <color rgb="FF0000FF"/>
      </right>
      <top style="hair">
        <color rgb="FF0000FF"/>
      </top>
      <bottom style="hair">
        <color rgb="FF0000FF"/>
      </bottom>
      <diagonal/>
    </border>
    <border>
      <left style="hair">
        <color rgb="FF0000FF"/>
      </left>
      <right style="hair">
        <color rgb="FF0000FF"/>
      </right>
      <top style="hair">
        <color rgb="FF0000FF"/>
      </top>
      <bottom style="hair">
        <color rgb="FF0000FF"/>
      </bottom>
      <diagonal/>
    </border>
    <border>
      <left style="hair">
        <color rgb="FF0000FF"/>
      </left>
      <right/>
      <top style="hair">
        <color rgb="FF0000FF"/>
      </top>
      <bottom style="hair">
        <color rgb="FF0000FF"/>
      </bottom>
      <diagonal/>
    </border>
    <border>
      <left style="thin">
        <color rgb="FF0000FF"/>
      </left>
      <right style="hair">
        <color rgb="FF0000FF"/>
      </right>
      <top style="hair">
        <color rgb="FF0000FF"/>
      </top>
      <bottom style="hair">
        <color rgb="FF0000FF"/>
      </bottom>
      <diagonal/>
    </border>
    <border>
      <left style="hair">
        <color rgb="FF0000FF"/>
      </left>
      <right style="thin">
        <color rgb="FF0000FF"/>
      </right>
      <top style="hair">
        <color rgb="FF0000FF"/>
      </top>
      <bottom style="hair">
        <color rgb="FF0000FF"/>
      </bottom>
      <diagonal/>
    </border>
    <border>
      <left/>
      <right style="hair">
        <color rgb="FF0000FF"/>
      </right>
      <top style="hair">
        <color rgb="FF0000FF"/>
      </top>
      <bottom style="hair">
        <color rgb="FF0000FF"/>
      </bottom>
      <diagonal/>
    </border>
    <border>
      <left style="hair">
        <color rgb="FF0000FF"/>
      </left>
      <right style="medium">
        <color rgb="FF0000FF"/>
      </right>
      <top style="hair">
        <color rgb="FF0000FF"/>
      </top>
      <bottom style="hair">
        <color rgb="FF0000FF"/>
      </bottom>
      <diagonal/>
    </border>
    <border>
      <left style="medium">
        <color theme="5" tint="-0.499984740745262"/>
      </left>
      <right style="hair">
        <color theme="5" tint="-0.499984740745262"/>
      </right>
      <top style="hair">
        <color theme="5" tint="-0.499984740745262"/>
      </top>
      <bottom/>
      <diagonal/>
    </border>
    <border>
      <left style="hair">
        <color theme="5" tint="-0.499984740745262"/>
      </left>
      <right style="medium">
        <color theme="5" tint="-0.499984740745262"/>
      </right>
      <top style="hair">
        <color theme="5" tint="-0.499984740745262"/>
      </top>
      <bottom/>
      <diagonal/>
    </border>
    <border>
      <left style="medium">
        <color theme="5" tint="-0.499984740745262"/>
      </left>
      <right style="hair">
        <color theme="5" tint="-0.499984740745262"/>
      </right>
      <top/>
      <bottom/>
      <diagonal/>
    </border>
    <border>
      <left style="hair">
        <color theme="5" tint="-0.499984740745262"/>
      </left>
      <right style="medium">
        <color theme="5" tint="-0.499984740745262"/>
      </right>
      <top/>
      <bottom/>
      <diagonal/>
    </border>
    <border>
      <left style="medium">
        <color rgb="FF0000FF"/>
      </left>
      <right style="hair">
        <color rgb="FF0000FF"/>
      </right>
      <top style="hair">
        <color rgb="FF0000FF"/>
      </top>
      <bottom style="medium">
        <color rgb="FF0000FF"/>
      </bottom>
      <diagonal/>
    </border>
    <border>
      <left style="hair">
        <color rgb="FF0000FF"/>
      </left>
      <right style="hair">
        <color rgb="FF0000FF"/>
      </right>
      <top style="hair">
        <color rgb="FF0000FF"/>
      </top>
      <bottom style="medium">
        <color rgb="FF0000FF"/>
      </bottom>
      <diagonal/>
    </border>
    <border>
      <left style="hair">
        <color rgb="FF0000FF"/>
      </left>
      <right/>
      <top style="hair">
        <color rgb="FF0000FF"/>
      </top>
      <bottom style="medium">
        <color rgb="FF0000FF"/>
      </bottom>
      <diagonal/>
    </border>
    <border>
      <left style="thin">
        <color rgb="FF0000FF"/>
      </left>
      <right style="hair">
        <color rgb="FF0000FF"/>
      </right>
      <top style="hair">
        <color rgb="FF0000FF"/>
      </top>
      <bottom style="medium">
        <color rgb="FF0000FF"/>
      </bottom>
      <diagonal/>
    </border>
    <border>
      <left style="hair">
        <color rgb="FF0000FF"/>
      </left>
      <right style="thin">
        <color rgb="FF0000FF"/>
      </right>
      <top style="hair">
        <color rgb="FF0000FF"/>
      </top>
      <bottom style="medium">
        <color rgb="FF0000FF"/>
      </bottom>
      <diagonal/>
    </border>
    <border>
      <left/>
      <right style="hair">
        <color rgb="FF0000FF"/>
      </right>
      <top style="hair">
        <color rgb="FF0000FF"/>
      </top>
      <bottom style="medium">
        <color rgb="FF0000FF"/>
      </bottom>
      <diagonal/>
    </border>
    <border>
      <left style="hair">
        <color rgb="FF0000FF"/>
      </left>
      <right style="medium">
        <color rgb="FF0000FF"/>
      </right>
      <top style="hair">
        <color rgb="FF0000FF"/>
      </top>
      <bottom style="medium">
        <color rgb="FF0000FF"/>
      </bottom>
      <diagonal/>
    </border>
    <border>
      <left style="medium">
        <color theme="5" tint="-0.499984740745262"/>
      </left>
      <right style="medium">
        <color theme="5" tint="-0.499984740745262"/>
      </right>
      <top style="medium">
        <color theme="5" tint="-0.499984740745262"/>
      </top>
      <bottom/>
      <diagonal/>
    </border>
    <border>
      <left style="medium">
        <color theme="5" tint="-0.499984740745262"/>
      </left>
      <right style="medium">
        <color rgb="FF0000FF"/>
      </right>
      <top style="medium">
        <color theme="5" tint="-0.499984740745262"/>
      </top>
      <bottom/>
      <diagonal/>
    </border>
    <border>
      <left style="medium">
        <color theme="5" tint="-0.499984740745262"/>
      </left>
      <right style="medium">
        <color theme="5" tint="-0.499984740745262"/>
      </right>
      <top/>
      <bottom/>
      <diagonal/>
    </border>
    <border>
      <left style="medium">
        <color theme="5" tint="-0.499984740745262"/>
      </left>
      <right style="medium">
        <color rgb="FF0000FF"/>
      </right>
      <top/>
      <bottom/>
      <diagonal/>
    </border>
    <border>
      <left style="medium">
        <color theme="5" tint="-0.499984740745262"/>
      </left>
      <right style="medium">
        <color theme="5" tint="-0.499984740745262"/>
      </right>
      <top/>
      <bottom style="medium">
        <color theme="5" tint="-0.499984740745262"/>
      </bottom>
      <diagonal/>
    </border>
    <border>
      <left style="medium">
        <color theme="5" tint="-0.499984740745262"/>
      </left>
      <right style="medium">
        <color rgb="FF0000FF"/>
      </right>
      <top/>
      <bottom style="medium">
        <color theme="5" tint="-0.499984740745262"/>
      </bottom>
      <diagonal/>
    </border>
    <border>
      <left style="medium">
        <color rgb="FF0000FF"/>
      </left>
      <right style="medium">
        <color rgb="FF0000FF"/>
      </right>
      <top/>
      <bottom style="hair">
        <color rgb="FF0000FF"/>
      </bottom>
      <diagonal/>
    </border>
    <border>
      <left style="medium">
        <color rgb="FF0000FF"/>
      </left>
      <right style="medium">
        <color rgb="FF0000FF"/>
      </right>
      <top/>
      <bottom/>
      <diagonal/>
    </border>
    <border>
      <left style="medium">
        <color rgb="FF0000FF"/>
      </left>
      <right style="medium">
        <color rgb="FF0000FF"/>
      </right>
      <top style="hair">
        <color rgb="FF0000FF"/>
      </top>
      <bottom style="hair">
        <color rgb="FF0000FF"/>
      </bottom>
      <diagonal/>
    </border>
    <border>
      <left style="medium">
        <color rgb="FF0000FF"/>
      </left>
      <right style="medium">
        <color rgb="FF0000FF"/>
      </right>
      <top style="medium">
        <color rgb="FF0000FF"/>
      </top>
      <bottom/>
      <diagonal/>
    </border>
    <border>
      <left style="medium">
        <color rgb="FF0000FF"/>
      </left>
      <right style="medium">
        <color rgb="FF0000FF"/>
      </right>
      <top/>
      <bottom style="medium">
        <color rgb="FF0000FF"/>
      </bottom>
      <diagonal/>
    </border>
    <border>
      <left style="medium">
        <color rgb="FF0000FF"/>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rgb="FF0000FF"/>
      </right>
      <top style="hair">
        <color auto="1"/>
      </top>
      <bottom style="hair">
        <color auto="1"/>
      </bottom>
      <diagonal/>
    </border>
    <border>
      <left style="thin">
        <color rgb="FF0000FF"/>
      </left>
      <right style="hair">
        <color auto="1"/>
      </right>
      <top style="hair">
        <color auto="1"/>
      </top>
      <bottom style="hair">
        <color auto="1"/>
      </bottom>
      <diagonal/>
    </border>
    <border>
      <left style="hair">
        <color auto="1"/>
      </left>
      <right/>
      <top style="hair">
        <color auto="1"/>
      </top>
      <bottom style="hair">
        <color auto="1"/>
      </bottom>
      <diagonal/>
    </border>
    <border>
      <left style="medium">
        <color rgb="FF0000FF"/>
      </left>
      <right style="medium">
        <color rgb="FF0000FF"/>
      </right>
      <top style="thin">
        <color rgb="FF0000FF"/>
      </top>
      <bottom/>
      <diagonal/>
    </border>
    <border>
      <left style="medium">
        <color rgb="FF0000FF"/>
      </left>
      <right style="medium">
        <color rgb="FF0000FF"/>
      </right>
      <top style="hair">
        <color auto="1"/>
      </top>
      <bottom style="hair">
        <color auto="1"/>
      </bottom>
      <diagonal/>
    </border>
    <border>
      <left style="medium">
        <color rgb="FF0000FF"/>
      </left>
      <right style="hair">
        <color auto="1"/>
      </right>
      <top/>
      <bottom style="hair">
        <color auto="1"/>
      </bottom>
      <diagonal/>
    </border>
    <border>
      <left style="hair">
        <color auto="1"/>
      </left>
      <right style="hair">
        <color auto="1"/>
      </right>
      <top/>
      <bottom style="hair">
        <color auto="1"/>
      </bottom>
      <diagonal/>
    </border>
    <border>
      <left style="hair">
        <color auto="1"/>
      </left>
      <right style="thin">
        <color rgb="FF0000FF"/>
      </right>
      <top/>
      <bottom style="hair">
        <color auto="1"/>
      </bottom>
      <diagonal/>
    </border>
    <border>
      <left style="thin">
        <color rgb="FF0000FF"/>
      </left>
      <right style="hair">
        <color auto="1"/>
      </right>
      <top/>
      <bottom style="hair">
        <color auto="1"/>
      </bottom>
      <diagonal/>
    </border>
    <border>
      <left style="hair">
        <color auto="1"/>
      </left>
      <right/>
      <top/>
      <bottom style="hair">
        <color auto="1"/>
      </bottom>
      <diagonal/>
    </border>
    <border>
      <left style="medium">
        <color rgb="FF0000FF"/>
      </left>
      <right style="medium">
        <color rgb="FF0000FF"/>
      </right>
      <top/>
      <bottom style="hair">
        <color auto="1"/>
      </bottom>
      <diagonal/>
    </border>
    <border>
      <left style="medium">
        <color rgb="FF0000FF"/>
      </left>
      <right style="hair">
        <color rgb="FF0000FF"/>
      </right>
      <top style="medium">
        <color rgb="FF0000FF"/>
      </top>
      <bottom/>
      <diagonal/>
    </border>
    <border>
      <left style="hair">
        <color rgb="FF0000FF"/>
      </left>
      <right style="hair">
        <color rgb="FF0000FF"/>
      </right>
      <top style="medium">
        <color rgb="FF0000FF"/>
      </top>
      <bottom/>
      <diagonal/>
    </border>
    <border>
      <left style="hair">
        <color rgb="FF0000FF"/>
      </left>
      <right style="thin">
        <color rgb="FF0000FF"/>
      </right>
      <top style="medium">
        <color rgb="FF0000FF"/>
      </top>
      <bottom/>
      <diagonal/>
    </border>
    <border>
      <left style="thin">
        <color rgb="FF0000FF"/>
      </left>
      <right style="hair">
        <color rgb="FF0000FF"/>
      </right>
      <top style="medium">
        <color rgb="FF0000FF"/>
      </top>
      <bottom/>
      <diagonal/>
    </border>
    <border>
      <left style="hair">
        <color rgb="FF0000FF"/>
      </left>
      <right/>
      <top style="medium">
        <color rgb="FF0000FF"/>
      </top>
      <bottom/>
      <diagonal/>
    </border>
    <border>
      <left style="medium">
        <color rgb="FF0000FF"/>
      </left>
      <right style="hair">
        <color rgb="FF0000FF"/>
      </right>
      <top style="thin">
        <color rgb="FF0000FF"/>
      </top>
      <bottom style="medium">
        <color rgb="FF0000FF"/>
      </bottom>
      <diagonal/>
    </border>
    <border>
      <left style="hair">
        <color rgb="FF0000FF"/>
      </left>
      <right style="hair">
        <color rgb="FF0000FF"/>
      </right>
      <top style="thin">
        <color rgb="FF0000FF"/>
      </top>
      <bottom style="medium">
        <color rgb="FF0000FF"/>
      </bottom>
      <diagonal/>
    </border>
    <border>
      <left style="hair">
        <color rgb="FF0000FF"/>
      </left>
      <right style="thin">
        <color rgb="FF0000FF"/>
      </right>
      <top style="thin">
        <color rgb="FF0000FF"/>
      </top>
      <bottom style="medium">
        <color rgb="FF0000FF"/>
      </bottom>
      <diagonal/>
    </border>
    <border>
      <left style="thin">
        <color rgb="FF0000FF"/>
      </left>
      <right style="hair">
        <color rgb="FF0000FF"/>
      </right>
      <top style="thin">
        <color rgb="FF0000FF"/>
      </top>
      <bottom style="medium">
        <color rgb="FF0000FF"/>
      </bottom>
      <diagonal/>
    </border>
    <border>
      <left style="hair">
        <color rgb="FF0000FF"/>
      </left>
      <right/>
      <top style="thin">
        <color rgb="FF0000FF"/>
      </top>
      <bottom style="medium">
        <color rgb="FF0000FF"/>
      </bottom>
      <diagonal/>
    </border>
    <border>
      <left style="medium">
        <color rgb="FF0000FF"/>
      </left>
      <right style="medium">
        <color rgb="FF0000FF"/>
      </right>
      <top style="thin">
        <color rgb="FF0000FF"/>
      </top>
      <bottom style="medium">
        <color rgb="FF0000F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rgb="FF0000FF"/>
      </left>
      <right style="hair">
        <color rgb="FF0000FF"/>
      </right>
      <top/>
      <bottom style="thin">
        <color indexed="64"/>
      </bottom>
      <diagonal/>
    </border>
    <border>
      <left style="hair">
        <color rgb="FF0000FF"/>
      </left>
      <right style="hair">
        <color rgb="FF0000FF"/>
      </right>
      <top/>
      <bottom style="thin">
        <color indexed="64"/>
      </bottom>
      <diagonal/>
    </border>
    <border>
      <left style="hair">
        <color rgb="FF0000FF"/>
      </left>
      <right style="thin">
        <color rgb="FF0000FF"/>
      </right>
      <top/>
      <bottom style="thin">
        <color indexed="64"/>
      </bottom>
      <diagonal/>
    </border>
    <border>
      <left style="medium">
        <color rgb="FF0000FF"/>
      </left>
      <right style="medium">
        <color rgb="FF0000FF"/>
      </right>
      <top/>
      <bottom style="thin">
        <color indexed="64"/>
      </bottom>
      <diagonal/>
    </border>
    <border>
      <left style="hair">
        <color rgb="FF0000FF"/>
      </left>
      <right/>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rgb="FF0000FF"/>
      </left>
      <right style="thin">
        <color indexed="64"/>
      </right>
      <top style="medium">
        <color rgb="FF0000FF"/>
      </top>
      <bottom style="thin">
        <color indexed="64"/>
      </bottom>
      <diagonal/>
    </border>
    <border>
      <left style="thin">
        <color indexed="64"/>
      </left>
      <right/>
      <top style="medium">
        <color rgb="FF0000FF"/>
      </top>
      <bottom style="thin">
        <color indexed="64"/>
      </bottom>
      <diagonal/>
    </border>
    <border>
      <left style="thin">
        <color rgb="FF0000FF"/>
      </left>
      <right style="hair">
        <color rgb="FF0000FF"/>
      </right>
      <top style="medium">
        <color rgb="FF0000FF"/>
      </top>
      <bottom style="thin">
        <color indexed="64"/>
      </bottom>
      <diagonal/>
    </border>
    <border>
      <left style="hair">
        <color rgb="FF0000FF"/>
      </left>
      <right style="hair">
        <color rgb="FF0000FF"/>
      </right>
      <top style="medium">
        <color rgb="FF0000FF"/>
      </top>
      <bottom style="thin">
        <color indexed="64"/>
      </bottom>
      <diagonal/>
    </border>
    <border>
      <left style="hair">
        <color rgb="FF0000FF"/>
      </left>
      <right style="thin">
        <color rgb="FF0000FF"/>
      </right>
      <top style="medium">
        <color rgb="FF0000FF"/>
      </top>
      <bottom style="thin">
        <color indexed="64"/>
      </bottom>
      <diagonal/>
    </border>
    <border>
      <left style="hair">
        <color rgb="FF0000FF"/>
      </left>
      <right/>
      <top style="medium">
        <color rgb="FF0000FF"/>
      </top>
      <bottom style="thin">
        <color indexed="64"/>
      </bottom>
      <diagonal/>
    </border>
    <border>
      <left style="medium">
        <color rgb="FF0000FF"/>
      </left>
      <right style="medium">
        <color rgb="FF0000FF"/>
      </right>
      <top style="medium">
        <color rgb="FF0000FF"/>
      </top>
      <bottom style="thin">
        <color indexed="64"/>
      </bottom>
      <diagonal/>
    </border>
    <border>
      <left style="medium">
        <color rgb="FF0000FF"/>
      </left>
      <right style="thin">
        <color indexed="64"/>
      </right>
      <top/>
      <bottom style="thin">
        <color indexed="64"/>
      </bottom>
      <diagonal/>
    </border>
    <border>
      <left style="medium">
        <color rgb="FF0000FF"/>
      </left>
      <right style="thin">
        <color indexed="64"/>
      </right>
      <top/>
      <bottom style="medium">
        <color rgb="FF0000FF"/>
      </bottom>
      <diagonal/>
    </border>
    <border>
      <left style="thin">
        <color indexed="64"/>
      </left>
      <right/>
      <top/>
      <bottom style="medium">
        <color rgb="FF0000FF"/>
      </bottom>
      <diagonal/>
    </border>
    <border>
      <left style="thin">
        <color rgb="FF0000FF"/>
      </left>
      <right style="hair">
        <color rgb="FF0000FF"/>
      </right>
      <top/>
      <bottom style="medium">
        <color rgb="FF0000FF"/>
      </bottom>
      <diagonal/>
    </border>
    <border>
      <left style="hair">
        <color rgb="FF0000FF"/>
      </left>
      <right style="hair">
        <color rgb="FF0000FF"/>
      </right>
      <top/>
      <bottom style="medium">
        <color rgb="FF0000FF"/>
      </bottom>
      <diagonal/>
    </border>
    <border>
      <left style="hair">
        <color rgb="FF0000FF"/>
      </left>
      <right style="thin">
        <color rgb="FF0000FF"/>
      </right>
      <top/>
      <bottom style="medium">
        <color rgb="FF0000FF"/>
      </bottom>
      <diagonal/>
    </border>
    <border>
      <left style="hair">
        <color rgb="FF0000FF"/>
      </left>
      <right/>
      <top/>
      <bottom style="medium">
        <color rgb="FF0000FF"/>
      </bottom>
      <diagonal/>
    </border>
    <border>
      <left style="medium">
        <color rgb="FF0000FF"/>
      </left>
      <right style="medium">
        <color rgb="FF0000FF"/>
      </right>
      <top style="thin">
        <color auto="1"/>
      </top>
      <bottom style="thin">
        <color indexed="64"/>
      </bottom>
      <diagonal/>
    </border>
    <border>
      <left style="medium">
        <color rgb="FF0000FF"/>
      </left>
      <right style="thin">
        <color indexed="64"/>
      </right>
      <top style="thin">
        <color auto="1"/>
      </top>
      <bottom style="thin">
        <color indexed="64"/>
      </bottom>
      <diagonal/>
    </border>
    <border>
      <left style="thin">
        <color rgb="FF0000FF"/>
      </left>
      <right style="hair">
        <color rgb="FF0000FF"/>
      </right>
      <top style="thin">
        <color auto="1"/>
      </top>
      <bottom style="thin">
        <color indexed="64"/>
      </bottom>
      <diagonal/>
    </border>
    <border>
      <left style="hair">
        <color rgb="FF0000FF"/>
      </left>
      <right style="hair">
        <color rgb="FF0000FF"/>
      </right>
      <top style="thin">
        <color auto="1"/>
      </top>
      <bottom style="thin">
        <color indexed="64"/>
      </bottom>
      <diagonal/>
    </border>
    <border>
      <left style="hair">
        <color rgb="FF0000FF"/>
      </left>
      <right style="thin">
        <color rgb="FF0000FF"/>
      </right>
      <top style="thin">
        <color auto="1"/>
      </top>
      <bottom style="thin">
        <color indexed="64"/>
      </bottom>
      <diagonal/>
    </border>
    <border>
      <left style="hair">
        <color rgb="FF0000FF"/>
      </left>
      <right/>
      <top style="thin">
        <color auto="1"/>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FF"/>
      </left>
      <right/>
      <top style="thin">
        <color rgb="FF0000FF"/>
      </top>
      <bottom style="thin">
        <color rgb="FF0000FF"/>
      </bottom>
      <diagonal/>
    </border>
    <border>
      <left/>
      <right/>
      <top style="thin">
        <color rgb="FF0000FF"/>
      </top>
      <bottom style="thin">
        <color rgb="FF0000FF"/>
      </bottom>
      <diagonal/>
    </border>
    <border>
      <left/>
      <right style="medium">
        <color rgb="FF0000FF"/>
      </right>
      <top style="thin">
        <color rgb="FF0000FF"/>
      </top>
      <bottom style="thin">
        <color rgb="FF0000FF"/>
      </bottom>
      <diagonal/>
    </border>
    <border>
      <left/>
      <right style="thin">
        <color rgb="FF0000FF"/>
      </right>
      <top style="thin">
        <color rgb="FF0000FF"/>
      </top>
      <bottom style="thin">
        <color rgb="FF0000FF"/>
      </bottom>
      <diagonal/>
    </border>
    <border>
      <left style="hair">
        <color theme="5" tint="-0.499984740745262"/>
      </left>
      <right style="hair">
        <color theme="5" tint="-0.499984740745262"/>
      </right>
      <top style="hair">
        <color theme="5" tint="-0.499984740745262"/>
      </top>
      <bottom style="hair">
        <color theme="5" tint="-0.49998474074526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hair">
        <color indexed="64"/>
      </right>
      <top/>
      <bottom/>
      <diagonal/>
    </border>
    <border>
      <left style="hair">
        <color indexed="64"/>
      </left>
      <right style="hair">
        <color indexed="64"/>
      </right>
      <top/>
      <bottom/>
      <diagonal/>
    </border>
    <border>
      <left style="hair">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FF"/>
      </left>
      <right/>
      <top/>
      <bottom/>
      <diagonal/>
    </border>
    <border>
      <left/>
      <right style="thin">
        <color indexed="64"/>
      </right>
      <top style="thin">
        <color indexed="64"/>
      </top>
      <bottom/>
      <diagonal/>
    </border>
    <border>
      <left/>
      <right/>
      <top style="thin">
        <color theme="9" tint="0.39997558519241921"/>
      </top>
      <bottom/>
      <diagonal/>
    </border>
    <border>
      <left/>
      <right/>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auto="1"/>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hair">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hair">
        <color indexed="64"/>
      </right>
      <top/>
      <bottom/>
      <diagonal/>
    </border>
    <border>
      <left/>
      <right/>
      <top style="thin">
        <color indexed="64"/>
      </top>
      <bottom style="hair">
        <color indexed="64"/>
      </bottom>
      <diagonal/>
    </border>
    <border>
      <left/>
      <right/>
      <top style="hair">
        <color indexed="64"/>
      </top>
      <bottom style="hair">
        <color indexed="64"/>
      </bottom>
      <diagonal/>
    </border>
    <border>
      <left style="thin">
        <color indexed="64"/>
      </left>
      <right style="thin">
        <color indexed="64"/>
      </right>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right style="hair">
        <color indexed="64"/>
      </right>
      <top/>
      <bottom style="thin">
        <color indexed="64"/>
      </bottom>
      <diagonal/>
    </border>
    <border>
      <left/>
      <right style="medium">
        <color rgb="FF0000FF"/>
      </right>
      <top style="thin">
        <color rgb="FF0000FF"/>
      </top>
      <bottom/>
      <diagonal/>
    </border>
    <border>
      <left/>
      <right style="medium">
        <color rgb="FF0000FF"/>
      </right>
      <top/>
      <bottom/>
      <diagonal/>
    </border>
  </borders>
  <cellStyleXfs count="28">
    <xf numFmtId="0" fontId="0" fillId="0" borderId="0"/>
    <xf numFmtId="0" fontId="34" fillId="0" borderId="0" applyNumberFormat="0" applyFill="0" applyBorder="0" applyAlignment="0" applyProtection="0"/>
    <xf numFmtId="0" fontId="3" fillId="0" borderId="0"/>
    <xf numFmtId="0" fontId="22" fillId="0" borderId="0"/>
    <xf numFmtId="0" fontId="3" fillId="0" borderId="0"/>
    <xf numFmtId="0" fontId="2" fillId="0" borderId="0"/>
    <xf numFmtId="0" fontId="3" fillId="0" borderId="0"/>
    <xf numFmtId="168" fontId="38" fillId="0" borderId="0" applyFont="0" applyFill="0" applyBorder="0" applyAlignment="0" applyProtection="0"/>
    <xf numFmtId="0" fontId="38" fillId="0" borderId="0"/>
    <xf numFmtId="164" fontId="3" fillId="0" borderId="0" applyFont="0" applyFill="0" applyBorder="0" applyAlignment="0" applyProtection="0"/>
    <xf numFmtId="0" fontId="57" fillId="0" borderId="0"/>
    <xf numFmtId="0" fontId="1" fillId="0" borderId="0"/>
    <xf numFmtId="0" fontId="57" fillId="0" borderId="0"/>
    <xf numFmtId="0" fontId="3" fillId="0" borderId="0"/>
    <xf numFmtId="0" fontId="69" fillId="0" borderId="0"/>
    <xf numFmtId="0" fontId="72" fillId="0" borderId="0"/>
    <xf numFmtId="0" fontId="69" fillId="0" borderId="0"/>
    <xf numFmtId="0" fontId="1" fillId="0" borderId="0"/>
    <xf numFmtId="0" fontId="1" fillId="0" borderId="0"/>
    <xf numFmtId="0" fontId="1" fillId="0" borderId="0"/>
    <xf numFmtId="43" fontId="57" fillId="0" borderId="0" applyFont="0" applyFill="0" applyBorder="0" applyAlignment="0" applyProtection="0"/>
    <xf numFmtId="0" fontId="1" fillId="0" borderId="0"/>
    <xf numFmtId="0" fontId="80" fillId="0" borderId="0"/>
    <xf numFmtId="0" fontId="72" fillId="0" borderId="0"/>
    <xf numFmtId="0" fontId="85" fillId="0" borderId="0"/>
    <xf numFmtId="0" fontId="72" fillId="0" borderId="0"/>
    <xf numFmtId="0" fontId="57" fillId="0" borderId="0"/>
    <xf numFmtId="0" fontId="95" fillId="0" borderId="0"/>
  </cellStyleXfs>
  <cellXfs count="1300">
    <xf numFmtId="0" fontId="0" fillId="0" borderId="0" xfId="0"/>
    <xf numFmtId="38" fontId="5" fillId="4" borderId="50" xfId="0" applyNumberFormat="1" applyFont="1" applyFill="1" applyBorder="1" applyAlignment="1" applyProtection="1">
      <alignment horizontal="center" vertical="center" wrapText="1"/>
      <protection locked="0"/>
    </xf>
    <xf numFmtId="38" fontId="9" fillId="4" borderId="30" xfId="2" applyNumberFormat="1" applyFont="1" applyFill="1" applyBorder="1" applyAlignment="1" applyProtection="1">
      <alignment horizontal="left" vertical="center" wrapText="1"/>
      <protection locked="0"/>
    </xf>
    <xf numFmtId="38" fontId="19" fillId="8" borderId="31" xfId="0" applyNumberFormat="1" applyFont="1" applyFill="1" applyBorder="1" applyAlignment="1" applyProtection="1">
      <alignment horizontal="left" vertical="center" wrapText="1"/>
      <protection locked="0"/>
    </xf>
    <xf numFmtId="38" fontId="10" fillId="4" borderId="31" xfId="0" applyNumberFormat="1" applyFont="1" applyFill="1" applyBorder="1" applyAlignment="1" applyProtection="1">
      <alignment horizontal="left" vertical="center" wrapText="1"/>
      <protection locked="0"/>
    </xf>
    <xf numFmtId="38" fontId="12" fillId="0" borderId="31" xfId="0" applyNumberFormat="1" applyFont="1" applyBorder="1" applyAlignment="1" applyProtection="1">
      <alignment horizontal="left" vertical="center" wrapText="1"/>
      <protection locked="0"/>
    </xf>
    <xf numFmtId="165" fontId="4" fillId="0" borderId="0" xfId="0" applyNumberFormat="1" applyFont="1" applyAlignment="1" applyProtection="1">
      <alignment horizontal="center" vertical="center"/>
      <protection locked="0"/>
    </xf>
    <xf numFmtId="0" fontId="5" fillId="0" borderId="0" xfId="0" applyFont="1" applyAlignment="1" applyProtection="1">
      <alignment vertical="center" wrapText="1"/>
      <protection locked="0"/>
    </xf>
    <xf numFmtId="0" fontId="5" fillId="0" borderId="0" xfId="0" applyFont="1" applyAlignment="1" applyProtection="1">
      <alignment vertical="center"/>
      <protection locked="0"/>
    </xf>
    <xf numFmtId="49" fontId="6" fillId="0" borderId="0" xfId="0" applyNumberFormat="1" applyFont="1" applyAlignment="1" applyProtection="1">
      <alignment horizontal="left" vertical="center"/>
      <protection locked="0"/>
    </xf>
    <xf numFmtId="0" fontId="5" fillId="0" borderId="0" xfId="0" applyFont="1" applyAlignment="1" applyProtection="1">
      <alignment horizontal="right" vertical="center" wrapText="1"/>
      <protection locked="0"/>
    </xf>
    <xf numFmtId="0" fontId="6" fillId="0" borderId="0" xfId="0" applyFont="1" applyAlignment="1" applyProtection="1">
      <alignment horizontal="centerContinuous"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left" vertical="center"/>
      <protection locked="0"/>
    </xf>
    <xf numFmtId="166" fontId="6" fillId="0" borderId="0" xfId="0" applyNumberFormat="1" applyFont="1" applyAlignment="1" applyProtection="1">
      <alignment horizontal="center" vertical="center" wrapText="1"/>
      <protection locked="0"/>
    </xf>
    <xf numFmtId="0" fontId="6" fillId="10" borderId="1" xfId="0" applyFont="1" applyFill="1" applyBorder="1" applyAlignment="1" applyProtection="1">
      <alignment horizontal="center" vertical="center"/>
      <protection locked="0"/>
    </xf>
    <xf numFmtId="0" fontId="6" fillId="10" borderId="2" xfId="0" applyFont="1" applyFill="1" applyBorder="1" applyAlignment="1" applyProtection="1">
      <alignment horizontal="center" vertical="center"/>
      <protection locked="0"/>
    </xf>
    <xf numFmtId="0" fontId="6" fillId="10" borderId="3" xfId="0" applyFont="1" applyFill="1" applyBorder="1" applyAlignment="1" applyProtection="1">
      <alignment horizontal="center" vertical="center"/>
      <protection locked="0"/>
    </xf>
    <xf numFmtId="0" fontId="6" fillId="10" borderId="4" xfId="0" applyFont="1" applyFill="1" applyBorder="1" applyAlignment="1" applyProtection="1">
      <alignment horizontal="center" vertical="center"/>
      <protection locked="0"/>
    </xf>
    <xf numFmtId="0" fontId="6" fillId="10" borderId="5" xfId="0" applyFont="1" applyFill="1" applyBorder="1" applyAlignment="1" applyProtection="1">
      <alignment horizontal="center" vertical="center"/>
      <protection locked="0"/>
    </xf>
    <xf numFmtId="0" fontId="6" fillId="10" borderId="6" xfId="0" applyFont="1" applyFill="1" applyBorder="1" applyAlignment="1" applyProtection="1">
      <alignment horizontal="center" vertical="center"/>
      <protection locked="0"/>
    </xf>
    <xf numFmtId="0" fontId="6" fillId="10" borderId="7" xfId="0" applyFont="1" applyFill="1" applyBorder="1" applyAlignment="1" applyProtection="1">
      <alignment horizontal="center" vertical="center"/>
      <protection locked="0"/>
    </xf>
    <xf numFmtId="0" fontId="6" fillId="12" borderId="1" xfId="0" applyFont="1" applyFill="1" applyBorder="1" applyAlignment="1" applyProtection="1">
      <alignment horizontal="center" vertical="center"/>
      <protection locked="0"/>
    </xf>
    <xf numFmtId="0" fontId="6" fillId="12" borderId="2" xfId="0" applyFont="1" applyFill="1" applyBorder="1" applyAlignment="1" applyProtection="1">
      <alignment horizontal="center" vertical="center"/>
      <protection locked="0"/>
    </xf>
    <xf numFmtId="0" fontId="6" fillId="12" borderId="3" xfId="0" applyFont="1" applyFill="1" applyBorder="1" applyAlignment="1" applyProtection="1">
      <alignment horizontal="center" vertical="center"/>
      <protection locked="0"/>
    </xf>
    <xf numFmtId="0" fontId="6" fillId="12" borderId="4" xfId="0" applyFont="1" applyFill="1" applyBorder="1" applyAlignment="1" applyProtection="1">
      <alignment horizontal="center" vertical="center"/>
      <protection locked="0"/>
    </xf>
    <xf numFmtId="0" fontId="6" fillId="12" borderId="5" xfId="0" applyFont="1" applyFill="1" applyBorder="1" applyAlignment="1" applyProtection="1">
      <alignment horizontal="center" vertical="center"/>
      <protection locked="0"/>
    </xf>
    <xf numFmtId="0" fontId="6" fillId="12" borderId="6" xfId="0" applyFont="1" applyFill="1" applyBorder="1" applyAlignment="1" applyProtection="1">
      <alignment horizontal="center" vertical="center"/>
      <protection locked="0"/>
    </xf>
    <xf numFmtId="0" fontId="6" fillId="12" borderId="7" xfId="0" applyFont="1" applyFill="1" applyBorder="1" applyAlignment="1" applyProtection="1">
      <alignment horizontal="center" vertical="center"/>
      <protection locked="0"/>
    </xf>
    <xf numFmtId="0" fontId="6" fillId="3" borderId="7" xfId="0" applyFont="1" applyFill="1" applyBorder="1" applyAlignment="1" applyProtection="1">
      <alignment horizontal="center" vertical="center"/>
      <protection locked="0"/>
    </xf>
    <xf numFmtId="0" fontId="6" fillId="14" borderId="7" xfId="0" applyFont="1" applyFill="1" applyBorder="1" applyAlignment="1" applyProtection="1">
      <alignment horizontal="center" vertical="center"/>
      <protection locked="0"/>
    </xf>
    <xf numFmtId="0" fontId="6" fillId="11" borderId="1" xfId="0" applyFont="1" applyFill="1" applyBorder="1" applyAlignment="1" applyProtection="1">
      <alignment horizontal="center" vertical="center"/>
      <protection locked="0"/>
    </xf>
    <xf numFmtId="0" fontId="6" fillId="11" borderId="2" xfId="0" applyFont="1" applyFill="1" applyBorder="1" applyAlignment="1" applyProtection="1">
      <alignment horizontal="center" vertical="center"/>
      <protection locked="0"/>
    </xf>
    <xf numFmtId="0" fontId="6" fillId="11" borderId="3" xfId="0" applyFont="1" applyFill="1" applyBorder="1" applyAlignment="1" applyProtection="1">
      <alignment horizontal="center" vertical="center"/>
      <protection locked="0"/>
    </xf>
    <xf numFmtId="0" fontId="6" fillId="11" borderId="4" xfId="0" applyFont="1" applyFill="1" applyBorder="1" applyAlignment="1" applyProtection="1">
      <alignment horizontal="center" vertical="center"/>
      <protection locked="0"/>
    </xf>
    <xf numFmtId="0" fontId="6" fillId="11" borderId="5" xfId="0" applyFont="1" applyFill="1" applyBorder="1" applyAlignment="1" applyProtection="1">
      <alignment horizontal="center" vertical="center"/>
      <protection locked="0"/>
    </xf>
    <xf numFmtId="0" fontId="6" fillId="13" borderId="6" xfId="0" applyFont="1" applyFill="1" applyBorder="1" applyAlignment="1" applyProtection="1">
      <alignment horizontal="center" vertical="center"/>
      <protection locked="0"/>
    </xf>
    <xf numFmtId="0" fontId="6" fillId="13" borderId="2" xfId="0" applyFont="1" applyFill="1" applyBorder="1" applyAlignment="1" applyProtection="1">
      <alignment horizontal="center" vertical="center"/>
      <protection locked="0"/>
    </xf>
    <xf numFmtId="0" fontId="6" fillId="13" borderId="5" xfId="0" applyFont="1" applyFill="1" applyBorder="1" applyAlignment="1" applyProtection="1">
      <alignment horizontal="center" vertical="center"/>
      <protection locked="0"/>
    </xf>
    <xf numFmtId="0" fontId="6" fillId="13" borderId="7" xfId="0" applyFont="1" applyFill="1" applyBorder="1" applyAlignment="1" applyProtection="1">
      <alignment horizontal="center" vertical="center"/>
      <protection locked="0"/>
    </xf>
    <xf numFmtId="38" fontId="7" fillId="5" borderId="12" xfId="0" applyNumberFormat="1" applyFont="1" applyFill="1" applyBorder="1" applyAlignment="1" applyProtection="1">
      <alignment horizontal="left" vertical="center" wrapText="1"/>
      <protection locked="0"/>
    </xf>
    <xf numFmtId="38" fontId="7" fillId="5" borderId="13" xfId="0" applyNumberFormat="1" applyFont="1" applyFill="1" applyBorder="1" applyAlignment="1" applyProtection="1">
      <alignment horizontal="left" vertical="center" wrapText="1"/>
      <protection locked="0"/>
    </xf>
    <xf numFmtId="38" fontId="9" fillId="4" borderId="21" xfId="0" applyNumberFormat="1" applyFont="1" applyFill="1" applyBorder="1" applyAlignment="1" applyProtection="1">
      <alignment horizontal="left" vertical="center" wrapText="1"/>
      <protection locked="0"/>
    </xf>
    <xf numFmtId="38" fontId="9" fillId="4" borderId="22" xfId="0" applyNumberFormat="1" applyFont="1" applyFill="1" applyBorder="1" applyAlignment="1" applyProtection="1">
      <alignment horizontal="left" vertical="center" wrapText="1"/>
      <protection locked="0"/>
    </xf>
    <xf numFmtId="38" fontId="10" fillId="4" borderId="30" xfId="0" applyNumberFormat="1" applyFont="1" applyFill="1" applyBorder="1" applyAlignment="1" applyProtection="1">
      <alignment horizontal="left" vertical="center" wrapText="1"/>
      <protection locked="0"/>
    </xf>
    <xf numFmtId="38" fontId="11" fillId="0" borderId="32" xfId="0" applyNumberFormat="1" applyFont="1" applyBorder="1" applyAlignment="1" applyProtection="1">
      <alignment horizontal="right" vertical="center" wrapText="1"/>
      <protection locked="0"/>
    </xf>
    <xf numFmtId="38" fontId="11" fillId="0" borderId="33" xfId="0" applyNumberFormat="1" applyFont="1" applyBorder="1" applyAlignment="1" applyProtection="1">
      <alignment horizontal="right" vertical="center" wrapText="1"/>
      <protection locked="0"/>
    </xf>
    <xf numFmtId="38" fontId="11" fillId="0" borderId="34" xfId="0" applyNumberFormat="1" applyFont="1" applyBorder="1" applyAlignment="1" applyProtection="1">
      <alignment horizontal="right" vertical="center" wrapText="1"/>
      <protection locked="0"/>
    </xf>
    <xf numFmtId="38" fontId="11" fillId="0" borderId="35" xfId="0" applyNumberFormat="1" applyFont="1" applyBorder="1" applyAlignment="1" applyProtection="1">
      <alignment horizontal="right" vertical="center" wrapText="1"/>
      <protection locked="0"/>
    </xf>
    <xf numFmtId="38" fontId="11" fillId="0" borderId="36" xfId="0" applyNumberFormat="1" applyFont="1" applyBorder="1" applyAlignment="1" applyProtection="1">
      <alignment horizontal="right" vertical="center" wrapText="1"/>
      <protection locked="0"/>
    </xf>
    <xf numFmtId="38" fontId="11" fillId="0" borderId="37" xfId="0" applyNumberFormat="1" applyFont="1" applyBorder="1" applyAlignment="1" applyProtection="1">
      <alignment horizontal="right" vertical="center" wrapText="1"/>
      <protection locked="0"/>
    </xf>
    <xf numFmtId="38" fontId="11" fillId="0" borderId="38" xfId="0" applyNumberFormat="1" applyFont="1" applyBorder="1" applyAlignment="1" applyProtection="1">
      <alignment horizontal="right" vertical="center" wrapText="1"/>
      <protection locked="0"/>
    </xf>
    <xf numFmtId="38" fontId="12" fillId="4" borderId="30" xfId="0" applyNumberFormat="1" applyFont="1" applyFill="1" applyBorder="1" applyAlignment="1" applyProtection="1">
      <alignment horizontal="left" vertical="center" wrapText="1"/>
      <protection locked="0"/>
    </xf>
    <xf numFmtId="38" fontId="12" fillId="8" borderId="31" xfId="0" applyNumberFormat="1" applyFont="1" applyFill="1" applyBorder="1" applyAlignment="1" applyProtection="1">
      <alignment horizontal="left" vertical="center" wrapText="1"/>
      <protection locked="0"/>
    </xf>
    <xf numFmtId="38" fontId="13" fillId="9" borderId="32" xfId="0" applyNumberFormat="1" applyFont="1" applyFill="1" applyBorder="1" applyAlignment="1" applyProtection="1">
      <alignment horizontal="right" vertical="center" wrapText="1"/>
      <protection locked="0"/>
    </xf>
    <xf numFmtId="38" fontId="13" fillId="9" borderId="33" xfId="0" applyNumberFormat="1" applyFont="1" applyFill="1" applyBorder="1" applyAlignment="1" applyProtection="1">
      <alignment horizontal="right" vertical="center" wrapText="1"/>
      <protection locked="0"/>
    </xf>
    <xf numFmtId="38" fontId="13" fillId="9" borderId="34" xfId="0" applyNumberFormat="1" applyFont="1" applyFill="1" applyBorder="1" applyAlignment="1" applyProtection="1">
      <alignment horizontal="right" vertical="center" wrapText="1"/>
      <protection locked="0"/>
    </xf>
    <xf numFmtId="38" fontId="13" fillId="9" borderId="35" xfId="0" applyNumberFormat="1" applyFont="1" applyFill="1" applyBorder="1" applyAlignment="1" applyProtection="1">
      <alignment horizontal="right" vertical="center" wrapText="1"/>
      <protection locked="0"/>
    </xf>
    <xf numFmtId="38" fontId="13" fillId="9" borderId="36" xfId="0" applyNumberFormat="1" applyFont="1" applyFill="1" applyBorder="1" applyAlignment="1" applyProtection="1">
      <alignment horizontal="right" vertical="center" wrapText="1"/>
      <protection locked="0"/>
    </xf>
    <xf numFmtId="38" fontId="13" fillId="9" borderId="37" xfId="0" applyNumberFormat="1" applyFont="1" applyFill="1" applyBorder="1" applyAlignment="1" applyProtection="1">
      <alignment horizontal="right" vertical="center" wrapText="1"/>
      <protection locked="0"/>
    </xf>
    <xf numFmtId="38" fontId="13" fillId="9" borderId="38" xfId="0" applyNumberFormat="1" applyFont="1" applyFill="1" applyBorder="1" applyAlignment="1" applyProtection="1">
      <alignment horizontal="right" vertical="center" wrapText="1"/>
      <protection locked="0"/>
    </xf>
    <xf numFmtId="38" fontId="10" fillId="0" borderId="30" xfId="0" applyNumberFormat="1" applyFont="1" applyBorder="1" applyAlignment="1" applyProtection="1">
      <alignment horizontal="left" vertical="center" wrapText="1"/>
      <protection locked="0"/>
    </xf>
    <xf numFmtId="38" fontId="15" fillId="9" borderId="32" xfId="0" applyNumberFormat="1" applyFont="1" applyFill="1" applyBorder="1" applyAlignment="1" applyProtection="1">
      <alignment horizontal="right" vertical="center" wrapText="1"/>
      <protection locked="0"/>
    </xf>
    <xf numFmtId="38" fontId="15" fillId="9" borderId="33" xfId="0" applyNumberFormat="1" applyFont="1" applyFill="1" applyBorder="1" applyAlignment="1" applyProtection="1">
      <alignment horizontal="right" vertical="center" wrapText="1"/>
      <protection locked="0"/>
    </xf>
    <xf numFmtId="38" fontId="15" fillId="9" borderId="34" xfId="0" applyNumberFormat="1" applyFont="1" applyFill="1" applyBorder="1" applyAlignment="1" applyProtection="1">
      <alignment horizontal="right" vertical="center" wrapText="1"/>
      <protection locked="0"/>
    </xf>
    <xf numFmtId="38" fontId="15" fillId="9" borderId="35" xfId="0" applyNumberFormat="1" applyFont="1" applyFill="1" applyBorder="1" applyAlignment="1" applyProtection="1">
      <alignment horizontal="right" vertical="center" wrapText="1"/>
      <protection locked="0"/>
    </xf>
    <xf numFmtId="38" fontId="15" fillId="9" borderId="36" xfId="0" applyNumberFormat="1" applyFont="1" applyFill="1" applyBorder="1" applyAlignment="1" applyProtection="1">
      <alignment horizontal="right" vertical="center" wrapText="1"/>
      <protection locked="0"/>
    </xf>
    <xf numFmtId="38" fontId="15" fillId="9" borderId="37" xfId="0" applyNumberFormat="1" applyFont="1" applyFill="1" applyBorder="1" applyAlignment="1" applyProtection="1">
      <alignment horizontal="right" vertical="center" wrapText="1"/>
      <protection locked="0"/>
    </xf>
    <xf numFmtId="38" fontId="15" fillId="9" borderId="38" xfId="0" applyNumberFormat="1" applyFont="1" applyFill="1" applyBorder="1" applyAlignment="1" applyProtection="1">
      <alignment horizontal="right" vertical="center" wrapText="1"/>
      <protection locked="0"/>
    </xf>
    <xf numFmtId="38" fontId="9" fillId="4" borderId="30" xfId="0" applyNumberFormat="1" applyFont="1" applyFill="1" applyBorder="1" applyAlignment="1" applyProtection="1">
      <alignment horizontal="left" vertical="center" wrapText="1"/>
      <protection locked="0"/>
    </xf>
    <xf numFmtId="38" fontId="9" fillId="4" borderId="31" xfId="0" applyNumberFormat="1" applyFont="1" applyFill="1" applyBorder="1" applyAlignment="1" applyProtection="1">
      <alignment horizontal="left" vertical="center" wrapText="1"/>
      <protection locked="0"/>
    </xf>
    <xf numFmtId="38" fontId="16" fillId="9" borderId="32" xfId="0" applyNumberFormat="1" applyFont="1" applyFill="1" applyBorder="1" applyAlignment="1" applyProtection="1">
      <alignment horizontal="right" vertical="center" wrapText="1"/>
      <protection locked="0"/>
    </xf>
    <xf numFmtId="38" fontId="16" fillId="9" borderId="33" xfId="0" applyNumberFormat="1" applyFont="1" applyFill="1" applyBorder="1" applyAlignment="1" applyProtection="1">
      <alignment horizontal="right" vertical="center" wrapText="1"/>
      <protection locked="0"/>
    </xf>
    <xf numFmtId="38" fontId="16" fillId="9" borderId="34" xfId="0" applyNumberFormat="1" applyFont="1" applyFill="1" applyBorder="1" applyAlignment="1" applyProtection="1">
      <alignment horizontal="right" vertical="center" wrapText="1"/>
      <protection locked="0"/>
    </xf>
    <xf numFmtId="38" fontId="16" fillId="9" borderId="35" xfId="0" applyNumberFormat="1" applyFont="1" applyFill="1" applyBorder="1" applyAlignment="1" applyProtection="1">
      <alignment horizontal="right" vertical="center" wrapText="1"/>
      <protection locked="0"/>
    </xf>
    <xf numFmtId="38" fontId="16" fillId="9" borderId="36" xfId="0" applyNumberFormat="1" applyFont="1" applyFill="1" applyBorder="1" applyAlignment="1" applyProtection="1">
      <alignment horizontal="right" vertical="center" wrapText="1"/>
      <protection locked="0"/>
    </xf>
    <xf numFmtId="38" fontId="16" fillId="9" borderId="37" xfId="0" applyNumberFormat="1" applyFont="1" applyFill="1" applyBorder="1" applyAlignment="1" applyProtection="1">
      <alignment horizontal="right" vertical="center" wrapText="1"/>
      <protection locked="0"/>
    </xf>
    <xf numFmtId="38" fontId="16" fillId="9" borderId="38" xfId="0" applyNumberFormat="1" applyFont="1" applyFill="1" applyBorder="1" applyAlignment="1" applyProtection="1">
      <alignment horizontal="right" vertical="center" wrapText="1"/>
      <protection locked="0"/>
    </xf>
    <xf numFmtId="38" fontId="12" fillId="4" borderId="31" xfId="0" applyNumberFormat="1" applyFont="1" applyFill="1" applyBorder="1" applyAlignment="1" applyProtection="1">
      <alignment horizontal="left" vertical="center" wrapText="1"/>
      <protection locked="0"/>
    </xf>
    <xf numFmtId="38" fontId="12" fillId="0" borderId="30" xfId="0" applyNumberFormat="1" applyFont="1" applyBorder="1" applyAlignment="1" applyProtection="1">
      <alignment horizontal="left" vertical="center" wrapText="1"/>
      <protection locked="0"/>
    </xf>
    <xf numFmtId="38" fontId="10" fillId="8" borderId="31" xfId="0" applyNumberFormat="1" applyFont="1" applyFill="1" applyBorder="1" applyAlignment="1" applyProtection="1">
      <alignment horizontal="left" vertical="center" wrapText="1"/>
      <protection locked="0"/>
    </xf>
    <xf numFmtId="38" fontId="10" fillId="0" borderId="31" xfId="0" applyNumberFormat="1" applyFont="1" applyBorder="1" applyAlignment="1" applyProtection="1">
      <alignment horizontal="left" vertical="center" wrapText="1"/>
      <protection locked="0"/>
    </xf>
    <xf numFmtId="38" fontId="17" fillId="4" borderId="31" xfId="0" applyNumberFormat="1" applyFont="1" applyFill="1" applyBorder="1" applyAlignment="1" applyProtection="1">
      <alignment horizontal="left" vertical="center" wrapText="1"/>
      <protection locked="0"/>
    </xf>
    <xf numFmtId="38" fontId="18" fillId="4" borderId="30" xfId="0" applyNumberFormat="1" applyFont="1" applyFill="1" applyBorder="1" applyAlignment="1" applyProtection="1">
      <alignment horizontal="left" vertical="center" wrapText="1"/>
      <protection locked="0"/>
    </xf>
    <xf numFmtId="38" fontId="7" fillId="4" borderId="30" xfId="0" applyNumberFormat="1" applyFont="1" applyFill="1" applyBorder="1" applyAlignment="1" applyProtection="1">
      <alignment horizontal="left" vertical="center" wrapText="1"/>
      <protection locked="0"/>
    </xf>
    <xf numFmtId="38" fontId="7" fillId="4" borderId="31" xfId="0" applyNumberFormat="1" applyFont="1" applyFill="1" applyBorder="1" applyAlignment="1" applyProtection="1">
      <alignment horizontal="left" vertical="center" wrapText="1"/>
      <protection locked="0"/>
    </xf>
    <xf numFmtId="38" fontId="17" fillId="4" borderId="30" xfId="0" applyNumberFormat="1" applyFont="1" applyFill="1" applyBorder="1" applyAlignment="1" applyProtection="1">
      <alignment horizontal="left" vertical="center" wrapText="1"/>
      <protection locked="0"/>
    </xf>
    <xf numFmtId="38" fontId="19" fillId="4" borderId="30" xfId="0" applyNumberFormat="1" applyFont="1" applyFill="1" applyBorder="1" applyAlignment="1" applyProtection="1">
      <alignment horizontal="left" vertical="center" wrapText="1"/>
      <protection locked="0"/>
    </xf>
    <xf numFmtId="38" fontId="19" fillId="4" borderId="31" xfId="0" applyNumberFormat="1" applyFont="1" applyFill="1" applyBorder="1" applyAlignment="1" applyProtection="1">
      <alignment horizontal="left" vertical="center" wrapText="1"/>
      <protection locked="0"/>
    </xf>
    <xf numFmtId="38" fontId="17" fillId="0" borderId="31" xfId="0" applyNumberFormat="1" applyFont="1" applyBorder="1" applyAlignment="1" applyProtection="1">
      <alignment horizontal="left" vertical="center" wrapText="1"/>
      <protection locked="0"/>
    </xf>
    <xf numFmtId="38" fontId="19" fillId="0" borderId="30" xfId="0" applyNumberFormat="1" applyFont="1" applyBorder="1" applyAlignment="1" applyProtection="1">
      <alignment horizontal="left" vertical="center" wrapText="1"/>
      <protection locked="0"/>
    </xf>
    <xf numFmtId="38" fontId="11" fillId="9" borderId="32" xfId="0" applyNumberFormat="1" applyFont="1" applyFill="1" applyBorder="1" applyAlignment="1" applyProtection="1">
      <alignment horizontal="right" vertical="center" wrapText="1"/>
      <protection locked="0"/>
    </xf>
    <xf numFmtId="38" fontId="11" fillId="9" borderId="33" xfId="0" applyNumberFormat="1" applyFont="1" applyFill="1" applyBorder="1" applyAlignment="1" applyProtection="1">
      <alignment horizontal="right" vertical="center" wrapText="1"/>
      <protection locked="0"/>
    </xf>
    <xf numFmtId="38" fontId="11" fillId="9" borderId="34" xfId="0" applyNumberFormat="1" applyFont="1" applyFill="1" applyBorder="1" applyAlignment="1" applyProtection="1">
      <alignment horizontal="right" vertical="center" wrapText="1"/>
      <protection locked="0"/>
    </xf>
    <xf numFmtId="38" fontId="11" fillId="9" borderId="35" xfId="0" applyNumberFormat="1" applyFont="1" applyFill="1" applyBorder="1" applyAlignment="1" applyProtection="1">
      <alignment horizontal="right" vertical="center" wrapText="1"/>
      <protection locked="0"/>
    </xf>
    <xf numFmtId="38" fontId="11" fillId="9" borderId="36" xfId="0" applyNumberFormat="1" applyFont="1" applyFill="1" applyBorder="1" applyAlignment="1" applyProtection="1">
      <alignment horizontal="right" vertical="center" wrapText="1"/>
      <protection locked="0"/>
    </xf>
    <xf numFmtId="38" fontId="11" fillId="9" borderId="37" xfId="0" applyNumberFormat="1" applyFont="1" applyFill="1" applyBorder="1" applyAlignment="1" applyProtection="1">
      <alignment horizontal="right" vertical="center" wrapText="1"/>
      <protection locked="0"/>
    </xf>
    <xf numFmtId="38" fontId="11" fillId="9" borderId="38" xfId="0" applyNumberFormat="1" applyFont="1" applyFill="1" applyBorder="1" applyAlignment="1" applyProtection="1">
      <alignment horizontal="right" vertical="center" wrapText="1"/>
      <protection locked="0"/>
    </xf>
    <xf numFmtId="38" fontId="17" fillId="0" borderId="30" xfId="0" applyNumberFormat="1" applyFont="1" applyBorder="1" applyAlignment="1" applyProtection="1">
      <alignment horizontal="left" vertical="center" wrapText="1"/>
      <protection locked="0"/>
    </xf>
    <xf numFmtId="38" fontId="7" fillId="0" borderId="31" xfId="0" applyNumberFormat="1" applyFont="1" applyBorder="1" applyAlignment="1" applyProtection="1">
      <alignment horizontal="left" vertical="center" wrapText="1"/>
      <protection locked="0"/>
    </xf>
    <xf numFmtId="38" fontId="9" fillId="0" borderId="31" xfId="0" applyNumberFormat="1" applyFont="1" applyBorder="1" applyAlignment="1" applyProtection="1">
      <alignment horizontal="left" vertical="center" wrapText="1"/>
      <protection locked="0"/>
    </xf>
    <xf numFmtId="38" fontId="9" fillId="9" borderId="32" xfId="0" applyNumberFormat="1" applyFont="1" applyFill="1" applyBorder="1" applyAlignment="1" applyProtection="1">
      <alignment horizontal="right" vertical="center" wrapText="1"/>
      <protection locked="0"/>
    </xf>
    <xf numFmtId="38" fontId="9" fillId="9" borderId="33" xfId="0" applyNumberFormat="1" applyFont="1" applyFill="1" applyBorder="1" applyAlignment="1" applyProtection="1">
      <alignment horizontal="right" vertical="center" wrapText="1"/>
      <protection locked="0"/>
    </xf>
    <xf numFmtId="38" fontId="9" fillId="9" borderId="34" xfId="0" applyNumberFormat="1" applyFont="1" applyFill="1" applyBorder="1" applyAlignment="1" applyProtection="1">
      <alignment horizontal="right" vertical="center" wrapText="1"/>
      <protection locked="0"/>
    </xf>
    <xf numFmtId="38" fontId="9" fillId="9" borderId="35" xfId="0" applyNumberFormat="1" applyFont="1" applyFill="1" applyBorder="1" applyAlignment="1" applyProtection="1">
      <alignment horizontal="right" vertical="center" wrapText="1"/>
      <protection locked="0"/>
    </xf>
    <xf numFmtId="38" fontId="9" fillId="9" borderId="36" xfId="0" applyNumberFormat="1" applyFont="1" applyFill="1" applyBorder="1" applyAlignment="1" applyProtection="1">
      <alignment horizontal="right" vertical="center" wrapText="1"/>
      <protection locked="0"/>
    </xf>
    <xf numFmtId="38" fontId="9" fillId="9" borderId="37" xfId="0" applyNumberFormat="1" applyFont="1" applyFill="1" applyBorder="1" applyAlignment="1" applyProtection="1">
      <alignment horizontal="right" vertical="center" wrapText="1"/>
      <protection locked="0"/>
    </xf>
    <xf numFmtId="38" fontId="9" fillId="9" borderId="38" xfId="0" applyNumberFormat="1" applyFont="1" applyFill="1" applyBorder="1" applyAlignment="1" applyProtection="1">
      <alignment horizontal="right" vertical="center" wrapText="1"/>
      <protection locked="0"/>
    </xf>
    <xf numFmtId="0" fontId="21" fillId="0" borderId="0" xfId="0" applyFont="1" applyAlignment="1" applyProtection="1">
      <alignment vertical="center"/>
      <protection locked="0"/>
    </xf>
    <xf numFmtId="38" fontId="9" fillId="4" borderId="31" xfId="3" applyNumberFormat="1" applyFont="1" applyFill="1" applyBorder="1" applyAlignment="1" applyProtection="1">
      <alignment horizontal="left" vertical="center" wrapText="1"/>
      <protection locked="0"/>
    </xf>
    <xf numFmtId="38" fontId="10" fillId="4" borderId="31" xfId="3" applyNumberFormat="1" applyFont="1" applyFill="1" applyBorder="1" applyAlignment="1" applyProtection="1">
      <alignment horizontal="left" vertical="center" wrapText="1"/>
      <protection locked="0"/>
    </xf>
    <xf numFmtId="38" fontId="12" fillId="8" borderId="31" xfId="3" applyNumberFormat="1" applyFont="1" applyFill="1" applyBorder="1" applyAlignment="1" applyProtection="1">
      <alignment horizontal="left" vertical="center" wrapText="1"/>
      <protection locked="0"/>
    </xf>
    <xf numFmtId="38" fontId="19" fillId="8" borderId="31" xfId="3" applyNumberFormat="1" applyFont="1" applyFill="1" applyBorder="1" applyAlignment="1" applyProtection="1">
      <alignment horizontal="left" vertical="center" wrapText="1"/>
      <protection locked="0"/>
    </xf>
    <xf numFmtId="38" fontId="19" fillId="0" borderId="31" xfId="3" applyNumberFormat="1" applyFont="1" applyBorder="1" applyAlignment="1" applyProtection="1">
      <alignment horizontal="left" vertical="center" wrapText="1"/>
      <protection locked="0"/>
    </xf>
    <xf numFmtId="0" fontId="5" fillId="4" borderId="0" xfId="0" applyFont="1" applyFill="1" applyAlignment="1" applyProtection="1">
      <alignment vertical="center"/>
      <protection locked="0"/>
    </xf>
    <xf numFmtId="38" fontId="17" fillId="4" borderId="31" xfId="3" applyNumberFormat="1" applyFont="1" applyFill="1" applyBorder="1" applyAlignment="1" applyProtection="1">
      <alignment horizontal="left" vertical="center" wrapText="1"/>
      <protection locked="0"/>
    </xf>
    <xf numFmtId="38" fontId="10" fillId="0" borderId="31" xfId="3" applyNumberFormat="1" applyFont="1" applyBorder="1" applyAlignment="1" applyProtection="1">
      <alignment horizontal="left" vertical="center" wrapText="1"/>
      <protection locked="0"/>
    </xf>
    <xf numFmtId="38" fontId="12" fillId="0" borderId="31" xfId="3" applyNumberFormat="1" applyFont="1" applyBorder="1" applyAlignment="1" applyProtection="1">
      <alignment horizontal="left" vertical="center" wrapText="1"/>
      <protection locked="0"/>
    </xf>
    <xf numFmtId="38" fontId="9" fillId="5" borderId="30" xfId="0" applyNumberFormat="1" applyFont="1" applyFill="1" applyBorder="1" applyAlignment="1" applyProtection="1">
      <alignment horizontal="left" vertical="center" wrapText="1"/>
      <protection locked="0"/>
    </xf>
    <xf numFmtId="38" fontId="14" fillId="5" borderId="31" xfId="0" applyNumberFormat="1" applyFont="1" applyFill="1" applyBorder="1" applyAlignment="1" applyProtection="1">
      <alignment horizontal="left" vertical="center" wrapText="1"/>
      <protection locked="0"/>
    </xf>
    <xf numFmtId="167" fontId="5" fillId="0" borderId="0" xfId="0" applyNumberFormat="1" applyFont="1" applyAlignment="1" applyProtection="1">
      <alignment vertical="center"/>
      <protection locked="0"/>
    </xf>
    <xf numFmtId="38" fontId="12" fillId="4" borderId="31" xfId="3" applyNumberFormat="1" applyFont="1" applyFill="1" applyBorder="1" applyAlignment="1" applyProtection="1">
      <alignment horizontal="left" vertical="center" wrapText="1"/>
      <protection locked="0"/>
    </xf>
    <xf numFmtId="38" fontId="17" fillId="4" borderId="30" xfId="3" applyNumberFormat="1" applyFont="1" applyFill="1" applyBorder="1" applyAlignment="1" applyProtection="1">
      <alignment horizontal="left" vertical="center" wrapText="1"/>
      <protection locked="0"/>
    </xf>
    <xf numFmtId="38" fontId="17" fillId="9" borderId="32" xfId="0" applyNumberFormat="1" applyFont="1" applyFill="1" applyBorder="1" applyAlignment="1" applyProtection="1">
      <alignment horizontal="right" vertical="center" wrapText="1"/>
      <protection locked="0"/>
    </xf>
    <xf numFmtId="38" fontId="17" fillId="9" borderId="33" xfId="0" applyNumberFormat="1" applyFont="1" applyFill="1" applyBorder="1" applyAlignment="1" applyProtection="1">
      <alignment horizontal="right" vertical="center" wrapText="1"/>
      <protection locked="0"/>
    </xf>
    <xf numFmtId="38" fontId="17" fillId="9" borderId="34" xfId="0" applyNumberFormat="1" applyFont="1" applyFill="1" applyBorder="1" applyAlignment="1" applyProtection="1">
      <alignment horizontal="right" vertical="center" wrapText="1"/>
      <protection locked="0"/>
    </xf>
    <xf numFmtId="38" fontId="17" fillId="9" borderId="35" xfId="0" applyNumberFormat="1" applyFont="1" applyFill="1" applyBorder="1" applyAlignment="1" applyProtection="1">
      <alignment horizontal="right" vertical="center" wrapText="1"/>
      <protection locked="0"/>
    </xf>
    <xf numFmtId="38" fontId="17" fillId="9" borderId="36" xfId="0" applyNumberFormat="1" applyFont="1" applyFill="1" applyBorder="1" applyAlignment="1" applyProtection="1">
      <alignment horizontal="right" vertical="center" wrapText="1"/>
      <protection locked="0"/>
    </xf>
    <xf numFmtId="38" fontId="17" fillId="9" borderId="37" xfId="0" applyNumberFormat="1" applyFont="1" applyFill="1" applyBorder="1" applyAlignment="1" applyProtection="1">
      <alignment horizontal="right" vertical="center" wrapText="1"/>
      <protection locked="0"/>
    </xf>
    <xf numFmtId="38" fontId="17" fillId="9" borderId="38" xfId="0" applyNumberFormat="1" applyFont="1" applyFill="1" applyBorder="1" applyAlignment="1" applyProtection="1">
      <alignment horizontal="right" vertical="center" wrapText="1"/>
      <protection locked="0"/>
    </xf>
    <xf numFmtId="38" fontId="17" fillId="4" borderId="39" xfId="0" applyNumberFormat="1" applyFont="1" applyFill="1" applyBorder="1" applyAlignment="1" applyProtection="1">
      <alignment horizontal="left" vertical="center" wrapText="1"/>
      <protection locked="0"/>
    </xf>
    <xf numFmtId="38" fontId="17" fillId="4" borderId="40" xfId="0" applyNumberFormat="1" applyFont="1" applyFill="1" applyBorder="1" applyAlignment="1" applyProtection="1">
      <alignment horizontal="left" vertical="center" wrapText="1"/>
      <protection locked="0"/>
    </xf>
    <xf numFmtId="38" fontId="17" fillId="4" borderId="21" xfId="0" applyNumberFormat="1" applyFont="1" applyFill="1" applyBorder="1" applyAlignment="1" applyProtection="1">
      <alignment horizontal="left" vertical="center" wrapText="1"/>
      <protection locked="0"/>
    </xf>
    <xf numFmtId="38" fontId="17" fillId="4" borderId="22" xfId="0" applyNumberFormat="1" applyFont="1" applyFill="1" applyBorder="1" applyAlignment="1" applyProtection="1">
      <alignment horizontal="left" vertical="center" wrapText="1"/>
      <protection locked="0"/>
    </xf>
    <xf numFmtId="38" fontId="10" fillId="4" borderId="39" xfId="0" applyNumberFormat="1" applyFont="1" applyFill="1" applyBorder="1" applyAlignment="1" applyProtection="1">
      <alignment horizontal="left" vertical="center" wrapText="1"/>
      <protection locked="0"/>
    </xf>
    <xf numFmtId="38" fontId="10" fillId="4" borderId="40" xfId="0" applyNumberFormat="1" applyFont="1" applyFill="1" applyBorder="1" applyAlignment="1" applyProtection="1">
      <alignment horizontal="left" vertical="center" wrapText="1"/>
      <protection locked="0"/>
    </xf>
    <xf numFmtId="38" fontId="7" fillId="5" borderId="8" xfId="0" applyNumberFormat="1" applyFont="1" applyFill="1" applyBorder="1" applyAlignment="1" applyProtection="1">
      <alignment horizontal="left" vertical="center" wrapText="1"/>
      <protection locked="0"/>
    </xf>
    <xf numFmtId="38" fontId="9" fillId="5" borderId="9" xfId="0" applyNumberFormat="1" applyFont="1" applyFill="1" applyBorder="1" applyAlignment="1" applyProtection="1">
      <alignment horizontal="left" vertical="center" wrapText="1"/>
      <protection locked="0"/>
    </xf>
    <xf numFmtId="38" fontId="7" fillId="5" borderId="9" xfId="0" applyNumberFormat="1" applyFont="1" applyFill="1" applyBorder="1" applyAlignment="1" applyProtection="1">
      <alignment horizontal="left" vertical="center" wrapText="1"/>
      <protection locked="0"/>
    </xf>
    <xf numFmtId="38" fontId="8" fillId="9" borderId="14" xfId="0" applyNumberFormat="1" applyFont="1" applyFill="1" applyBorder="1" applyAlignment="1" applyProtection="1">
      <alignment horizontal="right" vertical="center" wrapText="1"/>
      <protection locked="0"/>
    </xf>
    <xf numFmtId="38" fontId="8" fillId="9" borderId="15" xfId="0" applyNumberFormat="1" applyFont="1" applyFill="1" applyBorder="1" applyAlignment="1" applyProtection="1">
      <alignment horizontal="right" vertical="center" wrapText="1"/>
      <protection locked="0"/>
    </xf>
    <xf numFmtId="38" fontId="8" fillId="9" borderId="16" xfId="0" applyNumberFormat="1" applyFont="1" applyFill="1" applyBorder="1" applyAlignment="1" applyProtection="1">
      <alignment horizontal="right" vertical="center" wrapText="1"/>
      <protection locked="0"/>
    </xf>
    <xf numFmtId="38" fontId="8" fillId="9" borderId="17" xfId="0" applyNumberFormat="1" applyFont="1" applyFill="1" applyBorder="1" applyAlignment="1" applyProtection="1">
      <alignment horizontal="right" vertical="center" wrapText="1"/>
      <protection locked="0"/>
    </xf>
    <xf numFmtId="38" fontId="8" fillId="9" borderId="18" xfId="0" applyNumberFormat="1" applyFont="1" applyFill="1" applyBorder="1" applyAlignment="1" applyProtection="1">
      <alignment horizontal="right" vertical="center" wrapText="1"/>
      <protection locked="0"/>
    </xf>
    <xf numFmtId="38" fontId="8" fillId="9" borderId="19" xfId="0" applyNumberFormat="1" applyFont="1" applyFill="1" applyBorder="1" applyAlignment="1" applyProtection="1">
      <alignment horizontal="right" vertical="center" wrapText="1"/>
      <protection locked="0"/>
    </xf>
    <xf numFmtId="38" fontId="8" fillId="9" borderId="20" xfId="0" applyNumberFormat="1" applyFont="1" applyFill="1" applyBorder="1" applyAlignment="1" applyProtection="1">
      <alignment horizontal="right" vertical="center" wrapText="1"/>
      <protection locked="0"/>
    </xf>
    <xf numFmtId="38" fontId="9" fillId="5" borderId="13" xfId="0" applyNumberFormat="1" applyFont="1" applyFill="1" applyBorder="1" applyAlignment="1" applyProtection="1">
      <alignment horizontal="left" vertical="center" wrapText="1"/>
      <protection locked="0"/>
    </xf>
    <xf numFmtId="38" fontId="20" fillId="9" borderId="32" xfId="0" applyNumberFormat="1" applyFont="1" applyFill="1" applyBorder="1" applyAlignment="1" applyProtection="1">
      <alignment horizontal="right" vertical="center" wrapText="1"/>
      <protection locked="0"/>
    </xf>
    <xf numFmtId="38" fontId="20" fillId="9" borderId="33" xfId="0" applyNumberFormat="1" applyFont="1" applyFill="1" applyBorder="1" applyAlignment="1" applyProtection="1">
      <alignment horizontal="right" vertical="center" wrapText="1"/>
      <protection locked="0"/>
    </xf>
    <xf numFmtId="38" fontId="20" fillId="9" borderId="34" xfId="0" applyNumberFormat="1" applyFont="1" applyFill="1" applyBorder="1" applyAlignment="1" applyProtection="1">
      <alignment horizontal="right" vertical="center" wrapText="1"/>
      <protection locked="0"/>
    </xf>
    <xf numFmtId="38" fontId="20" fillId="9" borderId="35" xfId="0" applyNumberFormat="1" applyFont="1" applyFill="1" applyBorder="1" applyAlignment="1" applyProtection="1">
      <alignment horizontal="right" vertical="center" wrapText="1"/>
      <protection locked="0"/>
    </xf>
    <xf numFmtId="38" fontId="20" fillId="9" borderId="36" xfId="0" applyNumberFormat="1" applyFont="1" applyFill="1" applyBorder="1" applyAlignment="1" applyProtection="1">
      <alignment horizontal="right" vertical="center" wrapText="1"/>
      <protection locked="0"/>
    </xf>
    <xf numFmtId="38" fontId="20" fillId="9" borderId="37" xfId="0" applyNumberFormat="1" applyFont="1" applyFill="1" applyBorder="1" applyAlignment="1" applyProtection="1">
      <alignment horizontal="right" vertical="center" wrapText="1"/>
      <protection locked="0"/>
    </xf>
    <xf numFmtId="38" fontId="20" fillId="9" borderId="38" xfId="0" applyNumberFormat="1" applyFont="1" applyFill="1" applyBorder="1" applyAlignment="1" applyProtection="1">
      <alignment horizontal="right" vertical="center" wrapText="1"/>
      <protection locked="0"/>
    </xf>
    <xf numFmtId="38" fontId="7" fillId="5" borderId="10" xfId="0" applyNumberFormat="1" applyFont="1" applyFill="1" applyBorder="1" applyAlignment="1" applyProtection="1">
      <alignment horizontal="left" vertical="center" wrapText="1"/>
      <protection locked="0"/>
    </xf>
    <xf numFmtId="38" fontId="9" fillId="5" borderId="11" xfId="0" applyNumberFormat="1" applyFont="1" applyFill="1" applyBorder="1" applyAlignment="1" applyProtection="1">
      <alignment horizontal="left" vertical="center" wrapText="1"/>
      <protection locked="0"/>
    </xf>
    <xf numFmtId="38" fontId="9" fillId="5" borderId="41" xfId="0" applyNumberFormat="1" applyFont="1" applyFill="1" applyBorder="1" applyAlignment="1" applyProtection="1">
      <alignment horizontal="left" vertical="center" wrapText="1"/>
      <protection locked="0"/>
    </xf>
    <xf numFmtId="38" fontId="14" fillId="5" borderId="42" xfId="0" applyNumberFormat="1" applyFont="1" applyFill="1" applyBorder="1" applyAlignment="1" applyProtection="1">
      <alignment horizontal="left" vertical="center" wrapText="1"/>
      <protection locked="0"/>
    </xf>
    <xf numFmtId="38" fontId="9" fillId="5" borderId="10" xfId="0" applyNumberFormat="1" applyFont="1" applyFill="1" applyBorder="1" applyAlignment="1" applyProtection="1">
      <alignment horizontal="left" vertical="center" wrapText="1"/>
      <protection locked="0"/>
    </xf>
    <xf numFmtId="38" fontId="14" fillId="5" borderId="11" xfId="0" applyNumberFormat="1" applyFont="1" applyFill="1" applyBorder="1" applyAlignment="1" applyProtection="1">
      <alignment horizontal="left" vertical="center" wrapText="1"/>
      <protection locked="0"/>
    </xf>
    <xf numFmtId="167" fontId="6" fillId="0" borderId="0" xfId="0" applyNumberFormat="1" applyFont="1" applyAlignment="1" applyProtection="1">
      <alignment horizontal="left" vertical="center"/>
      <protection locked="0"/>
    </xf>
    <xf numFmtId="167" fontId="6" fillId="0" borderId="0" xfId="0" applyNumberFormat="1" applyFont="1" applyAlignment="1" applyProtection="1">
      <alignment horizontal="right" vertical="center" wrapText="1"/>
      <protection locked="0"/>
    </xf>
    <xf numFmtId="167" fontId="6" fillId="0" borderId="0" xfId="0" applyNumberFormat="1" applyFont="1" applyAlignment="1" applyProtection="1">
      <alignment vertical="center"/>
      <protection locked="0"/>
    </xf>
    <xf numFmtId="0" fontId="6" fillId="0" borderId="0" xfId="0" applyFont="1" applyAlignment="1" applyProtection="1">
      <alignment vertical="center"/>
      <protection locked="0"/>
    </xf>
    <xf numFmtId="38" fontId="8" fillId="6" borderId="14" xfId="0" applyNumberFormat="1" applyFont="1" applyFill="1" applyBorder="1" applyAlignment="1">
      <alignment horizontal="right" vertical="center" wrapText="1"/>
    </xf>
    <xf numFmtId="38" fontId="8" fillId="6" borderId="15" xfId="0" applyNumberFormat="1" applyFont="1" applyFill="1" applyBorder="1" applyAlignment="1">
      <alignment horizontal="right" vertical="center" wrapText="1"/>
    </xf>
    <xf numFmtId="38" fontId="8" fillId="6" borderId="16" xfId="0" applyNumberFormat="1" applyFont="1" applyFill="1" applyBorder="1" applyAlignment="1">
      <alignment horizontal="right" vertical="center" wrapText="1"/>
    </xf>
    <xf numFmtId="38" fontId="8" fillId="6" borderId="17" xfId="0" applyNumberFormat="1" applyFont="1" applyFill="1" applyBorder="1" applyAlignment="1">
      <alignment horizontal="right" vertical="center" wrapText="1"/>
    </xf>
    <xf numFmtId="38" fontId="8" fillId="6" borderId="18" xfId="0" applyNumberFormat="1" applyFont="1" applyFill="1" applyBorder="1" applyAlignment="1">
      <alignment horizontal="right" vertical="center" wrapText="1"/>
    </xf>
    <xf numFmtId="38" fontId="8" fillId="6" borderId="19" xfId="0" applyNumberFormat="1" applyFont="1" applyFill="1" applyBorder="1" applyAlignment="1">
      <alignment horizontal="right" vertical="center" wrapText="1"/>
    </xf>
    <xf numFmtId="38" fontId="8" fillId="6" borderId="20" xfId="0" applyNumberFormat="1" applyFont="1" applyFill="1" applyBorder="1" applyAlignment="1">
      <alignment horizontal="right" vertical="center" wrapText="1"/>
    </xf>
    <xf numFmtId="38" fontId="8" fillId="0" borderId="23" xfId="0" applyNumberFormat="1" applyFont="1" applyBorder="1" applyAlignment="1">
      <alignment horizontal="right" vertical="center" wrapText="1"/>
    </xf>
    <xf numFmtId="38" fontId="8" fillId="0" borderId="24" xfId="0" applyNumberFormat="1" applyFont="1" applyBorder="1" applyAlignment="1">
      <alignment horizontal="right" vertical="center" wrapText="1"/>
    </xf>
    <xf numFmtId="38" fontId="8" fillId="0" borderId="25" xfId="0" applyNumberFormat="1" applyFont="1" applyBorder="1" applyAlignment="1">
      <alignment horizontal="right" vertical="center" wrapText="1"/>
    </xf>
    <xf numFmtId="38" fontId="8" fillId="0" borderId="26" xfId="0" applyNumberFormat="1" applyFont="1" applyBorder="1" applyAlignment="1">
      <alignment horizontal="right" vertical="center" wrapText="1"/>
    </xf>
    <xf numFmtId="38" fontId="8" fillId="0" borderId="27" xfId="0" applyNumberFormat="1" applyFont="1" applyBorder="1" applyAlignment="1">
      <alignment horizontal="right" vertical="center" wrapText="1"/>
    </xf>
    <xf numFmtId="38" fontId="8" fillId="0" borderId="28" xfId="0" applyNumberFormat="1" applyFont="1" applyBorder="1" applyAlignment="1">
      <alignment horizontal="right" vertical="center" wrapText="1"/>
    </xf>
    <xf numFmtId="38" fontId="8" fillId="0" borderId="29" xfId="0" applyNumberFormat="1" applyFont="1" applyBorder="1" applyAlignment="1">
      <alignment horizontal="right" vertical="center" wrapText="1"/>
    </xf>
    <xf numFmtId="38" fontId="11" fillId="0" borderId="32" xfId="0" applyNumberFormat="1" applyFont="1" applyBorder="1" applyAlignment="1">
      <alignment horizontal="right" vertical="center" wrapText="1"/>
    </xf>
    <xf numFmtId="38" fontId="11" fillId="0" borderId="33" xfId="0" applyNumberFormat="1" applyFont="1" applyBorder="1" applyAlignment="1">
      <alignment horizontal="right" vertical="center" wrapText="1"/>
    </xf>
    <xf numFmtId="38" fontId="11" fillId="0" borderId="34" xfId="0" applyNumberFormat="1" applyFont="1" applyBorder="1" applyAlignment="1">
      <alignment horizontal="right" vertical="center" wrapText="1"/>
    </xf>
    <xf numFmtId="38" fontId="11" fillId="0" borderId="35" xfId="0" applyNumberFormat="1" applyFont="1" applyBorder="1" applyAlignment="1">
      <alignment horizontal="right" vertical="center" wrapText="1"/>
    </xf>
    <xf numFmtId="38" fontId="11" fillId="0" borderId="36" xfId="0" applyNumberFormat="1" applyFont="1" applyBorder="1" applyAlignment="1">
      <alignment horizontal="right" vertical="center" wrapText="1"/>
    </xf>
    <xf numFmtId="38" fontId="11" fillId="0" borderId="37" xfId="0" applyNumberFormat="1" applyFont="1" applyBorder="1" applyAlignment="1">
      <alignment horizontal="right" vertical="center" wrapText="1"/>
    </xf>
    <xf numFmtId="38" fontId="11" fillId="0" borderId="38" xfId="0" applyNumberFormat="1" applyFont="1" applyBorder="1" applyAlignment="1">
      <alignment horizontal="right" vertical="center" wrapText="1"/>
    </xf>
    <xf numFmtId="38" fontId="14" fillId="0" borderId="32" xfId="0" applyNumberFormat="1" applyFont="1" applyBorder="1" applyAlignment="1">
      <alignment horizontal="right" vertical="center" wrapText="1"/>
    </xf>
    <xf numFmtId="38" fontId="14" fillId="0" borderId="33" xfId="0" applyNumberFormat="1" applyFont="1" applyBorder="1" applyAlignment="1">
      <alignment horizontal="right" vertical="center" wrapText="1"/>
    </xf>
    <xf numFmtId="38" fontId="14" fillId="0" borderId="34" xfId="0" applyNumberFormat="1" applyFont="1" applyBorder="1" applyAlignment="1">
      <alignment horizontal="right" vertical="center" wrapText="1"/>
    </xf>
    <xf numFmtId="38" fontId="14" fillId="0" borderId="35" xfId="0" applyNumberFormat="1" applyFont="1" applyBorder="1" applyAlignment="1">
      <alignment horizontal="right" vertical="center" wrapText="1"/>
    </xf>
    <xf numFmtId="38" fontId="14" fillId="0" borderId="36" xfId="0" applyNumberFormat="1" applyFont="1" applyBorder="1" applyAlignment="1">
      <alignment horizontal="right" vertical="center" wrapText="1"/>
    </xf>
    <xf numFmtId="38" fontId="14" fillId="0" borderId="37" xfId="0" applyNumberFormat="1" applyFont="1" applyBorder="1" applyAlignment="1">
      <alignment horizontal="right" vertical="center" wrapText="1"/>
    </xf>
    <xf numFmtId="38" fontId="14" fillId="0" borderId="38" xfId="0" applyNumberFormat="1" applyFont="1" applyBorder="1" applyAlignment="1">
      <alignment horizontal="right" vertical="center" wrapText="1"/>
    </xf>
    <xf numFmtId="38" fontId="8" fillId="0" borderId="32" xfId="0" applyNumberFormat="1" applyFont="1" applyBorder="1" applyAlignment="1">
      <alignment horizontal="right" vertical="center" wrapText="1"/>
    </xf>
    <xf numFmtId="38" fontId="8" fillId="0" borderId="33" xfId="0" applyNumberFormat="1" applyFont="1" applyBorder="1" applyAlignment="1">
      <alignment horizontal="right" vertical="center" wrapText="1"/>
    </xf>
    <xf numFmtId="38" fontId="8" fillId="0" borderId="34" xfId="0" applyNumberFormat="1" applyFont="1" applyBorder="1" applyAlignment="1">
      <alignment horizontal="right" vertical="center" wrapText="1"/>
    </xf>
    <xf numFmtId="38" fontId="8" fillId="0" borderId="35" xfId="0" applyNumberFormat="1" applyFont="1" applyBorder="1" applyAlignment="1">
      <alignment horizontal="right" vertical="center" wrapText="1"/>
    </xf>
    <xf numFmtId="38" fontId="8" fillId="0" borderId="36" xfId="0" applyNumberFormat="1" applyFont="1" applyBorder="1" applyAlignment="1">
      <alignment horizontal="right" vertical="center" wrapText="1"/>
    </xf>
    <xf numFmtId="38" fontId="8" fillId="0" borderId="37" xfId="0" applyNumberFormat="1" applyFont="1" applyBorder="1" applyAlignment="1">
      <alignment horizontal="right" vertical="center" wrapText="1"/>
    </xf>
    <xf numFmtId="38" fontId="8" fillId="0" borderId="38" xfId="0" applyNumberFormat="1" applyFont="1" applyBorder="1" applyAlignment="1">
      <alignment horizontal="right" vertical="center" wrapText="1"/>
    </xf>
    <xf numFmtId="40" fontId="14" fillId="6" borderId="32" xfId="0" applyNumberFormat="1" applyFont="1" applyFill="1" applyBorder="1" applyAlignment="1">
      <alignment horizontal="right" vertical="center" wrapText="1"/>
    </xf>
    <xf numFmtId="40" fontId="14" fillId="6" borderId="33" xfId="0" applyNumberFormat="1" applyFont="1" applyFill="1" applyBorder="1" applyAlignment="1">
      <alignment horizontal="right" vertical="center" wrapText="1"/>
    </xf>
    <xf numFmtId="40" fontId="14" fillId="6" borderId="34" xfId="0" applyNumberFormat="1" applyFont="1" applyFill="1" applyBorder="1" applyAlignment="1">
      <alignment horizontal="right" vertical="center" wrapText="1"/>
    </xf>
    <xf numFmtId="40" fontId="14" fillId="6" borderId="35" xfId="0" applyNumberFormat="1" applyFont="1" applyFill="1" applyBorder="1" applyAlignment="1">
      <alignment horizontal="right" vertical="center" wrapText="1"/>
    </xf>
    <xf numFmtId="40" fontId="14" fillId="6" borderId="36" xfId="0" applyNumberFormat="1" applyFont="1" applyFill="1" applyBorder="1" applyAlignment="1">
      <alignment horizontal="right" vertical="center" wrapText="1"/>
    </xf>
    <xf numFmtId="40" fontId="14" fillId="6" borderId="37" xfId="0" applyNumberFormat="1" applyFont="1" applyFill="1" applyBorder="1" applyAlignment="1">
      <alignment horizontal="right" vertical="center" wrapText="1"/>
    </xf>
    <xf numFmtId="40" fontId="14" fillId="6" borderId="38" xfId="0" applyNumberFormat="1" applyFont="1" applyFill="1" applyBorder="1" applyAlignment="1">
      <alignment horizontal="right" vertical="center" wrapText="1"/>
    </xf>
    <xf numFmtId="40" fontId="14" fillId="6" borderId="43" xfId="0" applyNumberFormat="1" applyFont="1" applyFill="1" applyBorder="1" applyAlignment="1">
      <alignment horizontal="right" vertical="center" wrapText="1"/>
    </xf>
    <xf numFmtId="40" fontId="14" fillId="6" borderId="44" xfId="0" applyNumberFormat="1" applyFont="1" applyFill="1" applyBorder="1" applyAlignment="1">
      <alignment horizontal="right" vertical="center" wrapText="1"/>
    </xf>
    <xf numFmtId="40" fontId="14" fillId="6" borderId="45" xfId="0" applyNumberFormat="1" applyFont="1" applyFill="1" applyBorder="1" applyAlignment="1">
      <alignment horizontal="right" vertical="center" wrapText="1"/>
    </xf>
    <xf numFmtId="40" fontId="14" fillId="6" borderId="46" xfId="0" applyNumberFormat="1" applyFont="1" applyFill="1" applyBorder="1" applyAlignment="1">
      <alignment horizontal="right" vertical="center" wrapText="1"/>
    </xf>
    <xf numFmtId="40" fontId="14" fillId="6" borderId="47" xfId="0" applyNumberFormat="1" applyFont="1" applyFill="1" applyBorder="1" applyAlignment="1">
      <alignment horizontal="right" vertical="center" wrapText="1"/>
    </xf>
    <xf numFmtId="40" fontId="14" fillId="6" borderId="48" xfId="0" applyNumberFormat="1" applyFont="1" applyFill="1" applyBorder="1" applyAlignment="1">
      <alignment horizontal="right" vertical="center" wrapText="1"/>
    </xf>
    <xf numFmtId="40" fontId="14" fillId="6" borderId="49" xfId="0" applyNumberFormat="1" applyFont="1" applyFill="1" applyBorder="1" applyAlignment="1">
      <alignment horizontal="right" vertical="center" wrapText="1"/>
    </xf>
    <xf numFmtId="0" fontId="23" fillId="0" borderId="0" xfId="0" applyFont="1" applyAlignment="1" applyProtection="1">
      <alignment vertical="center"/>
      <protection locked="0"/>
    </xf>
    <xf numFmtId="38" fontId="24" fillId="15" borderId="14" xfId="0" applyNumberFormat="1" applyFont="1" applyFill="1" applyBorder="1" applyAlignment="1" applyProtection="1">
      <alignment horizontal="center" vertical="center" wrapText="1"/>
      <protection locked="0"/>
    </xf>
    <xf numFmtId="38" fontId="24" fillId="4" borderId="23" xfId="0" applyNumberFormat="1" applyFont="1" applyFill="1" applyBorder="1" applyAlignment="1" applyProtection="1">
      <alignment horizontal="center" vertical="center" wrapText="1"/>
      <protection locked="0"/>
    </xf>
    <xf numFmtId="38" fontId="24" fillId="4" borderId="32" xfId="0" applyNumberFormat="1" applyFont="1" applyFill="1" applyBorder="1" applyAlignment="1" applyProtection="1">
      <alignment horizontal="center" vertical="center" wrapText="1"/>
      <protection locked="0"/>
    </xf>
    <xf numFmtId="40" fontId="24" fillId="15" borderId="32" xfId="0" applyNumberFormat="1" applyFont="1" applyFill="1" applyBorder="1" applyAlignment="1" applyProtection="1">
      <alignment horizontal="center" vertical="center" wrapText="1"/>
      <protection locked="0"/>
    </xf>
    <xf numFmtId="40" fontId="24" fillId="15" borderId="43" xfId="0" applyNumberFormat="1" applyFont="1" applyFill="1" applyBorder="1" applyAlignment="1" applyProtection="1">
      <alignment horizontal="center" vertical="center" wrapText="1"/>
      <protection locked="0"/>
    </xf>
    <xf numFmtId="38" fontId="19" fillId="15" borderId="32" xfId="0" applyNumberFormat="1" applyFont="1" applyFill="1" applyBorder="1" applyAlignment="1" applyProtection="1">
      <alignment horizontal="center" vertical="center" wrapText="1"/>
      <protection locked="0"/>
    </xf>
    <xf numFmtId="38" fontId="17" fillId="4" borderId="30" xfId="3" applyNumberFormat="1" applyFont="1" applyFill="1" applyBorder="1" applyAlignment="1" applyProtection="1">
      <alignment horizontal="center" vertical="center" wrapText="1"/>
      <protection locked="0"/>
    </xf>
    <xf numFmtId="38" fontId="10" fillId="4" borderId="31" xfId="0" applyNumberFormat="1" applyFont="1" applyFill="1" applyBorder="1" applyAlignment="1" applyProtection="1">
      <alignment horizontal="left" vertical="center" wrapText="1" indent="1"/>
      <protection locked="0"/>
    </xf>
    <xf numFmtId="38" fontId="17" fillId="4" borderId="21" xfId="3" applyNumberFormat="1" applyFont="1" applyFill="1" applyBorder="1" applyAlignment="1" applyProtection="1">
      <alignment horizontal="left" vertical="center" wrapText="1"/>
      <protection locked="0"/>
    </xf>
    <xf numFmtId="38" fontId="10" fillId="4" borderId="22" xfId="0" applyNumberFormat="1" applyFont="1" applyFill="1" applyBorder="1" applyAlignment="1" applyProtection="1">
      <alignment horizontal="left" vertical="center" wrapText="1"/>
      <protection locked="0"/>
    </xf>
    <xf numFmtId="38" fontId="7" fillId="5" borderId="14" xfId="0" applyNumberFormat="1" applyFont="1" applyFill="1" applyBorder="1" applyAlignment="1" applyProtection="1">
      <alignment horizontal="left" vertical="center" wrapText="1"/>
      <protection locked="0"/>
    </xf>
    <xf numFmtId="38" fontId="9" fillId="5" borderId="20" xfId="0" applyNumberFormat="1" applyFont="1" applyFill="1" applyBorder="1" applyAlignment="1" applyProtection="1">
      <alignment horizontal="left" vertical="center" wrapText="1"/>
      <protection locked="0"/>
    </xf>
    <xf numFmtId="0" fontId="0" fillId="4" borderId="0" xfId="0" applyFill="1"/>
    <xf numFmtId="38" fontId="19" fillId="4" borderId="31" xfId="3" applyNumberFormat="1" applyFont="1" applyFill="1" applyBorder="1" applyAlignment="1" applyProtection="1">
      <alignment horizontal="left" vertical="center" wrapText="1" indent="4"/>
      <protection locked="0"/>
    </xf>
    <xf numFmtId="0" fontId="0" fillId="4" borderId="57" xfId="0" applyFill="1" applyBorder="1"/>
    <xf numFmtId="38" fontId="24" fillId="4" borderId="58" xfId="0" applyNumberFormat="1" applyFont="1" applyFill="1" applyBorder="1" applyAlignment="1" applyProtection="1">
      <alignment horizontal="center" vertical="center" wrapText="1"/>
      <protection locked="0"/>
    </xf>
    <xf numFmtId="0" fontId="0" fillId="4" borderId="59" xfId="0" applyFill="1" applyBorder="1"/>
    <xf numFmtId="0" fontId="0" fillId="4" borderId="60" xfId="0" applyFill="1" applyBorder="1"/>
    <xf numFmtId="38" fontId="9" fillId="16" borderId="21" xfId="0" applyNumberFormat="1" applyFont="1" applyFill="1" applyBorder="1" applyAlignment="1" applyProtection="1">
      <alignment horizontal="left" vertical="center" wrapText="1"/>
      <protection locked="0"/>
    </xf>
    <xf numFmtId="38" fontId="9" fillId="16" borderId="22" xfId="3" applyNumberFormat="1" applyFont="1" applyFill="1" applyBorder="1" applyAlignment="1" applyProtection="1">
      <alignment horizontal="left" vertical="center" wrapText="1"/>
      <protection locked="0"/>
    </xf>
    <xf numFmtId="38" fontId="24" fillId="16" borderId="56" xfId="0" applyNumberFormat="1" applyFont="1" applyFill="1" applyBorder="1" applyAlignment="1" applyProtection="1">
      <alignment horizontal="center" vertical="center" wrapText="1"/>
      <protection locked="0"/>
    </xf>
    <xf numFmtId="38" fontId="18" fillId="18" borderId="30" xfId="0" applyNumberFormat="1" applyFont="1" applyFill="1" applyBorder="1" applyAlignment="1" applyProtection="1">
      <alignment horizontal="left" vertical="center" wrapText="1"/>
      <protection locked="0"/>
    </xf>
    <xf numFmtId="38" fontId="29" fillId="18" borderId="31" xfId="3" applyNumberFormat="1" applyFont="1" applyFill="1" applyBorder="1" applyAlignment="1" applyProtection="1">
      <alignment horizontal="left" vertical="center" wrapText="1"/>
      <protection locked="0"/>
    </xf>
    <xf numFmtId="38" fontId="24" fillId="18" borderId="58" xfId="0" applyNumberFormat="1" applyFont="1" applyFill="1" applyBorder="1" applyAlignment="1" applyProtection="1">
      <alignment horizontal="center" vertical="center" wrapText="1"/>
      <protection locked="0"/>
    </xf>
    <xf numFmtId="38" fontId="12" fillId="18" borderId="30" xfId="0" applyNumberFormat="1" applyFont="1" applyFill="1" applyBorder="1" applyAlignment="1" applyProtection="1">
      <alignment horizontal="left" vertical="center" wrapText="1"/>
      <protection locked="0"/>
    </xf>
    <xf numFmtId="38" fontId="18" fillId="18" borderId="31" xfId="3" applyNumberFormat="1" applyFont="1" applyFill="1" applyBorder="1" applyAlignment="1" applyProtection="1">
      <alignment horizontal="left" vertical="center" wrapText="1"/>
      <protection locked="0"/>
    </xf>
    <xf numFmtId="0" fontId="6" fillId="13" borderId="4" xfId="0" applyFont="1" applyFill="1" applyBorder="1" applyAlignment="1" applyProtection="1">
      <alignment horizontal="center" vertical="center"/>
      <protection locked="0"/>
    </xf>
    <xf numFmtId="0" fontId="6" fillId="3" borderId="3" xfId="0" applyFont="1" applyFill="1" applyBorder="1" applyAlignment="1" applyProtection="1">
      <alignment horizontal="center" vertical="center"/>
      <protection locked="0"/>
    </xf>
    <xf numFmtId="0" fontId="6" fillId="3" borderId="59" xfId="0" applyFont="1" applyFill="1" applyBorder="1" applyAlignment="1" applyProtection="1">
      <alignment horizontal="center" vertical="center"/>
      <protection locked="0"/>
    </xf>
    <xf numFmtId="0" fontId="6" fillId="3" borderId="66" xfId="0" applyFont="1" applyFill="1" applyBorder="1" applyAlignment="1" applyProtection="1">
      <alignment horizontal="center" vertical="center"/>
      <protection locked="0"/>
    </xf>
    <xf numFmtId="0" fontId="6" fillId="14" borderId="59" xfId="0" applyFont="1" applyFill="1" applyBorder="1" applyAlignment="1" applyProtection="1">
      <alignment horizontal="center" vertical="center"/>
      <protection locked="0"/>
    </xf>
    <xf numFmtId="0" fontId="6" fillId="14" borderId="66" xfId="0" applyFont="1" applyFill="1" applyBorder="1" applyAlignment="1" applyProtection="1">
      <alignment horizontal="center" vertical="center"/>
      <protection locked="0"/>
    </xf>
    <xf numFmtId="167" fontId="0" fillId="18" borderId="61" xfId="0" applyNumberFormat="1" applyFill="1" applyBorder="1" applyAlignment="1">
      <alignment horizontal="center" vertical="center"/>
    </xf>
    <xf numFmtId="167" fontId="0" fillId="18" borderId="62" xfId="0" applyNumberFormat="1" applyFill="1" applyBorder="1" applyAlignment="1">
      <alignment horizontal="center" vertical="center"/>
    </xf>
    <xf numFmtId="167" fontId="0" fillId="18" borderId="63" xfId="0" applyNumberFormat="1" applyFill="1" applyBorder="1" applyAlignment="1">
      <alignment horizontal="center" vertical="center"/>
    </xf>
    <xf numFmtId="167" fontId="0" fillId="18" borderId="64" xfId="0" applyNumberFormat="1" applyFill="1" applyBorder="1" applyAlignment="1">
      <alignment horizontal="center" vertical="center"/>
    </xf>
    <xf numFmtId="167" fontId="0" fillId="18" borderId="65" xfId="0" applyNumberFormat="1" applyFill="1" applyBorder="1" applyAlignment="1">
      <alignment horizontal="center" vertical="center"/>
    </xf>
    <xf numFmtId="167" fontId="0" fillId="18" borderId="67" xfId="0" applyNumberFormat="1" applyFill="1" applyBorder="1" applyAlignment="1">
      <alignment horizontal="center" vertical="center"/>
    </xf>
    <xf numFmtId="167" fontId="0" fillId="4" borderId="61" xfId="0" applyNumberFormat="1" applyFill="1" applyBorder="1" applyAlignment="1">
      <alignment horizontal="center" vertical="center"/>
    </xf>
    <xf numFmtId="167" fontId="0" fillId="4" borderId="62" xfId="0" applyNumberFormat="1" applyFill="1" applyBorder="1" applyAlignment="1">
      <alignment horizontal="center" vertical="center"/>
    </xf>
    <xf numFmtId="167" fontId="0" fillId="4" borderId="63" xfId="0" applyNumberFormat="1" applyFill="1" applyBorder="1" applyAlignment="1">
      <alignment horizontal="center" vertical="center"/>
    </xf>
    <xf numFmtId="167" fontId="0" fillId="4" borderId="64" xfId="0" applyNumberFormat="1" applyFill="1" applyBorder="1" applyAlignment="1">
      <alignment horizontal="center" vertical="center"/>
    </xf>
    <xf numFmtId="167" fontId="0" fillId="4" borderId="65" xfId="0" applyNumberFormat="1" applyFill="1" applyBorder="1" applyAlignment="1">
      <alignment horizontal="center" vertical="center"/>
    </xf>
    <xf numFmtId="167" fontId="0" fillId="4" borderId="67" xfId="0" applyNumberFormat="1" applyFill="1" applyBorder="1" applyAlignment="1">
      <alignment horizontal="center" vertical="center"/>
    </xf>
    <xf numFmtId="167" fontId="0" fillId="16" borderId="68" xfId="0" applyNumberFormat="1" applyFill="1" applyBorder="1" applyAlignment="1">
      <alignment horizontal="center" vertical="center"/>
    </xf>
    <xf numFmtId="167" fontId="0" fillId="16" borderId="69" xfId="0" applyNumberFormat="1" applyFill="1" applyBorder="1" applyAlignment="1">
      <alignment horizontal="center" vertical="center"/>
    </xf>
    <xf numFmtId="167" fontId="0" fillId="16" borderId="70" xfId="0" applyNumberFormat="1" applyFill="1" applyBorder="1" applyAlignment="1">
      <alignment horizontal="center" vertical="center"/>
    </xf>
    <xf numFmtId="167" fontId="0" fillId="16" borderId="71" xfId="0" applyNumberFormat="1" applyFill="1" applyBorder="1" applyAlignment="1">
      <alignment horizontal="center" vertical="center"/>
    </xf>
    <xf numFmtId="167" fontId="0" fillId="16" borderId="72" xfId="0" applyNumberFormat="1" applyFill="1" applyBorder="1" applyAlignment="1">
      <alignment horizontal="center" vertical="center"/>
    </xf>
    <xf numFmtId="167" fontId="0" fillId="16" borderId="73" xfId="0" applyNumberFormat="1" applyFill="1" applyBorder="1" applyAlignment="1">
      <alignment horizontal="center" vertical="center"/>
    </xf>
    <xf numFmtId="0" fontId="6" fillId="10" borderId="74" xfId="0" applyFont="1" applyFill="1" applyBorder="1" applyAlignment="1" applyProtection="1">
      <alignment horizontal="center" vertical="center"/>
      <protection locked="0"/>
    </xf>
    <xf numFmtId="0" fontId="6" fillId="10" borderId="75" xfId="0" applyFont="1" applyFill="1" applyBorder="1" applyAlignment="1" applyProtection="1">
      <alignment horizontal="center" vertical="center"/>
      <protection locked="0"/>
    </xf>
    <xf numFmtId="0" fontId="6" fillId="10" borderId="76" xfId="0" applyFont="1" applyFill="1" applyBorder="1" applyAlignment="1" applyProtection="1">
      <alignment horizontal="center" vertical="center"/>
      <protection locked="0"/>
    </xf>
    <xf numFmtId="0" fontId="6" fillId="10" borderId="77" xfId="0" applyFont="1" applyFill="1" applyBorder="1" applyAlignment="1" applyProtection="1">
      <alignment horizontal="center" vertical="center"/>
      <protection locked="0"/>
    </xf>
    <xf numFmtId="0" fontId="6" fillId="12" borderId="77" xfId="0" applyFont="1" applyFill="1" applyBorder="1" applyAlignment="1" applyProtection="1">
      <alignment horizontal="center" vertical="center"/>
      <protection locked="0"/>
    </xf>
    <xf numFmtId="0" fontId="6" fillId="12" borderId="75" xfId="0" applyFont="1" applyFill="1" applyBorder="1" applyAlignment="1" applyProtection="1">
      <alignment horizontal="center" vertical="center"/>
      <protection locked="0"/>
    </xf>
    <xf numFmtId="0" fontId="6" fillId="12" borderId="76" xfId="0" applyFont="1" applyFill="1" applyBorder="1" applyAlignment="1" applyProtection="1">
      <alignment horizontal="center" vertical="center"/>
      <protection locked="0"/>
    </xf>
    <xf numFmtId="0" fontId="6" fillId="3" borderId="78" xfId="0" applyFont="1" applyFill="1" applyBorder="1" applyAlignment="1" applyProtection="1">
      <alignment horizontal="center" vertical="center"/>
      <protection locked="0"/>
    </xf>
    <xf numFmtId="0" fontId="6" fillId="10" borderId="79" xfId="0" applyFont="1" applyFill="1" applyBorder="1" applyAlignment="1" applyProtection="1">
      <alignment horizontal="center" vertical="center"/>
      <protection locked="0"/>
    </xf>
    <xf numFmtId="0" fontId="6" fillId="10" borderId="80" xfId="0" applyFont="1" applyFill="1" applyBorder="1" applyAlignment="1" applyProtection="1">
      <alignment horizontal="center" vertical="center"/>
      <protection locked="0"/>
    </xf>
    <xf numFmtId="0" fontId="6" fillId="10" borderId="81" xfId="0" applyFont="1" applyFill="1" applyBorder="1" applyAlignment="1" applyProtection="1">
      <alignment horizontal="center" vertical="center"/>
      <protection locked="0"/>
    </xf>
    <xf numFmtId="0" fontId="6" fillId="10" borderId="82" xfId="0" applyFont="1" applyFill="1" applyBorder="1" applyAlignment="1" applyProtection="1">
      <alignment horizontal="center" vertical="center"/>
      <protection locked="0"/>
    </xf>
    <xf numFmtId="0" fontId="6" fillId="12" borderId="82" xfId="0" applyFont="1" applyFill="1" applyBorder="1" applyAlignment="1" applyProtection="1">
      <alignment horizontal="center" vertical="center"/>
      <protection locked="0"/>
    </xf>
    <xf numFmtId="0" fontId="6" fillId="12" borderId="80" xfId="0" applyFont="1" applyFill="1" applyBorder="1" applyAlignment="1" applyProtection="1">
      <alignment horizontal="center" vertical="center"/>
      <protection locked="0"/>
    </xf>
    <xf numFmtId="0" fontId="6" fillId="12" borderId="81" xfId="0" applyFont="1" applyFill="1" applyBorder="1" applyAlignment="1" applyProtection="1">
      <alignment horizontal="center" vertical="center"/>
      <protection locked="0"/>
    </xf>
    <xf numFmtId="0" fontId="6" fillId="3" borderId="83" xfId="0" applyFont="1" applyFill="1" applyBorder="1" applyAlignment="1" applyProtection="1">
      <alignment horizontal="center" vertical="center"/>
      <protection locked="0"/>
    </xf>
    <xf numFmtId="0" fontId="6" fillId="3" borderId="84" xfId="0" applyFont="1" applyFill="1" applyBorder="1" applyAlignment="1" applyProtection="1">
      <alignment horizontal="center" vertical="center"/>
      <protection locked="0"/>
    </xf>
    <xf numFmtId="0" fontId="6" fillId="14" borderId="84" xfId="0" applyFont="1" applyFill="1" applyBorder="1" applyAlignment="1" applyProtection="1">
      <alignment horizontal="center" vertical="center"/>
      <protection locked="0"/>
    </xf>
    <xf numFmtId="0" fontId="30" fillId="7" borderId="0" xfId="0" applyFont="1" applyFill="1" applyAlignment="1" applyProtection="1">
      <alignment vertical="center" wrapText="1"/>
      <protection locked="0"/>
    </xf>
    <xf numFmtId="0" fontId="0" fillId="4" borderId="0" xfId="0" applyFill="1" applyAlignment="1">
      <alignment vertical="center" wrapText="1"/>
    </xf>
    <xf numFmtId="0" fontId="0" fillId="4" borderId="85" xfId="0" applyFill="1" applyBorder="1" applyAlignment="1">
      <alignment vertical="center" wrapText="1"/>
    </xf>
    <xf numFmtId="0" fontId="32" fillId="4" borderId="0" xfId="0" applyFont="1" applyFill="1" applyAlignment="1">
      <alignment horizontal="left" vertical="center"/>
    </xf>
    <xf numFmtId="0" fontId="27" fillId="4" borderId="85" xfId="0" applyFont="1" applyFill="1" applyBorder="1" applyAlignment="1">
      <alignment vertical="center" wrapText="1"/>
    </xf>
    <xf numFmtId="38" fontId="8" fillId="0" borderId="20" xfId="0" applyNumberFormat="1" applyFont="1" applyBorder="1" applyAlignment="1">
      <alignment horizontal="right" vertical="center"/>
    </xf>
    <xf numFmtId="38" fontId="8" fillId="0" borderId="29" xfId="0" applyNumberFormat="1" applyFont="1" applyBorder="1" applyAlignment="1">
      <alignment horizontal="right" vertical="center"/>
    </xf>
    <xf numFmtId="38" fontId="11" fillId="0" borderId="38" xfId="0" applyNumberFormat="1" applyFont="1" applyBorder="1" applyAlignment="1">
      <alignment horizontal="right" vertical="center"/>
    </xf>
    <xf numFmtId="38" fontId="13" fillId="0" borderId="38" xfId="0" applyNumberFormat="1" applyFont="1" applyBorder="1" applyAlignment="1" applyProtection="1">
      <alignment horizontal="right" vertical="center"/>
      <protection locked="0"/>
    </xf>
    <xf numFmtId="38" fontId="14" fillId="0" borderId="38" xfId="0" applyNumberFormat="1" applyFont="1" applyBorder="1" applyAlignment="1">
      <alignment horizontal="right" vertical="center"/>
    </xf>
    <xf numFmtId="38" fontId="15" fillId="0" borderId="38" xfId="0" applyNumberFormat="1" applyFont="1" applyBorder="1" applyAlignment="1" applyProtection="1">
      <alignment horizontal="right" vertical="center"/>
      <protection locked="0"/>
    </xf>
    <xf numFmtId="38" fontId="16" fillId="0" borderId="38" xfId="0" applyNumberFormat="1" applyFont="1" applyBorder="1" applyAlignment="1" applyProtection="1">
      <alignment horizontal="right" vertical="center"/>
      <protection locked="0"/>
    </xf>
    <xf numFmtId="38" fontId="8" fillId="0" borderId="38" xfId="0" applyNumberFormat="1" applyFont="1" applyBorder="1" applyAlignment="1">
      <alignment horizontal="right" vertical="center"/>
    </xf>
    <xf numFmtId="38" fontId="11" fillId="0" borderId="38" xfId="0" applyNumberFormat="1" applyFont="1" applyBorder="1" applyAlignment="1" applyProtection="1">
      <alignment horizontal="right" vertical="center"/>
      <protection locked="0"/>
    </xf>
    <xf numFmtId="38" fontId="9" fillId="0" borderId="38" xfId="0" applyNumberFormat="1" applyFont="1" applyBorder="1" applyAlignment="1" applyProtection="1">
      <alignment horizontal="right" vertical="center"/>
      <protection locked="0"/>
    </xf>
    <xf numFmtId="40" fontId="14" fillId="0" borderId="38" xfId="0" applyNumberFormat="1" applyFont="1" applyBorder="1" applyAlignment="1">
      <alignment horizontal="right" vertical="center"/>
    </xf>
    <xf numFmtId="38" fontId="17" fillId="0" borderId="38" xfId="0" applyNumberFormat="1" applyFont="1" applyBorder="1" applyAlignment="1" applyProtection="1">
      <alignment horizontal="right" vertical="center"/>
      <protection locked="0"/>
    </xf>
    <xf numFmtId="38" fontId="8" fillId="0" borderId="20" xfId="0" applyNumberFormat="1" applyFont="1" applyBorder="1" applyAlignment="1" applyProtection="1">
      <alignment horizontal="right" vertical="center"/>
      <protection locked="0"/>
    </xf>
    <xf numFmtId="38" fontId="20" fillId="0" borderId="38" xfId="0" applyNumberFormat="1" applyFont="1" applyBorder="1" applyAlignment="1" applyProtection="1">
      <alignment horizontal="right" vertical="center"/>
      <protection locked="0"/>
    </xf>
    <xf numFmtId="40" fontId="14" fillId="0" borderId="49" xfId="0" applyNumberFormat="1" applyFont="1" applyBorder="1" applyAlignment="1">
      <alignment horizontal="right" vertical="center"/>
    </xf>
    <xf numFmtId="0" fontId="31" fillId="4" borderId="0" xfId="5" applyFont="1" applyFill="1"/>
    <xf numFmtId="0" fontId="31" fillId="4" borderId="0" xfId="5" applyFont="1" applyFill="1" applyAlignment="1">
      <alignment horizontal="center"/>
    </xf>
    <xf numFmtId="0" fontId="35" fillId="4" borderId="0" xfId="5" applyFont="1" applyFill="1"/>
    <xf numFmtId="0" fontId="2" fillId="4" borderId="0" xfId="5" applyFill="1"/>
    <xf numFmtId="0" fontId="34" fillId="4" borderId="0" xfId="1" applyFill="1"/>
    <xf numFmtId="0" fontId="40" fillId="4" borderId="0" xfId="5" applyFont="1" applyFill="1"/>
    <xf numFmtId="0" fontId="41" fillId="4" borderId="0" xfId="5" applyFont="1" applyFill="1"/>
    <xf numFmtId="49" fontId="42" fillId="4" borderId="0" xfId="6" applyNumberFormat="1" applyFont="1" applyFill="1" applyAlignment="1">
      <alignment horizontal="left" vertical="center"/>
    </xf>
    <xf numFmtId="0" fontId="42" fillId="4" borderId="0" xfId="6" applyFont="1" applyFill="1"/>
    <xf numFmtId="4" fontId="37" fillId="4" borderId="0" xfId="6" applyNumberFormat="1" applyFont="1" applyFill="1" applyAlignment="1">
      <alignment horizontal="center" vertical="center" wrapText="1"/>
    </xf>
    <xf numFmtId="4" fontId="43" fillId="4" borderId="0" xfId="7" applyNumberFormat="1" applyFont="1" applyFill="1" applyAlignment="1">
      <alignment horizontal="center" vertical="center"/>
    </xf>
    <xf numFmtId="4" fontId="40" fillId="4" borderId="0" xfId="5" applyNumberFormat="1" applyFont="1" applyFill="1" applyAlignment="1">
      <alignment horizontal="center" vertical="center"/>
    </xf>
    <xf numFmtId="0" fontId="35" fillId="0" borderId="0" xfId="5" applyFont="1"/>
    <xf numFmtId="4" fontId="35" fillId="0" borderId="0" xfId="5" applyNumberFormat="1" applyFont="1" applyAlignment="1">
      <alignment horizontal="center" vertical="center"/>
    </xf>
    <xf numFmtId="0" fontId="34" fillId="20" borderId="88" xfId="1" applyFill="1" applyBorder="1" applyAlignment="1">
      <alignment horizontal="left" vertical="center" wrapText="1"/>
    </xf>
    <xf numFmtId="0" fontId="37" fillId="4" borderId="88" xfId="6" applyFont="1" applyFill="1" applyBorder="1"/>
    <xf numFmtId="0" fontId="42" fillId="4" borderId="88" xfId="6" applyFont="1" applyFill="1" applyBorder="1"/>
    <xf numFmtId="4" fontId="34" fillId="20" borderId="89" xfId="1" applyNumberFormat="1" applyFill="1" applyBorder="1" applyAlignment="1">
      <alignment horizontal="center" vertical="center"/>
    </xf>
    <xf numFmtId="4" fontId="34" fillId="20" borderId="90" xfId="1" applyNumberFormat="1" applyFill="1" applyBorder="1" applyAlignment="1">
      <alignment horizontal="center" vertical="center"/>
    </xf>
    <xf numFmtId="4" fontId="34" fillId="20" borderId="91" xfId="1" applyNumberFormat="1" applyFill="1" applyBorder="1" applyAlignment="1">
      <alignment horizontal="center" vertical="center"/>
    </xf>
    <xf numFmtId="4" fontId="39" fillId="19" borderId="89" xfId="7" applyNumberFormat="1" applyFont="1" applyFill="1" applyBorder="1" applyAlignment="1">
      <alignment horizontal="center" vertical="center"/>
    </xf>
    <xf numFmtId="4" fontId="39" fillId="19" borderId="90" xfId="7" applyNumberFormat="1" applyFont="1" applyFill="1" applyBorder="1" applyAlignment="1">
      <alignment horizontal="center" vertical="center"/>
    </xf>
    <xf numFmtId="4" fontId="39" fillId="19" borderId="91" xfId="7" applyNumberFormat="1" applyFont="1" applyFill="1" applyBorder="1" applyAlignment="1">
      <alignment horizontal="center" vertical="center"/>
    </xf>
    <xf numFmtId="4" fontId="43" fillId="19" borderId="89" xfId="7" applyNumberFormat="1" applyFont="1" applyFill="1" applyBorder="1" applyAlignment="1">
      <alignment horizontal="center" vertical="center"/>
    </xf>
    <xf numFmtId="4" fontId="43" fillId="19" borderId="90" xfId="7" applyNumberFormat="1" applyFont="1" applyFill="1" applyBorder="1" applyAlignment="1">
      <alignment horizontal="center" vertical="center"/>
    </xf>
    <xf numFmtId="4" fontId="43" fillId="19" borderId="91" xfId="7" applyNumberFormat="1" applyFont="1" applyFill="1" applyBorder="1" applyAlignment="1">
      <alignment horizontal="center" vertical="center"/>
    </xf>
    <xf numFmtId="4" fontId="34" fillId="20" borderId="92" xfId="1" applyNumberFormat="1" applyFill="1" applyBorder="1" applyAlignment="1">
      <alignment horizontal="center" vertical="center"/>
    </xf>
    <xf numFmtId="4" fontId="39" fillId="19" borderId="92" xfId="7" applyNumberFormat="1" applyFont="1" applyFill="1" applyBorder="1" applyAlignment="1">
      <alignment horizontal="center" vertical="center"/>
    </xf>
    <xf numFmtId="4" fontId="43" fillId="19" borderId="92" xfId="7" applyNumberFormat="1" applyFont="1" applyFill="1" applyBorder="1" applyAlignment="1">
      <alignment horizontal="center" vertical="center"/>
    </xf>
    <xf numFmtId="4" fontId="43" fillId="19" borderId="60" xfId="7" applyNumberFormat="1" applyFont="1" applyFill="1" applyBorder="1" applyAlignment="1">
      <alignment horizontal="center" vertical="center"/>
    </xf>
    <xf numFmtId="4" fontId="34" fillId="20" borderId="93" xfId="1" applyNumberFormat="1" applyFill="1" applyBorder="1" applyAlignment="1">
      <alignment horizontal="center" vertical="center"/>
    </xf>
    <xf numFmtId="4" fontId="39" fillId="19" borderId="93" xfId="7" applyNumberFormat="1" applyFont="1" applyFill="1" applyBorder="1" applyAlignment="1">
      <alignment horizontal="center" vertical="center"/>
    </xf>
    <xf numFmtId="4" fontId="43" fillId="19" borderId="93" xfId="7" applyNumberFormat="1" applyFont="1" applyFill="1" applyBorder="1" applyAlignment="1">
      <alignment horizontal="center" vertical="center"/>
    </xf>
    <xf numFmtId="0" fontId="2" fillId="4" borderId="94" xfId="5" applyFill="1" applyBorder="1" applyAlignment="1">
      <alignment horizontal="center" vertical="center"/>
    </xf>
    <xf numFmtId="0" fontId="2" fillId="4" borderId="95" xfId="5" applyFill="1" applyBorder="1" applyAlignment="1">
      <alignment horizontal="center" vertical="center"/>
    </xf>
    <xf numFmtId="49" fontId="34" fillId="20" borderId="96" xfId="1" applyNumberFormat="1" applyFill="1" applyBorder="1" applyAlignment="1">
      <alignment horizontal="left" vertical="center" wrapText="1"/>
    </xf>
    <xf numFmtId="0" fontId="34" fillId="20" borderId="97" xfId="1" applyFill="1" applyBorder="1" applyAlignment="1">
      <alignment horizontal="left" vertical="center" wrapText="1"/>
    </xf>
    <xf numFmtId="4" fontId="34" fillId="20" borderId="98" xfId="1" applyNumberFormat="1" applyFill="1" applyBorder="1" applyAlignment="1">
      <alignment horizontal="center" vertical="center"/>
    </xf>
    <xf numFmtId="4" fontId="34" fillId="20" borderId="99" xfId="1" applyNumberFormat="1" applyFill="1" applyBorder="1" applyAlignment="1">
      <alignment horizontal="center" vertical="center"/>
    </xf>
    <xf numFmtId="4" fontId="34" fillId="20" borderId="100" xfId="1" applyNumberFormat="1" applyFill="1" applyBorder="1" applyAlignment="1">
      <alignment horizontal="center" vertical="center"/>
    </xf>
    <xf numFmtId="4" fontId="34" fillId="20" borderId="101" xfId="1" applyNumberFormat="1" applyFill="1" applyBorder="1" applyAlignment="1">
      <alignment horizontal="center" vertical="center"/>
    </xf>
    <xf numFmtId="4" fontId="34" fillId="20" borderId="102" xfId="1" applyNumberFormat="1" applyFill="1" applyBorder="1" applyAlignment="1">
      <alignment horizontal="center" vertical="center"/>
    </xf>
    <xf numFmtId="49" fontId="37" fillId="4" borderId="103" xfId="6" applyNumberFormat="1" applyFont="1" applyFill="1" applyBorder="1" applyAlignment="1">
      <alignment horizontal="left" vertical="center"/>
    </xf>
    <xf numFmtId="49" fontId="42" fillId="4" borderId="103" xfId="6" applyNumberFormat="1" applyFont="1" applyFill="1" applyBorder="1" applyAlignment="1">
      <alignment horizontal="left" vertical="center"/>
    </xf>
    <xf numFmtId="49" fontId="34" fillId="20" borderId="103" xfId="1" applyNumberFormat="1" applyFill="1" applyBorder="1" applyAlignment="1">
      <alignment horizontal="left" vertical="center" wrapText="1"/>
    </xf>
    <xf numFmtId="49" fontId="42" fillId="4" borderId="104" xfId="6" applyNumberFormat="1" applyFont="1" applyFill="1" applyBorder="1" applyAlignment="1">
      <alignment horizontal="left" vertical="center"/>
    </xf>
    <xf numFmtId="0" fontId="42" fillId="4" borderId="105" xfId="6" applyFont="1" applyFill="1" applyBorder="1"/>
    <xf numFmtId="4" fontId="43" fillId="19" borderId="106" xfId="7" applyNumberFormat="1" applyFont="1" applyFill="1" applyBorder="1" applyAlignment="1">
      <alignment horizontal="center" vertical="center"/>
    </xf>
    <xf numFmtId="4" fontId="43" fillId="19" borderId="107" xfId="7" applyNumberFormat="1" applyFont="1" applyFill="1" applyBorder="1" applyAlignment="1">
      <alignment horizontal="center" vertical="center"/>
    </xf>
    <xf numFmtId="4" fontId="43" fillId="19" borderId="108" xfId="7" applyNumberFormat="1" applyFont="1" applyFill="1" applyBorder="1" applyAlignment="1">
      <alignment horizontal="center" vertical="center"/>
    </xf>
    <xf numFmtId="4" fontId="43" fillId="19" borderId="109" xfId="7" applyNumberFormat="1" applyFont="1" applyFill="1" applyBorder="1" applyAlignment="1">
      <alignment horizontal="center" vertical="center"/>
    </xf>
    <xf numFmtId="49" fontId="34" fillId="20" borderId="111" xfId="1" applyNumberFormat="1" applyFill="1" applyBorder="1" applyAlignment="1">
      <alignment horizontal="left" vertical="center" wrapText="1"/>
    </xf>
    <xf numFmtId="0" fontId="34" fillId="20" borderId="86" xfId="1" applyFill="1" applyBorder="1" applyAlignment="1">
      <alignment horizontal="left" vertical="center" wrapText="1"/>
    </xf>
    <xf numFmtId="4" fontId="34" fillId="20" borderId="112" xfId="1" applyNumberFormat="1" applyFill="1" applyBorder="1" applyAlignment="1">
      <alignment horizontal="center" vertical="center"/>
    </xf>
    <xf numFmtId="4" fontId="34" fillId="20" borderId="113" xfId="1" applyNumberFormat="1" applyFill="1" applyBorder="1" applyAlignment="1">
      <alignment horizontal="center" vertical="center"/>
    </xf>
    <xf numFmtId="4" fontId="34" fillId="20" borderId="114" xfId="1" applyNumberFormat="1" applyFill="1" applyBorder="1" applyAlignment="1">
      <alignment horizontal="center" vertical="center"/>
    </xf>
    <xf numFmtId="4" fontId="34" fillId="20" borderId="115" xfId="1" applyNumberFormat="1" applyFill="1" applyBorder="1" applyAlignment="1">
      <alignment horizontal="center" vertical="center"/>
    </xf>
    <xf numFmtId="4" fontId="34" fillId="20" borderId="110" xfId="1" applyNumberFormat="1" applyFill="1" applyBorder="1" applyAlignment="1">
      <alignment horizontal="center" vertical="center"/>
    </xf>
    <xf numFmtId="38" fontId="17" fillId="0" borderId="30" xfId="3" applyNumberFormat="1" applyFont="1" applyBorder="1" applyAlignment="1" applyProtection="1">
      <alignment horizontal="center" vertical="center" wrapText="1"/>
      <protection locked="0"/>
    </xf>
    <xf numFmtId="38" fontId="19" fillId="0" borderId="32" xfId="0" applyNumberFormat="1" applyFont="1" applyBorder="1" applyAlignment="1" applyProtection="1">
      <alignment horizontal="center" vertical="center" wrapText="1"/>
      <protection locked="0"/>
    </xf>
    <xf numFmtId="38" fontId="15" fillId="0" borderId="32" xfId="0" applyNumberFormat="1" applyFont="1" applyBorder="1" applyAlignment="1" applyProtection="1">
      <alignment horizontal="right" vertical="center" wrapText="1"/>
      <protection locked="0"/>
    </xf>
    <xf numFmtId="38" fontId="15" fillId="0" borderId="33" xfId="0" applyNumberFormat="1" applyFont="1" applyBorder="1" applyAlignment="1" applyProtection="1">
      <alignment horizontal="right" vertical="center" wrapText="1"/>
      <protection locked="0"/>
    </xf>
    <xf numFmtId="38" fontId="15" fillId="0" borderId="34" xfId="0" applyNumberFormat="1" applyFont="1" applyBorder="1" applyAlignment="1" applyProtection="1">
      <alignment horizontal="right" vertical="center" wrapText="1"/>
      <protection locked="0"/>
    </xf>
    <xf numFmtId="38" fontId="15" fillId="0" borderId="35" xfId="0" applyNumberFormat="1" applyFont="1" applyBorder="1" applyAlignment="1" applyProtection="1">
      <alignment horizontal="right" vertical="center" wrapText="1"/>
      <protection locked="0"/>
    </xf>
    <xf numFmtId="38" fontId="15" fillId="0" borderId="36" xfId="0" applyNumberFormat="1" applyFont="1" applyBorder="1" applyAlignment="1" applyProtection="1">
      <alignment horizontal="right" vertical="center" wrapText="1"/>
      <protection locked="0"/>
    </xf>
    <xf numFmtId="38" fontId="15" fillId="0" borderId="37" xfId="0" applyNumberFormat="1" applyFont="1" applyBorder="1" applyAlignment="1" applyProtection="1">
      <alignment horizontal="right" vertical="center" wrapText="1"/>
      <protection locked="0"/>
    </xf>
    <xf numFmtId="38" fontId="15" fillId="0" borderId="38" xfId="0" applyNumberFormat="1" applyFont="1" applyBorder="1" applyAlignment="1" applyProtection="1">
      <alignment horizontal="right" vertical="center" wrapText="1"/>
      <protection locked="0"/>
    </xf>
    <xf numFmtId="0" fontId="25" fillId="4" borderId="0" xfId="0" applyFont="1" applyFill="1" applyAlignment="1">
      <alignment vertical="center" wrapText="1"/>
    </xf>
    <xf numFmtId="0" fontId="26" fillId="7" borderId="85" xfId="0" applyFont="1" applyFill="1" applyBorder="1" applyAlignment="1">
      <alignment vertical="center" wrapText="1"/>
    </xf>
    <xf numFmtId="0" fontId="44" fillId="4" borderId="85" xfId="0" applyFont="1" applyFill="1" applyBorder="1" applyAlignment="1">
      <alignment vertical="center" wrapText="1"/>
    </xf>
    <xf numFmtId="0" fontId="26" fillId="0" borderId="62" xfId="0" applyFont="1" applyBorder="1" applyAlignment="1">
      <alignment vertical="center"/>
    </xf>
    <xf numFmtId="3" fontId="26" fillId="0" borderId="62" xfId="0" applyNumberFormat="1" applyFont="1" applyBorder="1" applyAlignment="1">
      <alignment vertical="center"/>
    </xf>
    <xf numFmtId="3" fontId="26" fillId="0" borderId="62" xfId="0" applyNumberFormat="1" applyFont="1" applyBorder="1" applyAlignment="1">
      <alignment horizontal="center" vertical="center"/>
    </xf>
    <xf numFmtId="3" fontId="26" fillId="17" borderId="62" xfId="0" applyNumberFormat="1" applyFont="1" applyFill="1" applyBorder="1" applyAlignment="1">
      <alignment horizontal="center" vertical="center" wrapText="1"/>
    </xf>
    <xf numFmtId="38" fontId="45" fillId="15" borderId="14" xfId="0" applyNumberFormat="1" applyFont="1" applyFill="1" applyBorder="1" applyAlignment="1" applyProtection="1">
      <alignment horizontal="center" vertical="center" wrapText="1"/>
      <protection locked="0"/>
    </xf>
    <xf numFmtId="38" fontId="7" fillId="17" borderId="30" xfId="3" applyNumberFormat="1" applyFont="1" applyFill="1" applyBorder="1" applyAlignment="1" applyProtection="1">
      <alignment horizontal="center" vertical="center" wrapText="1"/>
      <protection locked="0"/>
    </xf>
    <xf numFmtId="38" fontId="9" fillId="17" borderId="31" xfId="0" applyNumberFormat="1" applyFont="1" applyFill="1" applyBorder="1" applyAlignment="1" applyProtection="1">
      <alignment horizontal="left" vertical="center" wrapText="1"/>
      <protection locked="0"/>
    </xf>
    <xf numFmtId="38" fontId="46" fillId="15" borderId="14" xfId="0" applyNumberFormat="1" applyFont="1" applyFill="1" applyBorder="1" applyAlignment="1" applyProtection="1">
      <alignment horizontal="center" vertical="center" wrapText="1"/>
      <protection locked="0"/>
    </xf>
    <xf numFmtId="38" fontId="7" fillId="21" borderId="30" xfId="3" applyNumberFormat="1" applyFont="1" applyFill="1" applyBorder="1" applyAlignment="1" applyProtection="1">
      <alignment horizontal="center" vertical="center" wrapText="1"/>
      <protection locked="0"/>
    </xf>
    <xf numFmtId="38" fontId="9" fillId="21" borderId="31" xfId="0" applyNumberFormat="1" applyFont="1" applyFill="1" applyBorder="1" applyAlignment="1" applyProtection="1">
      <alignment horizontal="left" vertical="center" wrapText="1"/>
      <protection locked="0"/>
    </xf>
    <xf numFmtId="38" fontId="46" fillId="22" borderId="14" xfId="0" applyNumberFormat="1" applyFont="1" applyFill="1" applyBorder="1" applyAlignment="1" applyProtection="1">
      <alignment horizontal="center" vertical="center" wrapText="1"/>
      <protection locked="0"/>
    </xf>
    <xf numFmtId="38" fontId="16" fillId="22" borderId="32" xfId="0" applyNumberFormat="1" applyFont="1" applyFill="1" applyBorder="1" applyAlignment="1" applyProtection="1">
      <alignment horizontal="right" vertical="center" wrapText="1"/>
      <protection locked="0"/>
    </xf>
    <xf numFmtId="38" fontId="16" fillId="22" borderId="33" xfId="0" applyNumberFormat="1" applyFont="1" applyFill="1" applyBorder="1" applyAlignment="1" applyProtection="1">
      <alignment horizontal="right" vertical="center" wrapText="1"/>
      <protection locked="0"/>
    </xf>
    <xf numFmtId="38" fontId="16" fillId="22" borderId="34" xfId="0" applyNumberFormat="1" applyFont="1" applyFill="1" applyBorder="1" applyAlignment="1" applyProtection="1">
      <alignment horizontal="right" vertical="center" wrapText="1"/>
      <protection locked="0"/>
    </xf>
    <xf numFmtId="38" fontId="16" fillId="22" borderId="35" xfId="0" applyNumberFormat="1" applyFont="1" applyFill="1" applyBorder="1" applyAlignment="1" applyProtection="1">
      <alignment horizontal="right" vertical="center" wrapText="1"/>
      <protection locked="0"/>
    </xf>
    <xf numFmtId="38" fontId="16" fillId="22" borderId="36" xfId="0" applyNumberFormat="1" applyFont="1" applyFill="1" applyBorder="1" applyAlignment="1" applyProtection="1">
      <alignment horizontal="right" vertical="center" wrapText="1"/>
      <protection locked="0"/>
    </xf>
    <xf numFmtId="38" fontId="16" fillId="22" borderId="37" xfId="0" applyNumberFormat="1" applyFont="1" applyFill="1" applyBorder="1" applyAlignment="1" applyProtection="1">
      <alignment horizontal="right" vertical="center" wrapText="1"/>
      <protection locked="0"/>
    </xf>
    <xf numFmtId="38" fontId="16" fillId="22" borderId="38" xfId="0" applyNumberFormat="1" applyFont="1" applyFill="1" applyBorder="1" applyAlignment="1" applyProtection="1">
      <alignment horizontal="right" vertical="center" wrapText="1"/>
      <protection locked="0"/>
    </xf>
    <xf numFmtId="38" fontId="46" fillId="10" borderId="14" xfId="0" applyNumberFormat="1" applyFont="1" applyFill="1" applyBorder="1" applyAlignment="1" applyProtection="1">
      <alignment horizontal="center" vertical="center" wrapText="1"/>
      <protection locked="0"/>
    </xf>
    <xf numFmtId="38" fontId="16" fillId="10" borderId="32" xfId="0" applyNumberFormat="1" applyFont="1" applyFill="1" applyBorder="1" applyAlignment="1" applyProtection="1">
      <alignment horizontal="right" vertical="center" wrapText="1"/>
      <protection locked="0"/>
    </xf>
    <xf numFmtId="38" fontId="16" fillId="10" borderId="33" xfId="0" applyNumberFormat="1" applyFont="1" applyFill="1" applyBorder="1" applyAlignment="1" applyProtection="1">
      <alignment horizontal="right" vertical="center" wrapText="1"/>
      <protection locked="0"/>
    </xf>
    <xf numFmtId="38" fontId="16" fillId="10" borderId="34" xfId="0" applyNumberFormat="1" applyFont="1" applyFill="1" applyBorder="1" applyAlignment="1" applyProtection="1">
      <alignment horizontal="right" vertical="center" wrapText="1"/>
      <protection locked="0"/>
    </xf>
    <xf numFmtId="38" fontId="16" fillId="10" borderId="35" xfId="0" applyNumberFormat="1" applyFont="1" applyFill="1" applyBorder="1" applyAlignment="1" applyProtection="1">
      <alignment horizontal="right" vertical="center" wrapText="1"/>
      <protection locked="0"/>
    </xf>
    <xf numFmtId="38" fontId="16" fillId="10" borderId="36" xfId="0" applyNumberFormat="1" applyFont="1" applyFill="1" applyBorder="1" applyAlignment="1" applyProtection="1">
      <alignment horizontal="right" vertical="center" wrapText="1"/>
      <protection locked="0"/>
    </xf>
    <xf numFmtId="38" fontId="16" fillId="10" borderId="37" xfId="0" applyNumberFormat="1" applyFont="1" applyFill="1" applyBorder="1" applyAlignment="1" applyProtection="1">
      <alignment horizontal="right" vertical="center" wrapText="1"/>
      <protection locked="0"/>
    </xf>
    <xf numFmtId="38" fontId="16" fillId="10" borderId="38" xfId="0" applyNumberFormat="1" applyFont="1" applyFill="1" applyBorder="1" applyAlignment="1" applyProtection="1">
      <alignment horizontal="right" vertical="center" wrapText="1"/>
      <protection locked="0"/>
    </xf>
    <xf numFmtId="38" fontId="46" fillId="4" borderId="32" xfId="0" applyNumberFormat="1" applyFont="1" applyFill="1" applyBorder="1" applyAlignment="1" applyProtection="1">
      <alignment horizontal="center" vertical="center" wrapText="1"/>
      <protection locked="0"/>
    </xf>
    <xf numFmtId="0" fontId="0" fillId="4" borderId="0" xfId="0" applyFill="1" applyAlignment="1">
      <alignment horizontal="center" vertical="center" wrapText="1"/>
    </xf>
    <xf numFmtId="0" fontId="0" fillId="4" borderId="117" xfId="0" applyFill="1" applyBorder="1" applyAlignment="1">
      <alignment horizontal="center" vertical="center" wrapText="1"/>
    </xf>
    <xf numFmtId="0" fontId="0" fillId="4" borderId="116" xfId="0" applyFill="1" applyBorder="1" applyAlignment="1">
      <alignment horizontal="center" vertical="center" wrapText="1"/>
    </xf>
    <xf numFmtId="0" fontId="26" fillId="7" borderId="85" xfId="0" applyFont="1" applyFill="1" applyBorder="1" applyAlignment="1">
      <alignment horizontal="center" vertical="center" wrapText="1"/>
    </xf>
    <xf numFmtId="0" fontId="0" fillId="4" borderId="85" xfId="0" applyFill="1" applyBorder="1" applyAlignment="1">
      <alignment horizontal="center" vertical="center" wrapText="1"/>
    </xf>
    <xf numFmtId="0" fontId="27" fillId="13" borderId="0" xfId="0" applyFont="1" applyFill="1" applyAlignment="1">
      <alignment vertical="center" wrapText="1"/>
    </xf>
    <xf numFmtId="38" fontId="7" fillId="4" borderId="30" xfId="3" applyNumberFormat="1" applyFont="1" applyFill="1" applyBorder="1" applyAlignment="1" applyProtection="1">
      <alignment horizontal="center" vertical="center" wrapText="1"/>
      <protection locked="0"/>
    </xf>
    <xf numFmtId="38" fontId="29" fillId="15" borderId="32" xfId="0" applyNumberFormat="1" applyFont="1" applyFill="1" applyBorder="1" applyAlignment="1" applyProtection="1">
      <alignment horizontal="center" vertical="center" wrapText="1"/>
      <protection locked="0"/>
    </xf>
    <xf numFmtId="38" fontId="7" fillId="0" borderId="31" xfId="3" applyNumberFormat="1" applyFont="1" applyBorder="1" applyAlignment="1" applyProtection="1">
      <alignment horizontal="left" vertical="center" wrapText="1"/>
      <protection locked="0"/>
    </xf>
    <xf numFmtId="38" fontId="8" fillId="0" borderId="38" xfId="0" applyNumberFormat="1" applyFont="1" applyBorder="1" applyAlignment="1" applyProtection="1">
      <alignment horizontal="right" vertical="center" wrapText="1"/>
      <protection locked="0"/>
    </xf>
    <xf numFmtId="38" fontId="8" fillId="0" borderId="38" xfId="0" applyNumberFormat="1" applyFont="1" applyBorder="1" applyAlignment="1" applyProtection="1">
      <alignment horizontal="right" vertical="center"/>
      <protection locked="0"/>
    </xf>
    <xf numFmtId="38" fontId="47" fillId="9" borderId="32" xfId="0" applyNumberFormat="1" applyFont="1" applyFill="1" applyBorder="1" applyAlignment="1" applyProtection="1">
      <alignment horizontal="right" vertical="center" wrapText="1"/>
      <protection locked="0"/>
    </xf>
    <xf numFmtId="38" fontId="47" fillId="9" borderId="33" xfId="0" applyNumberFormat="1" applyFont="1" applyFill="1" applyBorder="1" applyAlignment="1" applyProtection="1">
      <alignment horizontal="right" vertical="center" wrapText="1"/>
      <protection locked="0"/>
    </xf>
    <xf numFmtId="38" fontId="47" fillId="9" borderId="34" xfId="0" applyNumberFormat="1" applyFont="1" applyFill="1" applyBorder="1" applyAlignment="1" applyProtection="1">
      <alignment horizontal="right" vertical="center" wrapText="1"/>
      <protection locked="0"/>
    </xf>
    <xf numFmtId="38" fontId="47" fillId="9" borderId="35" xfId="0" applyNumberFormat="1" applyFont="1" applyFill="1" applyBorder="1" applyAlignment="1" applyProtection="1">
      <alignment horizontal="right" vertical="center" wrapText="1"/>
      <protection locked="0"/>
    </xf>
    <xf numFmtId="38" fontId="47" fillId="9" borderId="36" xfId="0" applyNumberFormat="1" applyFont="1" applyFill="1" applyBorder="1" applyAlignment="1" applyProtection="1">
      <alignment horizontal="right" vertical="center" wrapText="1"/>
      <protection locked="0"/>
    </xf>
    <xf numFmtId="38" fontId="47" fillId="9" borderId="37" xfId="0" applyNumberFormat="1" applyFont="1" applyFill="1" applyBorder="1" applyAlignment="1" applyProtection="1">
      <alignment horizontal="right" vertical="center" wrapText="1"/>
      <protection locked="0"/>
    </xf>
    <xf numFmtId="38" fontId="47" fillId="9" borderId="38" xfId="0" applyNumberFormat="1" applyFont="1" applyFill="1" applyBorder="1" applyAlignment="1" applyProtection="1">
      <alignment horizontal="right" vertical="center" wrapText="1"/>
      <protection locked="0"/>
    </xf>
    <xf numFmtId="38" fontId="47" fillId="0" borderId="38" xfId="0" applyNumberFormat="1" applyFont="1" applyBorder="1" applyAlignment="1" applyProtection="1">
      <alignment horizontal="right" vertical="center"/>
      <protection locked="0"/>
    </xf>
    <xf numFmtId="38" fontId="29" fillId="8" borderId="31" xfId="0" applyNumberFormat="1" applyFont="1" applyFill="1" applyBorder="1" applyAlignment="1" applyProtection="1">
      <alignment horizontal="left" vertical="center" wrapText="1"/>
      <protection locked="0"/>
    </xf>
    <xf numFmtId="38" fontId="18" fillId="8" borderId="31" xfId="0" applyNumberFormat="1" applyFont="1" applyFill="1" applyBorder="1" applyAlignment="1" applyProtection="1">
      <alignment horizontal="left" vertical="center" wrapText="1"/>
      <protection locked="0"/>
    </xf>
    <xf numFmtId="38" fontId="11" fillId="0" borderId="122" xfId="0" applyNumberFormat="1" applyFont="1" applyBorder="1" applyAlignment="1">
      <alignment horizontal="right" vertical="center" wrapText="1"/>
    </xf>
    <xf numFmtId="38" fontId="48" fillId="15" borderId="32" xfId="0" applyNumberFormat="1" applyFont="1" applyFill="1" applyBorder="1" applyAlignment="1" applyProtection="1">
      <alignment horizontal="center" vertical="center" wrapText="1"/>
      <protection locked="0"/>
    </xf>
    <xf numFmtId="38" fontId="5" fillId="0" borderId="0" xfId="0" applyNumberFormat="1" applyFont="1" applyAlignment="1" applyProtection="1">
      <alignment vertical="center"/>
      <protection locked="0"/>
    </xf>
    <xf numFmtId="38" fontId="49" fillId="6" borderId="20" xfId="0" applyNumberFormat="1" applyFont="1" applyFill="1" applyBorder="1" applyAlignment="1">
      <alignment horizontal="right" vertical="center" wrapText="1"/>
    </xf>
    <xf numFmtId="38" fontId="7" fillId="21" borderId="31" xfId="0" applyNumberFormat="1" applyFont="1" applyFill="1" applyBorder="1" applyAlignment="1" applyProtection="1">
      <alignment horizontal="left" vertical="center" wrapText="1"/>
      <protection locked="0"/>
    </xf>
    <xf numFmtId="0" fontId="50" fillId="0" borderId="0" xfId="0" applyFont="1" applyAlignment="1">
      <alignment vertical="center"/>
    </xf>
    <xf numFmtId="0" fontId="50" fillId="0" borderId="62" xfId="0" applyFont="1" applyBorder="1" applyAlignment="1">
      <alignment horizontal="left" vertical="center" indent="1"/>
    </xf>
    <xf numFmtId="3" fontId="50" fillId="0" borderId="62" xfId="0" applyNumberFormat="1" applyFont="1" applyBorder="1" applyAlignment="1">
      <alignment vertical="center"/>
    </xf>
    <xf numFmtId="3" fontId="50" fillId="0" borderId="62" xfId="0" applyNumberFormat="1" applyFont="1" applyBorder="1" applyAlignment="1">
      <alignment horizontal="center" vertical="center"/>
    </xf>
    <xf numFmtId="3" fontId="50" fillId="21" borderId="62" xfId="0" applyNumberFormat="1" applyFont="1" applyFill="1" applyBorder="1" applyAlignment="1">
      <alignment horizontal="center" vertical="center"/>
    </xf>
    <xf numFmtId="3" fontId="50" fillId="0" borderId="0" xfId="0" applyNumberFormat="1" applyFont="1" applyAlignment="1">
      <alignment vertical="center"/>
    </xf>
    <xf numFmtId="0" fontId="50" fillId="0" borderId="62" xfId="0" applyFont="1" applyBorder="1" applyAlignment="1">
      <alignment horizontal="left" vertical="center" wrapText="1" indent="1"/>
    </xf>
    <xf numFmtId="3" fontId="50" fillId="0" borderId="0" xfId="0" applyNumberFormat="1" applyFont="1" applyAlignment="1">
      <alignment horizontal="center" vertical="center"/>
    </xf>
    <xf numFmtId="0" fontId="3" fillId="0" borderId="0" xfId="0" applyFont="1" applyAlignment="1">
      <alignment vertical="center" wrapText="1"/>
    </xf>
    <xf numFmtId="0" fontId="51" fillId="0" borderId="0" xfId="0" applyFont="1" applyAlignment="1">
      <alignment vertical="center"/>
    </xf>
    <xf numFmtId="3" fontId="51" fillId="0" borderId="0" xfId="0" applyNumberFormat="1" applyFont="1" applyAlignment="1">
      <alignment vertical="center"/>
    </xf>
    <xf numFmtId="3" fontId="51" fillId="0" borderId="0" xfId="0" applyNumberFormat="1" applyFont="1" applyAlignment="1">
      <alignment horizontal="center" vertical="center"/>
    </xf>
    <xf numFmtId="3" fontId="26" fillId="0" borderId="0" xfId="0" applyNumberFormat="1" applyFont="1" applyAlignment="1">
      <alignment horizontal="center" vertical="center"/>
    </xf>
    <xf numFmtId="0" fontId="26" fillId="0" borderId="0" xfId="0" applyFont="1" applyAlignment="1">
      <alignment vertical="center"/>
    </xf>
    <xf numFmtId="0" fontId="50" fillId="0" borderId="62" xfId="0" applyFont="1" applyBorder="1" applyAlignment="1">
      <alignment vertical="center"/>
    </xf>
    <xf numFmtId="3" fontId="50" fillId="17" borderId="62" xfId="0" applyNumberFormat="1" applyFont="1" applyFill="1" applyBorder="1" applyAlignment="1">
      <alignment vertical="center"/>
    </xf>
    <xf numFmtId="3" fontId="3" fillId="0" borderId="0" xfId="0" applyNumberFormat="1" applyFont="1" applyAlignment="1">
      <alignment vertical="center"/>
    </xf>
    <xf numFmtId="0" fontId="3" fillId="0" borderId="0" xfId="0" applyFont="1" applyAlignment="1">
      <alignment vertical="center"/>
    </xf>
    <xf numFmtId="40" fontId="49" fillId="6" borderId="20" xfId="0" applyNumberFormat="1" applyFont="1" applyFill="1" applyBorder="1" applyAlignment="1">
      <alignment horizontal="right" vertical="center" wrapText="1"/>
    </xf>
    <xf numFmtId="40" fontId="15" fillId="9" borderId="38" xfId="0" applyNumberFormat="1" applyFont="1" applyFill="1" applyBorder="1" applyAlignment="1" applyProtection="1">
      <alignment horizontal="right" vertical="center" wrapText="1"/>
      <protection locked="0"/>
    </xf>
    <xf numFmtId="0" fontId="52" fillId="0" borderId="0" xfId="0" applyFont="1" applyAlignment="1" applyProtection="1">
      <alignment vertical="center"/>
      <protection locked="0"/>
    </xf>
    <xf numFmtId="40" fontId="49" fillId="0" borderId="29" xfId="0" applyNumberFormat="1" applyFont="1" applyBorder="1" applyAlignment="1">
      <alignment horizontal="right" vertical="center" wrapText="1"/>
    </xf>
    <xf numFmtId="40" fontId="20" fillId="0" borderId="38" xfId="0" applyNumberFormat="1" applyFont="1" applyBorder="1" applyAlignment="1">
      <alignment horizontal="right" vertical="center" wrapText="1"/>
    </xf>
    <xf numFmtId="40" fontId="48" fillId="9" borderId="38" xfId="0" applyNumberFormat="1" applyFont="1" applyFill="1" applyBorder="1" applyAlignment="1" applyProtection="1">
      <alignment horizontal="right" vertical="center" wrapText="1"/>
      <protection locked="0"/>
    </xf>
    <xf numFmtId="40" fontId="48" fillId="0" borderId="38" xfId="0" applyNumberFormat="1" applyFont="1" applyBorder="1" applyAlignment="1">
      <alignment horizontal="right" vertical="center" wrapText="1"/>
    </xf>
    <xf numFmtId="40" fontId="20" fillId="9" borderId="38" xfId="0" applyNumberFormat="1" applyFont="1" applyFill="1" applyBorder="1" applyAlignment="1" applyProtection="1">
      <alignment horizontal="right" vertical="center" wrapText="1"/>
      <protection locked="0"/>
    </xf>
    <xf numFmtId="40" fontId="49" fillId="9" borderId="38" xfId="0" applyNumberFormat="1" applyFont="1" applyFill="1" applyBorder="1" applyAlignment="1" applyProtection="1">
      <alignment horizontal="right" vertical="center" wrapText="1"/>
      <protection locked="0"/>
    </xf>
    <xf numFmtId="40" fontId="49" fillId="0" borderId="38" xfId="0" applyNumberFormat="1" applyFont="1" applyBorder="1" applyAlignment="1">
      <alignment horizontal="right" vertical="center" wrapText="1"/>
    </xf>
    <xf numFmtId="40" fontId="54" fillId="9" borderId="38" xfId="0" applyNumberFormat="1" applyFont="1" applyFill="1" applyBorder="1" applyAlignment="1" applyProtection="1">
      <alignment horizontal="right" vertical="center" wrapText="1"/>
      <protection locked="0"/>
    </xf>
    <xf numFmtId="40" fontId="48" fillId="6" borderId="38" xfId="0" applyNumberFormat="1" applyFont="1" applyFill="1" applyBorder="1" applyAlignment="1">
      <alignment horizontal="right" vertical="center" wrapText="1"/>
    </xf>
    <xf numFmtId="38" fontId="49" fillId="9" borderId="20" xfId="0" applyNumberFormat="1" applyFont="1" applyFill="1" applyBorder="1" applyAlignment="1" applyProtection="1">
      <alignment horizontal="right" vertical="center" wrapText="1"/>
      <protection locked="0"/>
    </xf>
    <xf numFmtId="40" fontId="48" fillId="6" borderId="49" xfId="0" applyNumberFormat="1" applyFont="1" applyFill="1" applyBorder="1" applyAlignment="1">
      <alignment horizontal="right" vertical="center" wrapText="1"/>
    </xf>
    <xf numFmtId="167" fontId="53" fillId="0" borderId="0" xfId="0" applyNumberFormat="1" applyFont="1" applyAlignment="1" applyProtection="1">
      <alignment vertical="center"/>
      <protection locked="0"/>
    </xf>
    <xf numFmtId="40" fontId="49" fillId="7" borderId="38" xfId="0" applyNumberFormat="1" applyFont="1" applyFill="1" applyBorder="1" applyAlignment="1">
      <alignment horizontal="right" vertical="center" wrapText="1"/>
    </xf>
    <xf numFmtId="40" fontId="48" fillId="23" borderId="38" xfId="0" applyNumberFormat="1" applyFont="1" applyFill="1" applyBorder="1" applyAlignment="1" applyProtection="1">
      <alignment horizontal="right" vertical="center" wrapText="1"/>
      <protection locked="0"/>
    </xf>
    <xf numFmtId="40" fontId="49" fillId="7" borderId="0" xfId="0" applyNumberFormat="1" applyFont="1" applyFill="1" applyAlignment="1" applyProtection="1">
      <alignment horizontal="right" vertical="center" wrapText="1"/>
      <protection locked="0"/>
    </xf>
    <xf numFmtId="40" fontId="49" fillId="23" borderId="38" xfId="0" applyNumberFormat="1" applyFont="1" applyFill="1" applyBorder="1" applyAlignment="1" applyProtection="1">
      <alignment horizontal="right" vertical="center" wrapText="1"/>
      <protection locked="0"/>
    </xf>
    <xf numFmtId="38" fontId="16" fillId="23" borderId="38" xfId="0" applyNumberFormat="1" applyFont="1" applyFill="1" applyBorder="1" applyAlignment="1" applyProtection="1">
      <alignment horizontal="right" vertical="center" wrapText="1"/>
      <protection locked="0"/>
    </xf>
    <xf numFmtId="40" fontId="20" fillId="7" borderId="38" xfId="0" applyNumberFormat="1" applyFont="1" applyFill="1" applyBorder="1" applyAlignment="1">
      <alignment horizontal="right" vertical="center" wrapText="1"/>
    </xf>
    <xf numFmtId="40" fontId="20" fillId="23" borderId="38" xfId="0" applyNumberFormat="1" applyFont="1" applyFill="1" applyBorder="1" applyAlignment="1" applyProtection="1">
      <alignment horizontal="right" vertical="center" wrapText="1"/>
      <protection locked="0"/>
    </xf>
    <xf numFmtId="38" fontId="49" fillId="23" borderId="20" xfId="0" applyNumberFormat="1" applyFont="1" applyFill="1" applyBorder="1" applyAlignment="1">
      <alignment horizontal="right" vertical="center" wrapText="1"/>
    </xf>
    <xf numFmtId="38" fontId="54" fillId="0" borderId="38" xfId="0" applyNumberFormat="1" applyFont="1" applyBorder="1" applyAlignment="1" applyProtection="1">
      <alignment horizontal="center" vertical="center"/>
      <protection locked="0"/>
    </xf>
    <xf numFmtId="38" fontId="14" fillId="7" borderId="38" xfId="0" applyNumberFormat="1" applyFont="1" applyFill="1" applyBorder="1" applyAlignment="1">
      <alignment horizontal="right" vertical="center" wrapText="1"/>
    </xf>
    <xf numFmtId="38" fontId="11" fillId="7" borderId="38" xfId="0" applyNumberFormat="1" applyFont="1" applyFill="1" applyBorder="1" applyAlignment="1">
      <alignment horizontal="right" vertical="center" wrapText="1"/>
    </xf>
    <xf numFmtId="38" fontId="13" fillId="23" borderId="38" xfId="0" applyNumberFormat="1" applyFont="1" applyFill="1" applyBorder="1" applyAlignment="1" applyProtection="1">
      <alignment horizontal="right" vertical="center" wrapText="1"/>
      <protection locked="0"/>
    </xf>
    <xf numFmtId="38" fontId="15" fillId="0" borderId="38" xfId="0" applyNumberFormat="1" applyFont="1" applyBorder="1" applyAlignment="1" applyProtection="1">
      <alignment horizontal="center" vertical="center"/>
      <protection locked="0"/>
    </xf>
    <xf numFmtId="38" fontId="20" fillId="0" borderId="38" xfId="0" applyNumberFormat="1" applyFont="1" applyBorder="1" applyAlignment="1" applyProtection="1">
      <alignment horizontal="center" vertical="center"/>
      <protection locked="0"/>
    </xf>
    <xf numFmtId="38" fontId="49" fillId="0" borderId="38" xfId="0" applyNumberFormat="1" applyFont="1" applyBorder="1" applyAlignment="1" applyProtection="1">
      <alignment horizontal="center" vertical="center"/>
      <protection locked="0"/>
    </xf>
    <xf numFmtId="38" fontId="15" fillId="23" borderId="38" xfId="0" applyNumberFormat="1" applyFont="1" applyFill="1" applyBorder="1" applyAlignment="1" applyProtection="1">
      <alignment horizontal="right" vertical="center" wrapText="1"/>
      <protection locked="0"/>
    </xf>
    <xf numFmtId="3" fontId="26" fillId="7" borderId="62" xfId="0" applyNumberFormat="1" applyFont="1" applyFill="1" applyBorder="1" applyAlignment="1">
      <alignment horizontal="center" vertical="center"/>
    </xf>
    <xf numFmtId="0" fontId="26" fillId="7" borderId="62" xfId="0" applyFont="1" applyFill="1" applyBorder="1" applyAlignment="1">
      <alignment vertical="center" wrapText="1"/>
    </xf>
    <xf numFmtId="3" fontId="50" fillId="7" borderId="62" xfId="0" applyNumberFormat="1" applyFont="1" applyFill="1" applyBorder="1" applyAlignment="1">
      <alignment horizontal="center" vertical="center"/>
    </xf>
    <xf numFmtId="4" fontId="26" fillId="7" borderId="0" xfId="0" applyNumberFormat="1" applyFont="1" applyFill="1" applyAlignment="1">
      <alignment vertical="center" wrapText="1"/>
    </xf>
    <xf numFmtId="3" fontId="55" fillId="7" borderId="62" xfId="0" applyNumberFormat="1" applyFont="1" applyFill="1" applyBorder="1" applyAlignment="1">
      <alignment horizontal="center" vertical="center"/>
    </xf>
    <xf numFmtId="0" fontId="26" fillId="7" borderId="0" xfId="0" applyFont="1" applyFill="1" applyAlignment="1">
      <alignment vertical="center"/>
    </xf>
    <xf numFmtId="0" fontId="56" fillId="0" borderId="0" xfId="0" applyFont="1" applyAlignment="1">
      <alignment horizontal="center" vertical="center"/>
    </xf>
    <xf numFmtId="40" fontId="15" fillId="23" borderId="38" xfId="0" applyNumberFormat="1" applyFont="1" applyFill="1" applyBorder="1" applyAlignment="1" applyProtection="1">
      <alignment horizontal="right" vertical="center" wrapText="1"/>
      <protection locked="0"/>
    </xf>
    <xf numFmtId="40" fontId="16" fillId="7" borderId="38" xfId="0" applyNumberFormat="1" applyFont="1" applyFill="1" applyBorder="1" applyAlignment="1" applyProtection="1">
      <alignment horizontal="right" vertical="center" wrapText="1"/>
      <protection locked="0"/>
    </xf>
    <xf numFmtId="164" fontId="8" fillId="23" borderId="20" xfId="9" applyFont="1" applyFill="1" applyBorder="1" applyAlignment="1">
      <alignment horizontal="right" vertical="center" wrapText="1"/>
    </xf>
    <xf numFmtId="38" fontId="49" fillId="0" borderId="20" xfId="0" applyNumberFormat="1" applyFont="1" applyBorder="1" applyAlignment="1">
      <alignment horizontal="center" vertical="center"/>
    </xf>
    <xf numFmtId="40" fontId="48" fillId="7" borderId="38" xfId="0" applyNumberFormat="1" applyFont="1" applyFill="1" applyBorder="1" applyAlignment="1">
      <alignment horizontal="right" vertical="center" wrapText="1"/>
    </xf>
    <xf numFmtId="38" fontId="16" fillId="0" borderId="38" xfId="0" applyNumberFormat="1" applyFont="1" applyBorder="1" applyAlignment="1" applyProtection="1">
      <alignment horizontal="center" vertical="center"/>
      <protection locked="0"/>
    </xf>
    <xf numFmtId="38" fontId="16" fillId="7" borderId="38" xfId="0" applyNumberFormat="1" applyFont="1" applyFill="1" applyBorder="1" applyAlignment="1" applyProtection="1">
      <alignment horizontal="right" vertical="center" wrapText="1"/>
      <protection locked="0"/>
    </xf>
    <xf numFmtId="38" fontId="8" fillId="23" borderId="20" xfId="0" applyNumberFormat="1" applyFont="1" applyFill="1" applyBorder="1" applyAlignment="1">
      <alignment horizontal="right" vertical="center" wrapText="1"/>
    </xf>
    <xf numFmtId="40" fontId="49" fillId="0" borderId="38" xfId="0" applyNumberFormat="1" applyFont="1" applyBorder="1" applyAlignment="1" applyProtection="1">
      <alignment horizontal="center" vertical="center"/>
      <protection locked="0"/>
    </xf>
    <xf numFmtId="38" fontId="17" fillId="23" borderId="38" xfId="0" applyNumberFormat="1" applyFont="1" applyFill="1" applyBorder="1" applyAlignment="1" applyProtection="1">
      <alignment horizontal="right" vertical="center" wrapText="1"/>
      <protection locked="0"/>
    </xf>
    <xf numFmtId="40" fontId="20" fillId="7" borderId="38" xfId="0" applyNumberFormat="1" applyFont="1" applyFill="1" applyBorder="1" applyAlignment="1" applyProtection="1">
      <alignment horizontal="right" vertical="center" wrapText="1"/>
      <protection locked="0"/>
    </xf>
    <xf numFmtId="40" fontId="54" fillId="23" borderId="38" xfId="0" applyNumberFormat="1" applyFont="1" applyFill="1" applyBorder="1" applyAlignment="1" applyProtection="1">
      <alignment horizontal="right" vertical="center" wrapText="1"/>
      <protection locked="0"/>
    </xf>
    <xf numFmtId="0" fontId="37" fillId="24" borderId="85" xfId="10" applyFont="1" applyFill="1" applyBorder="1" applyAlignment="1">
      <alignment horizontal="center" vertical="center" wrapText="1"/>
    </xf>
    <xf numFmtId="4" fontId="37" fillId="24" borderId="85" xfId="10" applyNumberFormat="1" applyFont="1" applyFill="1" applyBorder="1" applyAlignment="1">
      <alignment horizontal="center" vertical="center" wrapText="1"/>
    </xf>
    <xf numFmtId="0" fontId="40" fillId="0" borderId="0" xfId="10" applyFont="1"/>
    <xf numFmtId="0" fontId="41" fillId="0" borderId="85" xfId="10" applyFont="1" applyBorder="1" applyAlignment="1">
      <alignment horizontal="left"/>
    </xf>
    <xf numFmtId="0" fontId="41" fillId="0" borderId="85" xfId="10" applyFont="1" applyBorder="1"/>
    <xf numFmtId="4" fontId="41" fillId="0" borderId="85" xfId="10" applyNumberFormat="1" applyFont="1" applyBorder="1"/>
    <xf numFmtId="0" fontId="40" fillId="0" borderId="85" xfId="10" applyFont="1" applyBorder="1" applyAlignment="1">
      <alignment horizontal="left" indent="1"/>
    </xf>
    <xf numFmtId="0" fontId="40" fillId="0" borderId="85" xfId="10" applyFont="1" applyBorder="1"/>
    <xf numFmtId="4" fontId="40" fillId="0" borderId="85" xfId="10" applyNumberFormat="1" applyFont="1" applyBorder="1"/>
    <xf numFmtId="0" fontId="41" fillId="25" borderId="85" xfId="10" applyFont="1" applyFill="1" applyBorder="1" applyAlignment="1">
      <alignment horizontal="left"/>
    </xf>
    <xf numFmtId="4" fontId="41" fillId="25" borderId="85" xfId="10" applyNumberFormat="1" applyFont="1" applyFill="1" applyBorder="1"/>
    <xf numFmtId="4" fontId="40" fillId="0" borderId="0" xfId="10" applyNumberFormat="1" applyFont="1"/>
    <xf numFmtId="3" fontId="58" fillId="0" borderId="0" xfId="10" applyNumberFormat="1" applyFont="1" applyAlignment="1">
      <alignment horizontal="left" vertical="center"/>
    </xf>
    <xf numFmtId="3" fontId="59" fillId="0" borderId="0" xfId="10" applyNumberFormat="1" applyFont="1" applyAlignment="1">
      <alignment horizontal="left" vertical="center" wrapText="1"/>
    </xf>
    <xf numFmtId="3" fontId="59" fillId="0" borderId="0" xfId="10" applyNumberFormat="1" applyFont="1" applyAlignment="1">
      <alignment vertical="center"/>
    </xf>
    <xf numFmtId="3" fontId="59" fillId="0" borderId="0" xfId="10" applyNumberFormat="1" applyFont="1" applyAlignment="1">
      <alignment horizontal="center" vertical="center"/>
    </xf>
    <xf numFmtId="3" fontId="58" fillId="0" borderId="0" xfId="10" applyNumberFormat="1" applyFont="1" applyAlignment="1">
      <alignment horizontal="center" vertical="center"/>
    </xf>
    <xf numFmtId="3" fontId="59" fillId="0" borderId="85" xfId="10" applyNumberFormat="1" applyFont="1" applyBorder="1" applyAlignment="1">
      <alignment vertical="center"/>
    </xf>
    <xf numFmtId="49" fontId="60" fillId="26" borderId="123" xfId="10" applyNumberFormat="1" applyFont="1" applyFill="1" applyBorder="1" applyAlignment="1">
      <alignment horizontal="center" vertical="center" wrapText="1"/>
    </xf>
    <xf numFmtId="0" fontId="60" fillId="26" borderId="124" xfId="10" applyFont="1" applyFill="1" applyBorder="1" applyAlignment="1">
      <alignment horizontal="center" vertical="center" wrapText="1"/>
    </xf>
    <xf numFmtId="38" fontId="61" fillId="26" borderId="124" xfId="10" applyNumberFormat="1" applyFont="1" applyFill="1" applyBorder="1" applyAlignment="1">
      <alignment horizontal="center" vertical="center" wrapText="1"/>
    </xf>
    <xf numFmtId="38" fontId="61" fillId="17" borderId="124" xfId="10" applyNumberFormat="1" applyFont="1" applyFill="1" applyBorder="1" applyAlignment="1">
      <alignment horizontal="center" vertical="center" wrapText="1"/>
    </xf>
    <xf numFmtId="38" fontId="61" fillId="16" borderId="124" xfId="10" applyNumberFormat="1" applyFont="1" applyFill="1" applyBorder="1" applyAlignment="1">
      <alignment horizontal="center" vertical="center" wrapText="1"/>
    </xf>
    <xf numFmtId="3" fontId="61" fillId="26" borderId="125" xfId="10" applyNumberFormat="1" applyFont="1" applyFill="1" applyBorder="1" applyAlignment="1">
      <alignment horizontal="center" vertical="center" wrapText="1"/>
    </xf>
    <xf numFmtId="3" fontId="61" fillId="26" borderId="126" xfId="10" applyNumberFormat="1" applyFont="1" applyFill="1" applyBorder="1" applyAlignment="1">
      <alignment horizontal="center" vertical="center" wrapText="1"/>
    </xf>
    <xf numFmtId="3" fontId="61" fillId="26" borderId="85" xfId="10" applyNumberFormat="1" applyFont="1" applyFill="1" applyBorder="1" applyAlignment="1">
      <alignment horizontal="center" vertical="center" wrapText="1"/>
    </xf>
    <xf numFmtId="3" fontId="61" fillId="26" borderId="86" xfId="10" applyNumberFormat="1" applyFont="1" applyFill="1" applyBorder="1" applyAlignment="1">
      <alignment horizontal="center" vertical="center" wrapText="1"/>
    </xf>
    <xf numFmtId="38" fontId="61" fillId="17" borderId="123" xfId="10" applyNumberFormat="1" applyFont="1" applyFill="1" applyBorder="1" applyAlignment="1">
      <alignment horizontal="center" vertical="center" wrapText="1"/>
    </xf>
    <xf numFmtId="38" fontId="61" fillId="27" borderId="124" xfId="10" applyNumberFormat="1" applyFont="1" applyFill="1" applyBorder="1" applyAlignment="1">
      <alignment horizontal="center" vertical="center" wrapText="1"/>
    </xf>
    <xf numFmtId="38" fontId="61" fillId="17" borderId="125" xfId="10" applyNumberFormat="1" applyFont="1" applyFill="1" applyBorder="1" applyAlignment="1">
      <alignment horizontal="center" vertical="center" wrapText="1"/>
    </xf>
    <xf numFmtId="38" fontId="61" fillId="17" borderId="127" xfId="10" applyNumberFormat="1" applyFont="1" applyFill="1" applyBorder="1" applyAlignment="1">
      <alignment horizontal="center" vertical="center" wrapText="1"/>
    </xf>
    <xf numFmtId="0" fontId="61" fillId="0" borderId="85" xfId="10" applyFont="1" applyBorder="1" applyAlignment="1">
      <alignment horizontal="center" vertical="center" wrapText="1"/>
    </xf>
    <xf numFmtId="0" fontId="61" fillId="0" borderId="0" xfId="10" applyFont="1" applyAlignment="1">
      <alignment vertical="center"/>
    </xf>
    <xf numFmtId="49" fontId="61" fillId="8" borderId="85" xfId="10" applyNumberFormat="1" applyFont="1" applyFill="1" applyBorder="1" applyAlignment="1">
      <alignment horizontal="left" vertical="center"/>
    </xf>
    <xf numFmtId="0" fontId="60" fillId="8" borderId="85" xfId="10" applyFont="1" applyFill="1" applyBorder="1" applyAlignment="1">
      <alignment horizontal="left" vertical="center" wrapText="1"/>
    </xf>
    <xf numFmtId="38" fontId="60" fillId="8" borderId="85" xfId="10" applyNumberFormat="1" applyFont="1" applyFill="1" applyBorder="1" applyAlignment="1">
      <alignment vertical="center"/>
    </xf>
    <xf numFmtId="38" fontId="60" fillId="8" borderId="86" xfId="10" applyNumberFormat="1" applyFont="1" applyFill="1" applyBorder="1" applyAlignment="1">
      <alignment vertical="center"/>
    </xf>
    <xf numFmtId="38" fontId="60" fillId="8" borderId="128" xfId="10" applyNumberFormat="1" applyFont="1" applyFill="1" applyBorder="1" applyAlignment="1">
      <alignment vertical="center"/>
    </xf>
    <xf numFmtId="38" fontId="60" fillId="8" borderId="129" xfId="10" applyNumberFormat="1" applyFont="1" applyFill="1" applyBorder="1" applyAlignment="1">
      <alignment vertical="center"/>
    </xf>
    <xf numFmtId="0" fontId="61" fillId="0" borderId="85" xfId="10" applyFont="1" applyBorder="1" applyAlignment="1">
      <alignment vertical="center"/>
    </xf>
    <xf numFmtId="49" fontId="61" fillId="16" borderId="85" xfId="10" applyNumberFormat="1" applyFont="1" applyFill="1" applyBorder="1" applyAlignment="1">
      <alignment horizontal="left" vertical="center"/>
    </xf>
    <xf numFmtId="0" fontId="61" fillId="16" borderId="85" xfId="10" applyFont="1" applyFill="1" applyBorder="1" applyAlignment="1">
      <alignment horizontal="left" vertical="center" wrapText="1"/>
    </xf>
    <xf numFmtId="38" fontId="61" fillId="16" borderId="85" xfId="10" applyNumberFormat="1" applyFont="1" applyFill="1" applyBorder="1" applyAlignment="1">
      <alignment vertical="center"/>
    </xf>
    <xf numFmtId="3" fontId="61" fillId="16" borderId="85" xfId="10" applyNumberFormat="1" applyFont="1" applyFill="1" applyBorder="1" applyAlignment="1">
      <alignment vertical="center"/>
    </xf>
    <xf numFmtId="3" fontId="61" fillId="16" borderId="85" xfId="10" applyNumberFormat="1" applyFont="1" applyFill="1" applyBorder="1" applyAlignment="1">
      <alignment horizontal="right" vertical="center"/>
    </xf>
    <xf numFmtId="3" fontId="61" fillId="16" borderId="86" xfId="10" applyNumberFormat="1" applyFont="1" applyFill="1" applyBorder="1" applyAlignment="1">
      <alignment vertical="center"/>
    </xf>
    <xf numFmtId="3" fontId="61" fillId="16" borderId="128" xfId="10" applyNumberFormat="1" applyFont="1" applyFill="1" applyBorder="1" applyAlignment="1">
      <alignment vertical="center"/>
    </xf>
    <xf numFmtId="38" fontId="61" fillId="16" borderId="85" xfId="10" applyNumberFormat="1" applyFont="1" applyFill="1" applyBorder="1" applyAlignment="1">
      <alignment horizontal="right" vertical="center"/>
    </xf>
    <xf numFmtId="38" fontId="61" fillId="16" borderId="129" xfId="10" applyNumberFormat="1" applyFont="1" applyFill="1" applyBorder="1" applyAlignment="1">
      <alignment horizontal="right" vertical="center"/>
    </xf>
    <xf numFmtId="3" fontId="61" fillId="16" borderId="128" xfId="10" applyNumberFormat="1" applyFont="1" applyFill="1" applyBorder="1" applyAlignment="1">
      <alignment horizontal="right" vertical="center"/>
    </xf>
    <xf numFmtId="3" fontId="61" fillId="16" borderId="129" xfId="10" applyNumberFormat="1" applyFont="1" applyFill="1" applyBorder="1" applyAlignment="1">
      <alignment horizontal="right" vertical="center"/>
    </xf>
    <xf numFmtId="3" fontId="61" fillId="16" borderId="86" xfId="10" applyNumberFormat="1" applyFont="1" applyFill="1" applyBorder="1" applyAlignment="1">
      <alignment horizontal="right" vertical="center"/>
    </xf>
    <xf numFmtId="49" fontId="61" fillId="4" borderId="85" xfId="10" applyNumberFormat="1" applyFont="1" applyFill="1" applyBorder="1" applyAlignment="1">
      <alignment horizontal="left" vertical="center"/>
    </xf>
    <xf numFmtId="0" fontId="61" fillId="4" borderId="85" xfId="10" applyFont="1" applyFill="1" applyBorder="1" applyAlignment="1">
      <alignment horizontal="left" vertical="center" wrapText="1"/>
    </xf>
    <xf numFmtId="38" fontId="61" fillId="4" borderId="85" xfId="10" applyNumberFormat="1" applyFont="1" applyFill="1" applyBorder="1" applyAlignment="1">
      <alignment vertical="center"/>
    </xf>
    <xf numFmtId="3" fontId="61" fillId="4" borderId="85" xfId="10" applyNumberFormat="1" applyFont="1" applyFill="1" applyBorder="1" applyAlignment="1">
      <alignment vertical="center"/>
    </xf>
    <xf numFmtId="3" fontId="61" fillId="4" borderId="85" xfId="10" applyNumberFormat="1" applyFont="1" applyFill="1" applyBorder="1" applyAlignment="1">
      <alignment horizontal="right" vertical="center"/>
    </xf>
    <xf numFmtId="3" fontId="61" fillId="4" borderId="86" xfId="10" applyNumberFormat="1" applyFont="1" applyFill="1" applyBorder="1" applyAlignment="1">
      <alignment vertical="center"/>
    </xf>
    <xf numFmtId="3" fontId="61" fillId="4" borderId="128" xfId="10" applyNumberFormat="1" applyFont="1" applyFill="1" applyBorder="1" applyAlignment="1">
      <alignment vertical="center"/>
    </xf>
    <xf numFmtId="38" fontId="61" fillId="4" borderId="85" xfId="10" applyNumberFormat="1" applyFont="1" applyFill="1" applyBorder="1" applyAlignment="1">
      <alignment horizontal="right" vertical="center"/>
    </xf>
    <xf numFmtId="38" fontId="61" fillId="4" borderId="129" xfId="10" applyNumberFormat="1" applyFont="1" applyFill="1" applyBorder="1" applyAlignment="1">
      <alignment horizontal="right" vertical="center"/>
    </xf>
    <xf numFmtId="3" fontId="61" fillId="4" borderId="128" xfId="10" applyNumberFormat="1" applyFont="1" applyFill="1" applyBorder="1" applyAlignment="1">
      <alignment horizontal="right" vertical="center"/>
    </xf>
    <xf numFmtId="3" fontId="61" fillId="4" borderId="129" xfId="10" applyNumberFormat="1" applyFont="1" applyFill="1" applyBorder="1" applyAlignment="1">
      <alignment horizontal="right" vertical="center"/>
    </xf>
    <xf numFmtId="3" fontId="61" fillId="4" borderId="86" xfId="10" applyNumberFormat="1" applyFont="1" applyFill="1" applyBorder="1" applyAlignment="1">
      <alignment horizontal="right" vertical="center"/>
    </xf>
    <xf numFmtId="0" fontId="61" fillId="4" borderId="85" xfId="10" applyFont="1" applyFill="1" applyBorder="1" applyAlignment="1">
      <alignment vertical="center" wrapText="1"/>
    </xf>
    <xf numFmtId="0" fontId="61" fillId="4" borderId="0" xfId="10" applyFont="1" applyFill="1" applyAlignment="1">
      <alignment vertical="center"/>
    </xf>
    <xf numFmtId="38" fontId="61" fillId="16" borderId="86" xfId="10" applyNumberFormat="1" applyFont="1" applyFill="1" applyBorder="1" applyAlignment="1">
      <alignment vertical="center"/>
    </xf>
    <xf numFmtId="38" fontId="61" fillId="16" borderId="128" xfId="10" applyNumberFormat="1" applyFont="1" applyFill="1" applyBorder="1" applyAlignment="1">
      <alignment vertical="center"/>
    </xf>
    <xf numFmtId="38" fontId="61" fillId="16" borderId="129" xfId="10" applyNumberFormat="1" applyFont="1" applyFill="1" applyBorder="1" applyAlignment="1">
      <alignment vertical="center"/>
    </xf>
    <xf numFmtId="49" fontId="61" fillId="0" borderId="85" xfId="10" applyNumberFormat="1" applyFont="1" applyBorder="1" applyAlignment="1">
      <alignment horizontal="left" vertical="center"/>
    </xf>
    <xf numFmtId="0" fontId="61" fillId="0" borderId="85" xfId="10" applyFont="1" applyBorder="1" applyAlignment="1">
      <alignment horizontal="left" vertical="center" wrapText="1"/>
    </xf>
    <xf numFmtId="38" fontId="61" fillId="0" borderId="85" xfId="10" applyNumberFormat="1" applyFont="1" applyBorder="1" applyAlignment="1">
      <alignment vertical="center"/>
    </xf>
    <xf numFmtId="3" fontId="61" fillId="0" borderId="85" xfId="10" applyNumberFormat="1" applyFont="1" applyBorder="1" applyAlignment="1">
      <alignment vertical="center"/>
    </xf>
    <xf numFmtId="3" fontId="61" fillId="0" borderId="85" xfId="10" applyNumberFormat="1" applyFont="1" applyBorder="1" applyAlignment="1">
      <alignment horizontal="right" vertical="center"/>
    </xf>
    <xf numFmtId="3" fontId="61" fillId="0" borderId="86" xfId="10" applyNumberFormat="1" applyFont="1" applyBorder="1" applyAlignment="1">
      <alignment vertical="center"/>
    </xf>
    <xf numFmtId="3" fontId="61" fillId="0" borderId="128" xfId="10" applyNumberFormat="1" applyFont="1" applyBorder="1" applyAlignment="1">
      <alignment vertical="center"/>
    </xf>
    <xf numFmtId="38" fontId="61" fillId="0" borderId="85" xfId="10" applyNumberFormat="1" applyFont="1" applyBorder="1" applyAlignment="1">
      <alignment horizontal="right" vertical="center"/>
    </xf>
    <xf numFmtId="38" fontId="61" fillId="0" borderId="129" xfId="10" applyNumberFormat="1" applyFont="1" applyBorder="1" applyAlignment="1">
      <alignment horizontal="right" vertical="center"/>
    </xf>
    <xf numFmtId="3" fontId="61" fillId="0" borderId="128" xfId="10" applyNumberFormat="1" applyFont="1" applyBorder="1" applyAlignment="1">
      <alignment horizontal="right" vertical="center"/>
    </xf>
    <xf numFmtId="3" fontId="61" fillId="0" borderId="129" xfId="10" applyNumberFormat="1" applyFont="1" applyBorder="1" applyAlignment="1">
      <alignment horizontal="right" vertical="center"/>
    </xf>
    <xf numFmtId="3" fontId="61" fillId="0" borderId="86" xfId="10" applyNumberFormat="1" applyFont="1" applyBorder="1" applyAlignment="1">
      <alignment horizontal="right" vertical="center"/>
    </xf>
    <xf numFmtId="0" fontId="61" fillId="0" borderId="85" xfId="10" applyFont="1" applyBorder="1" applyAlignment="1">
      <alignment vertical="center" wrapText="1"/>
    </xf>
    <xf numFmtId="0" fontId="61" fillId="4" borderId="85" xfId="10" applyFont="1" applyFill="1" applyBorder="1" applyAlignment="1">
      <alignment vertical="center"/>
    </xf>
    <xf numFmtId="3" fontId="61" fillId="0" borderId="129" xfId="10" applyNumberFormat="1" applyFont="1" applyBorder="1" applyAlignment="1">
      <alignment vertical="center"/>
    </xf>
    <xf numFmtId="3" fontId="61" fillId="16" borderId="129" xfId="10" applyNumberFormat="1" applyFont="1" applyFill="1" applyBorder="1" applyAlignment="1">
      <alignment vertical="center"/>
    </xf>
    <xf numFmtId="49" fontId="60" fillId="0" borderId="85" xfId="10" applyNumberFormat="1" applyFont="1" applyBorder="1" applyAlignment="1">
      <alignment horizontal="left" vertical="center"/>
    </xf>
    <xf numFmtId="0" fontId="60" fillId="0" borderId="85" xfId="10" applyFont="1" applyBorder="1" applyAlignment="1">
      <alignment horizontal="left" vertical="center" wrapText="1"/>
    </xf>
    <xf numFmtId="38" fontId="60" fillId="0" borderId="85" xfId="10" applyNumberFormat="1" applyFont="1" applyBorder="1" applyAlignment="1">
      <alignment vertical="center"/>
    </xf>
    <xf numFmtId="3" fontId="60" fillId="0" borderId="85" xfId="10" applyNumberFormat="1" applyFont="1" applyBorder="1" applyAlignment="1">
      <alignment vertical="center"/>
    </xf>
    <xf numFmtId="3" fontId="60" fillId="0" borderId="86" xfId="10" applyNumberFormat="1" applyFont="1" applyBorder="1" applyAlignment="1">
      <alignment vertical="center"/>
    </xf>
    <xf numFmtId="3" fontId="60" fillId="0" borderId="128" xfId="10" applyNumberFormat="1" applyFont="1" applyBorder="1" applyAlignment="1">
      <alignment vertical="center"/>
    </xf>
    <xf numFmtId="3" fontId="60" fillId="0" borderId="129" xfId="10" applyNumberFormat="1" applyFont="1" applyBorder="1" applyAlignment="1">
      <alignment vertical="center"/>
    </xf>
    <xf numFmtId="49" fontId="62" fillId="0" borderId="85" xfId="10" applyNumberFormat="1" applyFont="1" applyBorder="1" applyAlignment="1">
      <alignment horizontal="left" vertical="center"/>
    </xf>
    <xf numFmtId="0" fontId="62" fillId="0" borderId="85" xfId="10" applyFont="1" applyBorder="1" applyAlignment="1">
      <alignment horizontal="left" vertical="center" wrapText="1"/>
    </xf>
    <xf numFmtId="38" fontId="62" fillId="0" borderId="85" xfId="10" applyNumberFormat="1" applyFont="1" applyBorder="1" applyAlignment="1">
      <alignment vertical="center"/>
    </xf>
    <xf numFmtId="3" fontId="62" fillId="0" borderId="85" xfId="10" applyNumberFormat="1" applyFont="1" applyBorder="1" applyAlignment="1">
      <alignment vertical="center"/>
    </xf>
    <xf numFmtId="3" fontId="62" fillId="0" borderId="85" xfId="10" applyNumberFormat="1" applyFont="1" applyBorder="1" applyAlignment="1">
      <alignment horizontal="right" vertical="center"/>
    </xf>
    <xf numFmtId="3" fontId="62" fillId="0" borderId="86" xfId="10" applyNumberFormat="1" applyFont="1" applyBorder="1" applyAlignment="1">
      <alignment vertical="center"/>
    </xf>
    <xf numFmtId="3" fontId="62" fillId="0" borderId="128" xfId="10" applyNumberFormat="1" applyFont="1" applyBorder="1" applyAlignment="1">
      <alignment vertical="center"/>
    </xf>
    <xf numFmtId="38" fontId="62" fillId="0" borderId="85" xfId="10" applyNumberFormat="1" applyFont="1" applyBorder="1" applyAlignment="1">
      <alignment horizontal="right" vertical="center"/>
    </xf>
    <xf numFmtId="38" fontId="62" fillId="0" borderId="129" xfId="10" applyNumberFormat="1" applyFont="1" applyBorder="1" applyAlignment="1">
      <alignment horizontal="right" vertical="center"/>
    </xf>
    <xf numFmtId="3" fontId="62" fillId="0" borderId="128" xfId="10" applyNumberFormat="1" applyFont="1" applyBorder="1" applyAlignment="1">
      <alignment horizontal="right" vertical="center"/>
    </xf>
    <xf numFmtId="3" fontId="62" fillId="0" borderId="129" xfId="10" applyNumberFormat="1" applyFont="1" applyBorder="1" applyAlignment="1">
      <alignment horizontal="right" vertical="center"/>
    </xf>
    <xf numFmtId="3" fontId="62" fillId="0" borderId="86" xfId="10" applyNumberFormat="1" applyFont="1" applyBorder="1" applyAlignment="1">
      <alignment horizontal="right" vertical="center"/>
    </xf>
    <xf numFmtId="0" fontId="62" fillId="0" borderId="85" xfId="10" applyFont="1" applyBorder="1" applyAlignment="1">
      <alignment vertical="center" wrapText="1"/>
    </xf>
    <xf numFmtId="0" fontId="62" fillId="0" borderId="0" xfId="10" applyFont="1" applyAlignment="1">
      <alignment vertical="center"/>
    </xf>
    <xf numFmtId="49" fontId="59" fillId="0" borderId="0" xfId="10" applyNumberFormat="1" applyFont="1" applyAlignment="1">
      <alignment horizontal="left" vertical="center"/>
    </xf>
    <xf numFmtId="0" fontId="59" fillId="0" borderId="0" xfId="10" applyFont="1" applyAlignment="1">
      <alignment horizontal="left" vertical="center" wrapText="1"/>
    </xf>
    <xf numFmtId="3" fontId="59" fillId="0" borderId="130" xfId="10" applyNumberFormat="1" applyFont="1" applyBorder="1" applyAlignment="1">
      <alignment vertical="center"/>
    </xf>
    <xf numFmtId="3" fontId="59" fillId="0" borderId="131" xfId="10" applyNumberFormat="1" applyFont="1" applyBorder="1" applyAlignment="1">
      <alignment vertical="center"/>
    </xf>
    <xf numFmtId="0" fontId="59" fillId="0" borderId="0" xfId="10" applyFont="1" applyAlignment="1">
      <alignment vertical="center"/>
    </xf>
    <xf numFmtId="0" fontId="59" fillId="0" borderId="85" xfId="10" applyFont="1" applyBorder="1" applyAlignment="1">
      <alignment vertical="center"/>
    </xf>
    <xf numFmtId="49" fontId="58" fillId="0" borderId="0" xfId="10" applyNumberFormat="1" applyFont="1" applyAlignment="1">
      <alignment horizontal="left" vertical="center"/>
    </xf>
    <xf numFmtId="0" fontId="61" fillId="0" borderId="0" xfId="10" applyFont="1" applyAlignment="1">
      <alignment horizontal="left" vertical="center" wrapText="1"/>
    </xf>
    <xf numFmtId="3" fontId="59" fillId="0" borderId="132" xfId="10" applyNumberFormat="1" applyFont="1" applyBorder="1" applyAlignment="1">
      <alignment vertical="center"/>
    </xf>
    <xf numFmtId="3" fontId="63" fillId="0" borderId="0" xfId="10" applyNumberFormat="1" applyFont="1" applyAlignment="1">
      <alignment horizontal="center" vertical="center"/>
    </xf>
    <xf numFmtId="0" fontId="64" fillId="0" borderId="0" xfId="0" applyFont="1" applyAlignment="1" applyProtection="1">
      <alignment vertical="center" wrapText="1"/>
      <protection locked="0"/>
    </xf>
    <xf numFmtId="0" fontId="65" fillId="0" borderId="0" xfId="0" applyFont="1" applyAlignment="1" applyProtection="1">
      <alignment vertical="center" wrapText="1"/>
      <protection locked="0"/>
    </xf>
    <xf numFmtId="0" fontId="64" fillId="4" borderId="0" xfId="0" applyFont="1" applyFill="1" applyAlignment="1" applyProtection="1">
      <alignment vertical="center" wrapText="1"/>
      <protection locked="0"/>
    </xf>
    <xf numFmtId="167" fontId="64" fillId="0" borderId="0" xfId="0" applyNumberFormat="1" applyFont="1" applyAlignment="1" applyProtection="1">
      <alignment vertical="center" wrapText="1"/>
      <protection locked="0"/>
    </xf>
    <xf numFmtId="0" fontId="1" fillId="0" borderId="0" xfId="11" applyAlignment="1">
      <alignment horizontal="center" vertical="center" wrapText="1"/>
    </xf>
    <xf numFmtId="0" fontId="1" fillId="0" borderId="128" xfId="11" applyBorder="1" applyAlignment="1">
      <alignment horizontal="center" vertical="center" wrapText="1"/>
    </xf>
    <xf numFmtId="0" fontId="1" fillId="0" borderId="85" xfId="11" applyBorder="1" applyAlignment="1">
      <alignment horizontal="center" vertical="center" wrapText="1"/>
    </xf>
    <xf numFmtId="3" fontId="1" fillId="0" borderId="85" xfId="11" applyNumberFormat="1" applyBorder="1" applyAlignment="1">
      <alignment horizontal="center" vertical="center" wrapText="1"/>
    </xf>
    <xf numFmtId="3" fontId="1" fillId="0" borderId="129" xfId="11" applyNumberFormat="1" applyBorder="1" applyAlignment="1">
      <alignment horizontal="center" vertical="center" wrapText="1"/>
    </xf>
    <xf numFmtId="0" fontId="1" fillId="8" borderId="142" xfId="11" applyFill="1" applyBorder="1" applyAlignment="1">
      <alignment horizontal="center" vertical="center" wrapText="1"/>
    </xf>
    <xf numFmtId="3" fontId="1" fillId="8" borderId="143" xfId="11" applyNumberFormat="1" applyFill="1" applyBorder="1" applyAlignment="1">
      <alignment horizontal="center" vertical="center" wrapText="1"/>
    </xf>
    <xf numFmtId="0" fontId="1" fillId="8" borderId="143" xfId="11" applyFill="1" applyBorder="1" applyAlignment="1">
      <alignment horizontal="center" vertical="center" wrapText="1"/>
    </xf>
    <xf numFmtId="3" fontId="1" fillId="8" borderId="144" xfId="11" applyNumberFormat="1" applyFill="1" applyBorder="1" applyAlignment="1">
      <alignment horizontal="center" vertical="center" wrapText="1"/>
    </xf>
    <xf numFmtId="0" fontId="67" fillId="4" borderId="0" xfId="10" applyFont="1" applyFill="1"/>
    <xf numFmtId="0" fontId="6" fillId="4" borderId="85" xfId="6" applyFont="1" applyFill="1" applyBorder="1" applyAlignment="1">
      <alignment horizontal="center" vertical="center"/>
    </xf>
    <xf numFmtId="0" fontId="66" fillId="4" borderId="85" xfId="10" applyFont="1" applyFill="1" applyBorder="1" applyAlignment="1">
      <alignment horizontal="center" vertical="center"/>
    </xf>
    <xf numFmtId="4" fontId="66" fillId="4" borderId="85" xfId="10" applyNumberFormat="1" applyFont="1" applyFill="1" applyBorder="1" applyAlignment="1">
      <alignment horizontal="center" vertical="center" wrapText="1"/>
    </xf>
    <xf numFmtId="41" fontId="5" fillId="4" borderId="85" xfId="6" applyNumberFormat="1" applyFont="1" applyFill="1" applyBorder="1" applyAlignment="1">
      <alignment horizontal="left" vertical="center"/>
    </xf>
    <xf numFmtId="3" fontId="67" fillId="4" borderId="85" xfId="10" applyNumberFormat="1" applyFont="1" applyFill="1" applyBorder="1" applyAlignment="1">
      <alignment horizontal="center" vertical="center"/>
    </xf>
    <xf numFmtId="4" fontId="43" fillId="7" borderId="85" xfId="10" applyNumberFormat="1" applyFont="1" applyFill="1" applyBorder="1"/>
    <xf numFmtId="4" fontId="67" fillId="4" borderId="85" xfId="10" applyNumberFormat="1" applyFont="1" applyFill="1" applyBorder="1" applyAlignment="1">
      <alignment horizontal="left" vertical="center"/>
    </xf>
    <xf numFmtId="4" fontId="67" fillId="4" borderId="85" xfId="6" applyNumberFormat="1" applyFont="1" applyFill="1" applyBorder="1" applyAlignment="1">
      <alignment horizontal="left" vertical="center"/>
    </xf>
    <xf numFmtId="4" fontId="66" fillId="4" borderId="85" xfId="6" applyNumberFormat="1" applyFont="1" applyFill="1" applyBorder="1" applyAlignment="1">
      <alignment horizontal="right"/>
    </xf>
    <xf numFmtId="3" fontId="66" fillId="4" borderId="85" xfId="10" applyNumberFormat="1" applyFont="1" applyFill="1" applyBorder="1" applyAlignment="1">
      <alignment horizontal="center" vertical="center"/>
    </xf>
    <xf numFmtId="4" fontId="66" fillId="4" borderId="85" xfId="10" applyNumberFormat="1" applyFont="1" applyFill="1" applyBorder="1" applyAlignment="1">
      <alignment horizontal="center" vertical="center"/>
    </xf>
    <xf numFmtId="41" fontId="42" fillId="4" borderId="85" xfId="6" applyNumberFormat="1" applyFont="1" applyFill="1" applyBorder="1" applyAlignment="1">
      <alignment horizontal="left" vertical="center"/>
    </xf>
    <xf numFmtId="3" fontId="40" fillId="4" borderId="85" xfId="10" applyNumberFormat="1" applyFont="1" applyFill="1" applyBorder="1" applyAlignment="1">
      <alignment horizontal="center" vertical="center"/>
    </xf>
    <xf numFmtId="41" fontId="6" fillId="4" borderId="85" xfId="6" applyNumberFormat="1" applyFont="1" applyFill="1" applyBorder="1" applyAlignment="1">
      <alignment horizontal="right" vertical="center"/>
    </xf>
    <xf numFmtId="4" fontId="40" fillId="7" borderId="85" xfId="10" applyNumberFormat="1" applyFont="1" applyFill="1" applyBorder="1" applyAlignment="1">
      <alignment horizontal="right" vertical="center"/>
    </xf>
    <xf numFmtId="4" fontId="40" fillId="7" borderId="85" xfId="10" applyNumberFormat="1" applyFont="1" applyFill="1" applyBorder="1"/>
    <xf numFmtId="41" fontId="6" fillId="4" borderId="85" xfId="6" applyNumberFormat="1" applyFont="1" applyFill="1" applyBorder="1" applyAlignment="1">
      <alignment horizontal="left" vertical="center"/>
    </xf>
    <xf numFmtId="4" fontId="67" fillId="4" borderId="0" xfId="10" applyNumberFormat="1" applyFont="1" applyFill="1"/>
    <xf numFmtId="0" fontId="67" fillId="4" borderId="0" xfId="10" applyFont="1" applyFill="1" applyAlignment="1">
      <alignment horizontal="center" vertical="center"/>
    </xf>
    <xf numFmtId="1" fontId="42" fillId="4" borderId="0" xfId="10" applyNumberFormat="1" applyFont="1" applyFill="1"/>
    <xf numFmtId="0" fontId="37" fillId="4" borderId="0" xfId="10" applyFont="1" applyFill="1" applyAlignment="1">
      <alignment horizontal="center" vertical="center"/>
    </xf>
    <xf numFmtId="0" fontId="42" fillId="4" borderId="0" xfId="10" applyFont="1" applyFill="1" applyAlignment="1">
      <alignment horizontal="left" vertical="center"/>
    </xf>
    <xf numFmtId="0" fontId="42" fillId="4" borderId="0" xfId="10" applyFont="1" applyFill="1" applyAlignment="1">
      <alignment horizontal="center" vertical="center"/>
    </xf>
    <xf numFmtId="4" fontId="42" fillId="4" borderId="0" xfId="10" applyNumberFormat="1" applyFont="1" applyFill="1" applyAlignment="1">
      <alignment horizontal="right" vertical="center"/>
    </xf>
    <xf numFmtId="0" fontId="42" fillId="4" borderId="0" xfId="10" applyFont="1" applyFill="1"/>
    <xf numFmtId="0" fontId="68" fillId="4" borderId="0" xfId="10" applyFont="1" applyFill="1" applyAlignment="1">
      <alignment horizontal="center" vertical="center"/>
    </xf>
    <xf numFmtId="0" fontId="68" fillId="4" borderId="0" xfId="10" applyFont="1" applyFill="1" applyAlignment="1">
      <alignment horizontal="left" vertical="center"/>
    </xf>
    <xf numFmtId="4" fontId="68" fillId="4" borderId="0" xfId="10" applyNumberFormat="1" applyFont="1" applyFill="1" applyAlignment="1">
      <alignment horizontal="right" vertical="center"/>
    </xf>
    <xf numFmtId="1" fontId="37" fillId="4" borderId="146" xfId="10" applyNumberFormat="1" applyFont="1" applyFill="1" applyBorder="1" applyAlignment="1">
      <alignment horizontal="center" vertical="center"/>
    </xf>
    <xf numFmtId="0" fontId="68" fillId="4" borderId="85" xfId="12" applyFont="1" applyFill="1" applyBorder="1" applyAlignment="1">
      <alignment horizontal="center" vertical="center"/>
    </xf>
    <xf numFmtId="0" fontId="68" fillId="4" borderId="85" xfId="12" applyFont="1" applyFill="1" applyBorder="1" applyAlignment="1">
      <alignment horizontal="center" vertical="center" wrapText="1"/>
    </xf>
    <xf numFmtId="0" fontId="37" fillId="4" borderId="85" xfId="12" applyFont="1" applyFill="1" applyBorder="1" applyAlignment="1">
      <alignment horizontal="center" vertical="center"/>
    </xf>
    <xf numFmtId="4" fontId="37" fillId="4" borderId="85" xfId="12" applyNumberFormat="1" applyFont="1" applyFill="1" applyBorder="1" applyAlignment="1">
      <alignment horizontal="center" vertical="center"/>
    </xf>
    <xf numFmtId="0" fontId="37" fillId="4" borderId="85" xfId="12" applyFont="1" applyFill="1" applyBorder="1" applyAlignment="1">
      <alignment horizontal="center" vertical="center" wrapText="1"/>
    </xf>
    <xf numFmtId="4" fontId="68" fillId="4" borderId="85" xfId="12" applyNumberFormat="1" applyFont="1" applyFill="1" applyBorder="1" applyAlignment="1">
      <alignment horizontal="center" vertical="center" wrapText="1"/>
    </xf>
    <xf numFmtId="0" fontId="37" fillId="4" borderId="85" xfId="10" applyFont="1" applyFill="1" applyBorder="1" applyAlignment="1">
      <alignment horizontal="center" vertical="center"/>
    </xf>
    <xf numFmtId="1" fontId="42" fillId="4" borderId="126" xfId="10" applyNumberFormat="1" applyFont="1" applyFill="1" applyBorder="1" applyAlignment="1">
      <alignment horizontal="center" vertical="center"/>
    </xf>
    <xf numFmtId="0" fontId="42" fillId="4" borderId="85" xfId="10" applyFont="1" applyFill="1" applyBorder="1" applyAlignment="1">
      <alignment horizontal="center" vertical="center"/>
    </xf>
    <xf numFmtId="0" fontId="42" fillId="4" borderId="85" xfId="10" applyFont="1" applyFill="1" applyBorder="1" applyAlignment="1">
      <alignment horizontal="left" vertical="center"/>
    </xf>
    <xf numFmtId="0" fontId="42" fillId="4" borderId="85" xfId="10" applyFont="1" applyFill="1" applyBorder="1" applyAlignment="1">
      <alignment horizontal="center" vertical="center" wrapText="1"/>
    </xf>
    <xf numFmtId="4" fontId="42" fillId="4" borderId="85" xfId="10" applyNumberFormat="1" applyFont="1" applyFill="1" applyBorder="1" applyAlignment="1">
      <alignment horizontal="right" vertical="center"/>
    </xf>
    <xf numFmtId="165" fontId="42" fillId="4" borderId="85" xfId="10" applyNumberFormat="1" applyFont="1" applyFill="1" applyBorder="1" applyAlignment="1">
      <alignment horizontal="center" vertical="center"/>
    </xf>
    <xf numFmtId="0" fontId="42" fillId="28" borderId="85" xfId="10" applyFont="1" applyFill="1" applyBorder="1" applyAlignment="1">
      <alignment horizontal="center" vertical="center"/>
    </xf>
    <xf numFmtId="0" fontId="42" fillId="4" borderId="85" xfId="10" applyFont="1" applyFill="1" applyBorder="1" applyAlignment="1">
      <alignment horizontal="left" vertical="center" wrapText="1"/>
    </xf>
    <xf numFmtId="0" fontId="42" fillId="0" borderId="85" xfId="10" applyFont="1" applyBorder="1" applyAlignment="1">
      <alignment horizontal="center" vertical="center"/>
    </xf>
    <xf numFmtId="4" fontId="42" fillId="0" borderId="85" xfId="10" applyNumberFormat="1" applyFont="1" applyBorder="1" applyAlignment="1">
      <alignment horizontal="right" vertical="center"/>
    </xf>
    <xf numFmtId="165" fontId="42" fillId="0" borderId="85" xfId="10" applyNumberFormat="1" applyFont="1" applyBorder="1" applyAlignment="1">
      <alignment horizontal="center" vertical="center"/>
    </xf>
    <xf numFmtId="0" fontId="42" fillId="0" borderId="0" xfId="10" applyFont="1"/>
    <xf numFmtId="0" fontId="42" fillId="4" borderId="85" xfId="13" applyFont="1" applyFill="1" applyBorder="1" applyAlignment="1">
      <alignment horizontal="left" vertical="center" wrapText="1"/>
    </xf>
    <xf numFmtId="0" fontId="42" fillId="4" borderId="85" xfId="14" applyFont="1" applyFill="1" applyBorder="1" applyAlignment="1">
      <alignment horizontal="left" vertical="center" wrapText="1"/>
    </xf>
    <xf numFmtId="49" fontId="42" fillId="4" borderId="85" xfId="10" applyNumberFormat="1" applyFont="1" applyFill="1" applyBorder="1" applyAlignment="1">
      <alignment horizontal="left" vertical="center"/>
    </xf>
    <xf numFmtId="0" fontId="40" fillId="4" borderId="85" xfId="10" applyFont="1" applyFill="1" applyBorder="1" applyAlignment="1">
      <alignment horizontal="left" vertical="center" wrapText="1"/>
    </xf>
    <xf numFmtId="0" fontId="40" fillId="4" borderId="85" xfId="10" applyFont="1" applyFill="1" applyBorder="1" applyAlignment="1">
      <alignment horizontal="center" vertical="center" wrapText="1"/>
    </xf>
    <xf numFmtId="4" fontId="40" fillId="4" borderId="85" xfId="10" applyNumberFormat="1" applyFont="1" applyFill="1" applyBorder="1" applyAlignment="1">
      <alignment horizontal="right" vertical="center" wrapText="1"/>
    </xf>
    <xf numFmtId="0" fontId="40" fillId="28" borderId="85" xfId="10" applyFont="1" applyFill="1" applyBorder="1" applyAlignment="1">
      <alignment horizontal="left" vertical="center" wrapText="1"/>
    </xf>
    <xf numFmtId="0" fontId="40" fillId="28" borderId="85" xfId="10" applyFont="1" applyFill="1" applyBorder="1" applyAlignment="1">
      <alignment horizontal="center" vertical="center" wrapText="1"/>
    </xf>
    <xf numFmtId="0" fontId="40" fillId="0" borderId="85" xfId="10" applyFont="1" applyBorder="1" applyAlignment="1">
      <alignment horizontal="center" vertical="center" wrapText="1"/>
    </xf>
    <xf numFmtId="4" fontId="40" fillId="0" borderId="85" xfId="10" applyNumberFormat="1" applyFont="1" applyBorder="1" applyAlignment="1">
      <alignment horizontal="right" vertical="center" wrapText="1"/>
    </xf>
    <xf numFmtId="4" fontId="40" fillId="28" borderId="85" xfId="10" applyNumberFormat="1" applyFont="1" applyFill="1" applyBorder="1" applyAlignment="1">
      <alignment horizontal="right" vertical="center" wrapText="1"/>
    </xf>
    <xf numFmtId="0" fontId="42" fillId="0" borderId="85" xfId="10" applyFont="1" applyBorder="1" applyAlignment="1">
      <alignment horizontal="left" vertical="center"/>
    </xf>
    <xf numFmtId="0" fontId="42" fillId="0" borderId="85" xfId="10" applyFont="1" applyBorder="1" applyAlignment="1">
      <alignment horizontal="right" vertical="center"/>
    </xf>
    <xf numFmtId="0" fontId="42" fillId="4" borderId="140" xfId="10" applyFont="1" applyFill="1" applyBorder="1" applyAlignment="1">
      <alignment horizontal="left" vertical="center" wrapText="1"/>
    </xf>
    <xf numFmtId="0" fontId="42" fillId="4" borderId="140" xfId="10" applyFont="1" applyFill="1" applyBorder="1" applyAlignment="1">
      <alignment horizontal="center" vertical="center" wrapText="1"/>
    </xf>
    <xf numFmtId="4" fontId="42" fillId="4" borderId="85" xfId="10" applyNumberFormat="1" applyFont="1" applyFill="1" applyBorder="1" applyAlignment="1">
      <alignment horizontal="center" vertical="center"/>
    </xf>
    <xf numFmtId="3" fontId="42" fillId="4" borderId="85" xfId="10" applyNumberFormat="1" applyFont="1" applyFill="1" applyBorder="1" applyAlignment="1">
      <alignment horizontal="center" vertical="center" wrapText="1"/>
    </xf>
    <xf numFmtId="0" fontId="42" fillId="0" borderId="85" xfId="10" applyFont="1" applyBorder="1" applyAlignment="1">
      <alignment horizontal="center" vertical="center" wrapText="1"/>
    </xf>
    <xf numFmtId="0" fontId="42" fillId="4" borderId="85" xfId="14" applyFont="1" applyFill="1" applyBorder="1" applyAlignment="1">
      <alignment horizontal="center" vertical="center" wrapText="1"/>
    </xf>
    <xf numFmtId="49" fontId="42" fillId="4" borderId="85" xfId="10" applyNumberFormat="1" applyFont="1" applyFill="1" applyBorder="1" applyAlignment="1">
      <alignment horizontal="center" vertical="center" wrapText="1"/>
    </xf>
    <xf numFmtId="165" fontId="42" fillId="0" borderId="85" xfId="10" applyNumberFormat="1" applyFont="1" applyBorder="1" applyAlignment="1">
      <alignment horizontal="right" vertical="center"/>
    </xf>
    <xf numFmtId="1" fontId="42" fillId="4" borderId="85" xfId="10" applyNumberFormat="1" applyFont="1" applyFill="1" applyBorder="1" applyAlignment="1">
      <alignment horizontal="center" vertical="center" wrapText="1"/>
    </xf>
    <xf numFmtId="1" fontId="42" fillId="4" borderId="85" xfId="14" applyNumberFormat="1" applyFont="1" applyFill="1" applyBorder="1" applyAlignment="1">
      <alignment horizontal="center" vertical="center" wrapText="1"/>
    </xf>
    <xf numFmtId="1" fontId="40" fillId="4" borderId="85" xfId="10" applyNumberFormat="1" applyFont="1" applyFill="1" applyBorder="1" applyAlignment="1">
      <alignment horizontal="center" vertical="center" wrapText="1"/>
    </xf>
    <xf numFmtId="0" fontId="71" fillId="4" borderId="85" xfId="10" applyFont="1" applyFill="1" applyBorder="1" applyAlignment="1">
      <alignment horizontal="center" vertical="center" wrapText="1"/>
    </xf>
    <xf numFmtId="0" fontId="40" fillId="4" borderId="85" xfId="10" applyFont="1" applyFill="1" applyBorder="1" applyAlignment="1">
      <alignment horizontal="right" wrapText="1"/>
    </xf>
    <xf numFmtId="165" fontId="40" fillId="4" borderId="85" xfId="10" applyNumberFormat="1" applyFont="1" applyFill="1" applyBorder="1" applyAlignment="1">
      <alignment horizontal="right" vertical="center" wrapText="1"/>
    </xf>
    <xf numFmtId="4" fontId="1" fillId="4" borderId="85" xfId="10" applyNumberFormat="1" applyFont="1" applyFill="1" applyBorder="1" applyAlignment="1">
      <alignment horizontal="right" vertical="top" wrapText="1"/>
    </xf>
    <xf numFmtId="4" fontId="1" fillId="0" borderId="85" xfId="10" applyNumberFormat="1" applyFont="1" applyBorder="1" applyAlignment="1">
      <alignment horizontal="right" vertical="top" wrapText="1"/>
    </xf>
    <xf numFmtId="0" fontId="42" fillId="4" borderId="85" xfId="10" applyFont="1" applyFill="1" applyBorder="1" applyAlignment="1">
      <alignment horizontal="right"/>
    </xf>
    <xf numFmtId="0" fontId="42" fillId="4" borderId="85" xfId="10" applyFont="1" applyFill="1" applyBorder="1" applyAlignment="1">
      <alignment horizontal="right" wrapText="1"/>
    </xf>
    <xf numFmtId="0" fontId="42" fillId="4" borderId="85" xfId="10" applyFont="1" applyFill="1" applyBorder="1" applyAlignment="1">
      <alignment horizontal="right" vertical="center" wrapText="1"/>
    </xf>
    <xf numFmtId="165" fontId="42" fillId="4" borderId="85" xfId="10" applyNumberFormat="1" applyFont="1" applyFill="1" applyBorder="1" applyAlignment="1">
      <alignment horizontal="right" vertical="center"/>
    </xf>
    <xf numFmtId="2" fontId="42" fillId="4" borderId="85" xfId="10" applyNumberFormat="1" applyFont="1" applyFill="1" applyBorder="1" applyAlignment="1">
      <alignment horizontal="right" wrapText="1"/>
    </xf>
    <xf numFmtId="0" fontId="42" fillId="0" borderId="85" xfId="10" applyFont="1" applyBorder="1" applyAlignment="1">
      <alignment horizontal="right" wrapText="1"/>
    </xf>
    <xf numFmtId="0" fontId="40" fillId="4" borderId="85" xfId="10" applyFont="1" applyFill="1" applyBorder="1" applyAlignment="1">
      <alignment horizontal="center" vertical="center"/>
    </xf>
    <xf numFmtId="165" fontId="40" fillId="0" borderId="85" xfId="10" applyNumberFormat="1" applyFont="1" applyBorder="1" applyAlignment="1">
      <alignment horizontal="right"/>
    </xf>
    <xf numFmtId="4" fontId="40" fillId="4" borderId="85" xfId="10" applyNumberFormat="1" applyFont="1" applyFill="1" applyBorder="1" applyAlignment="1">
      <alignment horizontal="right" vertical="center"/>
    </xf>
    <xf numFmtId="4" fontId="40" fillId="0" borderId="85" xfId="6" applyNumberFormat="1" applyFont="1" applyBorder="1"/>
    <xf numFmtId="0" fontId="40" fillId="0" borderId="85" xfId="10" applyFont="1" applyBorder="1" applyAlignment="1">
      <alignment horizontal="center" vertical="center"/>
    </xf>
    <xf numFmtId="165" fontId="40" fillId="0" borderId="85" xfId="10" applyNumberFormat="1" applyFont="1" applyBorder="1" applyAlignment="1">
      <alignment horizontal="right" vertical="center"/>
    </xf>
    <xf numFmtId="0" fontId="42" fillId="4" borderId="85" xfId="6" applyFont="1" applyFill="1" applyBorder="1" applyAlignment="1">
      <alignment horizontal="center" vertical="center"/>
    </xf>
    <xf numFmtId="0" fontId="42" fillId="4" borderId="85" xfId="6" applyFont="1" applyFill="1" applyBorder="1" applyAlignment="1">
      <alignment horizontal="left" vertical="center"/>
    </xf>
    <xf numFmtId="17" fontId="42" fillId="4" borderId="85" xfId="6" applyNumberFormat="1" applyFont="1" applyFill="1" applyBorder="1" applyAlignment="1">
      <alignment horizontal="center" vertical="center"/>
    </xf>
    <xf numFmtId="4" fontId="42" fillId="0" borderId="85" xfId="6" applyNumberFormat="1" applyFont="1" applyBorder="1"/>
    <xf numFmtId="0" fontId="42" fillId="4" borderId="85" xfId="6" applyFont="1" applyFill="1" applyBorder="1" applyAlignment="1">
      <alignment horizontal="center" vertical="center" wrapText="1"/>
    </xf>
    <xf numFmtId="0" fontId="40" fillId="4" borderId="136" xfId="10" applyFont="1" applyFill="1" applyBorder="1" applyAlignment="1">
      <alignment horizontal="center" vertical="center" wrapText="1"/>
    </xf>
    <xf numFmtId="0" fontId="42" fillId="4" borderId="136" xfId="10" applyFont="1" applyFill="1" applyBorder="1" applyAlignment="1">
      <alignment horizontal="center" vertical="center"/>
    </xf>
    <xf numFmtId="0" fontId="40" fillId="4" borderId="136" xfId="10" applyFont="1" applyFill="1" applyBorder="1" applyAlignment="1">
      <alignment horizontal="left" vertical="center" wrapText="1"/>
    </xf>
    <xf numFmtId="4" fontId="42" fillId="4" borderId="126" xfId="10" applyNumberFormat="1" applyFont="1" applyFill="1" applyBorder="1" applyAlignment="1">
      <alignment horizontal="right" vertical="center"/>
    </xf>
    <xf numFmtId="0" fontId="40" fillId="4" borderId="85" xfId="15" applyFont="1" applyFill="1" applyBorder="1" applyAlignment="1">
      <alignment horizontal="center" vertical="center"/>
    </xf>
    <xf numFmtId="4" fontId="40" fillId="4" borderId="85" xfId="6" applyNumberFormat="1" applyFont="1" applyFill="1" applyBorder="1" applyAlignment="1">
      <alignment horizontal="center" vertical="center" wrapText="1"/>
    </xf>
    <xf numFmtId="0" fontId="40" fillId="4" borderId="85" xfId="10" applyFont="1" applyFill="1" applyBorder="1" applyAlignment="1">
      <alignment horizontal="right" vertical="center" wrapText="1"/>
    </xf>
    <xf numFmtId="0" fontId="42" fillId="4" borderId="85" xfId="15" applyFont="1" applyFill="1" applyBorder="1" applyAlignment="1">
      <alignment horizontal="center" vertical="center"/>
    </xf>
    <xf numFmtId="0" fontId="42" fillId="4" borderId="85" xfId="10" applyFont="1" applyFill="1" applyBorder="1" applyAlignment="1">
      <alignment horizontal="right" vertical="center"/>
    </xf>
    <xf numFmtId="0" fontId="40" fillId="4" borderId="85" xfId="10" applyFont="1" applyFill="1" applyBorder="1" applyAlignment="1">
      <alignment horizontal="left" vertical="center"/>
    </xf>
    <xf numFmtId="49" fontId="40" fillId="4" borderId="85" xfId="10" applyNumberFormat="1" applyFont="1" applyFill="1" applyBorder="1" applyAlignment="1">
      <alignment horizontal="left" vertical="center"/>
    </xf>
    <xf numFmtId="49" fontId="42" fillId="4" borderId="85" xfId="13" applyNumberFormat="1" applyFont="1" applyFill="1" applyBorder="1" applyAlignment="1">
      <alignment horizontal="center" vertical="center"/>
    </xf>
    <xf numFmtId="4" fontId="57" fillId="4" borderId="85" xfId="10" applyNumberFormat="1" applyFill="1" applyBorder="1" applyAlignment="1">
      <alignment horizontal="right" vertical="center" wrapText="1"/>
    </xf>
    <xf numFmtId="0" fontId="42" fillId="4" borderId="85" xfId="13" applyFont="1" applyFill="1" applyBorder="1" applyAlignment="1">
      <alignment horizontal="center" vertical="center" wrapText="1"/>
    </xf>
    <xf numFmtId="0" fontId="42" fillId="4" borderId="85" xfId="13" applyFont="1" applyFill="1" applyBorder="1" applyAlignment="1">
      <alignment horizontal="left" vertical="center"/>
    </xf>
    <xf numFmtId="0" fontId="42" fillId="4" borderId="85" xfId="13" applyFont="1" applyFill="1" applyBorder="1" applyAlignment="1">
      <alignment horizontal="center" vertical="center"/>
    </xf>
    <xf numFmtId="0" fontId="42" fillId="4" borderId="138" xfId="13" applyFont="1" applyFill="1" applyBorder="1" applyAlignment="1">
      <alignment horizontal="center" vertical="center"/>
    </xf>
    <xf numFmtId="49" fontId="40" fillId="4" borderId="85" xfId="13" applyNumberFormat="1" applyFont="1" applyFill="1" applyBorder="1" applyAlignment="1">
      <alignment horizontal="center" vertical="center" wrapText="1"/>
    </xf>
    <xf numFmtId="0" fontId="42" fillId="4" borderId="85" xfId="16" applyFont="1" applyFill="1" applyBorder="1" applyAlignment="1">
      <alignment horizontal="center" vertical="center" wrapText="1"/>
    </xf>
    <xf numFmtId="0" fontId="42" fillId="4" borderId="140" xfId="13" applyFont="1" applyFill="1" applyBorder="1" applyAlignment="1">
      <alignment horizontal="center" vertical="center" wrapText="1"/>
    </xf>
    <xf numFmtId="0" fontId="42" fillId="4" borderId="140" xfId="13" applyFont="1" applyFill="1" applyBorder="1" applyAlignment="1">
      <alignment horizontal="center" vertical="center"/>
    </xf>
    <xf numFmtId="49" fontId="40" fillId="4" borderId="85" xfId="10" applyNumberFormat="1" applyFont="1" applyFill="1" applyBorder="1" applyAlignment="1">
      <alignment horizontal="left" vertical="center" wrapText="1"/>
    </xf>
    <xf numFmtId="49" fontId="1" fillId="4" borderId="85" xfId="10" applyNumberFormat="1" applyFont="1" applyFill="1" applyBorder="1" applyAlignment="1">
      <alignment horizontal="left" vertical="center" wrapText="1"/>
    </xf>
    <xf numFmtId="49" fontId="1" fillId="4" borderId="85" xfId="10" applyNumberFormat="1" applyFont="1" applyFill="1" applyBorder="1" applyAlignment="1">
      <alignment horizontal="center" vertical="center" wrapText="1"/>
    </xf>
    <xf numFmtId="4" fontId="1" fillId="4" borderId="85" xfId="10" applyNumberFormat="1" applyFont="1" applyFill="1" applyBorder="1" applyAlignment="1">
      <alignment horizontal="right" vertical="center" wrapText="1"/>
    </xf>
    <xf numFmtId="49" fontId="40" fillId="4" borderId="85" xfId="10" applyNumberFormat="1" applyFont="1" applyFill="1" applyBorder="1" applyAlignment="1">
      <alignment horizontal="center" vertical="center" wrapText="1"/>
    </xf>
    <xf numFmtId="0" fontId="42" fillId="4" borderId="85" xfId="10" applyFont="1" applyFill="1" applyBorder="1" applyAlignment="1">
      <alignment horizontal="center" vertical="top"/>
    </xf>
    <xf numFmtId="4" fontId="42" fillId="4" borderId="85" xfId="6" applyNumberFormat="1" applyFont="1" applyFill="1" applyBorder="1" applyAlignment="1">
      <alignment horizontal="right" vertical="center"/>
    </xf>
    <xf numFmtId="49" fontId="42" fillId="4" borderId="85" xfId="10" applyNumberFormat="1" applyFont="1" applyFill="1" applyBorder="1" applyAlignment="1">
      <alignment horizontal="center" vertical="center"/>
    </xf>
    <xf numFmtId="0" fontId="42" fillId="4" borderId="85" xfId="6" applyFont="1" applyFill="1" applyBorder="1" applyAlignment="1">
      <alignment horizontal="center" vertical="top"/>
    </xf>
    <xf numFmtId="0" fontId="73" fillId="4" borderId="85" xfId="10" applyFont="1" applyFill="1" applyBorder="1" applyAlignment="1">
      <alignment horizontal="center" vertical="top"/>
    </xf>
    <xf numFmtId="0" fontId="73" fillId="4" borderId="85" xfId="10" applyFont="1" applyFill="1" applyBorder="1" applyAlignment="1">
      <alignment horizontal="center" vertical="center"/>
    </xf>
    <xf numFmtId="169" fontId="73" fillId="4" borderId="85" xfId="10" applyNumberFormat="1" applyFont="1" applyFill="1" applyBorder="1" applyAlignment="1">
      <alignment horizontal="right" vertical="center"/>
    </xf>
    <xf numFmtId="0" fontId="42" fillId="4" borderId="85" xfId="6" applyFont="1" applyFill="1" applyBorder="1" applyAlignment="1">
      <alignment horizontal="left" vertical="center" wrapText="1"/>
    </xf>
    <xf numFmtId="169" fontId="42" fillId="4" borderId="85" xfId="10" applyNumberFormat="1" applyFont="1" applyFill="1" applyBorder="1" applyAlignment="1">
      <alignment horizontal="right" vertical="center"/>
    </xf>
    <xf numFmtId="0" fontId="73" fillId="4" borderId="85" xfId="10" applyFont="1" applyFill="1" applyBorder="1" applyAlignment="1">
      <alignment horizontal="left" vertical="center"/>
    </xf>
    <xf numFmtId="0" fontId="42" fillId="0" borderId="85" xfId="10" applyFont="1" applyBorder="1" applyAlignment="1">
      <alignment horizontal="center" vertical="top"/>
    </xf>
    <xf numFmtId="169" fontId="42" fillId="0" borderId="85" xfId="10" applyNumberFormat="1" applyFont="1" applyBorder="1" applyAlignment="1">
      <alignment horizontal="right" vertical="center"/>
    </xf>
    <xf numFmtId="0" fontId="40" fillId="4" borderId="147" xfId="10" applyFont="1" applyFill="1" applyBorder="1" applyAlignment="1">
      <alignment horizontal="center" vertical="center"/>
    </xf>
    <xf numFmtId="0" fontId="40" fillId="4" borderId="85" xfId="6" applyFont="1" applyFill="1" applyBorder="1" applyAlignment="1">
      <alignment horizontal="center" vertical="center" wrapText="1"/>
    </xf>
    <xf numFmtId="0" fontId="40" fillId="29" borderId="85" xfId="10" applyFont="1" applyFill="1" applyBorder="1" applyAlignment="1">
      <alignment horizontal="center" vertical="center"/>
    </xf>
    <xf numFmtId="0" fontId="40" fillId="0" borderId="85" xfId="10" applyFont="1" applyBorder="1" applyAlignment="1">
      <alignment horizontal="left" vertical="center" wrapText="1"/>
    </xf>
    <xf numFmtId="165" fontId="40" fillId="0" borderId="85" xfId="10" applyNumberFormat="1" applyFont="1" applyBorder="1" applyAlignment="1">
      <alignment horizontal="right" vertical="center" wrapText="1"/>
    </xf>
    <xf numFmtId="0" fontId="40" fillId="4" borderId="85" xfId="6" applyFont="1" applyFill="1" applyBorder="1" applyAlignment="1">
      <alignment horizontal="center" vertical="center"/>
    </xf>
    <xf numFmtId="0" fontId="40" fillId="4" borderId="85" xfId="6" applyFont="1" applyFill="1" applyBorder="1" applyAlignment="1">
      <alignment horizontal="left" vertical="center"/>
    </xf>
    <xf numFmtId="0" fontId="40" fillId="0" borderId="85" xfId="6" applyFont="1" applyBorder="1" applyAlignment="1">
      <alignment horizontal="left" vertical="center"/>
    </xf>
    <xf numFmtId="0" fontId="40" fillId="0" borderId="85" xfId="6" applyFont="1" applyBorder="1" applyAlignment="1">
      <alignment horizontal="center" vertical="center"/>
    </xf>
    <xf numFmtId="0" fontId="42" fillId="4" borderId="126" xfId="15" applyFont="1" applyFill="1" applyBorder="1" applyAlignment="1">
      <alignment horizontal="left" vertical="center"/>
    </xf>
    <xf numFmtId="0" fontId="42" fillId="4" borderId="126" xfId="15" applyFont="1" applyFill="1" applyBorder="1" applyAlignment="1">
      <alignment horizontal="center" vertical="center"/>
    </xf>
    <xf numFmtId="0" fontId="40" fillId="4" borderId="85" xfId="10" applyFont="1" applyFill="1" applyBorder="1" applyAlignment="1" applyProtection="1">
      <alignment horizontal="center" vertical="center" wrapText="1"/>
      <protection locked="0"/>
    </xf>
    <xf numFmtId="0" fontId="42" fillId="4" borderId="85" xfId="10" applyFont="1" applyFill="1" applyBorder="1" applyAlignment="1" applyProtection="1">
      <alignment horizontal="center" vertical="center"/>
      <protection locked="0"/>
    </xf>
    <xf numFmtId="0" fontId="40" fillId="4" borderId="85" xfId="10" applyFont="1" applyFill="1" applyBorder="1" applyAlignment="1" applyProtection="1">
      <alignment horizontal="left" vertical="center" wrapText="1"/>
      <protection locked="0"/>
    </xf>
    <xf numFmtId="2" fontId="42" fillId="4" borderId="85" xfId="10" applyNumberFormat="1" applyFont="1" applyFill="1" applyBorder="1" applyAlignment="1">
      <alignment horizontal="center" vertical="center" wrapText="1"/>
    </xf>
    <xf numFmtId="2" fontId="42" fillId="4" borderId="85" xfId="10" applyNumberFormat="1" applyFont="1" applyFill="1" applyBorder="1" applyAlignment="1" applyProtection="1">
      <alignment horizontal="center" vertical="center" wrapText="1"/>
      <protection locked="0"/>
    </xf>
    <xf numFmtId="0" fontId="42" fillId="4" borderId="85" xfId="10" applyFont="1" applyFill="1" applyBorder="1" applyAlignment="1" applyProtection="1">
      <alignment horizontal="left" vertical="center"/>
      <protection locked="0"/>
    </xf>
    <xf numFmtId="0" fontId="40" fillId="4" borderId="85" xfId="10" applyFont="1" applyFill="1" applyBorder="1" applyAlignment="1" applyProtection="1">
      <alignment horizontal="center" vertical="center"/>
      <protection locked="0"/>
    </xf>
    <xf numFmtId="0" fontId="40" fillId="30" borderId="85" xfId="15" applyFont="1" applyFill="1" applyBorder="1" applyAlignment="1">
      <alignment horizontal="left" vertical="center"/>
    </xf>
    <xf numFmtId="0" fontId="40" fillId="30" borderId="85" xfId="15" applyFont="1" applyFill="1" applyBorder="1" applyAlignment="1">
      <alignment horizontal="center" vertical="center"/>
    </xf>
    <xf numFmtId="0" fontId="42" fillId="4" borderId="85" xfId="10" applyFont="1" applyFill="1" applyBorder="1" applyAlignment="1" applyProtection="1">
      <alignment horizontal="center" vertical="center" wrapText="1"/>
      <protection locked="0"/>
    </xf>
    <xf numFmtId="0" fontId="40" fillId="4" borderId="138" xfId="10" applyFont="1" applyFill="1" applyBorder="1" applyAlignment="1">
      <alignment horizontal="center" vertical="center"/>
    </xf>
    <xf numFmtId="0" fontId="42" fillId="4" borderId="85" xfId="17" applyFont="1" applyFill="1" applyBorder="1" applyAlignment="1">
      <alignment horizontal="center" vertical="center" wrapText="1"/>
    </xf>
    <xf numFmtId="0" fontId="40" fillId="0" borderId="85" xfId="10" applyFont="1" applyBorder="1" applyAlignment="1">
      <alignment horizontal="left" vertical="center"/>
    </xf>
    <xf numFmtId="49" fontId="40" fillId="0" borderId="85" xfId="10" applyNumberFormat="1" applyFont="1" applyBorder="1" applyAlignment="1">
      <alignment horizontal="center" vertical="center" wrapText="1"/>
    </xf>
    <xf numFmtId="49" fontId="40" fillId="0" borderId="85" xfId="10" applyNumberFormat="1" applyFont="1" applyBorder="1" applyAlignment="1">
      <alignment horizontal="center" vertical="center"/>
    </xf>
    <xf numFmtId="0" fontId="5" fillId="0" borderId="85" xfId="10" applyFont="1" applyBorder="1" applyAlignment="1">
      <alignment horizontal="left" vertical="center"/>
    </xf>
    <xf numFmtId="0" fontId="67" fillId="0" borderId="85" xfId="10" applyFont="1" applyBorder="1" applyAlignment="1">
      <alignment horizontal="left" vertical="center" wrapText="1"/>
    </xf>
    <xf numFmtId="0" fontId="67" fillId="0" borderId="85" xfId="10" applyFont="1" applyBorder="1" applyAlignment="1">
      <alignment horizontal="center" vertical="center" wrapText="1"/>
    </xf>
    <xf numFmtId="0" fontId="5" fillId="0" borderId="85" xfId="10" applyFont="1" applyBorder="1" applyAlignment="1">
      <alignment horizontal="center" vertical="center"/>
    </xf>
    <xf numFmtId="4" fontId="67" fillId="0" borderId="85" xfId="10" applyNumberFormat="1" applyFont="1" applyBorder="1" applyAlignment="1">
      <alignment horizontal="center" vertical="center"/>
    </xf>
    <xf numFmtId="4" fontId="5" fillId="0" borderId="85" xfId="10" applyNumberFormat="1" applyFont="1" applyBorder="1" applyAlignment="1">
      <alignment horizontal="center" vertical="center"/>
    </xf>
    <xf numFmtId="0" fontId="74" fillId="0" borderId="85" xfId="10" applyFont="1" applyBorder="1" applyAlignment="1">
      <alignment horizontal="center" vertical="center"/>
    </xf>
    <xf numFmtId="0" fontId="5" fillId="0" borderId="85" xfId="18" applyFont="1" applyBorder="1" applyAlignment="1">
      <alignment horizontal="center" vertical="center"/>
    </xf>
    <xf numFmtId="1" fontId="5" fillId="0" borderId="85" xfId="10" applyNumberFormat="1" applyFont="1" applyBorder="1" applyAlignment="1">
      <alignment horizontal="center" vertical="center"/>
    </xf>
    <xf numFmtId="1" fontId="5" fillId="0" borderId="85" xfId="15" applyNumberFormat="1" applyFont="1" applyBorder="1" applyAlignment="1">
      <alignment horizontal="center" vertical="center"/>
    </xf>
    <xf numFmtId="0" fontId="67" fillId="0" borderId="85" xfId="10" applyFont="1" applyBorder="1" applyAlignment="1">
      <alignment horizontal="center" vertical="center"/>
    </xf>
    <xf numFmtId="0" fontId="5" fillId="0" borderId="85" xfId="10" applyFont="1" applyBorder="1" applyAlignment="1">
      <alignment horizontal="left" vertical="center" wrapText="1"/>
    </xf>
    <xf numFmtId="0" fontId="67" fillId="0" borderId="85" xfId="10" applyFont="1" applyBorder="1" applyAlignment="1">
      <alignment horizontal="left"/>
    </xf>
    <xf numFmtId="0" fontId="67" fillId="0" borderId="85" xfId="10" applyFont="1" applyBorder="1" applyAlignment="1">
      <alignment horizontal="center"/>
    </xf>
    <xf numFmtId="3" fontId="67" fillId="0" borderId="85" xfId="10" applyNumberFormat="1" applyFont="1" applyBorder="1" applyAlignment="1">
      <alignment horizontal="center" wrapText="1"/>
    </xf>
    <xf numFmtId="0" fontId="5" fillId="0" borderId="85" xfId="10" applyFont="1" applyBorder="1" applyAlignment="1">
      <alignment horizontal="center"/>
    </xf>
    <xf numFmtId="0" fontId="67" fillId="0" borderId="85" xfId="10" applyFont="1" applyBorder="1" applyAlignment="1">
      <alignment horizontal="left" vertical="center"/>
    </xf>
    <xf numFmtId="4" fontId="5" fillId="0" borderId="85" xfId="6" applyNumberFormat="1" applyFont="1" applyBorder="1" applyAlignment="1">
      <alignment horizontal="center" vertical="center" wrapText="1"/>
    </xf>
    <xf numFmtId="0" fontId="67" fillId="0" borderId="85" xfId="10" applyFont="1" applyBorder="1" applyAlignment="1">
      <alignment horizontal="left" vertical="top"/>
    </xf>
    <xf numFmtId="0" fontId="67" fillId="0" borderId="85" xfId="10" applyFont="1" applyBorder="1" applyAlignment="1">
      <alignment horizontal="center" vertical="top"/>
    </xf>
    <xf numFmtId="0" fontId="5" fillId="0" borderId="0" xfId="10" applyFont="1"/>
    <xf numFmtId="0" fontId="6" fillId="0" borderId="0" xfId="10" applyFont="1"/>
    <xf numFmtId="0" fontId="5" fillId="0" borderId="0" xfId="10" applyFont="1" applyAlignment="1">
      <alignment horizontal="left"/>
    </xf>
    <xf numFmtId="0" fontId="5" fillId="0" borderId="0" xfId="10" applyFont="1" applyAlignment="1">
      <alignment horizontal="center"/>
    </xf>
    <xf numFmtId="0" fontId="5" fillId="0" borderId="0" xfId="10" applyFont="1" applyAlignment="1">
      <alignment horizontal="left" vertical="center"/>
    </xf>
    <xf numFmtId="165" fontId="5" fillId="0" borderId="0" xfId="10" applyNumberFormat="1" applyFont="1"/>
    <xf numFmtId="0" fontId="21" fillId="0" borderId="0" xfId="10" applyFont="1" applyAlignment="1">
      <alignment horizontal="center"/>
    </xf>
    <xf numFmtId="0" fontId="6" fillId="0" borderId="85" xfId="10" applyFont="1" applyBorder="1" applyAlignment="1">
      <alignment horizontal="center" vertical="center"/>
    </xf>
    <xf numFmtId="0" fontId="68" fillId="0" borderId="85" xfId="12" applyFont="1" applyBorder="1" applyAlignment="1">
      <alignment horizontal="center" vertical="center"/>
    </xf>
    <xf numFmtId="0" fontId="68" fillId="0" borderId="85" xfId="12" applyFont="1" applyBorder="1" applyAlignment="1">
      <alignment horizontal="center" vertical="center" wrapText="1"/>
    </xf>
    <xf numFmtId="0" fontId="37" fillId="0" borderId="85" xfId="12" applyFont="1" applyBorder="1" applyAlignment="1">
      <alignment horizontal="center" vertical="center"/>
    </xf>
    <xf numFmtId="0" fontId="37" fillId="0" borderId="85" xfId="12" applyFont="1" applyBorder="1" applyAlignment="1">
      <alignment horizontal="center" vertical="center" wrapText="1"/>
    </xf>
    <xf numFmtId="165" fontId="68" fillId="0" borderId="85" xfId="12" applyNumberFormat="1" applyFont="1" applyBorder="1" applyAlignment="1">
      <alignment horizontal="center" vertical="center" wrapText="1"/>
    </xf>
    <xf numFmtId="0" fontId="37" fillId="0" borderId="85" xfId="10" applyFont="1" applyBorder="1" applyAlignment="1">
      <alignment horizontal="center" vertical="center"/>
    </xf>
    <xf numFmtId="0" fontId="5" fillId="28" borderId="85" xfId="10" applyFont="1" applyFill="1" applyBorder="1" applyAlignment="1">
      <alignment horizontal="center" vertical="center"/>
    </xf>
    <xf numFmtId="0" fontId="5" fillId="4" borderId="85" xfId="10" applyFont="1" applyFill="1" applyBorder="1" applyAlignment="1">
      <alignment horizontal="center" vertical="center" wrapText="1"/>
    </xf>
    <xf numFmtId="4" fontId="5" fillId="0" borderId="0" xfId="10" applyNumberFormat="1" applyFont="1" applyAlignment="1">
      <alignment horizontal="center" vertical="center"/>
    </xf>
    <xf numFmtId="165" fontId="5" fillId="0" borderId="85" xfId="10" applyNumberFormat="1" applyFont="1" applyBorder="1" applyAlignment="1">
      <alignment horizontal="center" vertical="center"/>
    </xf>
    <xf numFmtId="0" fontId="5" fillId="0" borderId="85" xfId="10" applyFont="1" applyBorder="1"/>
    <xf numFmtId="0" fontId="5" fillId="31" borderId="85" xfId="12" applyFont="1" applyFill="1" applyBorder="1" applyAlignment="1">
      <alignment vertical="center"/>
    </xf>
    <xf numFmtId="0" fontId="75" fillId="28" borderId="85" xfId="10" applyFont="1" applyFill="1" applyBorder="1" applyAlignment="1">
      <alignment wrapText="1"/>
    </xf>
    <xf numFmtId="0" fontId="75" fillId="0" borderId="85" xfId="10" applyFont="1" applyBorder="1" applyAlignment="1">
      <alignment wrapText="1"/>
    </xf>
    <xf numFmtId="0" fontId="76" fillId="0" borderId="85" xfId="10" applyFont="1" applyBorder="1" applyAlignment="1">
      <alignment horizontal="center" vertical="center" wrapText="1"/>
    </xf>
    <xf numFmtId="165" fontId="75" fillId="0" borderId="85" xfId="10" applyNumberFormat="1" applyFont="1" applyBorder="1" applyAlignment="1">
      <alignment horizontal="right" wrapText="1"/>
    </xf>
    <xf numFmtId="165" fontId="75" fillId="28" borderId="85" xfId="10" applyNumberFormat="1" applyFont="1" applyFill="1" applyBorder="1" applyAlignment="1">
      <alignment horizontal="right" wrapText="1"/>
    </xf>
    <xf numFmtId="0" fontId="5" fillId="0" borderId="85" xfId="10" applyFont="1" applyBorder="1" applyAlignment="1">
      <alignment horizontal="left"/>
    </xf>
    <xf numFmtId="165" fontId="5" fillId="0" borderId="85" xfId="10" applyNumberFormat="1" applyFont="1" applyBorder="1"/>
    <xf numFmtId="0" fontId="80" fillId="0" borderId="0" xfId="10" applyFont="1"/>
    <xf numFmtId="3" fontId="63" fillId="8" borderId="155" xfId="10" applyNumberFormat="1" applyFont="1" applyFill="1" applyBorder="1" applyAlignment="1">
      <alignment horizontal="center" vertical="center" wrapText="1"/>
    </xf>
    <xf numFmtId="3" fontId="63" fillId="8" borderId="138" xfId="10" applyNumberFormat="1" applyFont="1" applyFill="1" applyBorder="1" applyAlignment="1">
      <alignment horizontal="center" vertical="center" wrapText="1"/>
    </xf>
    <xf numFmtId="3" fontId="63" fillId="8" borderId="139" xfId="10" applyNumberFormat="1" applyFont="1" applyFill="1" applyBorder="1" applyAlignment="1">
      <alignment horizontal="center" vertical="center" wrapText="1"/>
    </xf>
    <xf numFmtId="0" fontId="63" fillId="8" borderId="94" xfId="10" applyFont="1" applyFill="1" applyBorder="1" applyAlignment="1">
      <alignment horizontal="center" vertical="center" wrapText="1"/>
    </xf>
    <xf numFmtId="0" fontId="63" fillId="8" borderId="157" xfId="10" applyFont="1" applyFill="1" applyBorder="1" applyAlignment="1">
      <alignment horizontal="center" vertical="center" wrapText="1"/>
    </xf>
    <xf numFmtId="0" fontId="80" fillId="0" borderId="150" xfId="10" applyFont="1" applyBorder="1" applyAlignment="1">
      <alignment vertical="center" wrapText="1"/>
    </xf>
    <xf numFmtId="3" fontId="80" fillId="0" borderId="133" xfId="10" applyNumberFormat="1" applyFont="1" applyBorder="1" applyAlignment="1">
      <alignment horizontal="center" vertical="center" wrapText="1"/>
    </xf>
    <xf numFmtId="3" fontId="80" fillId="0" borderId="134" xfId="10" applyNumberFormat="1" applyFont="1" applyBorder="1" applyAlignment="1">
      <alignment horizontal="center" vertical="center" wrapText="1"/>
    </xf>
    <xf numFmtId="3" fontId="63" fillId="8" borderId="135" xfId="10" applyNumberFormat="1" applyFont="1" applyFill="1" applyBorder="1" applyAlignment="1">
      <alignment horizontal="center" vertical="center" wrapText="1"/>
    </xf>
    <xf numFmtId="3" fontId="63" fillId="8" borderId="134" xfId="10" applyNumberFormat="1" applyFont="1" applyFill="1" applyBorder="1" applyAlignment="1">
      <alignment horizontal="center" vertical="center" wrapText="1"/>
    </xf>
    <xf numFmtId="3" fontId="80" fillId="24" borderId="150" xfId="10" applyNumberFormat="1" applyFont="1" applyFill="1" applyBorder="1" applyAlignment="1">
      <alignment horizontal="center" vertical="center" wrapText="1"/>
    </xf>
    <xf numFmtId="3" fontId="80" fillId="0" borderId="135" xfId="10" applyNumberFormat="1" applyFont="1" applyBorder="1" applyAlignment="1">
      <alignment horizontal="center" vertical="center" wrapText="1"/>
    </xf>
    <xf numFmtId="0" fontId="80" fillId="0" borderId="158" xfId="10" applyFont="1" applyBorder="1" applyAlignment="1">
      <alignment vertical="center" wrapText="1"/>
    </xf>
    <xf numFmtId="3" fontId="80" fillId="0" borderId="128" xfId="10" applyNumberFormat="1" applyFont="1" applyBorder="1" applyAlignment="1">
      <alignment horizontal="center" vertical="center" wrapText="1"/>
    </xf>
    <xf numFmtId="3" fontId="80" fillId="0" borderId="85" xfId="10" applyNumberFormat="1" applyFont="1" applyBorder="1" applyAlignment="1">
      <alignment horizontal="center" vertical="center" wrapText="1"/>
    </xf>
    <xf numFmtId="3" fontId="63" fillId="8" borderId="129" xfId="10" applyNumberFormat="1" applyFont="1" applyFill="1" applyBorder="1" applyAlignment="1">
      <alignment horizontal="center" vertical="center" wrapText="1"/>
    </xf>
    <xf numFmtId="3" fontId="63" fillId="8" borderId="85" xfId="10" applyNumberFormat="1" applyFont="1" applyFill="1" applyBorder="1" applyAlignment="1">
      <alignment horizontal="center" vertical="center" wrapText="1"/>
    </xf>
    <xf numFmtId="3" fontId="80" fillId="24" borderId="158" xfId="10" applyNumberFormat="1" applyFont="1" applyFill="1" applyBorder="1" applyAlignment="1">
      <alignment horizontal="center" vertical="center" wrapText="1"/>
    </xf>
    <xf numFmtId="3" fontId="80" fillId="0" borderId="129" xfId="10" applyNumberFormat="1" applyFont="1" applyBorder="1" applyAlignment="1">
      <alignment horizontal="center" vertical="center" wrapText="1"/>
    </xf>
    <xf numFmtId="0" fontId="80" fillId="0" borderId="159" xfId="10" applyFont="1" applyBorder="1" applyAlignment="1">
      <alignment vertical="center" wrapText="1"/>
    </xf>
    <xf numFmtId="3" fontId="80" fillId="0" borderId="160" xfId="10" applyNumberFormat="1" applyFont="1" applyBorder="1" applyAlignment="1">
      <alignment horizontal="center" vertical="center" wrapText="1"/>
    </xf>
    <xf numFmtId="3" fontId="80" fillId="0" borderId="140" xfId="10" applyNumberFormat="1" applyFont="1" applyBorder="1" applyAlignment="1">
      <alignment horizontal="center" vertical="center" wrapText="1"/>
    </xf>
    <xf numFmtId="3" fontId="63" fillId="8" borderId="141" xfId="10" applyNumberFormat="1" applyFont="1" applyFill="1" applyBorder="1" applyAlignment="1">
      <alignment horizontal="center" vertical="center" wrapText="1"/>
    </xf>
    <xf numFmtId="3" fontId="63" fillId="8" borderId="140" xfId="10" applyNumberFormat="1" applyFont="1" applyFill="1" applyBorder="1" applyAlignment="1">
      <alignment horizontal="center" vertical="center" wrapText="1"/>
    </xf>
    <xf numFmtId="3" fontId="80" fillId="0" borderId="141" xfId="10" applyNumberFormat="1" applyFont="1" applyBorder="1" applyAlignment="1">
      <alignment horizontal="center" vertical="center" wrapText="1"/>
    </xf>
    <xf numFmtId="3" fontId="80" fillId="0" borderId="143" xfId="10" applyNumberFormat="1" applyFont="1" applyBorder="1" applyAlignment="1">
      <alignment horizontal="center" vertical="center" wrapText="1"/>
    </xf>
    <xf numFmtId="3" fontId="80" fillId="0" borderId="142" xfId="10" applyNumberFormat="1" applyFont="1" applyBorder="1" applyAlignment="1">
      <alignment horizontal="center" vertical="center" wrapText="1"/>
    </xf>
    <xf numFmtId="3" fontId="80" fillId="0" borderId="144" xfId="10" applyNumberFormat="1" applyFont="1" applyBorder="1" applyAlignment="1">
      <alignment horizontal="center" vertical="center" wrapText="1"/>
    </xf>
    <xf numFmtId="0" fontId="63" fillId="8" borderId="161" xfId="10" applyFont="1" applyFill="1" applyBorder="1" applyAlignment="1">
      <alignment vertical="center"/>
    </xf>
    <xf numFmtId="3" fontId="63" fillId="8" borderId="123" xfId="10" applyNumberFormat="1" applyFont="1" applyFill="1" applyBorder="1" applyAlignment="1">
      <alignment horizontal="center" vertical="center"/>
    </xf>
    <xf numFmtId="3" fontId="63" fillId="8" borderId="162" xfId="10" applyNumberFormat="1" applyFont="1" applyFill="1" applyBorder="1" applyAlignment="1">
      <alignment horizontal="center" vertical="center"/>
    </xf>
    <xf numFmtId="3" fontId="63" fillId="8" borderId="125" xfId="10" applyNumberFormat="1" applyFont="1" applyFill="1" applyBorder="1" applyAlignment="1">
      <alignment horizontal="center" vertical="center" wrapText="1"/>
    </xf>
    <xf numFmtId="3" fontId="63" fillId="8" borderId="124" xfId="10" applyNumberFormat="1" applyFont="1" applyFill="1" applyBorder="1" applyAlignment="1">
      <alignment horizontal="center" vertical="center" wrapText="1"/>
    </xf>
    <xf numFmtId="3" fontId="63" fillId="24" borderId="163" xfId="10" applyNumberFormat="1" applyFont="1" applyFill="1" applyBorder="1" applyAlignment="1">
      <alignment horizontal="center" vertical="center"/>
    </xf>
    <xf numFmtId="3" fontId="63" fillId="8" borderId="123" xfId="10" applyNumberFormat="1" applyFont="1" applyFill="1" applyBorder="1" applyAlignment="1">
      <alignment horizontal="center" vertical="center" wrapText="1"/>
    </xf>
    <xf numFmtId="0" fontId="80" fillId="0" borderId="161" xfId="10" applyFont="1" applyBorder="1" applyAlignment="1">
      <alignment wrapText="1"/>
    </xf>
    <xf numFmtId="3" fontId="80" fillId="0" borderId="123" xfId="10" applyNumberFormat="1" applyFont="1" applyBorder="1" applyAlignment="1">
      <alignment horizontal="center" vertical="center" wrapText="1"/>
    </xf>
    <xf numFmtId="3" fontId="80" fillId="0" borderId="124" xfId="10" applyNumberFormat="1" applyFont="1" applyBorder="1" applyAlignment="1">
      <alignment horizontal="center" vertical="center" wrapText="1"/>
    </xf>
    <xf numFmtId="3" fontId="80" fillId="24" borderId="161" xfId="10" applyNumberFormat="1" applyFont="1" applyFill="1" applyBorder="1" applyAlignment="1">
      <alignment horizontal="center" vertical="center" wrapText="1"/>
    </xf>
    <xf numFmtId="3" fontId="80" fillId="0" borderId="125" xfId="10" applyNumberFormat="1" applyFont="1" applyBorder="1" applyAlignment="1">
      <alignment horizontal="center" vertical="center" wrapText="1"/>
    </xf>
    <xf numFmtId="0" fontId="80" fillId="0" borderId="0" xfId="10" applyFont="1" applyAlignment="1">
      <alignment wrapText="1"/>
    </xf>
    <xf numFmtId="3" fontId="80" fillId="0" borderId="0" xfId="10" applyNumberFormat="1" applyFont="1"/>
    <xf numFmtId="0" fontId="3" fillId="0" borderId="0" xfId="6"/>
    <xf numFmtId="0" fontId="79" fillId="0" borderId="0" xfId="6" applyFont="1" applyAlignment="1">
      <alignment horizontal="center"/>
    </xf>
    <xf numFmtId="0" fontId="57" fillId="0" borderId="0" xfId="10"/>
    <xf numFmtId="0" fontId="81" fillId="0" borderId="0" xfId="6" applyFont="1"/>
    <xf numFmtId="165" fontId="23" fillId="0" borderId="0" xfId="6" applyNumberFormat="1" applyFont="1"/>
    <xf numFmtId="165" fontId="23" fillId="0" borderId="0" xfId="6" applyNumberFormat="1" applyFont="1" applyAlignment="1">
      <alignment horizontal="center" vertical="center"/>
    </xf>
    <xf numFmtId="165" fontId="3" fillId="0" borderId="0" xfId="6" applyNumberFormat="1"/>
    <xf numFmtId="165" fontId="44" fillId="0" borderId="0" xfId="6" applyNumberFormat="1" applyFont="1"/>
    <xf numFmtId="0" fontId="81" fillId="0" borderId="0" xfId="6" applyFont="1" applyAlignment="1">
      <alignment horizontal="center"/>
    </xf>
    <xf numFmtId="165" fontId="81" fillId="0" borderId="0" xfId="6" applyNumberFormat="1" applyFont="1" applyAlignment="1">
      <alignment horizontal="center"/>
    </xf>
    <xf numFmtId="165" fontId="75" fillId="0" borderId="0" xfId="6" applyNumberFormat="1" applyFont="1"/>
    <xf numFmtId="0" fontId="23" fillId="0" borderId="0" xfId="6" applyFont="1"/>
    <xf numFmtId="0" fontId="75" fillId="0" borderId="0" xfId="10" applyFont="1"/>
    <xf numFmtId="0" fontId="75" fillId="0" borderId="85" xfId="19" applyFont="1" applyBorder="1"/>
    <xf numFmtId="3" fontId="75" fillId="8" borderId="85" xfId="10" applyNumberFormat="1" applyFont="1" applyFill="1" applyBorder="1" applyAlignment="1">
      <alignment horizontal="center" vertical="center" wrapText="1"/>
    </xf>
    <xf numFmtId="0" fontId="82" fillId="0" borderId="0" xfId="19" applyFont="1" applyAlignment="1">
      <alignment horizontal="center"/>
    </xf>
    <xf numFmtId="1" fontId="75" fillId="0" borderId="85" xfId="20" applyNumberFormat="1" applyFont="1" applyBorder="1" applyAlignment="1">
      <alignment horizontal="center"/>
    </xf>
    <xf numFmtId="43" fontId="75" fillId="0" borderId="85" xfId="20" applyFont="1" applyBorder="1" applyAlignment="1">
      <alignment vertical="center"/>
    </xf>
    <xf numFmtId="1" fontId="75" fillId="0" borderId="85" xfId="20" applyNumberFormat="1" applyFont="1" applyBorder="1" applyAlignment="1">
      <alignment horizontal="center" vertical="center"/>
    </xf>
    <xf numFmtId="3" fontId="75" fillId="0" borderId="85" xfId="19" applyNumberFormat="1" applyFont="1" applyBorder="1"/>
    <xf numFmtId="43" fontId="75" fillId="0" borderId="85" xfId="20" applyFont="1" applyBorder="1"/>
    <xf numFmtId="3" fontId="75" fillId="0" borderId="85" xfId="19" applyNumberFormat="1" applyFont="1" applyBorder="1" applyProtection="1">
      <protection locked="0"/>
    </xf>
    <xf numFmtId="0" fontId="75" fillId="0" borderId="0" xfId="19" applyFont="1"/>
    <xf numFmtId="0" fontId="75" fillId="0" borderId="85" xfId="19" applyFont="1" applyBorder="1" applyProtection="1">
      <protection locked="0"/>
    </xf>
    <xf numFmtId="1" fontId="75" fillId="0" borderId="85" xfId="20" applyNumberFormat="1" applyFont="1" applyBorder="1" applyProtection="1">
      <protection locked="0"/>
    </xf>
    <xf numFmtId="43" fontId="75" fillId="0" borderId="85" xfId="20" applyFont="1" applyBorder="1" applyProtection="1">
      <protection locked="0"/>
    </xf>
    <xf numFmtId="0" fontId="75" fillId="0" borderId="140" xfId="21" applyFont="1" applyBorder="1" applyAlignment="1">
      <alignment vertical="center"/>
    </xf>
    <xf numFmtId="1" fontId="75" fillId="0" borderId="140" xfId="19" applyNumberFormat="1" applyFont="1" applyBorder="1" applyAlignment="1">
      <alignment horizontal="center" vertical="center"/>
    </xf>
    <xf numFmtId="0" fontId="75" fillId="0" borderId="85" xfId="21" applyFont="1" applyBorder="1" applyAlignment="1">
      <alignment vertical="center"/>
    </xf>
    <xf numFmtId="1" fontId="75" fillId="0" borderId="85" xfId="19" applyNumberFormat="1" applyFont="1" applyBorder="1" applyAlignment="1">
      <alignment horizontal="center" vertical="center"/>
    </xf>
    <xf numFmtId="0" fontId="75" fillId="0" borderId="116" xfId="21" applyFont="1" applyBorder="1" applyAlignment="1">
      <alignment vertical="center"/>
    </xf>
    <xf numFmtId="0" fontId="75" fillId="0" borderId="146" xfId="21" applyFont="1" applyBorder="1" applyAlignment="1">
      <alignment vertical="center"/>
    </xf>
    <xf numFmtId="0" fontId="75" fillId="0" borderId="138" xfId="21" applyFont="1" applyBorder="1" applyAlignment="1">
      <alignment vertical="center"/>
    </xf>
    <xf numFmtId="1" fontId="75" fillId="0" borderId="138" xfId="19" applyNumberFormat="1" applyFont="1" applyBorder="1" applyAlignment="1">
      <alignment horizontal="center" vertical="center"/>
    </xf>
    <xf numFmtId="0" fontId="75" fillId="0" borderId="140" xfId="19" applyFont="1" applyBorder="1" applyAlignment="1">
      <alignment vertical="center"/>
    </xf>
    <xf numFmtId="0" fontId="75" fillId="0" borderId="85" xfId="19" applyFont="1" applyBorder="1" applyAlignment="1">
      <alignment vertical="center"/>
    </xf>
    <xf numFmtId="43" fontId="75" fillId="4" borderId="85" xfId="20" applyFont="1" applyFill="1" applyBorder="1"/>
    <xf numFmtId="0" fontId="75" fillId="0" borderId="138" xfId="19" applyFont="1" applyBorder="1" applyAlignment="1">
      <alignment vertical="center"/>
    </xf>
    <xf numFmtId="43" fontId="75" fillId="0" borderId="85" xfId="20" applyFont="1" applyBorder="1" applyAlignment="1">
      <alignment horizontal="center"/>
    </xf>
    <xf numFmtId="170" fontId="23" fillId="0" borderId="85" xfId="21" applyNumberFormat="1" applyFont="1" applyBorder="1" applyAlignment="1">
      <alignment vertical="center" wrapText="1"/>
    </xf>
    <xf numFmtId="0" fontId="83" fillId="0" borderId="85" xfId="10" applyFont="1" applyBorder="1" applyAlignment="1">
      <alignment vertical="center" wrapText="1"/>
    </xf>
    <xf numFmtId="3" fontId="75" fillId="0" borderId="85" xfId="19" applyNumberFormat="1" applyFont="1" applyBorder="1" applyAlignment="1">
      <alignment horizontal="center" vertical="center"/>
    </xf>
    <xf numFmtId="3" fontId="75" fillId="0" borderId="85" xfId="19" applyNumberFormat="1" applyFont="1" applyBorder="1" applyAlignment="1">
      <alignment horizontal="center"/>
    </xf>
    <xf numFmtId="1" fontId="75" fillId="0" borderId="85" xfId="19" applyNumberFormat="1" applyFont="1" applyBorder="1" applyAlignment="1">
      <alignment horizontal="center"/>
    </xf>
    <xf numFmtId="0" fontId="75" fillId="0" borderId="85" xfId="19" applyFont="1" applyBorder="1" applyAlignment="1">
      <alignment horizontal="center" vertical="center"/>
    </xf>
    <xf numFmtId="43" fontId="75" fillId="0" borderId="85" xfId="19" applyNumberFormat="1" applyFont="1" applyBorder="1" applyAlignment="1">
      <alignment horizontal="center"/>
    </xf>
    <xf numFmtId="0" fontId="75" fillId="0" borderId="85" xfId="19" applyFont="1" applyBorder="1" applyAlignment="1">
      <alignment horizontal="center"/>
    </xf>
    <xf numFmtId="0" fontId="75" fillId="0" borderId="85" xfId="19" applyFont="1" applyBorder="1" applyAlignment="1" applyProtection="1">
      <alignment horizontal="center"/>
      <protection locked="0"/>
    </xf>
    <xf numFmtId="1" fontId="75" fillId="0" borderId="85" xfId="19" applyNumberFormat="1" applyFont="1" applyBorder="1" applyAlignment="1" applyProtection="1">
      <alignment horizontal="center"/>
      <protection locked="0"/>
    </xf>
    <xf numFmtId="0" fontId="23" fillId="0" borderId="85" xfId="10" applyFont="1" applyBorder="1" applyAlignment="1">
      <alignment horizontal="center" vertical="center" wrapText="1"/>
    </xf>
    <xf numFmtId="4" fontId="75" fillId="0" borderId="85" xfId="19" applyNumberFormat="1" applyFont="1" applyBorder="1"/>
    <xf numFmtId="1" fontId="75" fillId="0" borderId="69" xfId="19" applyNumberFormat="1" applyFont="1" applyBorder="1" applyAlignment="1">
      <alignment horizontal="center"/>
    </xf>
    <xf numFmtId="0" fontId="75" fillId="0" borderId="69" xfId="19" applyFont="1" applyBorder="1" applyProtection="1">
      <protection locked="0"/>
    </xf>
    <xf numFmtId="0" fontId="75" fillId="0" borderId="69" xfId="19" applyFont="1" applyBorder="1"/>
    <xf numFmtId="0" fontId="23" fillId="0" borderId="85" xfId="10" applyFont="1" applyBorder="1" applyAlignment="1">
      <alignment vertical="center" wrapText="1"/>
    </xf>
    <xf numFmtId="3" fontId="23" fillId="0" borderId="85" xfId="22" applyNumberFormat="1" applyFont="1" applyBorder="1" applyAlignment="1">
      <alignment horizontal="center" vertical="center" wrapText="1"/>
    </xf>
    <xf numFmtId="3" fontId="83" fillId="0" borderId="85" xfId="21" applyNumberFormat="1" applyFont="1" applyBorder="1" applyAlignment="1">
      <alignment horizontal="center" vertical="center" wrapText="1"/>
    </xf>
    <xf numFmtId="0" fontId="75" fillId="0" borderId="85" xfId="21" applyFont="1" applyBorder="1"/>
    <xf numFmtId="0" fontId="23" fillId="0" borderId="85" xfId="10" applyFont="1" applyBorder="1" applyAlignment="1" applyProtection="1">
      <alignment horizontal="left" vertical="center"/>
      <protection locked="0"/>
    </xf>
    <xf numFmtId="4" fontId="23" fillId="0" borderId="85" xfId="10" applyNumberFormat="1" applyFont="1" applyBorder="1" applyAlignment="1" applyProtection="1">
      <alignment horizontal="right" vertical="center"/>
      <protection locked="0"/>
    </xf>
    <xf numFmtId="4" fontId="23" fillId="0" borderId="85" xfId="10" applyNumberFormat="1" applyFont="1" applyBorder="1" applyAlignment="1">
      <alignment horizontal="right" vertical="center"/>
    </xf>
    <xf numFmtId="0" fontId="23" fillId="0" borderId="85" xfId="10" applyFont="1" applyBorder="1" applyAlignment="1">
      <alignment horizontal="center" vertical="center"/>
    </xf>
    <xf numFmtId="170" fontId="23" fillId="0" borderId="85" xfId="19" applyNumberFormat="1" applyFont="1" applyBorder="1" applyAlignment="1">
      <alignment vertical="center" wrapText="1"/>
    </xf>
    <xf numFmtId="2" fontId="83" fillId="0" borderId="85" xfId="10" applyNumberFormat="1" applyFont="1" applyBorder="1" applyAlignment="1">
      <alignment vertical="center" wrapText="1"/>
    </xf>
    <xf numFmtId="0" fontId="82" fillId="0" borderId="85" xfId="19" applyFont="1" applyBorder="1" applyAlignment="1">
      <alignment horizontal="center" vertical="center"/>
    </xf>
    <xf numFmtId="3" fontId="75" fillId="0" borderId="85" xfId="10" applyNumberFormat="1" applyFont="1" applyBorder="1" applyAlignment="1" applyProtection="1">
      <alignment horizontal="right"/>
      <protection locked="0"/>
    </xf>
    <xf numFmtId="1" fontId="75" fillId="0" borderId="62" xfId="19" applyNumberFormat="1" applyFont="1" applyBorder="1" applyAlignment="1">
      <alignment horizontal="center"/>
    </xf>
    <xf numFmtId="0" fontId="23" fillId="0" borderId="85" xfId="19" applyFont="1" applyBorder="1" applyAlignment="1">
      <alignment horizontal="center" vertical="center"/>
    </xf>
    <xf numFmtId="3" fontId="23" fillId="0" borderId="85" xfId="19" applyNumberFormat="1" applyFont="1" applyBorder="1" applyAlignment="1">
      <alignment horizontal="center" vertical="center" wrapText="1"/>
    </xf>
    <xf numFmtId="3" fontId="83" fillId="0" borderId="85" xfId="19" applyNumberFormat="1" applyFont="1" applyBorder="1" applyAlignment="1">
      <alignment horizontal="center" vertical="center" wrapText="1"/>
    </xf>
    <xf numFmtId="0" fontId="23" fillId="0" borderId="85" xfId="10" applyFont="1" applyBorder="1" applyAlignment="1">
      <alignment vertical="center"/>
    </xf>
    <xf numFmtId="0" fontId="75" fillId="0" borderId="85" xfId="10" applyFont="1" applyBorder="1" applyAlignment="1">
      <alignment vertical="center"/>
    </xf>
    <xf numFmtId="0" fontId="83" fillId="0" borderId="85" xfId="21" applyFont="1" applyBorder="1" applyAlignment="1">
      <alignment vertical="center" wrapText="1"/>
    </xf>
    <xf numFmtId="3" fontId="75" fillId="0" borderId="85" xfId="10" applyNumberFormat="1" applyFont="1" applyBorder="1" applyAlignment="1">
      <alignment horizontal="center" vertical="center"/>
    </xf>
    <xf numFmtId="0" fontId="75" fillId="0" borderId="85" xfId="10" applyFont="1" applyBorder="1" applyAlignment="1">
      <alignment vertical="center" wrapText="1"/>
    </xf>
    <xf numFmtId="1" fontId="75" fillId="0" borderId="0" xfId="19" applyNumberFormat="1" applyFont="1" applyAlignment="1">
      <alignment horizontal="center"/>
    </xf>
    <xf numFmtId="165" fontId="23" fillId="0" borderId="85" xfId="10" applyNumberFormat="1" applyFont="1" applyBorder="1" applyAlignment="1">
      <alignment vertical="center" wrapText="1"/>
    </xf>
    <xf numFmtId="165" fontId="23" fillId="0" borderId="85" xfId="10" applyNumberFormat="1" applyFont="1" applyBorder="1" applyAlignment="1">
      <alignment vertical="center" wrapText="1" shrinkToFit="1"/>
    </xf>
    <xf numFmtId="2" fontId="23" fillId="0" borderId="85" xfId="10" applyNumberFormat="1" applyFont="1" applyBorder="1" applyAlignment="1">
      <alignment vertical="center" wrapText="1"/>
    </xf>
    <xf numFmtId="0" fontId="75" fillId="0" borderId="85" xfId="10" applyFont="1" applyBorder="1" applyAlignment="1">
      <alignment horizontal="center" vertical="center" wrapText="1"/>
    </xf>
    <xf numFmtId="0" fontId="83" fillId="0" borderId="85" xfId="23" applyFont="1" applyBorder="1" applyAlignment="1">
      <alignment horizontal="left" vertical="top" wrapText="1"/>
    </xf>
    <xf numFmtId="0" fontId="1" fillId="0" borderId="85" xfId="10" applyFont="1" applyBorder="1" applyAlignment="1">
      <alignment horizontal="center" vertical="center"/>
    </xf>
    <xf numFmtId="3" fontId="1" fillId="4" borderId="85" xfId="19" applyNumberFormat="1" applyFill="1" applyBorder="1"/>
    <xf numFmtId="0" fontId="75" fillId="0" borderId="85" xfId="10" applyFont="1" applyBorder="1"/>
    <xf numFmtId="0" fontId="75" fillId="0" borderId="85" xfId="10" applyFont="1" applyBorder="1" applyAlignment="1">
      <alignment horizontal="center"/>
    </xf>
    <xf numFmtId="4" fontId="75" fillId="0" borderId="85" xfId="10" applyNumberFormat="1" applyFont="1" applyBorder="1" applyAlignment="1">
      <alignment horizontal="center"/>
    </xf>
    <xf numFmtId="3" fontId="1" fillId="0" borderId="85" xfId="10" applyNumberFormat="1" applyFont="1" applyBorder="1" applyAlignment="1" applyProtection="1">
      <alignment horizontal="right"/>
      <protection locked="0"/>
    </xf>
    <xf numFmtId="0" fontId="1" fillId="0" borderId="85" xfId="19" applyBorder="1"/>
    <xf numFmtId="0" fontId="75" fillId="0" borderId="0" xfId="19" applyFont="1" applyAlignment="1">
      <alignment vertical="center"/>
    </xf>
    <xf numFmtId="3" fontId="75" fillId="0" borderId="0" xfId="19" applyNumberFormat="1" applyFont="1" applyAlignment="1">
      <alignment horizontal="center" vertical="center"/>
    </xf>
    <xf numFmtId="3" fontId="75" fillId="0" borderId="0" xfId="19" applyNumberFormat="1" applyFont="1"/>
    <xf numFmtId="43" fontId="75" fillId="0" borderId="0" xfId="19" applyNumberFormat="1" applyFont="1"/>
    <xf numFmtId="0" fontId="75" fillId="0" borderId="0" xfId="19" applyFont="1" applyProtection="1">
      <protection locked="0"/>
    </xf>
    <xf numFmtId="43" fontId="75" fillId="0" borderId="0" xfId="19" applyNumberFormat="1" applyFont="1" applyProtection="1">
      <protection locked="0"/>
    </xf>
    <xf numFmtId="0" fontId="75" fillId="4" borderId="0" xfId="19" applyFont="1" applyFill="1"/>
    <xf numFmtId="0" fontId="75" fillId="4" borderId="0" xfId="19" applyFont="1" applyFill="1" applyProtection="1">
      <protection locked="0"/>
    </xf>
    <xf numFmtId="3" fontId="82" fillId="0" borderId="0" xfId="19" applyNumberFormat="1" applyFont="1"/>
    <xf numFmtId="49" fontId="59" fillId="16" borderId="85" xfId="10" applyNumberFormat="1" applyFont="1" applyFill="1" applyBorder="1" applyAlignment="1">
      <alignment horizontal="left" vertical="center"/>
    </xf>
    <xf numFmtId="0" fontId="59" fillId="16" borderId="85" xfId="10" applyFont="1" applyFill="1" applyBorder="1" applyAlignment="1">
      <alignment horizontal="left" vertical="center" wrapText="1"/>
    </xf>
    <xf numFmtId="3" fontId="59" fillId="16" borderId="85" xfId="10" applyNumberFormat="1" applyFont="1" applyFill="1" applyBorder="1" applyAlignment="1">
      <alignment vertical="center"/>
    </xf>
    <xf numFmtId="49" fontId="59" fillId="0" borderId="85" xfId="10" applyNumberFormat="1" applyFont="1" applyBorder="1" applyAlignment="1">
      <alignment horizontal="left" vertical="center"/>
    </xf>
    <xf numFmtId="0" fontId="59" fillId="0" borderId="85" xfId="10" applyFont="1" applyBorder="1" applyAlignment="1">
      <alignment horizontal="left" vertical="center" wrapText="1"/>
    </xf>
    <xf numFmtId="3" fontId="59" fillId="0" borderId="85" xfId="10" applyNumberFormat="1" applyFont="1" applyBorder="1" applyAlignment="1">
      <alignment horizontal="right" vertical="center"/>
    </xf>
    <xf numFmtId="3" fontId="57" fillId="0" borderId="0" xfId="10" applyNumberFormat="1"/>
    <xf numFmtId="0" fontId="81" fillId="0" borderId="0" xfId="19" applyFont="1" applyAlignment="1">
      <alignment wrapText="1"/>
    </xf>
    <xf numFmtId="0" fontId="84" fillId="0" borderId="0" xfId="19" applyFont="1" applyAlignment="1">
      <alignment horizontal="right"/>
    </xf>
    <xf numFmtId="4" fontId="75" fillId="0" borderId="85" xfId="19" applyNumberFormat="1" applyFont="1" applyBorder="1" applyAlignment="1">
      <alignment horizontal="center" vertical="center" wrapText="1"/>
    </xf>
    <xf numFmtId="4" fontId="75" fillId="0" borderId="85" xfId="19" applyNumberFormat="1" applyFont="1" applyBorder="1" applyAlignment="1">
      <alignment vertical="center" wrapText="1"/>
    </xf>
    <xf numFmtId="0" fontId="81" fillId="0" borderId="85" xfId="19" applyFont="1" applyBorder="1" applyAlignment="1">
      <alignment horizontal="center" vertical="center" wrapText="1"/>
    </xf>
    <xf numFmtId="3" fontId="81" fillId="0" borderId="85" xfId="19" applyNumberFormat="1" applyFont="1" applyBorder="1" applyAlignment="1">
      <alignment horizontal="center" vertical="center" wrapText="1"/>
    </xf>
    <xf numFmtId="3" fontId="81" fillId="0" borderId="86" xfId="19" applyNumberFormat="1" applyFont="1" applyBorder="1" applyAlignment="1">
      <alignment horizontal="center" vertical="center" wrapText="1"/>
    </xf>
    <xf numFmtId="0" fontId="81" fillId="0" borderId="0" xfId="19" applyFont="1" applyAlignment="1">
      <alignment horizontal="center" vertical="center" wrapText="1"/>
    </xf>
    <xf numFmtId="4" fontId="75" fillId="8" borderId="85" xfId="19" applyNumberFormat="1" applyFont="1" applyFill="1" applyBorder="1" applyAlignment="1">
      <alignment vertical="center" wrapText="1"/>
    </xf>
    <xf numFmtId="3" fontId="75" fillId="8" borderId="85" xfId="19" applyNumberFormat="1" applyFont="1" applyFill="1" applyBorder="1" applyAlignment="1">
      <alignment horizontal="center" vertical="center"/>
    </xf>
    <xf numFmtId="0" fontId="81" fillId="0" borderId="85" xfId="24" applyFont="1" applyBorder="1" applyAlignment="1">
      <alignment horizontal="left" vertical="center" wrapText="1"/>
    </xf>
    <xf numFmtId="4" fontId="75" fillId="8" borderId="85" xfId="19" applyNumberFormat="1" applyFont="1" applyFill="1" applyBorder="1" applyAlignment="1">
      <alignment wrapText="1"/>
    </xf>
    <xf numFmtId="0" fontId="23" fillId="0" borderId="85" xfId="19" applyFont="1" applyBorder="1" applyAlignment="1">
      <alignment horizontal="center" vertical="center" wrapText="1"/>
    </xf>
    <xf numFmtId="0" fontId="23" fillId="0" borderId="85" xfId="19" applyFont="1" applyBorder="1" applyAlignment="1">
      <alignment horizontal="left" vertical="center" wrapText="1"/>
    </xf>
    <xf numFmtId="3" fontId="23" fillId="0" borderId="86" xfId="19" applyNumberFormat="1" applyFont="1" applyBorder="1" applyAlignment="1">
      <alignment horizontal="center" vertical="center" wrapText="1"/>
    </xf>
    <xf numFmtId="0" fontId="23" fillId="8" borderId="0" xfId="19" applyFont="1" applyFill="1" applyAlignment="1">
      <alignment horizontal="center" vertical="center" wrapText="1"/>
    </xf>
    <xf numFmtId="0" fontId="75" fillId="0" borderId="85" xfId="19" applyFont="1" applyBorder="1" applyAlignment="1">
      <alignment horizontal="center" vertical="center" wrapText="1"/>
    </xf>
    <xf numFmtId="0" fontId="75" fillId="0" borderId="85" xfId="19" applyFont="1" applyBorder="1" applyAlignment="1">
      <alignment horizontal="left" vertical="center" wrapText="1"/>
    </xf>
    <xf numFmtId="0" fontId="75" fillId="0" borderId="0" xfId="19" applyFont="1" applyAlignment="1">
      <alignment horizontal="center" vertical="center" wrapText="1"/>
    </xf>
    <xf numFmtId="4" fontId="75" fillId="0" borderId="0" xfId="19" applyNumberFormat="1" applyFont="1" applyAlignment="1">
      <alignment wrapText="1"/>
    </xf>
    <xf numFmtId="0" fontId="75" fillId="0" borderId="0" xfId="19" applyFont="1" applyAlignment="1">
      <alignment horizontal="center" vertical="center"/>
    </xf>
    <xf numFmtId="0" fontId="81" fillId="0" borderId="85" xfId="19" applyFont="1" applyBorder="1" applyAlignment="1">
      <alignment horizontal="center" vertical="center"/>
    </xf>
    <xf numFmtId="3" fontId="81" fillId="0" borderId="85" xfId="19" applyNumberFormat="1" applyFont="1" applyBorder="1" applyAlignment="1">
      <alignment horizontal="center" vertical="center"/>
    </xf>
    <xf numFmtId="0" fontId="81" fillId="0" borderId="85" xfId="19" applyFont="1" applyBorder="1" applyAlignment="1">
      <alignment horizontal="center"/>
    </xf>
    <xf numFmtId="0" fontId="23" fillId="0" borderId="0" xfId="19" applyFont="1" applyAlignment="1">
      <alignment wrapText="1"/>
    </xf>
    <xf numFmtId="49" fontId="23" fillId="0" borderId="85" xfId="19" applyNumberFormat="1" applyFont="1" applyBorder="1" applyAlignment="1">
      <alignment horizontal="center"/>
    </xf>
    <xf numFmtId="0" fontId="23" fillId="0" borderId="85" xfId="24" applyFont="1" applyBorder="1" applyAlignment="1">
      <alignment horizontal="left" vertical="center" wrapText="1"/>
    </xf>
    <xf numFmtId="3" fontId="23" fillId="0" borderId="86" xfId="19" applyNumberFormat="1" applyFont="1" applyBorder="1" applyAlignment="1">
      <alignment horizontal="center" vertical="center"/>
    </xf>
    <xf numFmtId="49" fontId="75" fillId="0" borderId="85" xfId="19" applyNumberFormat="1" applyFont="1" applyBorder="1" applyAlignment="1">
      <alignment horizontal="center"/>
    </xf>
    <xf numFmtId="0" fontId="75" fillId="0" borderId="85" xfId="24" applyFont="1" applyBorder="1" applyAlignment="1">
      <alignment horizontal="left" vertical="center" wrapText="1"/>
    </xf>
    <xf numFmtId="3" fontId="23" fillId="0" borderId="85" xfId="19" applyNumberFormat="1" applyFont="1" applyBorder="1" applyAlignment="1">
      <alignment horizontal="center" vertical="center"/>
    </xf>
    <xf numFmtId="0" fontId="75" fillId="0" borderId="0" xfId="19" applyFont="1" applyAlignment="1">
      <alignment wrapText="1"/>
    </xf>
    <xf numFmtId="49" fontId="86" fillId="0" borderId="85" xfId="19" applyNumberFormat="1" applyFont="1" applyBorder="1" applyAlignment="1">
      <alignment horizontal="center"/>
    </xf>
    <xf numFmtId="3" fontId="86" fillId="0" borderId="85" xfId="19" applyNumberFormat="1" applyFont="1" applyBorder="1" applyAlignment="1">
      <alignment vertical="center" wrapText="1"/>
    </xf>
    <xf numFmtId="3" fontId="86" fillId="0" borderId="85" xfId="19" applyNumberFormat="1" applyFont="1" applyBorder="1" applyAlignment="1">
      <alignment horizontal="center" vertical="center" wrapText="1"/>
    </xf>
    <xf numFmtId="3" fontId="84" fillId="0" borderId="86" xfId="19" applyNumberFormat="1" applyFont="1" applyBorder="1" applyAlignment="1">
      <alignment horizontal="center" vertical="center"/>
    </xf>
    <xf numFmtId="4" fontId="75" fillId="8" borderId="85" xfId="19" applyNumberFormat="1" applyFont="1" applyFill="1" applyBorder="1" applyAlignment="1">
      <alignment horizontal="center" vertical="center" wrapText="1"/>
    </xf>
    <xf numFmtId="49" fontId="87" fillId="0" borderId="85" xfId="19" applyNumberFormat="1" applyFont="1" applyBorder="1" applyAlignment="1">
      <alignment horizontal="center"/>
    </xf>
    <xf numFmtId="3" fontId="87" fillId="0" borderId="85" xfId="19" applyNumberFormat="1" applyFont="1" applyBorder="1" applyAlignment="1">
      <alignment vertical="center" wrapText="1"/>
    </xf>
    <xf numFmtId="3" fontId="87" fillId="0" borderId="85" xfId="19" applyNumberFormat="1" applyFont="1" applyBorder="1" applyAlignment="1">
      <alignment horizontal="center" vertical="center" wrapText="1"/>
    </xf>
    <xf numFmtId="3" fontId="88" fillId="0" borderId="85" xfId="19" applyNumberFormat="1" applyFont="1" applyBorder="1" applyAlignment="1">
      <alignment horizontal="center" vertical="center" wrapText="1"/>
    </xf>
    <xf numFmtId="3" fontId="84" fillId="7" borderId="86" xfId="19" applyNumberFormat="1" applyFont="1" applyFill="1" applyBorder="1" applyAlignment="1">
      <alignment horizontal="center" vertical="center"/>
    </xf>
    <xf numFmtId="0" fontId="81" fillId="0" borderId="85" xfId="19" applyFont="1" applyBorder="1" applyAlignment="1">
      <alignment wrapText="1"/>
    </xf>
    <xf numFmtId="3" fontId="81" fillId="0" borderId="85" xfId="19" applyNumberFormat="1" applyFont="1" applyBorder="1" applyAlignment="1">
      <alignment horizontal="center"/>
    </xf>
    <xf numFmtId="0" fontId="81" fillId="0" borderId="85" xfId="19" applyFont="1" applyBorder="1"/>
    <xf numFmtId="0" fontId="81" fillId="0" borderId="0" xfId="19" applyFont="1"/>
    <xf numFmtId="0" fontId="81" fillId="0" borderId="0" xfId="19" applyFont="1" applyAlignment="1">
      <alignment horizontal="center"/>
    </xf>
    <xf numFmtId="3" fontId="81" fillId="0" borderId="0" xfId="19" applyNumberFormat="1" applyFont="1" applyAlignment="1">
      <alignment horizontal="center"/>
    </xf>
    <xf numFmtId="3" fontId="81" fillId="0" borderId="0" xfId="19" applyNumberFormat="1" applyFont="1"/>
    <xf numFmtId="4" fontId="75" fillId="0" borderId="0" xfId="19" applyNumberFormat="1" applyFont="1"/>
    <xf numFmtId="3" fontId="23" fillId="0" borderId="0" xfId="19" applyNumberFormat="1" applyFont="1"/>
    <xf numFmtId="0" fontId="23" fillId="0" borderId="85" xfId="19" applyFont="1" applyBorder="1" applyAlignment="1">
      <alignment horizontal="center"/>
    </xf>
    <xf numFmtId="49" fontId="83" fillId="0" borderId="85" xfId="22" applyNumberFormat="1" applyFont="1" applyBorder="1" applyAlignment="1">
      <alignment horizontal="left" vertical="top" wrapText="1"/>
    </xf>
    <xf numFmtId="3" fontId="23" fillId="0" borderId="85" xfId="19" applyNumberFormat="1" applyFont="1" applyBorder="1" applyAlignment="1">
      <alignment horizontal="center"/>
    </xf>
    <xf numFmtId="3" fontId="23" fillId="0" borderId="86" xfId="19" applyNumberFormat="1" applyFont="1" applyBorder="1" applyAlignment="1">
      <alignment horizontal="center"/>
    </xf>
    <xf numFmtId="0" fontId="75" fillId="0" borderId="126" xfId="19" applyFont="1" applyBorder="1" applyAlignment="1">
      <alignment wrapText="1"/>
    </xf>
    <xf numFmtId="0" fontId="82" fillId="0" borderId="85" xfId="19" applyFont="1" applyBorder="1"/>
    <xf numFmtId="0" fontId="82" fillId="0" borderId="85" xfId="19" applyFont="1" applyBorder="1" applyAlignment="1">
      <alignment wrapText="1"/>
    </xf>
    <xf numFmtId="3" fontId="82" fillId="0" borderId="85" xfId="19" applyNumberFormat="1" applyFont="1" applyBorder="1" applyAlignment="1">
      <alignment horizontal="center"/>
    </xf>
    <xf numFmtId="0" fontId="82" fillId="0" borderId="0" xfId="19" applyFont="1"/>
    <xf numFmtId="4" fontId="23" fillId="0" borderId="0" xfId="19" applyNumberFormat="1" applyFont="1" applyAlignment="1">
      <alignment wrapText="1"/>
    </xf>
    <xf numFmtId="0" fontId="23" fillId="0" borderId="0" xfId="19" applyFont="1"/>
    <xf numFmtId="3" fontId="89" fillId="0" borderId="85" xfId="19" applyNumberFormat="1" applyFont="1" applyBorder="1" applyAlignment="1">
      <alignment horizontal="center"/>
    </xf>
    <xf numFmtId="0" fontId="75" fillId="0" borderId="85" xfId="19" applyFont="1" applyBorder="1" applyAlignment="1">
      <alignment horizontal="center" wrapText="1"/>
    </xf>
    <xf numFmtId="0" fontId="75" fillId="8" borderId="0" xfId="19" applyFont="1" applyFill="1"/>
    <xf numFmtId="0" fontId="23" fillId="0" borderId="85" xfId="19" applyFont="1" applyBorder="1" applyAlignment="1">
      <alignment horizontal="center" wrapText="1"/>
    </xf>
    <xf numFmtId="0" fontId="75" fillId="0" borderId="85" xfId="19" applyFont="1" applyBorder="1" applyAlignment="1">
      <alignment wrapText="1"/>
    </xf>
    <xf numFmtId="4" fontId="89" fillId="0" borderId="0" xfId="19" applyNumberFormat="1" applyFont="1" applyAlignment="1">
      <alignment wrapText="1"/>
    </xf>
    <xf numFmtId="3" fontId="82" fillId="7" borderId="85" xfId="19" applyNumberFormat="1" applyFont="1" applyFill="1" applyBorder="1" applyAlignment="1">
      <alignment horizontal="center"/>
    </xf>
    <xf numFmtId="4" fontId="82" fillId="0" borderId="0" xfId="19" applyNumberFormat="1" applyFont="1" applyAlignment="1">
      <alignment wrapText="1"/>
    </xf>
    <xf numFmtId="3" fontId="23" fillId="7" borderId="85" xfId="19" applyNumberFormat="1" applyFont="1" applyFill="1" applyBorder="1" applyAlignment="1">
      <alignment wrapText="1"/>
    </xf>
    <xf numFmtId="3" fontId="23" fillId="0" borderId="85" xfId="19" applyNumberFormat="1" applyFont="1" applyBorder="1" applyAlignment="1">
      <alignment wrapText="1"/>
    </xf>
    <xf numFmtId="3" fontId="23" fillId="7" borderId="85" xfId="19" applyNumberFormat="1" applyFont="1" applyFill="1" applyBorder="1"/>
    <xf numFmtId="3" fontId="82" fillId="0" borderId="85" xfId="19" applyNumberFormat="1" applyFont="1" applyBorder="1"/>
    <xf numFmtId="0" fontId="89" fillId="0" borderId="0" xfId="19" applyFont="1"/>
    <xf numFmtId="3" fontId="89" fillId="0" borderId="0" xfId="19" applyNumberFormat="1" applyFont="1"/>
    <xf numFmtId="0" fontId="90" fillId="0" borderId="0" xfId="19" applyFont="1"/>
    <xf numFmtId="0" fontId="91" fillId="0" borderId="0" xfId="19" applyFont="1" applyAlignment="1">
      <alignment wrapText="1"/>
    </xf>
    <xf numFmtId="0" fontId="91" fillId="0" borderId="0" xfId="19" applyFont="1"/>
    <xf numFmtId="0" fontId="93" fillId="0" borderId="0" xfId="19" applyFont="1" applyAlignment="1">
      <alignment horizontal="center" vertical="center" wrapText="1"/>
    </xf>
    <xf numFmtId="0" fontId="82" fillId="0" borderId="85" xfId="19" applyFont="1" applyBorder="1" applyAlignment="1">
      <alignment horizontal="center"/>
    </xf>
    <xf numFmtId="4" fontId="75" fillId="0" borderId="85" xfId="19" applyNumberFormat="1" applyFont="1" applyBorder="1" applyAlignment="1">
      <alignment horizontal="center"/>
    </xf>
    <xf numFmtId="4" fontId="94" fillId="0" borderId="0" xfId="19" applyNumberFormat="1" applyFont="1" applyAlignment="1">
      <alignment horizontal="center"/>
    </xf>
    <xf numFmtId="0" fontId="83" fillId="0" borderId="85" xfId="25" applyFont="1" applyBorder="1" applyAlignment="1">
      <alignment vertical="top" wrapText="1"/>
    </xf>
    <xf numFmtId="4" fontId="82" fillId="0" borderId="85" xfId="19" applyNumberFormat="1" applyFont="1" applyBorder="1" applyAlignment="1">
      <alignment horizontal="center"/>
    </xf>
    <xf numFmtId="4" fontId="89" fillId="0" borderId="0" xfId="19" applyNumberFormat="1" applyFont="1" applyAlignment="1">
      <alignment horizontal="center"/>
    </xf>
    <xf numFmtId="0" fontId="92" fillId="0" borderId="0" xfId="19" applyFont="1" applyAlignment="1">
      <alignment horizontal="center" wrapText="1"/>
    </xf>
    <xf numFmtId="3" fontId="94" fillId="0" borderId="0" xfId="19" applyNumberFormat="1" applyFont="1" applyAlignment="1">
      <alignment horizontal="center"/>
    </xf>
    <xf numFmtId="3" fontId="89" fillId="0" borderId="0" xfId="19" applyNumberFormat="1" applyFont="1" applyAlignment="1">
      <alignment horizontal="center"/>
    </xf>
    <xf numFmtId="0" fontId="82" fillId="0" borderId="86" xfId="19" applyFont="1" applyBorder="1" applyAlignment="1">
      <alignment horizontal="center"/>
    </xf>
    <xf numFmtId="0" fontId="75" fillId="0" borderId="86" xfId="19" applyFont="1" applyBorder="1" applyAlignment="1">
      <alignment horizontal="center" vertical="center" wrapText="1"/>
    </xf>
    <xf numFmtId="3" fontId="94" fillId="0" borderId="85" xfId="19" applyNumberFormat="1" applyFont="1" applyBorder="1" applyAlignment="1">
      <alignment horizontal="center" vertical="center" wrapText="1"/>
    </xf>
    <xf numFmtId="3" fontId="82" fillId="0" borderId="85" xfId="19" applyNumberFormat="1" applyFont="1" applyBorder="1" applyAlignment="1">
      <alignment horizontal="center" vertical="center"/>
    </xf>
    <xf numFmtId="3" fontId="89" fillId="0" borderId="85" xfId="19" applyNumberFormat="1" applyFont="1" applyBorder="1" applyAlignment="1">
      <alignment horizontal="center" vertical="center"/>
    </xf>
    <xf numFmtId="3" fontId="75" fillId="0" borderId="0" xfId="19" applyNumberFormat="1" applyFont="1" applyAlignment="1">
      <alignment vertical="center"/>
    </xf>
    <xf numFmtId="0" fontId="1" fillId="0" borderId="0" xfId="19"/>
    <xf numFmtId="3" fontId="1" fillId="0" borderId="0" xfId="19" applyNumberFormat="1"/>
    <xf numFmtId="0" fontId="1" fillId="8" borderId="0" xfId="19" applyFill="1"/>
    <xf numFmtId="3" fontId="1" fillId="8" borderId="0" xfId="19" applyNumberFormat="1" applyFill="1"/>
    <xf numFmtId="3" fontId="81" fillId="0" borderId="0" xfId="14" applyNumberFormat="1" applyFont="1" applyAlignment="1">
      <alignment horizontal="center" vertical="center" wrapText="1"/>
    </xf>
    <xf numFmtId="167" fontId="75" fillId="0" borderId="0" xfId="26" applyNumberFormat="1" applyFont="1"/>
    <xf numFmtId="0" fontId="75" fillId="0" borderId="0" xfId="26" applyFont="1"/>
    <xf numFmtId="3" fontId="81" fillId="0" borderId="87" xfId="14" applyNumberFormat="1" applyFont="1" applyBorder="1" applyAlignment="1">
      <alignment horizontal="center" vertical="center" wrapText="1"/>
    </xf>
    <xf numFmtId="167" fontId="80" fillId="0" borderId="85" xfId="0" applyNumberFormat="1" applyFont="1" applyBorder="1" applyAlignment="1">
      <alignment horizontal="centerContinuous" vertical="center"/>
    </xf>
    <xf numFmtId="167" fontId="80" fillId="0" borderId="138" xfId="0" applyNumberFormat="1" applyFont="1" applyBorder="1" applyAlignment="1">
      <alignment horizontal="centerContinuous" vertical="center"/>
    </xf>
    <xf numFmtId="2" fontId="81" fillId="0" borderId="85" xfId="14" applyNumberFormat="1" applyFont="1" applyBorder="1" applyAlignment="1">
      <alignment horizontal="center" vertical="center" wrapText="1"/>
    </xf>
    <xf numFmtId="167" fontId="80" fillId="0" borderId="85" xfId="0" applyNumberFormat="1" applyFont="1" applyBorder="1" applyAlignment="1">
      <alignment horizontal="center" vertical="center" wrapText="1"/>
    </xf>
    <xf numFmtId="41" fontId="80" fillId="0" borderId="85" xfId="0" applyNumberFormat="1" applyFont="1" applyBorder="1" applyAlignment="1">
      <alignment horizontal="center" vertical="center" wrapText="1"/>
    </xf>
    <xf numFmtId="41" fontId="4" fillId="32" borderId="85" xfId="6" applyNumberFormat="1" applyFont="1" applyFill="1" applyBorder="1" applyAlignment="1">
      <alignment horizontal="center" vertical="center" wrapText="1"/>
    </xf>
    <xf numFmtId="167" fontId="80" fillId="0" borderId="138" xfId="0" applyNumberFormat="1" applyFont="1" applyBorder="1" applyAlignment="1">
      <alignment horizontal="center" vertical="center" wrapText="1"/>
    </xf>
    <xf numFmtId="49" fontId="81" fillId="4" borderId="85" xfId="14" applyNumberFormat="1" applyFont="1" applyFill="1" applyBorder="1" applyAlignment="1">
      <alignment horizontal="center" vertical="center" wrapText="1"/>
    </xf>
    <xf numFmtId="3" fontId="81" fillId="4" borderId="85" xfId="14" applyNumberFormat="1" applyFont="1" applyFill="1" applyBorder="1" applyAlignment="1">
      <alignment wrapText="1"/>
    </xf>
    <xf numFmtId="41" fontId="63" fillId="33" borderId="85" xfId="0" applyNumberFormat="1" applyFont="1" applyFill="1" applyBorder="1"/>
    <xf numFmtId="167" fontId="80" fillId="8" borderId="166" xfId="0" applyNumberFormat="1" applyFont="1" applyFill="1" applyBorder="1"/>
    <xf numFmtId="167" fontId="80" fillId="8" borderId="126" xfId="0" applyNumberFormat="1" applyFont="1" applyFill="1" applyBorder="1"/>
    <xf numFmtId="167" fontId="80" fillId="32" borderId="85" xfId="0" applyNumberFormat="1" applyFont="1" applyFill="1" applyBorder="1"/>
    <xf numFmtId="167" fontId="80" fillId="32" borderId="85" xfId="0" applyNumberFormat="1" applyFont="1" applyFill="1" applyBorder="1" applyAlignment="1">
      <alignment horizontal="right"/>
    </xf>
    <xf numFmtId="167" fontId="80" fillId="8" borderId="85" xfId="0" applyNumberFormat="1" applyFont="1" applyFill="1" applyBorder="1"/>
    <xf numFmtId="167" fontId="63" fillId="33" borderId="85" xfId="0" applyNumberFormat="1" applyFont="1" applyFill="1" applyBorder="1"/>
    <xf numFmtId="167" fontId="80" fillId="8" borderId="86" xfId="0" applyNumberFormat="1" applyFont="1" applyFill="1" applyBorder="1"/>
    <xf numFmtId="167" fontId="63" fillId="33" borderId="86" xfId="0" applyNumberFormat="1" applyFont="1" applyFill="1" applyBorder="1"/>
    <xf numFmtId="167" fontId="80" fillId="8" borderId="167" xfId="0" applyNumberFormat="1" applyFont="1" applyFill="1" applyBorder="1"/>
    <xf numFmtId="167" fontId="80" fillId="8" borderId="62" xfId="0" applyNumberFormat="1" applyFont="1" applyFill="1" applyBorder="1"/>
    <xf numFmtId="167" fontId="80" fillId="8" borderId="168" xfId="0" applyNumberFormat="1" applyFont="1" applyFill="1" applyBorder="1"/>
    <xf numFmtId="167" fontId="80" fillId="8" borderId="169" xfId="0" applyNumberFormat="1" applyFont="1" applyFill="1" applyBorder="1"/>
    <xf numFmtId="167" fontId="80" fillId="8" borderId="170" xfId="0" applyNumberFormat="1" applyFont="1" applyFill="1" applyBorder="1"/>
    <xf numFmtId="167" fontId="80" fillId="8" borderId="171" xfId="0" applyNumberFormat="1" applyFont="1" applyFill="1" applyBorder="1"/>
    <xf numFmtId="167" fontId="63" fillId="27" borderId="85" xfId="0" applyNumberFormat="1" applyFont="1" applyFill="1" applyBorder="1" applyAlignment="1">
      <alignment vertical="center"/>
    </xf>
    <xf numFmtId="171" fontId="75" fillId="0" borderId="0" xfId="26" applyNumberFormat="1" applyFont="1"/>
    <xf numFmtId="167" fontId="80" fillId="8" borderId="172" xfId="0" applyNumberFormat="1" applyFont="1" applyFill="1" applyBorder="1"/>
    <xf numFmtId="167" fontId="80" fillId="8" borderId="173" xfId="0" applyNumberFormat="1" applyFont="1" applyFill="1" applyBorder="1"/>
    <xf numFmtId="167" fontId="80" fillId="8" borderId="174" xfId="0" applyNumberFormat="1" applyFont="1" applyFill="1" applyBorder="1"/>
    <xf numFmtId="167" fontId="80" fillId="8" borderId="175" xfId="0" applyNumberFormat="1" applyFont="1" applyFill="1" applyBorder="1"/>
    <xf numFmtId="167" fontId="80" fillId="8" borderId="176" xfId="0" applyNumberFormat="1" applyFont="1" applyFill="1" applyBorder="1"/>
    <xf numFmtId="167" fontId="80" fillId="8" borderId="177" xfId="0" applyNumberFormat="1" applyFont="1" applyFill="1" applyBorder="1"/>
    <xf numFmtId="167" fontId="80" fillId="8" borderId="65" xfId="0" applyNumberFormat="1" applyFont="1" applyFill="1" applyBorder="1"/>
    <xf numFmtId="167" fontId="80" fillId="8" borderId="178" xfId="0" applyNumberFormat="1" applyFont="1" applyFill="1" applyBorder="1"/>
    <xf numFmtId="167" fontId="80" fillId="8" borderId="179" xfId="0" applyNumberFormat="1" applyFont="1" applyFill="1" applyBorder="1"/>
    <xf numFmtId="167" fontId="80" fillId="32" borderId="126" xfId="0" applyNumberFormat="1" applyFont="1" applyFill="1" applyBorder="1" applyAlignment="1">
      <alignment horizontal="right"/>
    </xf>
    <xf numFmtId="167" fontId="80" fillId="8" borderId="180" xfId="0" applyNumberFormat="1" applyFont="1" applyFill="1" applyBorder="1"/>
    <xf numFmtId="167" fontId="80" fillId="8" borderId="181" xfId="0" applyNumberFormat="1" applyFont="1" applyFill="1" applyBorder="1"/>
    <xf numFmtId="167" fontId="80" fillId="8" borderId="182" xfId="0" applyNumberFormat="1" applyFont="1" applyFill="1" applyBorder="1"/>
    <xf numFmtId="167" fontId="80" fillId="8" borderId="183" xfId="0" applyNumberFormat="1" applyFont="1" applyFill="1" applyBorder="1"/>
    <xf numFmtId="3" fontId="84" fillId="4" borderId="85" xfId="14" applyNumberFormat="1" applyFont="1" applyFill="1" applyBorder="1" applyAlignment="1">
      <alignment horizontal="right" wrapText="1"/>
    </xf>
    <xf numFmtId="167" fontId="80" fillId="8" borderId="184" xfId="0" applyNumberFormat="1" applyFont="1" applyFill="1" applyBorder="1"/>
    <xf numFmtId="167" fontId="80" fillId="8" borderId="116" xfId="0" applyNumberFormat="1" applyFont="1" applyFill="1" applyBorder="1"/>
    <xf numFmtId="167" fontId="80" fillId="8" borderId="140" xfId="0" applyNumberFormat="1" applyFont="1" applyFill="1" applyBorder="1"/>
    <xf numFmtId="167" fontId="80" fillId="8" borderId="87" xfId="0" applyNumberFormat="1" applyFont="1" applyFill="1" applyBorder="1"/>
    <xf numFmtId="167" fontId="80" fillId="8" borderId="185" xfId="0" applyNumberFormat="1" applyFont="1" applyFill="1" applyBorder="1"/>
    <xf numFmtId="167" fontId="80" fillId="8" borderId="130" xfId="0" applyNumberFormat="1" applyFont="1" applyFill="1" applyBorder="1"/>
    <xf numFmtId="167" fontId="80" fillId="8" borderId="88" xfId="0" applyNumberFormat="1" applyFont="1" applyFill="1" applyBorder="1"/>
    <xf numFmtId="3" fontId="81" fillId="4" borderId="85" xfId="14" applyNumberFormat="1" applyFont="1" applyFill="1" applyBorder="1" applyAlignment="1">
      <alignment horizontal="right" wrapText="1"/>
    </xf>
    <xf numFmtId="167" fontId="80" fillId="8" borderId="186" xfId="0" applyNumberFormat="1" applyFont="1" applyFill="1" applyBorder="1"/>
    <xf numFmtId="167" fontId="80" fillId="8" borderId="187" xfId="0" applyNumberFormat="1" applyFont="1" applyFill="1" applyBorder="1"/>
    <xf numFmtId="167" fontId="80" fillId="8" borderId="188" xfId="0" applyNumberFormat="1" applyFont="1" applyFill="1" applyBorder="1"/>
    <xf numFmtId="167" fontId="80" fillId="8" borderId="189" xfId="0" applyNumberFormat="1" applyFont="1" applyFill="1" applyBorder="1"/>
    <xf numFmtId="167" fontId="80" fillId="8" borderId="190" xfId="0" applyNumberFormat="1" applyFont="1" applyFill="1" applyBorder="1"/>
    <xf numFmtId="167" fontId="80" fillId="8" borderId="191" xfId="0" applyNumberFormat="1" applyFont="1" applyFill="1" applyBorder="1"/>
    <xf numFmtId="0" fontId="23" fillId="0" borderId="85" xfId="27" applyFont="1" applyBorder="1"/>
    <xf numFmtId="0" fontId="81" fillId="0" borderId="85" xfId="27" applyFont="1" applyBorder="1" applyAlignment="1">
      <alignment horizontal="right" wrapText="1"/>
    </xf>
    <xf numFmtId="167" fontId="63" fillId="8" borderId="85" xfId="0" applyNumberFormat="1" applyFont="1" applyFill="1" applyBorder="1"/>
    <xf numFmtId="167" fontId="63" fillId="8" borderId="86" xfId="0" applyNumberFormat="1" applyFont="1" applyFill="1" applyBorder="1"/>
    <xf numFmtId="167" fontId="63" fillId="8" borderId="166" xfId="0" applyNumberFormat="1" applyFont="1" applyFill="1" applyBorder="1"/>
    <xf numFmtId="171" fontId="80" fillId="4" borderId="0" xfId="0" applyNumberFormat="1" applyFont="1" applyFill="1"/>
    <xf numFmtId="4" fontId="75" fillId="0" borderId="0" xfId="26" applyNumberFormat="1" applyFont="1"/>
    <xf numFmtId="167" fontId="75" fillId="4" borderId="0" xfId="26" applyNumberFormat="1" applyFont="1" applyFill="1"/>
    <xf numFmtId="3" fontId="75" fillId="0" borderId="0" xfId="26" applyNumberFormat="1" applyFont="1"/>
    <xf numFmtId="167" fontId="94" fillId="0" borderId="0" xfId="26" applyNumberFormat="1" applyFont="1"/>
    <xf numFmtId="167" fontId="96" fillId="0" borderId="0" xfId="26" applyNumberFormat="1" applyFont="1"/>
    <xf numFmtId="167" fontId="96" fillId="4" borderId="0" xfId="26" applyNumberFormat="1" applyFont="1" applyFill="1"/>
    <xf numFmtId="167" fontId="97" fillId="0" borderId="0" xfId="26" applyNumberFormat="1" applyFont="1"/>
    <xf numFmtId="167" fontId="63" fillId="27" borderId="85" xfId="0" applyNumberFormat="1" applyFont="1" applyFill="1" applyBorder="1"/>
    <xf numFmtId="167" fontId="80" fillId="32" borderId="173" xfId="0" applyNumberFormat="1" applyFont="1" applyFill="1" applyBorder="1"/>
    <xf numFmtId="167" fontId="80" fillId="32" borderId="173" xfId="0" applyNumberFormat="1" applyFont="1" applyFill="1" applyBorder="1" applyAlignment="1">
      <alignment horizontal="right"/>
    </xf>
    <xf numFmtId="167" fontId="80" fillId="8" borderId="192" xfId="0" applyNumberFormat="1" applyFont="1" applyFill="1" applyBorder="1"/>
    <xf numFmtId="167" fontId="80" fillId="32" borderId="138" xfId="0" applyNumberFormat="1" applyFont="1" applyFill="1" applyBorder="1"/>
    <xf numFmtId="167" fontId="80" fillId="32" borderId="138" xfId="0" applyNumberFormat="1" applyFont="1" applyFill="1" applyBorder="1" applyAlignment="1">
      <alignment horizontal="right"/>
    </xf>
    <xf numFmtId="167" fontId="80" fillId="32" borderId="190" xfId="0" applyNumberFormat="1" applyFont="1" applyFill="1" applyBorder="1"/>
    <xf numFmtId="167" fontId="80" fillId="32" borderId="190" xfId="0" applyNumberFormat="1" applyFont="1" applyFill="1" applyBorder="1" applyAlignment="1">
      <alignment horizontal="right"/>
    </xf>
    <xf numFmtId="167" fontId="80" fillId="8" borderId="193" xfId="0" applyNumberFormat="1" applyFont="1" applyFill="1" applyBorder="1"/>
    <xf numFmtId="167" fontId="80" fillId="32" borderId="177" xfId="0" applyNumberFormat="1" applyFont="1" applyFill="1" applyBorder="1"/>
    <xf numFmtId="167" fontId="80" fillId="32" borderId="177" xfId="0" applyNumberFormat="1" applyFont="1" applyFill="1" applyBorder="1" applyAlignment="1">
      <alignment horizontal="right"/>
    </xf>
    <xf numFmtId="167" fontId="80" fillId="32" borderId="194" xfId="0" applyNumberFormat="1" applyFont="1" applyFill="1" applyBorder="1"/>
    <xf numFmtId="167" fontId="80" fillId="32" borderId="194" xfId="0" applyNumberFormat="1" applyFont="1" applyFill="1" applyBorder="1" applyAlignment="1">
      <alignment horizontal="right"/>
    </xf>
    <xf numFmtId="171" fontId="75" fillId="0" borderId="194" xfId="26" applyNumberFormat="1" applyFont="1" applyBorder="1"/>
    <xf numFmtId="167" fontId="80" fillId="32" borderId="168" xfId="0" applyNumberFormat="1" applyFont="1" applyFill="1" applyBorder="1" applyAlignment="1">
      <alignment horizontal="right"/>
    </xf>
    <xf numFmtId="167" fontId="80" fillId="8" borderId="195" xfId="0" applyNumberFormat="1" applyFont="1" applyFill="1" applyBorder="1"/>
    <xf numFmtId="167" fontId="80" fillId="8" borderId="196" xfId="0" applyNumberFormat="1" applyFont="1" applyFill="1" applyBorder="1"/>
    <xf numFmtId="167" fontId="80" fillId="32" borderId="140" xfId="0" applyNumberFormat="1" applyFont="1" applyFill="1" applyBorder="1"/>
    <xf numFmtId="167" fontId="80" fillId="32" borderId="140" xfId="0" applyNumberFormat="1" applyFont="1" applyFill="1" applyBorder="1" applyAlignment="1">
      <alignment horizontal="right"/>
    </xf>
    <xf numFmtId="167" fontId="80" fillId="32" borderId="116" xfId="0" applyNumberFormat="1" applyFont="1" applyFill="1" applyBorder="1" applyAlignment="1">
      <alignment horizontal="right"/>
    </xf>
    <xf numFmtId="167" fontId="80" fillId="8" borderId="146" xfId="0" applyNumberFormat="1" applyFont="1" applyFill="1" applyBorder="1"/>
    <xf numFmtId="167" fontId="80" fillId="8" borderId="197" xfId="0" applyNumberFormat="1" applyFont="1" applyFill="1" applyBorder="1"/>
    <xf numFmtId="167" fontId="63" fillId="33" borderId="116" xfId="0" applyNumberFormat="1" applyFont="1" applyFill="1" applyBorder="1"/>
    <xf numFmtId="167" fontId="80" fillId="32" borderId="184" xfId="0" applyNumberFormat="1" applyFont="1" applyFill="1" applyBorder="1" applyAlignment="1">
      <alignment horizontal="right"/>
    </xf>
    <xf numFmtId="167" fontId="63" fillId="33" borderId="140" xfId="0" applyNumberFormat="1" applyFont="1" applyFill="1" applyBorder="1"/>
    <xf numFmtId="167" fontId="80" fillId="8" borderId="138" xfId="0" applyNumberFormat="1" applyFont="1" applyFill="1" applyBorder="1"/>
    <xf numFmtId="167" fontId="63" fillId="33" borderId="126" xfId="0" applyNumberFormat="1" applyFont="1" applyFill="1" applyBorder="1"/>
    <xf numFmtId="167" fontId="63" fillId="27" borderId="126" xfId="0" applyNumberFormat="1" applyFont="1" applyFill="1" applyBorder="1" applyAlignment="1">
      <alignment vertical="center"/>
    </xf>
    <xf numFmtId="167" fontId="80" fillId="8" borderId="194" xfId="0" applyNumberFormat="1" applyFont="1" applyFill="1" applyBorder="1"/>
    <xf numFmtId="167" fontId="80" fillId="8" borderId="0" xfId="0" applyNumberFormat="1" applyFont="1" applyFill="1"/>
    <xf numFmtId="167" fontId="63" fillId="8" borderId="126" xfId="0" applyNumberFormat="1" applyFont="1" applyFill="1" applyBorder="1"/>
    <xf numFmtId="167" fontId="63" fillId="8" borderId="140" xfId="0" applyNumberFormat="1" applyFont="1" applyFill="1" applyBorder="1"/>
    <xf numFmtId="167" fontId="63" fillId="8" borderId="136" xfId="0" applyNumberFormat="1" applyFont="1" applyFill="1" applyBorder="1"/>
    <xf numFmtId="167" fontId="63" fillId="8" borderId="185" xfId="0" applyNumberFormat="1" applyFont="1" applyFill="1" applyBorder="1"/>
    <xf numFmtId="171" fontId="94" fillId="0" borderId="0" xfId="26" applyNumberFormat="1" applyFont="1"/>
    <xf numFmtId="0" fontId="6" fillId="14" borderId="198" xfId="0" applyFont="1" applyFill="1" applyBorder="1" applyAlignment="1" applyProtection="1">
      <alignment horizontal="center" vertical="center"/>
      <protection locked="0"/>
    </xf>
    <xf numFmtId="0" fontId="6" fillId="14" borderId="199" xfId="0" applyFont="1" applyFill="1" applyBorder="1" applyAlignment="1" applyProtection="1">
      <alignment horizontal="center" vertical="center"/>
      <protection locked="0"/>
    </xf>
    <xf numFmtId="38" fontId="11" fillId="0" borderId="0" xfId="0" applyNumberFormat="1" applyFont="1" applyAlignment="1">
      <alignment horizontal="right" vertical="center" wrapText="1"/>
    </xf>
    <xf numFmtId="3" fontId="59" fillId="7" borderId="85" xfId="10" applyNumberFormat="1" applyFont="1" applyFill="1" applyBorder="1" applyAlignment="1">
      <alignment horizontal="right" vertical="center"/>
    </xf>
    <xf numFmtId="3" fontId="55" fillId="0" borderId="0" xfId="10" applyNumberFormat="1" applyFont="1"/>
    <xf numFmtId="3" fontId="56" fillId="0" borderId="0" xfId="11" applyNumberFormat="1" applyFont="1" applyAlignment="1">
      <alignment horizontal="center" vertical="center" wrapText="1"/>
    </xf>
    <xf numFmtId="0" fontId="65" fillId="14" borderId="7" xfId="0" applyFont="1" applyFill="1" applyBorder="1" applyAlignment="1" applyProtection="1">
      <alignment horizontal="center" vertical="center"/>
      <protection locked="0"/>
    </xf>
    <xf numFmtId="3" fontId="80" fillId="7" borderId="158" xfId="10" applyNumberFormat="1" applyFont="1" applyFill="1" applyBorder="1" applyAlignment="1">
      <alignment horizontal="center" vertical="center" wrapText="1"/>
    </xf>
    <xf numFmtId="3" fontId="80" fillId="7" borderId="159" xfId="10" applyNumberFormat="1" applyFont="1" applyFill="1" applyBorder="1" applyAlignment="1">
      <alignment horizontal="center" vertical="center" wrapText="1"/>
    </xf>
    <xf numFmtId="3" fontId="80" fillId="7" borderId="85" xfId="10" applyNumberFormat="1" applyFont="1" applyFill="1" applyBorder="1" applyAlignment="1">
      <alignment horizontal="center" vertical="center" wrapText="1"/>
    </xf>
    <xf numFmtId="0" fontId="98" fillId="0" borderId="0" xfId="10" applyFont="1"/>
    <xf numFmtId="3" fontId="82" fillId="0" borderId="0" xfId="19" applyNumberFormat="1" applyFont="1" applyAlignment="1">
      <alignment horizontal="center" vertical="center"/>
    </xf>
    <xf numFmtId="3" fontId="82" fillId="7" borderId="0" xfId="19" applyNumberFormat="1" applyFont="1" applyFill="1"/>
    <xf numFmtId="0" fontId="65" fillId="7" borderId="0" xfId="0" applyFont="1" applyFill="1" applyAlignment="1" applyProtection="1">
      <alignment horizontal="center" vertical="center" wrapText="1"/>
      <protection locked="0"/>
    </xf>
    <xf numFmtId="3" fontId="6" fillId="0" borderId="0" xfId="0" applyNumberFormat="1" applyFont="1" applyAlignment="1" applyProtection="1">
      <alignment vertical="center" wrapText="1"/>
      <protection locked="0"/>
    </xf>
    <xf numFmtId="3" fontId="21" fillId="0" borderId="0" xfId="0" applyNumberFormat="1" applyFont="1" applyAlignment="1" applyProtection="1">
      <alignment vertical="center" wrapText="1"/>
      <protection locked="0"/>
    </xf>
    <xf numFmtId="3" fontId="6" fillId="4" borderId="0" xfId="0" applyNumberFormat="1" applyFont="1" applyFill="1" applyAlignment="1" applyProtection="1">
      <alignment vertical="center" wrapText="1"/>
      <protection locked="0"/>
    </xf>
    <xf numFmtId="38" fontId="16" fillId="34" borderId="38" xfId="0" applyNumberFormat="1" applyFont="1" applyFill="1" applyBorder="1" applyAlignment="1" applyProtection="1">
      <alignment horizontal="right" vertical="center" wrapText="1"/>
      <protection locked="0"/>
    </xf>
    <xf numFmtId="3" fontId="6" fillId="35" borderId="0" xfId="0" applyNumberFormat="1" applyFont="1" applyFill="1" applyAlignment="1" applyProtection="1">
      <alignment vertical="center" wrapText="1"/>
      <protection locked="0"/>
    </xf>
    <xf numFmtId="0" fontId="5" fillId="35" borderId="0" xfId="0" applyFont="1" applyFill="1" applyAlignment="1" applyProtection="1">
      <alignment vertical="center" wrapText="1"/>
      <protection locked="0"/>
    </xf>
    <xf numFmtId="0" fontId="5" fillId="35" borderId="0" xfId="0" applyFont="1" applyFill="1" applyAlignment="1" applyProtection="1">
      <alignment vertical="center"/>
      <protection locked="0"/>
    </xf>
    <xf numFmtId="38" fontId="16" fillId="35" borderId="38" xfId="0" applyNumberFormat="1" applyFont="1" applyFill="1" applyBorder="1" applyAlignment="1" applyProtection="1">
      <alignment horizontal="right" vertical="center" wrapText="1"/>
      <protection locked="0"/>
    </xf>
    <xf numFmtId="0" fontId="5" fillId="0" borderId="0" xfId="0" applyFont="1" applyFill="1" applyAlignment="1" applyProtection="1">
      <alignment vertical="center" wrapText="1"/>
      <protection locked="0"/>
    </xf>
    <xf numFmtId="167" fontId="5" fillId="35" borderId="0" xfId="0" applyNumberFormat="1" applyFont="1" applyFill="1" applyAlignment="1" applyProtection="1">
      <alignment vertical="center" wrapText="1"/>
      <protection locked="0"/>
    </xf>
    <xf numFmtId="38" fontId="5" fillId="4" borderId="52" xfId="0" applyNumberFormat="1" applyFont="1" applyFill="1" applyBorder="1" applyAlignment="1" applyProtection="1">
      <alignment horizontal="center" vertical="center" wrapText="1"/>
      <protection locked="0"/>
    </xf>
    <xf numFmtId="38" fontId="5" fillId="4" borderId="54" xfId="0" applyNumberFormat="1" applyFont="1" applyFill="1" applyBorder="1" applyAlignment="1" applyProtection="1">
      <alignment horizontal="center" vertical="center" wrapText="1"/>
      <protection locked="0"/>
    </xf>
    <xf numFmtId="38" fontId="5" fillId="4" borderId="51" xfId="0" applyNumberFormat="1" applyFont="1" applyFill="1" applyBorder="1" applyAlignment="1" applyProtection="1">
      <alignment horizontal="center" vertical="center" wrapText="1"/>
      <protection locked="0"/>
    </xf>
    <xf numFmtId="38" fontId="5" fillId="4" borderId="53" xfId="0" applyNumberFormat="1" applyFont="1" applyFill="1" applyBorder="1" applyAlignment="1" applyProtection="1">
      <alignment horizontal="center" vertical="center" wrapText="1"/>
      <protection locked="0"/>
    </xf>
    <xf numFmtId="38" fontId="5" fillId="4" borderId="55" xfId="0" applyNumberFormat="1" applyFont="1" applyFill="1" applyBorder="1" applyAlignment="1" applyProtection="1">
      <alignment horizontal="center" vertical="center" wrapText="1"/>
      <protection locked="0"/>
    </xf>
    <xf numFmtId="0" fontId="23" fillId="2" borderId="66" xfId="0" applyFont="1" applyFill="1" applyBorder="1" applyAlignment="1" applyProtection="1">
      <alignment horizontal="center" vertical="center" wrapText="1"/>
      <protection locked="0"/>
    </xf>
    <xf numFmtId="0" fontId="23" fillId="2" borderId="57" xfId="0" applyFont="1" applyFill="1" applyBorder="1" applyAlignment="1" applyProtection="1">
      <alignment horizontal="center" vertical="center" wrapText="1"/>
      <protection locked="0"/>
    </xf>
    <xf numFmtId="0" fontId="23" fillId="2" borderId="60" xfId="0" applyFont="1" applyFill="1" applyBorder="1" applyAlignment="1" applyProtection="1">
      <alignment horizontal="center" vertical="center" wrapText="1"/>
      <protection locked="0"/>
    </xf>
    <xf numFmtId="0" fontId="53" fillId="14" borderId="66" xfId="0" applyFont="1" applyFill="1" applyBorder="1" applyAlignment="1" applyProtection="1">
      <alignment horizontal="center" vertical="center" wrapText="1"/>
      <protection locked="0"/>
    </xf>
    <xf numFmtId="0" fontId="53" fillId="14" borderId="57" xfId="0" applyFont="1" applyFill="1" applyBorder="1" applyAlignment="1" applyProtection="1">
      <alignment horizontal="center" vertical="center" wrapText="1"/>
      <protection locked="0"/>
    </xf>
    <xf numFmtId="0" fontId="53" fillId="14" borderId="60" xfId="0" applyFont="1" applyFill="1" applyBorder="1" applyAlignment="1" applyProtection="1">
      <alignment horizontal="center" vertical="center" wrapText="1"/>
      <protection locked="0"/>
    </xf>
    <xf numFmtId="0" fontId="65" fillId="0" borderId="145" xfId="0" applyFont="1" applyBorder="1" applyAlignment="1" applyProtection="1">
      <alignment horizontal="center" vertical="center" wrapText="1"/>
      <protection locked="0"/>
    </xf>
    <xf numFmtId="0" fontId="5" fillId="0" borderId="66" xfId="0" applyFont="1" applyBorder="1" applyAlignment="1" applyProtection="1">
      <alignment horizontal="center" vertical="center" wrapText="1"/>
      <protection locked="0"/>
    </xf>
    <xf numFmtId="0" fontId="5" fillId="0" borderId="57" xfId="0" applyFont="1" applyBorder="1" applyAlignment="1" applyProtection="1">
      <alignment horizontal="center" vertical="center"/>
      <protection locked="0"/>
    </xf>
    <xf numFmtId="0" fontId="5" fillId="0" borderId="60" xfId="0" applyFont="1" applyBorder="1" applyAlignment="1" applyProtection="1">
      <alignment horizontal="center" vertical="center"/>
      <protection locked="0"/>
    </xf>
    <xf numFmtId="0" fontId="33" fillId="0" borderId="66" xfId="0" applyFont="1" applyBorder="1" applyAlignment="1" applyProtection="1">
      <alignment horizontal="center" vertical="center" wrapText="1"/>
      <protection locked="0"/>
    </xf>
    <xf numFmtId="0" fontId="33" fillId="0" borderId="57" xfId="0" applyFont="1" applyBorder="1" applyAlignment="1" applyProtection="1">
      <alignment horizontal="center" vertical="center"/>
      <protection locked="0"/>
    </xf>
    <xf numFmtId="0" fontId="33" fillId="0" borderId="60" xfId="0" applyFont="1" applyBorder="1" applyAlignment="1" applyProtection="1">
      <alignment horizontal="center" vertical="center"/>
      <protection locked="0"/>
    </xf>
    <xf numFmtId="3" fontId="75" fillId="8" borderId="85" xfId="10" applyNumberFormat="1" applyFont="1" applyFill="1" applyBorder="1" applyAlignment="1">
      <alignment horizontal="center" vertical="center" wrapText="1"/>
    </xf>
    <xf numFmtId="0" fontId="79" fillId="0" borderId="0" xfId="6" applyFont="1" applyAlignment="1">
      <alignment horizontal="center"/>
    </xf>
    <xf numFmtId="1" fontId="82" fillId="8" borderId="85" xfId="19" applyNumberFormat="1" applyFont="1" applyFill="1" applyBorder="1" applyAlignment="1">
      <alignment horizontal="center" vertical="center" wrapText="1"/>
    </xf>
    <xf numFmtId="1" fontId="82" fillId="8" borderId="138" xfId="19" applyNumberFormat="1" applyFont="1" applyFill="1" applyBorder="1" applyAlignment="1">
      <alignment horizontal="center" vertical="center" wrapText="1"/>
    </xf>
    <xf numFmtId="0" fontId="82" fillId="8" borderId="85" xfId="19" applyFont="1" applyFill="1" applyBorder="1" applyAlignment="1">
      <alignment horizontal="center" vertical="center" wrapText="1"/>
    </xf>
    <xf numFmtId="3" fontId="82" fillId="8" borderId="85" xfId="19" applyNumberFormat="1" applyFont="1" applyFill="1" applyBorder="1" applyAlignment="1">
      <alignment horizontal="center" vertical="center" wrapText="1"/>
    </xf>
    <xf numFmtId="2" fontId="82" fillId="7" borderId="85" xfId="10" applyNumberFormat="1" applyFont="1" applyFill="1" applyBorder="1" applyAlignment="1">
      <alignment horizontal="center" vertical="center" wrapText="1"/>
    </xf>
    <xf numFmtId="0" fontId="1" fillId="0" borderId="139" xfId="11" applyBorder="1" applyAlignment="1">
      <alignment horizontal="center" vertical="center" wrapText="1"/>
    </xf>
    <xf numFmtId="0" fontId="1" fillId="0" borderId="141" xfId="11" applyBorder="1" applyAlignment="1">
      <alignment horizontal="center" vertical="center" wrapText="1"/>
    </xf>
    <xf numFmtId="0" fontId="1" fillId="0" borderId="0" xfId="11" applyAlignment="1">
      <alignment horizontal="center" vertical="center" wrapText="1"/>
    </xf>
    <xf numFmtId="0" fontId="1" fillId="0" borderId="138" xfId="11" applyBorder="1" applyAlignment="1">
      <alignment horizontal="center" vertical="center" wrapText="1"/>
    </xf>
    <xf numFmtId="0" fontId="1" fillId="0" borderId="140" xfId="11" applyBorder="1" applyAlignment="1">
      <alignment horizontal="center" vertical="center" wrapText="1"/>
    </xf>
    <xf numFmtId="0" fontId="1" fillId="0" borderId="133" xfId="11" applyBorder="1" applyAlignment="1">
      <alignment horizontal="center" vertical="center" wrapText="1"/>
    </xf>
    <xf numFmtId="0" fontId="1" fillId="0" borderId="128" xfId="11" applyBorder="1" applyAlignment="1">
      <alignment horizontal="center" vertical="center" wrapText="1"/>
    </xf>
    <xf numFmtId="0" fontId="34" fillId="0" borderId="134" xfId="11" applyFont="1" applyBorder="1" applyAlignment="1">
      <alignment horizontal="center" vertical="center" wrapText="1"/>
    </xf>
    <xf numFmtId="0" fontId="34" fillId="0" borderId="135" xfId="11" applyFont="1" applyBorder="1" applyAlignment="1">
      <alignment horizontal="center" vertical="center" wrapText="1"/>
    </xf>
    <xf numFmtId="0" fontId="1" fillId="0" borderId="85" xfId="11" applyBorder="1" applyAlignment="1">
      <alignment horizontal="center" vertical="center" wrapText="1"/>
    </xf>
    <xf numFmtId="0" fontId="1" fillId="0" borderId="129" xfId="11" applyBorder="1" applyAlignment="1">
      <alignment horizontal="center" vertical="center" wrapText="1"/>
    </xf>
    <xf numFmtId="0" fontId="1" fillId="0" borderId="86" xfId="11" applyBorder="1" applyAlignment="1">
      <alignment horizontal="center" vertical="center" wrapText="1"/>
    </xf>
    <xf numFmtId="0" fontId="1" fillId="0" borderId="136" xfId="11" applyBorder="1" applyAlignment="1">
      <alignment horizontal="center" vertical="center" wrapText="1"/>
    </xf>
    <xf numFmtId="0" fontId="1" fillId="0" borderId="126" xfId="11" applyBorder="1" applyAlignment="1">
      <alignment horizontal="center" vertical="center" wrapText="1"/>
    </xf>
    <xf numFmtId="0" fontId="1" fillId="0" borderId="137" xfId="11" applyBorder="1" applyAlignment="1">
      <alignment horizontal="center" vertical="center" wrapText="1"/>
    </xf>
    <xf numFmtId="0" fontId="66" fillId="4" borderId="0" xfId="10" applyFont="1" applyFill="1" applyAlignment="1">
      <alignment horizontal="center" vertical="center"/>
    </xf>
    <xf numFmtId="0" fontId="66" fillId="4" borderId="117" xfId="10" applyFont="1" applyFill="1" applyBorder="1" applyAlignment="1">
      <alignment horizontal="center" vertical="center"/>
    </xf>
    <xf numFmtId="0" fontId="68" fillId="4" borderId="0" xfId="10" applyFont="1" applyFill="1" applyAlignment="1">
      <alignment horizontal="center" vertical="center"/>
    </xf>
    <xf numFmtId="4" fontId="68" fillId="4" borderId="0" xfId="10" applyNumberFormat="1" applyFont="1" applyFill="1" applyAlignment="1">
      <alignment horizontal="center" vertical="center"/>
    </xf>
    <xf numFmtId="0" fontId="21" fillId="0" borderId="0" xfId="10" applyFont="1" applyAlignment="1">
      <alignment horizontal="center"/>
    </xf>
    <xf numFmtId="0" fontId="63" fillId="8" borderId="149" xfId="10" applyFont="1" applyFill="1" applyBorder="1" applyAlignment="1">
      <alignment horizontal="center" vertical="center" wrapText="1"/>
    </xf>
    <xf numFmtId="0" fontId="63" fillId="8" borderId="153" xfId="10" applyFont="1" applyFill="1" applyBorder="1" applyAlignment="1">
      <alignment horizontal="center" vertical="center" wrapText="1"/>
    </xf>
    <xf numFmtId="0" fontId="63" fillId="0" borderId="148" xfId="10" applyFont="1" applyBorder="1" applyAlignment="1">
      <alignment horizontal="left"/>
    </xf>
    <xf numFmtId="0" fontId="63" fillId="0" borderId="0" xfId="10" applyFont="1" applyAlignment="1">
      <alignment horizontal="left"/>
    </xf>
    <xf numFmtId="0" fontId="63" fillId="8" borderId="154" xfId="10" applyFont="1" applyFill="1" applyBorder="1" applyAlignment="1">
      <alignment horizontal="center" vertical="center" wrapText="1"/>
    </xf>
    <xf numFmtId="3" fontId="63" fillId="8" borderId="150" xfId="10" applyNumberFormat="1" applyFont="1" applyFill="1" applyBorder="1" applyAlignment="1">
      <alignment horizontal="center" vertical="center" wrapText="1"/>
    </xf>
    <xf numFmtId="3" fontId="63" fillId="8" borderId="151" xfId="10" applyNumberFormat="1" applyFont="1" applyFill="1" applyBorder="1" applyAlignment="1">
      <alignment horizontal="center" vertical="center" wrapText="1"/>
    </xf>
    <xf numFmtId="3" fontId="63" fillId="8" borderId="152" xfId="10" applyNumberFormat="1" applyFont="1" applyFill="1" applyBorder="1" applyAlignment="1">
      <alignment horizontal="center" vertical="center" wrapText="1"/>
    </xf>
    <xf numFmtId="3" fontId="63" fillId="24" borderId="149" xfId="10" applyNumberFormat="1" applyFont="1" applyFill="1" applyBorder="1" applyAlignment="1">
      <alignment horizontal="center" vertical="center" wrapText="1"/>
    </xf>
    <xf numFmtId="3" fontId="63" fillId="24" borderId="156" xfId="10" applyNumberFormat="1" applyFont="1" applyFill="1" applyBorder="1" applyAlignment="1">
      <alignment horizontal="center" vertical="center" wrapText="1"/>
    </xf>
    <xf numFmtId="167" fontId="63" fillId="27" borderId="138" xfId="0" applyNumberFormat="1" applyFont="1" applyFill="1" applyBorder="1" applyAlignment="1">
      <alignment horizontal="center" vertical="center" wrapText="1"/>
    </xf>
    <xf numFmtId="167" fontId="63" fillId="27" borderId="140" xfId="0" applyNumberFormat="1" applyFont="1" applyFill="1" applyBorder="1" applyAlignment="1">
      <alignment horizontal="center" vertical="center" wrapText="1"/>
    </xf>
    <xf numFmtId="3" fontId="81" fillId="0" borderId="87" xfId="14" applyNumberFormat="1" applyFont="1" applyBorder="1" applyAlignment="1">
      <alignment horizontal="center" vertical="center" wrapText="1"/>
    </xf>
    <xf numFmtId="3" fontId="81" fillId="0" borderId="0" xfId="14" applyNumberFormat="1" applyFont="1" applyAlignment="1">
      <alignment horizontal="center" vertical="center" wrapText="1"/>
    </xf>
    <xf numFmtId="41" fontId="63" fillId="0" borderId="138" xfId="0" applyNumberFormat="1" applyFont="1" applyBorder="1" applyAlignment="1">
      <alignment horizontal="center" vertical="center" wrapText="1"/>
    </xf>
    <xf numFmtId="41" fontId="63" fillId="0" borderId="140" xfId="0" applyNumberFormat="1" applyFont="1" applyBorder="1" applyAlignment="1">
      <alignment horizontal="center" vertical="center" wrapText="1"/>
    </xf>
    <xf numFmtId="167" fontId="63" fillId="0" borderId="138" xfId="0" applyNumberFormat="1" applyFont="1" applyBorder="1" applyAlignment="1">
      <alignment horizontal="center" vertical="center" wrapText="1"/>
    </xf>
    <xf numFmtId="167" fontId="63" fillId="0" borderId="140" xfId="0" applyNumberFormat="1" applyFont="1" applyBorder="1" applyAlignment="1">
      <alignment horizontal="center" vertical="center" wrapText="1"/>
    </xf>
    <xf numFmtId="0" fontId="75" fillId="0" borderId="87" xfId="19" applyFont="1" applyBorder="1" applyAlignment="1">
      <alignment horizontal="center" wrapText="1"/>
    </xf>
    <xf numFmtId="0" fontId="81" fillId="0" borderId="0" xfId="19" applyFont="1" applyAlignment="1">
      <alignment horizontal="center" vertical="center" wrapText="1"/>
    </xf>
    <xf numFmtId="3" fontId="82" fillId="0" borderId="87" xfId="19" applyNumberFormat="1" applyFont="1" applyBorder="1" applyAlignment="1">
      <alignment horizontal="center" wrapText="1"/>
    </xf>
    <xf numFmtId="0" fontId="82" fillId="0" borderId="87" xfId="19" applyFont="1" applyBorder="1" applyAlignment="1">
      <alignment horizontal="center"/>
    </xf>
    <xf numFmtId="0" fontId="75" fillId="0" borderId="138" xfId="19" applyFont="1" applyBorder="1" applyAlignment="1">
      <alignment horizontal="center" vertical="center" wrapText="1"/>
    </xf>
    <xf numFmtId="0" fontId="75" fillId="0" borderId="140" xfId="19" applyFont="1" applyBorder="1" applyAlignment="1">
      <alignment horizontal="center" vertical="center" wrapText="1"/>
    </xf>
    <xf numFmtId="0" fontId="92" fillId="0" borderId="87" xfId="19" applyFont="1" applyBorder="1" applyAlignment="1">
      <alignment horizontal="center" vertical="center" wrapText="1"/>
    </xf>
    <xf numFmtId="0" fontId="93" fillId="0" borderId="87" xfId="19" applyFont="1" applyBorder="1" applyAlignment="1">
      <alignment horizontal="center" vertical="center" wrapText="1"/>
    </xf>
    <xf numFmtId="0" fontId="92" fillId="0" borderId="87" xfId="19" applyFont="1" applyBorder="1" applyAlignment="1">
      <alignment horizontal="center" wrapText="1"/>
    </xf>
    <xf numFmtId="0" fontId="75" fillId="0" borderId="164" xfId="19" applyFont="1" applyBorder="1" applyAlignment="1">
      <alignment horizontal="center" vertical="center" wrapText="1"/>
    </xf>
    <xf numFmtId="0" fontId="75" fillId="0" borderId="165" xfId="19" applyFont="1" applyBorder="1" applyAlignment="1">
      <alignment horizontal="center" vertical="center" wrapText="1"/>
    </xf>
    <xf numFmtId="0" fontId="75" fillId="0" borderId="88" xfId="19" applyFont="1" applyBorder="1" applyAlignment="1">
      <alignment horizontal="center" vertical="center" wrapText="1"/>
    </xf>
    <xf numFmtId="0" fontId="6" fillId="14" borderId="66" xfId="0" applyFont="1" applyFill="1" applyBorder="1" applyAlignment="1" applyProtection="1">
      <alignment horizontal="center" vertical="center" wrapText="1"/>
      <protection locked="0"/>
    </xf>
    <xf numFmtId="0" fontId="6" fillId="14" borderId="57" xfId="0" applyFont="1" applyFill="1" applyBorder="1" applyAlignment="1" applyProtection="1">
      <alignment horizontal="center" vertical="center" wrapText="1"/>
      <protection locked="0"/>
    </xf>
    <xf numFmtId="0" fontId="6" fillId="14" borderId="60" xfId="0" applyFont="1" applyFill="1" applyBorder="1" applyAlignment="1" applyProtection="1">
      <alignment horizontal="center" vertical="center" wrapText="1"/>
      <protection locked="0"/>
    </xf>
    <xf numFmtId="0" fontId="6" fillId="14" borderId="66" xfId="0" applyFont="1" applyFill="1" applyBorder="1" applyAlignment="1" applyProtection="1">
      <alignment horizontal="center" vertical="center"/>
      <protection locked="0"/>
    </xf>
    <xf numFmtId="0" fontId="6" fillId="14" borderId="57" xfId="0" applyFont="1" applyFill="1" applyBorder="1" applyAlignment="1" applyProtection="1">
      <alignment horizontal="center" vertical="center"/>
      <protection locked="0"/>
    </xf>
    <xf numFmtId="0" fontId="6" fillId="14" borderId="60" xfId="0" applyFont="1" applyFill="1" applyBorder="1" applyAlignment="1" applyProtection="1">
      <alignment horizontal="center" vertical="center"/>
      <protection locked="0"/>
    </xf>
    <xf numFmtId="0" fontId="0" fillId="4" borderId="59" xfId="0" applyFill="1" applyBorder="1" applyAlignment="1">
      <alignment horizontal="center"/>
    </xf>
    <xf numFmtId="0" fontId="0" fillId="4" borderId="57" xfId="0" applyFill="1" applyBorder="1" applyAlignment="1">
      <alignment horizontal="center"/>
    </xf>
    <xf numFmtId="0" fontId="0" fillId="4" borderId="60" xfId="0" applyFill="1" applyBorder="1" applyAlignment="1">
      <alignment horizontal="center"/>
    </xf>
    <xf numFmtId="0" fontId="26" fillId="4" borderId="59" xfId="0" applyFont="1" applyFill="1" applyBorder="1" applyAlignment="1">
      <alignment horizontal="left" vertical="center"/>
    </xf>
    <xf numFmtId="0" fontId="26" fillId="4" borderId="57" xfId="0" applyFont="1" applyFill="1" applyBorder="1" applyAlignment="1">
      <alignment horizontal="left" vertical="center"/>
    </xf>
    <xf numFmtId="0" fontId="26" fillId="4" borderId="60" xfId="0" applyFont="1" applyFill="1" applyBorder="1" applyAlignment="1">
      <alignment horizontal="left" vertical="center"/>
    </xf>
    <xf numFmtId="0" fontId="36" fillId="4" borderId="87" xfId="5" applyFont="1" applyFill="1" applyBorder="1" applyAlignment="1">
      <alignment horizontal="left"/>
    </xf>
    <xf numFmtId="0" fontId="6" fillId="12" borderId="118" xfId="0" applyFont="1" applyFill="1" applyBorder="1" applyAlignment="1" applyProtection="1">
      <alignment horizontal="center" vertical="center"/>
      <protection locked="0"/>
    </xf>
    <xf numFmtId="0" fontId="6" fillId="12" borderId="119" xfId="0" applyFont="1" applyFill="1" applyBorder="1" applyAlignment="1" applyProtection="1">
      <alignment horizontal="center" vertical="center"/>
      <protection locked="0"/>
    </xf>
    <xf numFmtId="0" fontId="6" fillId="12" borderId="120" xfId="0" applyFont="1" applyFill="1" applyBorder="1" applyAlignment="1" applyProtection="1">
      <alignment horizontal="center" vertical="center"/>
      <protection locked="0"/>
    </xf>
    <xf numFmtId="0" fontId="6" fillId="10" borderId="118" xfId="0" applyFont="1" applyFill="1" applyBorder="1" applyAlignment="1" applyProtection="1">
      <alignment horizontal="center" vertical="center"/>
      <protection locked="0"/>
    </xf>
    <xf numFmtId="0" fontId="6" fillId="10" borderId="119" xfId="0" applyFont="1" applyFill="1" applyBorder="1" applyAlignment="1" applyProtection="1">
      <alignment horizontal="center" vertical="center"/>
      <protection locked="0"/>
    </xf>
    <xf numFmtId="0" fontId="6" fillId="10" borderId="121" xfId="0" applyFont="1" applyFill="1" applyBorder="1" applyAlignment="1" applyProtection="1">
      <alignment horizontal="center" vertical="center"/>
      <protection locked="0"/>
    </xf>
    <xf numFmtId="0" fontId="36" fillId="4" borderId="0" xfId="5" applyFont="1" applyFill="1" applyAlignment="1">
      <alignment horizontal="left"/>
    </xf>
  </cellXfs>
  <cellStyles count="28">
    <cellStyle name="Обычный" xfId="0" builtinId="0"/>
    <cellStyle name="Обычный 2" xfId="10"/>
    <cellStyle name="Обычный 2 10 2" xfId="6"/>
    <cellStyle name="Обычный 2 2" xfId="25"/>
    <cellStyle name="Обычный 3" xfId="4"/>
    <cellStyle name="Обычный 3 2" xfId="15"/>
    <cellStyle name="Обычный 3 2 2" xfId="19"/>
    <cellStyle name="Обычный 3 2 2 2" xfId="21"/>
    <cellStyle name="Обычный 3 3" xfId="22"/>
    <cellStyle name="Обычный 3 4" xfId="26"/>
    <cellStyle name="Обычный 3 4 2" xfId="27"/>
    <cellStyle name="Обычный 3 5 2" xfId="5"/>
    <cellStyle name="Обычный 3 8 3" xfId="17"/>
    <cellStyle name="Обычный 34" xfId="8"/>
    <cellStyle name="Обычный 4" xfId="11"/>
    <cellStyle name="Обычный 4 2" xfId="12"/>
    <cellStyle name="Обычный 5" xfId="18"/>
    <cellStyle name="Обычный_2спец(затраты)B" xfId="3"/>
    <cellStyle name="Обычный_Balans_odt" xfId="2"/>
    <cellStyle name="Обычный_БП к рассмотрению" xfId="24"/>
    <cellStyle name="Обычный_готовность октябрь 2007 г." xfId="13"/>
    <cellStyle name="Обычный_Лист1" xfId="16"/>
    <cellStyle name="Обычный_Лист1 2" xfId="23"/>
    <cellStyle name="Стиль 1" xfId="14"/>
    <cellStyle name="УровеньСтрок_1" xfId="1" builtinId="1" iLevel="0"/>
    <cellStyle name="Финансовый" xfId="9" builtinId="3"/>
    <cellStyle name="Финансовый 2" xfId="20"/>
    <cellStyle name="Финансовый 22" xfId="7"/>
  </cellStyles>
  <dxfs count="24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
      <font>
        <color rgb="FF9C0006"/>
      </font>
    </dxf>
  </dxfs>
  <tableStyles count="0" defaultTableStyle="TableStyleMedium2" defaultPivotStyle="PivotStyleLight16"/>
  <colors>
    <mruColors>
      <color rgb="FF0000FF"/>
      <color rgb="FFFF75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externalLink" Target="externalLinks/externalLink14.xml"/><Relationship Id="rId21" Type="http://schemas.openxmlformats.org/officeDocument/2006/relationships/worksheet" Target="worksheets/sheet21.xml"/><Relationship Id="rId34" Type="http://schemas.openxmlformats.org/officeDocument/2006/relationships/externalLink" Target="externalLinks/externalLink9.xml"/><Relationship Id="rId42" Type="http://schemas.openxmlformats.org/officeDocument/2006/relationships/externalLink" Target="externalLinks/externalLink17.xml"/><Relationship Id="rId47" Type="http://schemas.openxmlformats.org/officeDocument/2006/relationships/externalLink" Target="externalLinks/externalLink22.xml"/><Relationship Id="rId50" Type="http://schemas.openxmlformats.org/officeDocument/2006/relationships/externalLink" Target="externalLinks/externalLink25.xml"/><Relationship Id="rId55"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externalLink" Target="externalLinks/externalLink13.xml"/><Relationship Id="rId46"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41" Type="http://schemas.openxmlformats.org/officeDocument/2006/relationships/externalLink" Target="externalLinks/externalLink16.xml"/><Relationship Id="rId54"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externalLink" Target="externalLinks/externalLink12.xml"/><Relationship Id="rId40" Type="http://schemas.openxmlformats.org/officeDocument/2006/relationships/externalLink" Target="externalLinks/externalLink15.xml"/><Relationship Id="rId45" Type="http://schemas.openxmlformats.org/officeDocument/2006/relationships/externalLink" Target="externalLinks/externalLink20.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49" Type="http://schemas.openxmlformats.org/officeDocument/2006/relationships/externalLink" Target="externalLinks/externalLink24.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4" Type="http://schemas.openxmlformats.org/officeDocument/2006/relationships/externalLink" Target="externalLinks/externalLink19.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43" Type="http://schemas.openxmlformats.org/officeDocument/2006/relationships/externalLink" Target="externalLinks/externalLink18.xml"/><Relationship Id="rId48" Type="http://schemas.openxmlformats.org/officeDocument/2006/relationships/externalLink" Target="externalLinks/externalLink23.xml"/><Relationship Id="rId8" Type="http://schemas.openxmlformats.org/officeDocument/2006/relationships/worksheet" Target="worksheets/sheet8.xml"/><Relationship Id="rId51" Type="http://schemas.openxmlformats.org/officeDocument/2006/relationships/theme" Target="theme/theme1.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3" Type="http://schemas.openxmlformats.org/officeDocument/2006/relationships/image" Target="../media/image10.png"/><Relationship Id="rId2" Type="http://schemas.openxmlformats.org/officeDocument/2006/relationships/image" Target="../media/image9.png"/><Relationship Id="rId1" Type="http://schemas.openxmlformats.org/officeDocument/2006/relationships/image" Target="../media/image8.png"/><Relationship Id="rId4"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536</xdr:row>
      <xdr:rowOff>103482</xdr:rowOff>
    </xdr:from>
    <xdr:to>
      <xdr:col>5</xdr:col>
      <xdr:colOff>57798</xdr:colOff>
      <xdr:row>558</xdr:row>
      <xdr:rowOff>63862</xdr:rowOff>
    </xdr:to>
    <xdr:pic>
      <xdr:nvPicPr>
        <xdr:cNvPr id="2" name="Рисунок 1">
          <a:extLst>
            <a:ext uri="{FF2B5EF4-FFF2-40B4-BE49-F238E27FC236}">
              <a16:creationId xmlns:a16="http://schemas.microsoft.com/office/drawing/2014/main" xmlns="" id="{87A718E3-F06C-46CB-87F5-DC07F1724D46}"/>
            </a:ext>
          </a:extLst>
        </xdr:cNvPr>
        <xdr:cNvPicPr>
          <a:picLocks noChangeAspect="1"/>
        </xdr:cNvPicPr>
      </xdr:nvPicPr>
      <xdr:blipFill>
        <a:blip xmlns:r="http://schemas.openxmlformats.org/officeDocument/2006/relationships" r:embed="rId1"/>
        <a:stretch>
          <a:fillRect/>
        </a:stretch>
      </xdr:blipFill>
      <xdr:spPr>
        <a:xfrm>
          <a:off x="1345259" y="105033704"/>
          <a:ext cx="7038095" cy="3685714"/>
        </a:xfrm>
        <a:prstGeom prst="rect">
          <a:avLst/>
        </a:prstGeom>
      </xdr:spPr>
    </xdr:pic>
    <xdr:clientData/>
  </xdr:twoCellAnchor>
  <xdr:twoCellAnchor editAs="oneCell">
    <xdr:from>
      <xdr:col>2</xdr:col>
      <xdr:colOff>9408</xdr:colOff>
      <xdr:row>560</xdr:row>
      <xdr:rowOff>65853</xdr:rowOff>
    </xdr:from>
    <xdr:to>
      <xdr:col>23</xdr:col>
      <xdr:colOff>356021</xdr:colOff>
      <xdr:row>622</xdr:row>
      <xdr:rowOff>52900</xdr:rowOff>
    </xdr:to>
    <xdr:pic>
      <xdr:nvPicPr>
        <xdr:cNvPr id="3" name="Рисунок 2">
          <a:extLst>
            <a:ext uri="{FF2B5EF4-FFF2-40B4-BE49-F238E27FC236}">
              <a16:creationId xmlns:a16="http://schemas.microsoft.com/office/drawing/2014/main" xmlns="" id="{4386A2D3-244E-41DC-8BE9-C2157D733384}"/>
            </a:ext>
          </a:extLst>
        </xdr:cNvPr>
        <xdr:cNvPicPr>
          <a:picLocks noChangeAspect="1"/>
        </xdr:cNvPicPr>
      </xdr:nvPicPr>
      <xdr:blipFill>
        <a:blip xmlns:r="http://schemas.openxmlformats.org/officeDocument/2006/relationships" r:embed="rId2"/>
        <a:stretch>
          <a:fillRect/>
        </a:stretch>
      </xdr:blipFill>
      <xdr:spPr>
        <a:xfrm>
          <a:off x="1354667" y="109060075"/>
          <a:ext cx="22971428" cy="104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13</xdr:col>
      <xdr:colOff>65752</xdr:colOff>
      <xdr:row>22</xdr:row>
      <xdr:rowOff>123390</xdr:rowOff>
    </xdr:to>
    <xdr:pic>
      <xdr:nvPicPr>
        <xdr:cNvPr id="2" name="Рисунок 1">
          <a:extLst>
            <a:ext uri="{FF2B5EF4-FFF2-40B4-BE49-F238E27FC236}">
              <a16:creationId xmlns:a16="http://schemas.microsoft.com/office/drawing/2014/main" xmlns="" id="{D8B1D2DA-40FE-4879-8DED-22EA710F0528}"/>
            </a:ext>
          </a:extLst>
        </xdr:cNvPr>
        <xdr:cNvPicPr>
          <a:picLocks noChangeAspect="1"/>
        </xdr:cNvPicPr>
      </xdr:nvPicPr>
      <xdr:blipFill>
        <a:blip xmlns:r="http://schemas.openxmlformats.org/officeDocument/2006/relationships" r:embed="rId1"/>
        <a:stretch>
          <a:fillRect/>
        </a:stretch>
      </xdr:blipFill>
      <xdr:spPr>
        <a:xfrm>
          <a:off x="609600" y="335280"/>
          <a:ext cx="7380952" cy="34761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28</xdr:col>
      <xdr:colOff>447727</xdr:colOff>
      <xdr:row>58</xdr:row>
      <xdr:rowOff>92063</xdr:rowOff>
    </xdr:to>
    <xdr:pic>
      <xdr:nvPicPr>
        <xdr:cNvPr id="2" name="Рисунок 1">
          <a:extLst>
            <a:ext uri="{FF2B5EF4-FFF2-40B4-BE49-F238E27FC236}">
              <a16:creationId xmlns:a16="http://schemas.microsoft.com/office/drawing/2014/main" xmlns="" id="{22E3AABD-1FF2-41BA-878E-CD6054894C83}"/>
            </a:ext>
          </a:extLst>
        </xdr:cNvPr>
        <xdr:cNvPicPr>
          <a:picLocks noChangeAspect="1"/>
        </xdr:cNvPicPr>
      </xdr:nvPicPr>
      <xdr:blipFill>
        <a:blip xmlns:r="http://schemas.openxmlformats.org/officeDocument/2006/relationships" r:embed="rId1"/>
        <a:stretch>
          <a:fillRect/>
        </a:stretch>
      </xdr:blipFill>
      <xdr:spPr>
        <a:xfrm>
          <a:off x="9631680" y="175260"/>
          <a:ext cx="14819047" cy="102571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25</xdr:row>
      <xdr:rowOff>0</xdr:rowOff>
    </xdr:from>
    <xdr:to>
      <xdr:col>10</xdr:col>
      <xdr:colOff>377844</xdr:colOff>
      <xdr:row>66</xdr:row>
      <xdr:rowOff>79141</xdr:rowOff>
    </xdr:to>
    <xdr:pic>
      <xdr:nvPicPr>
        <xdr:cNvPr id="3" name="Рисунок 2">
          <a:extLst>
            <a:ext uri="{FF2B5EF4-FFF2-40B4-BE49-F238E27FC236}">
              <a16:creationId xmlns:a16="http://schemas.microsoft.com/office/drawing/2014/main" xmlns="" id="{946DE5A2-89D1-4EF9-8E42-008E2F1194BA}"/>
            </a:ext>
          </a:extLst>
        </xdr:cNvPr>
        <xdr:cNvPicPr>
          <a:picLocks noChangeAspect="1"/>
        </xdr:cNvPicPr>
      </xdr:nvPicPr>
      <xdr:blipFill>
        <a:blip xmlns:r="http://schemas.openxmlformats.org/officeDocument/2006/relationships" r:embed="rId1"/>
        <a:stretch>
          <a:fillRect/>
        </a:stretch>
      </xdr:blipFill>
      <xdr:spPr>
        <a:xfrm>
          <a:off x="342900" y="4617720"/>
          <a:ext cx="10009524" cy="6952381"/>
        </a:xfrm>
        <a:prstGeom prst="rect">
          <a:avLst/>
        </a:prstGeom>
      </xdr:spPr>
    </xdr:pic>
    <xdr:clientData/>
  </xdr:twoCellAnchor>
  <xdr:twoCellAnchor editAs="oneCell">
    <xdr:from>
      <xdr:col>1</xdr:col>
      <xdr:colOff>0</xdr:colOff>
      <xdr:row>68</xdr:row>
      <xdr:rowOff>0</xdr:rowOff>
    </xdr:from>
    <xdr:to>
      <xdr:col>10</xdr:col>
      <xdr:colOff>434987</xdr:colOff>
      <xdr:row>109</xdr:row>
      <xdr:rowOff>50569</xdr:rowOff>
    </xdr:to>
    <xdr:pic>
      <xdr:nvPicPr>
        <xdr:cNvPr id="4" name="Рисунок 3">
          <a:extLst>
            <a:ext uri="{FF2B5EF4-FFF2-40B4-BE49-F238E27FC236}">
              <a16:creationId xmlns:a16="http://schemas.microsoft.com/office/drawing/2014/main" xmlns="" id="{7A85BCEA-D08A-45BC-A5B7-435D1DFE1385}"/>
            </a:ext>
          </a:extLst>
        </xdr:cNvPr>
        <xdr:cNvPicPr>
          <a:picLocks noChangeAspect="1"/>
        </xdr:cNvPicPr>
      </xdr:nvPicPr>
      <xdr:blipFill>
        <a:blip xmlns:r="http://schemas.openxmlformats.org/officeDocument/2006/relationships" r:embed="rId2"/>
        <a:stretch>
          <a:fillRect/>
        </a:stretch>
      </xdr:blipFill>
      <xdr:spPr>
        <a:xfrm>
          <a:off x="342900" y="11826240"/>
          <a:ext cx="10066667" cy="6923809"/>
        </a:xfrm>
        <a:prstGeom prst="rect">
          <a:avLst/>
        </a:prstGeom>
      </xdr:spPr>
    </xdr:pic>
    <xdr:clientData/>
  </xdr:twoCellAnchor>
  <xdr:twoCellAnchor editAs="oneCell">
    <xdr:from>
      <xdr:col>1</xdr:col>
      <xdr:colOff>0</xdr:colOff>
      <xdr:row>112</xdr:row>
      <xdr:rowOff>0</xdr:rowOff>
    </xdr:from>
    <xdr:to>
      <xdr:col>10</xdr:col>
      <xdr:colOff>349272</xdr:colOff>
      <xdr:row>151</xdr:row>
      <xdr:rowOff>4897</xdr:rowOff>
    </xdr:to>
    <xdr:pic>
      <xdr:nvPicPr>
        <xdr:cNvPr id="6" name="Рисунок 5">
          <a:extLst>
            <a:ext uri="{FF2B5EF4-FFF2-40B4-BE49-F238E27FC236}">
              <a16:creationId xmlns:a16="http://schemas.microsoft.com/office/drawing/2014/main" xmlns="" id="{E7F85861-638A-4E26-8C3C-E99BE2B21C45}"/>
            </a:ext>
          </a:extLst>
        </xdr:cNvPr>
        <xdr:cNvPicPr>
          <a:picLocks noChangeAspect="1"/>
        </xdr:cNvPicPr>
      </xdr:nvPicPr>
      <xdr:blipFill>
        <a:blip xmlns:r="http://schemas.openxmlformats.org/officeDocument/2006/relationships" r:embed="rId3"/>
        <a:stretch>
          <a:fillRect/>
        </a:stretch>
      </xdr:blipFill>
      <xdr:spPr>
        <a:xfrm>
          <a:off x="342900" y="19202400"/>
          <a:ext cx="9980952" cy="654285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2</xdr:row>
      <xdr:rowOff>133350</xdr:rowOff>
    </xdr:from>
    <xdr:to>
      <xdr:col>9</xdr:col>
      <xdr:colOff>218514</xdr:colOff>
      <xdr:row>20</xdr:row>
      <xdr:rowOff>182444</xdr:rowOff>
    </xdr:to>
    <xdr:pic>
      <xdr:nvPicPr>
        <xdr:cNvPr id="2" name="Рисунок 1">
          <a:extLst>
            <a:ext uri="{FF2B5EF4-FFF2-40B4-BE49-F238E27FC236}">
              <a16:creationId xmlns:a16="http://schemas.microsoft.com/office/drawing/2014/main" xmlns="" id="{07956D2E-3CF4-45AE-860D-673B882F764E}"/>
            </a:ext>
          </a:extLst>
        </xdr:cNvPr>
        <xdr:cNvPicPr>
          <a:picLocks noChangeAspect="1"/>
        </xdr:cNvPicPr>
      </xdr:nvPicPr>
      <xdr:blipFill>
        <a:blip xmlns:r="http://schemas.openxmlformats.org/officeDocument/2006/relationships" r:embed="rId1"/>
        <a:stretch>
          <a:fillRect/>
        </a:stretch>
      </xdr:blipFill>
      <xdr:spPr>
        <a:xfrm>
          <a:off x="1219200" y="499110"/>
          <a:ext cx="4485714" cy="3340934"/>
        </a:xfrm>
        <a:prstGeom prst="rect">
          <a:avLst/>
        </a:prstGeom>
      </xdr:spPr>
    </xdr:pic>
    <xdr:clientData/>
  </xdr:twoCellAnchor>
  <xdr:twoCellAnchor editAs="oneCell">
    <xdr:from>
      <xdr:col>1</xdr:col>
      <xdr:colOff>600075</xdr:colOff>
      <xdr:row>21</xdr:row>
      <xdr:rowOff>161925</xdr:rowOff>
    </xdr:from>
    <xdr:to>
      <xdr:col>9</xdr:col>
      <xdr:colOff>256608</xdr:colOff>
      <xdr:row>39</xdr:row>
      <xdr:rowOff>180544</xdr:rowOff>
    </xdr:to>
    <xdr:pic>
      <xdr:nvPicPr>
        <xdr:cNvPr id="3" name="Рисунок 2">
          <a:extLst>
            <a:ext uri="{FF2B5EF4-FFF2-40B4-BE49-F238E27FC236}">
              <a16:creationId xmlns:a16="http://schemas.microsoft.com/office/drawing/2014/main" xmlns="" id="{479D3633-B9DC-46E9-856D-39BBA66E47B6}"/>
            </a:ext>
          </a:extLst>
        </xdr:cNvPr>
        <xdr:cNvPicPr>
          <a:picLocks noChangeAspect="1"/>
        </xdr:cNvPicPr>
      </xdr:nvPicPr>
      <xdr:blipFill>
        <a:blip xmlns:r="http://schemas.openxmlformats.org/officeDocument/2006/relationships" r:embed="rId2"/>
        <a:stretch>
          <a:fillRect/>
        </a:stretch>
      </xdr:blipFill>
      <xdr:spPr>
        <a:xfrm>
          <a:off x="1209675" y="4002405"/>
          <a:ext cx="4533333" cy="3310459"/>
        </a:xfrm>
        <a:prstGeom prst="rect">
          <a:avLst/>
        </a:prstGeom>
      </xdr:spPr>
    </xdr:pic>
    <xdr:clientData/>
  </xdr:twoCellAnchor>
  <xdr:twoCellAnchor editAs="oneCell">
    <xdr:from>
      <xdr:col>12</xdr:col>
      <xdr:colOff>9525</xdr:colOff>
      <xdr:row>3</xdr:row>
      <xdr:rowOff>9525</xdr:rowOff>
    </xdr:from>
    <xdr:to>
      <xdr:col>19</xdr:col>
      <xdr:colOff>285182</xdr:colOff>
      <xdr:row>21</xdr:row>
      <xdr:rowOff>47192</xdr:rowOff>
    </xdr:to>
    <xdr:pic>
      <xdr:nvPicPr>
        <xdr:cNvPr id="4" name="Рисунок 3">
          <a:extLst>
            <a:ext uri="{FF2B5EF4-FFF2-40B4-BE49-F238E27FC236}">
              <a16:creationId xmlns:a16="http://schemas.microsoft.com/office/drawing/2014/main" xmlns="" id="{CDC7C981-D3A5-4C79-8609-0E8F54AC1409}"/>
            </a:ext>
          </a:extLst>
        </xdr:cNvPr>
        <xdr:cNvPicPr>
          <a:picLocks noChangeAspect="1"/>
        </xdr:cNvPicPr>
      </xdr:nvPicPr>
      <xdr:blipFill>
        <a:blip xmlns:r="http://schemas.openxmlformats.org/officeDocument/2006/relationships" r:embed="rId3"/>
        <a:stretch>
          <a:fillRect/>
        </a:stretch>
      </xdr:blipFill>
      <xdr:spPr>
        <a:xfrm>
          <a:off x="7324725" y="558165"/>
          <a:ext cx="4542857" cy="3329507"/>
        </a:xfrm>
        <a:prstGeom prst="rect">
          <a:avLst/>
        </a:prstGeom>
      </xdr:spPr>
    </xdr:pic>
    <xdr:clientData/>
  </xdr:twoCellAnchor>
  <xdr:twoCellAnchor editAs="oneCell">
    <xdr:from>
      <xdr:col>12</xdr:col>
      <xdr:colOff>0</xdr:colOff>
      <xdr:row>22</xdr:row>
      <xdr:rowOff>0</xdr:rowOff>
    </xdr:from>
    <xdr:to>
      <xdr:col>19</xdr:col>
      <xdr:colOff>266133</xdr:colOff>
      <xdr:row>40</xdr:row>
      <xdr:rowOff>28143</xdr:rowOff>
    </xdr:to>
    <xdr:pic>
      <xdr:nvPicPr>
        <xdr:cNvPr id="5" name="Рисунок 4">
          <a:extLst>
            <a:ext uri="{FF2B5EF4-FFF2-40B4-BE49-F238E27FC236}">
              <a16:creationId xmlns:a16="http://schemas.microsoft.com/office/drawing/2014/main" xmlns="" id="{5ABB59FA-08E0-43CE-B843-C30832D171DD}"/>
            </a:ext>
          </a:extLst>
        </xdr:cNvPr>
        <xdr:cNvPicPr>
          <a:picLocks noChangeAspect="1"/>
        </xdr:cNvPicPr>
      </xdr:nvPicPr>
      <xdr:blipFill>
        <a:blip xmlns:r="http://schemas.openxmlformats.org/officeDocument/2006/relationships" r:embed="rId4"/>
        <a:stretch>
          <a:fillRect/>
        </a:stretch>
      </xdr:blipFill>
      <xdr:spPr>
        <a:xfrm>
          <a:off x="7315200" y="4023360"/>
          <a:ext cx="4533333" cy="331998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Natalya/Local%20Settings/Temp/notesE1EF34/DOCUME~1/Lyudmila/LOCALS~1/Temp/notesE1EF34/&#1082;&#1086;&#1084;&#1084;&#1077;&#1085;&#1090;&#1072;&#1088;&#1080;&#108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1/Natalya/LOCALS~1/Temp/notesE1EF34/Documents%20and%20Settings/M.Chukachuk/&#1056;&#1072;&#1073;&#1086;&#1095;&#1080;&#1081;%20&#1089;&#1090;&#1086;&#1083;/&#1055;&#1088;&#1086;&#1077;&#1082;&#1090;%20&#1055;&#1056;%20&#1058;&#1064;&#1054;%202010-2014%20&#1075;&#1075;_&#1082;&#1086;&#1088;&#1088;%20&#1084;&#1072;&#1088;&#1090;%202010_&#1092;&#1072;&#1082;&#1090;%20200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1/Otegen/LOCALS~1/Temp/notes6030C8/~23205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clients\RBMH\2%20&#1056;&#1072;&#1089;&#1095;&#1077;&#1090;&#1099;%20&#1080;%20&#1086;&#1090;&#1095;&#1077;&#1090;&#1099;\&#1056;&#1072;&#1089;&#1095;&#1077;&#1090;&#1099;%20&#1080;%20&#1086;&#1090;&#1095;&#1077;&#1090;&#1099;\SAC\&#1048;&#1090;&#1086;&#1075;&#1080;\1%20&#1048;&#1089;&#1093;&#1086;&#1076;&#1085;&#1072;&#1103;%20&#1080;&#1085;&#1092;&#1086;&#1088;&#1084;&#1072;&#1094;&#1080;&#1103;\Business%20plan\SAC\Budgets\R7budget200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1/SLAVA/LOCALS~1/Temp/notesE1EF34/DOCUME~1/Askar/LOCALS~1/Temp/notesE1EF34/KZTMSTV_%20business%20case2007_8.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F:\DOCUME~1\OLGA~1.ESA\LOCALS~1\Temp\notesE1EF34\&#1041;&#1072;&#1079;&#1072;\&#1054;&#1087;&#1077;&#1088;&#1041;&#1102;&#1076;&#1078;&#1077;&#1090;_&#1054;_06_3&#1082;&#1074;&#1072;&#1088;&#1090;&#1072;&#108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Users/Beisebayeva.A/Desktop/&#1057;&#1060;%202020/&#1055;&#1083;&#1072;&#1085;-&#1092;&#1072;&#1082;&#1090;%20&#1057;&#1060;%20&#1074;.11.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olatbirsh\&#1073;&#1072;&#1079;&#1072;%20&#1086;&#1073;%202015\&#1054;&#1087;&#1077;&#1088;&#1041;&#1102;&#1076;&#1078;&#1077;&#1090;_&#1055;_15.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Users/BIMEND~1.ZH/AppData/Local/Temp/notesFD006A/&#1057;&#1074;&#1086;&#1076;%20&#1086;&#1090;&#1095;&#1077;&#1090;%201-&#1058;%20&#1076;&#1077;&#1082;&#1072;&#1073;&#1088;&#1100;%202019.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Temp/notesFFF692/&#1052;&#1086;&#1085;&#1080;&#1090;&#1086;&#1088;&#1080;&#1085;&#1075;%20&#1044;&#1047;%20&#1042;&#1089;&#1077;&#1075;&#1086;/MDZ0709.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user/Documents/&#1053;&#1086;&#1074;&#1072;&#1103;%20&#1087;&#1072;&#1087;&#1082;&#1072;/Analiz/&#1040;&#1085;&#1072;&#1083;&#1080;&#1079;%20&#1101;&#1092;&#1092;&#1077;&#1082;&#1090;&#1080;&#1074;&#1085;&#1086;&#1089;&#1090;&#1080;%20&#1088;&#1072;&#1089;&#1089;&#1072;&#1076;&#1082;&#108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1054;&#1041;%202020&#1075;.%20&#1040;&#1054;%20&#1050;&#1072;&#1079;&#1072;&#1093;&#1090;&#1077;&#1083;&#1077;&#1082;&#1086;&#1084;/&#1041;&#1072;&#1079;&#1072;%20&#1054;&#1041;-2020%20(&#1085;&#1086;&#1074;&#1099;&#1077;%20&#1092;&#1086;&#1088;&#1084;&#1099;)/&#1054;&#1087;&#1077;&#1088;&#1041;&#1102;&#1076;&#1078;&#1077;&#1090;_&#1055;_20.xlsm"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Users/MIHAIL~1.U/AppData/Local/Temp/notes142542/&#1082;&#1086;&#1085;&#1090;&#1088;&#1086;&#1083;&#1100;/&#1044;&#1080;&#1092;&#1092;&#1077;&#1088;&#1077;&#1085;&#1094;&#1080;&#1072;&#1094;&#1080;&#1103;/2%20&#1074;&#1077;&#1088;&#1089;&#1080;&#1103;/24-&#1076;&#1080;&#1092;-&#1064;&#1056;%20&#1040;&#1056;&#1044;&#1058;%20&#1085;&#1072;%2001.04.2020-5&#1088;&#1072;&#1081;&#1086;&#1085;&#1086;&#1074;&#1050;&#1072;&#1082;5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1064;&#1090;&#1072;&#1090;&#1082;&#1072;/&#1044;&#1086;&#1082;&#1091;&#1084;&#1077;&#1085;&#1090;&#1099;/&#1064;&#1090;&#1072;&#1090;&#1082;&#1072;/&#1053;&#1072;&#1088;&#1091;&#1096;&#1077;&#1085;&#1080;&#1103;%20&#1087;&#1086;%20&#1075;&#1088;&#1077;&#1081;&#1076;&#1072;&#1084;.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USER~1.CA1/AppData/Local/Temp/notes87944B/done_&#1054;&#1044;&#1057;/&#1091;&#1088;&#1086;&#1074;&#1085;&#1080;%20&#1087;&#1086;&#1089;&#1083;&#1077;%20&#1089;&#1077;&#1089;&#1089;&#1080;&#1080;/&#1043;&#1088;&#1077;&#1081;&#1076;&#1099;_&#1072;&#1076;&#1084;%20&#1073;&#1083;&#1086;&#1082;%20&#1087;&#1086;&#1089;&#1083;&#1077;%20&#1086;&#1073;&#1089;&#1091;&#1078;&#1076;%20&#1089;%20&#1082;&#1086;&#1088;&#1088;&#1077;&#1082;&#1090;.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Eco-m4\Work\Documents%20and%20Settings\ordabaev.ATYRAU\&#1052;&#1086;&#1080;%20&#1076;&#1086;&#1082;&#1091;&#1084;&#1077;&#1085;&#1090;&#1099;\&#1055;&#1083;&#1072;&#1085;&#1080;&#1088;&#1086;&#1074;&#1072;&#1085;&#1080;&#1077;\&#1041;&#1102;&#1076;&#1078;&#1077;&#1090;\&#1041;&#1102;&#1076;&#1078;&#1077;&#1090;%202004&#1075;\&#1057;&#1082;&#1086;&#1088;&#1088;.%20&#1041;&#1102;&#1076;&#1078;&#1077;&#1090;%20&#1047;&#1060;%202004%20&#1075;%20&#1057;&#1042;&#1054;&#1044;.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19D94907\2.4.22.%20&#1055;&#1088;&#1086;&#1095;&#1080;&#1077;%20&#1085;&#1072;&#1082;&#1083;&#1072;&#1076;&#1085;&#1099;&#1077;%20&#1088;&#1072;&#1089;&#1093;&#1086;&#1076;&#1099;%20(&#1087;&#1088;&#1086;&#1095;&#1080;&#1077;).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Users/ww/Dropbox/Work/Company%20proposals/1%20_%20&#1050;&#1058;&#1050;/&#1055;&#1088;&#1086;&#1077;&#1082;&#1090;%202/Client%20data/&#1044;&#1058;&#1050;/Job%20data%20collection%20&#1044;&#1058;&#1050;.xlsx"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Users/Melikova.E/AppData/Local/Temp/notes6DEF5B/2.1.2.%20&#1058;&#1086;&#1087;&#1083;&#1080;&#1074;&#1086;%20&#1076;&#1083;&#1103;%20&#1086;&#1090;&#1086;&#1087;&#1083;&#1077;&#1085;&#1080;&#1103;%20&#1087;&#1088;&#1086;&#1080;&#1079;&#1074;%202027u.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ORAMAH~1.M/AppData/Local/Temp/notesBBF207/_2.1.2.%20&#1058;&#1086;&#1087;&#1083;&#1080;&#1074;&#1086;%20&#1076;&#1083;&#1103;%20&#1086;&#1090;&#1086;&#1087;&#1083;&#1077;&#1085;&#1080;&#1103;%20&#1087;&#1088;&#1086;&#1080;&#1079;&#1074;.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REPETU~1.A/AppData/Local/Temp/notesBBF207/&#1056;&#1072;&#1089;&#1095;&#1077;&#1090;%20&#1087;&#1086;&#1090;&#1088;&#1077;&#1073;&#1085;&#1086;&#1089;&#1090;&#1080;_&#1058;&#1054;%20&#1080;%20&#1088;&#1077;&#1084;&#1086;&#1085;&#1090;__2026%20&#1057;&#1042;&#1054;&#1044;.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SULEIM~1.G/AppData/Local/Temp/notes9EEA74/&#1050;&#1086;&#1084;&#1072;&#1085;&#1076;&#1080;&#1088;_&#1060;&#1072;&#1082;&#1090;_&#1044;&#1077;&#1082;&#1072;&#1073;&#1088;&#1100;_2025_&#1057;&#1074;&#1086;&#107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SULEIM~1.G/AppData/Local/Temp/notes9EEA74/&#1050;&#1086;&#1084;&#1072;&#1085;&#1076;&#1080;&#1088;_&#1057;&#1074;&#1086;&#1076;_&#1048;&#1102;&#1083;&#1100;_2026.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Users/SULEIM~1.G/AppData/Local/Temp/notes9EEA74/&#1040;&#1084;&#1086;&#1088;&#1090;&#1080;&#1079;&#1072;&#1094;&#1080;&#1103;.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Users/Berdalina.G/Desktop/&#1041;&#1050;&#1042;_2025/&#1041;&#1050;&#1042;_&#1103;&#1085;&#1074;_&#1076;&#1077;&#1082;&#1072;&#1073;&#1088;&#1100;_2025_&#1092;&#1072;&#1082;&#1090;_12.01.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КОМандировка"/>
      <sheetName val=" по мес"/>
      <sheetName val="доходы"/>
      <sheetName val="себестоимость"/>
      <sheetName val="расходы периода"/>
      <sheetName val="усл связи"/>
      <sheetName val="кредит"/>
      <sheetName val="Ф1"/>
      <sheetName val="3.Справочник"/>
      <sheetName val="комментарии"/>
      <sheetName val="База"/>
      <sheetName val="нормы"/>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EW"/>
      <sheetName val="1НК"/>
      <sheetName val="2НК, 1БК, 1БО"/>
      <sheetName val="3НК, 2БК, 2БО_tg"/>
      <sheetName val="3НК, 2БК, 2БО_usd"/>
      <sheetName val="4НК, 4БК, 5БО_tg"/>
      <sheetName val="4НК, 4БК, 5БО_usd"/>
      <sheetName val="5НК, 5БК, 6БО_tg"/>
      <sheetName val="5НК, 5БК, 6БО_usd"/>
      <sheetName val="6НК, 6БК"/>
      <sheetName val="8.1НК_tg"/>
      <sheetName val="8.1НК_usd"/>
      <sheetName val="8.2НК_tg"/>
      <sheetName val="8.2НК_usd"/>
      <sheetName val="10НК_tg"/>
      <sheetName val="10НК_usd"/>
      <sheetName val="Форма2"/>
    </sheetNames>
    <sheetDataSet>
      <sheetData sheetId="0" refreshError="1"/>
      <sheetData sheetId="1" refreshError="1">
        <row r="13">
          <cell r="H13">
            <v>150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Оглавление"/>
      <sheetName val="Допущения"/>
      <sheetName val="Рынок"/>
      <sheetName val="Пользователи"/>
      <sheetName val="Выручка"/>
      <sheetName val="Расходы"/>
      <sheetName val="CAPEX"/>
      <sheetName val="Амортизация"/>
      <sheetName val="Амортизация (Tax)"/>
      <sheetName val="Оборотный капитал"/>
      <sheetName val="Налоги"/>
      <sheetName val="Фин. результаты"/>
    </sheetNames>
    <sheetDataSet>
      <sheetData sheetId="0">
        <row r="14">
          <cell r="D14">
            <v>31</v>
          </cell>
        </row>
      </sheetData>
      <sheetData sheetId="1" refreshError="1">
        <row r="14">
          <cell r="D14">
            <v>31</v>
          </cell>
        </row>
        <row r="1571">
          <cell r="BP1571">
            <v>0.02</v>
          </cell>
          <cell r="BQ1571">
            <v>3.6250000000000004E-2</v>
          </cell>
          <cell r="BR1571">
            <v>5.2500000000000005E-2</v>
          </cell>
          <cell r="BS1571">
            <v>6.8750000000000006E-2</v>
          </cell>
          <cell r="BT1571">
            <v>8.5000000000000006E-2</v>
          </cell>
          <cell r="BU1571">
            <v>0.10125000000000001</v>
          </cell>
          <cell r="BV1571">
            <v>0.11750000000000001</v>
          </cell>
          <cell r="BW1571">
            <v>0.13375000000000001</v>
          </cell>
          <cell r="BX1571">
            <v>0.15</v>
          </cell>
        </row>
        <row r="2471">
          <cell r="BP2471">
            <v>0.33333333333333331</v>
          </cell>
          <cell r="BQ2471">
            <v>0.33333333333333331</v>
          </cell>
          <cell r="BR2471">
            <v>0.33333333333333331</v>
          </cell>
          <cell r="BS2471">
            <v>0.33333333333333331</v>
          </cell>
          <cell r="BT2471">
            <v>0.33333333333333331</v>
          </cell>
          <cell r="BU2471">
            <v>0.33333333333333331</v>
          </cell>
          <cell r="BV2471">
            <v>0.33333333333333331</v>
          </cell>
          <cell r="BW2471">
            <v>0.33333333333333331</v>
          </cell>
          <cell r="BX2471">
            <v>0.33333333333333331</v>
          </cell>
        </row>
      </sheetData>
      <sheetData sheetId="2" refreshError="1"/>
      <sheetData sheetId="3" refreshError="1"/>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YrAssumptions"/>
      <sheetName val="5YearAssumptions"/>
      <sheetName val="PrintReports"/>
      <sheetName val="Payroll"/>
      <sheetName val="Revenue"/>
      <sheetName val="Expenses"/>
      <sheetName val="US Management"/>
      <sheetName val="CreditLine"/>
      <sheetName val="CapEx"/>
      <sheetName val="PY"/>
      <sheetName val="CYBudget"/>
      <sheetName val="CrYrCumAct"/>
      <sheetName val="CrYrEst"/>
      <sheetName val="CashFlow"/>
      <sheetName val="5YrPLUSD"/>
      <sheetName val="RevStats"/>
      <sheetName val="SumComp"/>
      <sheetName val="BudPLUSD"/>
      <sheetName val="RevComp"/>
      <sheetName val="BE"/>
      <sheetName val="CrYrForePL"/>
      <sheetName val="AllCost"/>
      <sheetName val="BudPL-LC"/>
      <sheetName val="FYBudPLUSD"/>
      <sheetName val="RevGraph"/>
      <sheetName val="EbitdaGraph"/>
      <sheetName val="ExpGraph"/>
      <sheetName val="ListBoxes"/>
      <sheetName val="Module1"/>
      <sheetName val="Other software VCR"/>
      <sheetName val="Допущения"/>
      <sheetName val="Sched 11-ACTUALS"/>
      <sheetName val="Sheet1"/>
    </sheetNames>
    <sheetDataSet>
      <sheetData sheetId="0" refreshError="1"/>
      <sheetData sheetId="1">
        <row r="61">
          <cell r="B61" t="str">
            <v>Radio 7</v>
          </cell>
        </row>
      </sheetData>
      <sheetData sheetId="2">
        <row r="61">
          <cell r="B61" t="str">
            <v>Radio 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ices"/>
      <sheetName val="MSTV_CAPEX"/>
      <sheetName val="Content_OPEX"/>
      <sheetName val="Notes"/>
      <sheetName val="Market"/>
      <sheetName val="Users"/>
      <sheetName val="Revenues"/>
      <sheetName val="NewRStreams"/>
      <sheetName val="APP_CAPEX"/>
      <sheetName val="BSS_CAPEX"/>
      <sheetName val="STB_OPEX"/>
      <sheetName val="ProcessConsulting_OPEX"/>
      <sheetName val="OPEX"/>
      <sheetName val="Summary"/>
      <sheetName val="Лист1"/>
      <sheetName val="Dashboard"/>
      <sheetName val="US Peers"/>
      <sheetName val="CAN Peers"/>
      <sheetName val="Index data"/>
      <sheetName val="KZTMSTV_ business case2007_8"/>
      <sheetName val="Info"/>
    </sheetNames>
    <sheetDataSet>
      <sheetData sheetId="0" refreshError="1"/>
      <sheetData sheetId="1" refreshError="1">
        <row r="13">
          <cell r="B13">
            <v>1</v>
          </cell>
        </row>
        <row r="135">
          <cell r="B135">
            <v>195000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SampleY"/>
      <sheetName val="Свод за 2004г"/>
      <sheetName val="3 квартал"/>
      <sheetName val="Sample"/>
      <sheetName val="ГП ДИС"/>
      <sheetName val="Жамбылский ЦИТ"/>
      <sheetName val="алм"/>
      <sheetName val="атр"/>
      <sheetName val="вко"/>
      <sheetName val="жам"/>
      <sheetName val="зко"/>
      <sheetName val="кар"/>
      <sheetName val="кзыл"/>
      <sheetName val="кос"/>
      <sheetName val="ман"/>
      <sheetName val="пав"/>
      <sheetName val="ско"/>
      <sheetName val="юко"/>
      <sheetName val="АлТ"/>
      <sheetName val="АсТ"/>
      <sheetName val="дкп"/>
      <sheetName val="цр"/>
      <sheetName val="дс"/>
      <sheetName val="рто"/>
      <sheetName val="дст"/>
      <sheetName val="цпк"/>
      <sheetName val="эхо"/>
      <sheetName val="дтк"/>
      <sheetName val="ЦА"/>
      <sheetName val="Центр"/>
      <sheetName val="Собств"/>
      <sheetName val="ДИС"/>
      <sheetName val="Всего по ДИС"/>
      <sheetName val="Представ_в_Москве_(всего)"/>
      <sheetName val="Представ_в_Китае_(всего)"/>
      <sheetName val="Представ_в_Таджикистане_(всего)"/>
      <sheetName val="иа"/>
      <sheetName val="соб"/>
      <sheetName val="резерв"/>
      <sheetName val="ОАО_нов_подох"/>
      <sheetName val="Представ_в_Москве(ИА)"/>
      <sheetName val="ОАО_(сумма)_и_провер"/>
      <sheetName val="Представ_в_Москве_(ЭХО)"/>
      <sheetName val="Итого_по_филиалам"/>
      <sheetName val="Итого_всего"/>
      <sheetName val="ОАО (сумма) и провер_"/>
      <sheetName val="жам ЦИТ"/>
      <sheetName val="4 квартал"/>
      <sheetName val="акт"/>
      <sheetName val="акм"/>
      <sheetName val="2 квартал"/>
      <sheetName val="Свод за 2008г"/>
      <sheetName val="дстOld"/>
      <sheetName val="дсти"/>
      <sheetName val="юрдт"/>
      <sheetName val="дпд"/>
      <sheetName val="idc"/>
      <sheetName val="ДТК_(неосн)"/>
      <sheetName val="ДТК_(неосн)Old"/>
      <sheetName val="ЭХО_(неосн)"/>
      <sheetName val="ЭХО_(неосн)Old"/>
      <sheetName val="ДСТИ_(неосн)"/>
      <sheetName val="ДСТИ_(неосн)Old"/>
      <sheetName val="Представ_в_Москве_(всего)Old"/>
      <sheetName val="Представ_в_Москве_(ЦАиЭХО)"/>
      <sheetName val="Центр (2)"/>
    </sheetNames>
    <sheetDataSet>
      <sheetData sheetId="0" refreshError="1">
        <row r="19">
          <cell r="F19">
            <v>2006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распред плана по филиалам"/>
      <sheetName val="Разбивка плана"/>
      <sheetName val="План-факт"/>
      <sheetName val="Отчет"/>
      <sheetName val="Прогноз резерва"/>
      <sheetName val="Диаграммы"/>
      <sheetName val="Дашборд"/>
      <sheetName val="БЛ"/>
      <sheetName val="сальдо"/>
      <sheetName val="ручн проводки"/>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SampleY"/>
      <sheetName val="Sample"/>
      <sheetName val="2 квартал"/>
      <sheetName val="дстOld"/>
      <sheetName val="юрдт"/>
      <sheetName val="дпд"/>
      <sheetName val="иа"/>
      <sheetName val="соб"/>
      <sheetName val="idc"/>
      <sheetName val="резерв"/>
      <sheetName val="Свод за 2015г"/>
      <sheetName val="акм"/>
      <sheetName val="акт"/>
      <sheetName val="алм"/>
      <sheetName val="атр"/>
      <sheetName val="вко"/>
      <sheetName val="жам"/>
      <sheetName val="зко"/>
      <sheetName val="кар"/>
      <sheetName val="кзыл"/>
      <sheetName val="кос"/>
      <sheetName val="ман"/>
      <sheetName val="пав"/>
      <sheetName val="ско"/>
      <sheetName val="юко"/>
      <sheetName val="АлТ"/>
      <sheetName val="АсТ"/>
      <sheetName val="ДАИКТ"/>
      <sheetName val="ДИС"/>
      <sheetName val="ДКП"/>
      <sheetName val="ГЦУСТ"/>
      <sheetName val="ОДС"/>
      <sheetName val="дсти"/>
      <sheetName val="дтк"/>
      <sheetName val="ЦА"/>
      <sheetName val="Центр"/>
      <sheetName val="Собств"/>
      <sheetName val="АО"/>
      <sheetName val="Алтел"/>
      <sheetName val="Нурсат"/>
      <sheetName val="Онлайн"/>
      <sheetName val="Сигнум"/>
      <sheetName val="РадиоТелл"/>
      <sheetName val="Восток-Телеком"/>
      <sheetName val="KTCloudLab"/>
      <sheetName val="DigitalTV"/>
      <sheetName val="Maxcom"/>
      <sheetName val="BV"/>
      <sheetName val="Элиминация"/>
      <sheetName val="Консолид"/>
      <sheetName val="ДТК_(неосн)"/>
      <sheetName val="ДАИКТ_(неосн)"/>
      <sheetName val="ДСТИ_(неосн)"/>
      <sheetName val="Представ_в_Москве_(всего)"/>
      <sheetName val="Представ_в_Китае_(всего)"/>
      <sheetName val="Представ_в_Таджикистане_(всего)"/>
      <sheetName val="ДТК_(неосн)Old"/>
      <sheetName val="ЭХО_(неосн)Old"/>
      <sheetName val="ДСТИ_(неосн)Old"/>
      <sheetName val="ОАО_нов_подох"/>
      <sheetName val="Представ_в_Москве(ИА)"/>
      <sheetName val="ОАО_(сумма)_и_провер"/>
      <sheetName val="Представ_в_Москве_(всего)Old"/>
      <sheetName val="Представ_в_Москве_(ЦАиЭХО)"/>
      <sheetName val="Итого_по_филиалам"/>
      <sheetName val="Центр (2)"/>
      <sheetName val="Итого_всего"/>
      <sheetName val="ОАО (сумма) и провер_"/>
    </sheetNames>
    <sheetDataSet>
      <sheetData sheetId="0">
        <row r="2">
          <cell r="F2">
            <v>2011</v>
          </cell>
          <cell r="G2" t="str">
            <v>1 квартал</v>
          </cell>
          <cell r="H2" t="str">
            <v>январь</v>
          </cell>
          <cell r="I2" t="str">
            <v>января</v>
          </cell>
        </row>
        <row r="3">
          <cell r="E3" t="str">
            <v>акм</v>
          </cell>
          <cell r="F3">
            <v>2012</v>
          </cell>
          <cell r="G3" t="str">
            <v>2 квартал</v>
          </cell>
          <cell r="H3" t="str">
            <v>февраль</v>
          </cell>
          <cell r="I3" t="str">
            <v>февраля</v>
          </cell>
        </row>
        <row r="4">
          <cell r="E4" t="str">
            <v>акт</v>
          </cell>
          <cell r="F4">
            <v>2013</v>
          </cell>
          <cell r="G4" t="str">
            <v>3 квартал</v>
          </cell>
          <cell r="H4" t="str">
            <v>март</v>
          </cell>
          <cell r="I4" t="str">
            <v>марта</v>
          </cell>
        </row>
        <row r="5">
          <cell r="E5" t="str">
            <v>алм</v>
          </cell>
          <cell r="F5">
            <v>2014</v>
          </cell>
          <cell r="G5" t="str">
            <v>4 квартал</v>
          </cell>
          <cell r="H5" t="str">
            <v>апрель</v>
          </cell>
          <cell r="I5" t="str">
            <v>апреля</v>
          </cell>
        </row>
        <row r="6">
          <cell r="C6" t="str">
            <v>Первоначальный бюджет</v>
          </cell>
          <cell r="E6" t="str">
            <v>атр</v>
          </cell>
          <cell r="F6">
            <v>2015</v>
          </cell>
          <cell r="H6" t="str">
            <v>май</v>
          </cell>
          <cell r="I6" t="str">
            <v>мая</v>
          </cell>
        </row>
        <row r="7">
          <cell r="C7" t="str">
            <v>Корректировки</v>
          </cell>
          <cell r="E7" t="str">
            <v>вко</v>
          </cell>
          <cell r="F7">
            <v>2016</v>
          </cell>
          <cell r="H7" t="str">
            <v>июнь</v>
          </cell>
          <cell r="I7" t="str">
            <v>июня</v>
          </cell>
        </row>
        <row r="8">
          <cell r="C8" t="str">
            <v>Откорректированый бюджет</v>
          </cell>
          <cell r="E8" t="str">
            <v>жам</v>
          </cell>
          <cell r="F8">
            <v>2017</v>
          </cell>
          <cell r="H8" t="str">
            <v>июль</v>
          </cell>
          <cell r="I8" t="str">
            <v>июля</v>
          </cell>
        </row>
        <row r="9">
          <cell r="E9" t="str">
            <v>зко</v>
          </cell>
          <cell r="F9">
            <v>2018</v>
          </cell>
          <cell r="H9" t="str">
            <v>август</v>
          </cell>
          <cell r="I9" t="str">
            <v>августа</v>
          </cell>
        </row>
        <row r="10">
          <cell r="E10" t="str">
            <v>кар</v>
          </cell>
          <cell r="F10">
            <v>2019</v>
          </cell>
          <cell r="H10" t="str">
            <v>сентябрь</v>
          </cell>
          <cell r="I10" t="str">
            <v>сентября</v>
          </cell>
        </row>
        <row r="11">
          <cell r="E11" t="str">
            <v>кзыл</v>
          </cell>
          <cell r="H11" t="str">
            <v>октябрь</v>
          </cell>
          <cell r="I11" t="str">
            <v>октября</v>
          </cell>
        </row>
        <row r="12">
          <cell r="E12" t="str">
            <v>кос</v>
          </cell>
          <cell r="H12" t="str">
            <v>ноябрь</v>
          </cell>
          <cell r="I12" t="str">
            <v>ноября</v>
          </cell>
        </row>
        <row r="13">
          <cell r="E13" t="str">
            <v>ман</v>
          </cell>
          <cell r="H13" t="str">
            <v>декабрь</v>
          </cell>
          <cell r="I13" t="str">
            <v>декабря</v>
          </cell>
        </row>
        <row r="14">
          <cell r="E14" t="str">
            <v>пав</v>
          </cell>
        </row>
        <row r="15">
          <cell r="E15" t="str">
            <v>ско</v>
          </cell>
        </row>
        <row r="16">
          <cell r="E16" t="str">
            <v>юко</v>
          </cell>
        </row>
        <row r="17">
          <cell r="E17" t="str">
            <v>АлТ</v>
          </cell>
          <cell r="F17">
            <v>5</v>
          </cell>
        </row>
        <row r="18">
          <cell r="E18" t="str">
            <v>АсТ</v>
          </cell>
        </row>
        <row r="19">
          <cell r="E19" t="str">
            <v>дс</v>
          </cell>
          <cell r="G19">
            <v>4</v>
          </cell>
          <cell r="H19">
            <v>9</v>
          </cell>
        </row>
        <row r="20">
          <cell r="E20" t="str">
            <v>рто</v>
          </cell>
        </row>
        <row r="21">
          <cell r="E21" t="str">
            <v>цр</v>
          </cell>
          <cell r="F21">
            <v>2014</v>
          </cell>
          <cell r="H21">
            <v>8</v>
          </cell>
        </row>
        <row r="22">
          <cell r="E22" t="str">
            <v>дст</v>
          </cell>
        </row>
        <row r="23">
          <cell r="E23" t="str">
            <v>цпк</v>
          </cell>
          <cell r="F23">
            <v>2015</v>
          </cell>
          <cell r="H23">
            <v>10</v>
          </cell>
        </row>
        <row r="24">
          <cell r="E24" t="str">
            <v>эхо</v>
          </cell>
          <cell r="H24" t="str">
            <v>октябрь</v>
          </cell>
        </row>
        <row r="25">
          <cell r="E25" t="str">
            <v>дтк</v>
          </cell>
          <cell r="F25">
            <v>2015</v>
          </cell>
          <cell r="H25" t="str">
            <v>октябрь</v>
          </cell>
        </row>
        <row r="26">
          <cell r="E26" t="str">
            <v>дкп</v>
          </cell>
        </row>
        <row r="27">
          <cell r="E27" t="str">
            <v>ца</v>
          </cell>
        </row>
        <row r="28">
          <cell r="E28" t="str">
            <v>юрдт</v>
          </cell>
          <cell r="I28" t="str">
            <v>№ 000 от 01 октября 2003 г.</v>
          </cell>
        </row>
        <row r="29">
          <cell r="E29" t="str">
            <v>дпд</v>
          </cell>
        </row>
        <row r="30">
          <cell r="E30" t="str">
            <v>иа</v>
          </cell>
        </row>
        <row r="31">
          <cell r="E31" t="str">
            <v>соб</v>
          </cell>
        </row>
        <row r="32">
          <cell r="E32" t="str">
            <v>idc</v>
          </cell>
        </row>
        <row r="33">
          <cell r="E33" t="str">
            <v>Центр</v>
          </cell>
        </row>
        <row r="35">
          <cell r="E35" t="str">
            <v>ДТК_(неосн)</v>
          </cell>
        </row>
        <row r="36">
          <cell r="E36" t="str">
            <v>ЭХО_(неосн)</v>
          </cell>
        </row>
        <row r="37">
          <cell r="E37" t="str">
            <v>ДСТИ_(неосн)</v>
          </cell>
        </row>
        <row r="41">
          <cell r="E41" t="str">
            <v>Представ_в_Москве_(всего)</v>
          </cell>
        </row>
        <row r="44">
          <cell r="E44" t="str">
            <v>ОАО</v>
          </cell>
        </row>
      </sheetData>
      <sheetData sheetId="1"/>
      <sheetData sheetId="2"/>
      <sheetData sheetId="3"/>
      <sheetData sheetId="4"/>
      <sheetData sheetId="5"/>
      <sheetData sheetId="6"/>
      <sheetData sheetId="7"/>
      <sheetData sheetId="8"/>
      <sheetData sheetId="9"/>
      <sheetData sheetId="10"/>
      <sheetData sheetId="11">
        <row r="135">
          <cell r="B135">
            <v>4109526</v>
          </cell>
          <cell r="C135">
            <v>933199</v>
          </cell>
          <cell r="D135">
            <v>1023800</v>
          </cell>
          <cell r="E135">
            <v>1066649</v>
          </cell>
          <cell r="F135">
            <v>1085878</v>
          </cell>
          <cell r="G135">
            <v>495700</v>
          </cell>
          <cell r="H135">
            <v>103504</v>
          </cell>
          <cell r="I135">
            <v>125218</v>
          </cell>
          <cell r="J135">
            <v>120607</v>
          </cell>
          <cell r="K135">
            <v>146371</v>
          </cell>
          <cell r="L135">
            <v>96540</v>
          </cell>
          <cell r="M135">
            <v>10930</v>
          </cell>
          <cell r="N135">
            <v>29100</v>
          </cell>
          <cell r="O135">
            <v>26304</v>
          </cell>
          <cell r="P135">
            <v>30206</v>
          </cell>
          <cell r="Q135">
            <v>35897</v>
          </cell>
          <cell r="R135">
            <v>5730</v>
          </cell>
          <cell r="S135">
            <v>7067</v>
          </cell>
          <cell r="T135">
            <v>10500</v>
          </cell>
          <cell r="U135">
            <v>12600</v>
          </cell>
          <cell r="V135">
            <v>60643</v>
          </cell>
          <cell r="W135">
            <v>5200</v>
          </cell>
          <cell r="X135">
            <v>22033</v>
          </cell>
          <cell r="Y135">
            <v>15804</v>
          </cell>
          <cell r="Z135">
            <v>17606</v>
          </cell>
          <cell r="AA135">
            <v>131248</v>
          </cell>
          <cell r="AB135">
            <v>39652</v>
          </cell>
          <cell r="AC135">
            <v>27412</v>
          </cell>
          <cell r="AD135">
            <v>23812</v>
          </cell>
          <cell r="AE135">
            <v>40372</v>
          </cell>
          <cell r="AF135">
            <v>93000</v>
          </cell>
          <cell r="AG135">
            <v>23250</v>
          </cell>
          <cell r="AH135">
            <v>23250</v>
          </cell>
          <cell r="AI135">
            <v>23250</v>
          </cell>
          <cell r="AJ135">
            <v>23250</v>
          </cell>
          <cell r="AK135">
            <v>2248</v>
          </cell>
          <cell r="AL135">
            <v>562</v>
          </cell>
          <cell r="AM135">
            <v>562</v>
          </cell>
          <cell r="AN135">
            <v>562</v>
          </cell>
          <cell r="AO135">
            <v>562</v>
          </cell>
          <cell r="AP135">
            <v>36000</v>
          </cell>
          <cell r="AQ135">
            <v>15840</v>
          </cell>
          <cell r="AR135">
            <v>3600</v>
          </cell>
          <cell r="AS135">
            <v>0</v>
          </cell>
          <cell r="AT135">
            <v>16560</v>
          </cell>
          <cell r="AU135">
            <v>148482</v>
          </cell>
          <cell r="AV135">
            <v>17178</v>
          </cell>
          <cell r="AW135">
            <v>42311</v>
          </cell>
          <cell r="AX135">
            <v>45828</v>
          </cell>
          <cell r="AY135">
            <v>43165</v>
          </cell>
          <cell r="AZ135">
            <v>96471</v>
          </cell>
          <cell r="BA135">
            <v>6300</v>
          </cell>
          <cell r="BB135">
            <v>29000</v>
          </cell>
          <cell r="BC135">
            <v>31500</v>
          </cell>
          <cell r="BD135">
            <v>29671</v>
          </cell>
          <cell r="BE135">
            <v>14473</v>
          </cell>
          <cell r="BF135">
            <v>2100</v>
          </cell>
          <cell r="BG135">
            <v>3500</v>
          </cell>
          <cell r="BH135">
            <v>4800</v>
          </cell>
          <cell r="BI135">
            <v>4073</v>
          </cell>
          <cell r="BJ135">
            <v>8841</v>
          </cell>
          <cell r="BK135">
            <v>2211</v>
          </cell>
          <cell r="BL135">
            <v>2210</v>
          </cell>
          <cell r="BM135">
            <v>2210</v>
          </cell>
          <cell r="BN135">
            <v>2210</v>
          </cell>
          <cell r="BO135">
            <v>7896</v>
          </cell>
          <cell r="BP135">
            <v>1974</v>
          </cell>
          <cell r="BQ135">
            <v>1974</v>
          </cell>
          <cell r="BR135">
            <v>1974</v>
          </cell>
          <cell r="BS135">
            <v>1974</v>
          </cell>
          <cell r="BT135">
            <v>945</v>
          </cell>
          <cell r="BU135">
            <v>237</v>
          </cell>
          <cell r="BV135">
            <v>236</v>
          </cell>
          <cell r="BW135">
            <v>236</v>
          </cell>
          <cell r="BX135">
            <v>236</v>
          </cell>
          <cell r="BY135">
            <v>38170</v>
          </cell>
          <cell r="BZ135">
            <v>7417</v>
          </cell>
          <cell r="CA135">
            <v>9851</v>
          </cell>
          <cell r="CB135">
            <v>10868</v>
          </cell>
          <cell r="CC135">
            <v>10034</v>
          </cell>
          <cell r="CD135">
            <v>24000</v>
          </cell>
          <cell r="CE135">
            <v>6000</v>
          </cell>
          <cell r="CF135">
            <v>6000</v>
          </cell>
          <cell r="CG135">
            <v>6000</v>
          </cell>
          <cell r="CH135">
            <v>6000</v>
          </cell>
          <cell r="CI135">
            <v>6170</v>
          </cell>
          <cell r="CJ135">
            <v>617</v>
          </cell>
          <cell r="CK135">
            <v>1851</v>
          </cell>
          <cell r="CL135">
            <v>2468</v>
          </cell>
          <cell r="CM135">
            <v>1234</v>
          </cell>
          <cell r="CN135">
            <v>8000</v>
          </cell>
          <cell r="CO135">
            <v>800</v>
          </cell>
          <cell r="CP135">
            <v>2000</v>
          </cell>
          <cell r="CQ135">
            <v>2400</v>
          </cell>
          <cell r="CR135">
            <v>2800</v>
          </cell>
          <cell r="CS135">
            <v>5000</v>
          </cell>
          <cell r="CT135">
            <v>1250</v>
          </cell>
          <cell r="CU135">
            <v>1250</v>
          </cell>
          <cell r="CV135">
            <v>1250</v>
          </cell>
          <cell r="CW135">
            <v>1250</v>
          </cell>
          <cell r="CX135">
            <v>115430</v>
          </cell>
          <cell r="CY135">
            <v>34744</v>
          </cell>
          <cell r="CZ135">
            <v>25395</v>
          </cell>
          <cell r="DA135">
            <v>23663</v>
          </cell>
          <cell r="DB135">
            <v>31628</v>
          </cell>
          <cell r="DC135">
            <v>4000</v>
          </cell>
          <cell r="DD135">
            <v>1000</v>
          </cell>
          <cell r="DE135">
            <v>1000</v>
          </cell>
          <cell r="DF135">
            <v>1000</v>
          </cell>
          <cell r="DG135">
            <v>1000</v>
          </cell>
          <cell r="DH135">
            <v>1609132</v>
          </cell>
          <cell r="DI135">
            <v>386461</v>
          </cell>
          <cell r="DJ135">
            <v>402282</v>
          </cell>
          <cell r="DK135">
            <v>433926</v>
          </cell>
          <cell r="DL135">
            <v>386463</v>
          </cell>
          <cell r="DM135">
            <v>1435391</v>
          </cell>
          <cell r="DN135">
            <v>344494</v>
          </cell>
          <cell r="DO135">
            <v>358848</v>
          </cell>
          <cell r="DP135">
            <v>387555</v>
          </cell>
          <cell r="DQ135">
            <v>344494</v>
          </cell>
          <cell r="DR135">
            <v>89400</v>
          </cell>
          <cell r="DS135">
            <v>21456</v>
          </cell>
          <cell r="DT135">
            <v>22350</v>
          </cell>
          <cell r="DU135">
            <v>24138</v>
          </cell>
          <cell r="DV135">
            <v>21456</v>
          </cell>
          <cell r="DW135">
            <v>57435</v>
          </cell>
          <cell r="DX135">
            <v>13785</v>
          </cell>
          <cell r="DY135">
            <v>14358</v>
          </cell>
          <cell r="DZ135">
            <v>15507</v>
          </cell>
          <cell r="EA135">
            <v>13785</v>
          </cell>
          <cell r="EB135">
            <v>26906</v>
          </cell>
          <cell r="EC135">
            <v>6726</v>
          </cell>
          <cell r="ED135">
            <v>6726</v>
          </cell>
          <cell r="EE135">
            <v>6726</v>
          </cell>
          <cell r="EF135">
            <v>6728</v>
          </cell>
          <cell r="EG135">
            <v>0</v>
          </cell>
          <cell r="EH135">
            <v>0</v>
          </cell>
          <cell r="EI135">
            <v>0</v>
          </cell>
          <cell r="EJ135">
            <v>0</v>
          </cell>
          <cell r="EK135">
            <v>0</v>
          </cell>
          <cell r="EL135">
            <v>2004694</v>
          </cell>
          <cell r="EM135">
            <v>443234</v>
          </cell>
          <cell r="EN135">
            <v>496300</v>
          </cell>
          <cell r="EO135">
            <v>512116</v>
          </cell>
          <cell r="EP135">
            <v>553044</v>
          </cell>
          <cell r="EQ135">
            <v>38612</v>
          </cell>
          <cell r="ER135">
            <v>0</v>
          </cell>
          <cell r="ES135">
            <v>8121</v>
          </cell>
          <cell r="ET135">
            <v>2314</v>
          </cell>
          <cell r="EU135">
            <v>28177</v>
          </cell>
          <cell r="EV135">
            <v>30491</v>
          </cell>
          <cell r="EW135">
            <v>0</v>
          </cell>
          <cell r="EX135">
            <v>0</v>
          </cell>
          <cell r="EY135">
            <v>2314</v>
          </cell>
          <cell r="EZ135">
            <v>28177</v>
          </cell>
          <cell r="FA135">
            <v>11904</v>
          </cell>
          <cell r="FB135">
            <v>0</v>
          </cell>
          <cell r="FC135">
            <v>0</v>
          </cell>
          <cell r="FD135">
            <v>1427</v>
          </cell>
          <cell r="FE135">
            <v>10477</v>
          </cell>
          <cell r="FF135">
            <v>0</v>
          </cell>
          <cell r="FG135">
            <v>0</v>
          </cell>
          <cell r="FH135">
            <v>0</v>
          </cell>
          <cell r="FI135">
            <v>0</v>
          </cell>
          <cell r="FJ135">
            <v>0</v>
          </cell>
          <cell r="FK135">
            <v>16536</v>
          </cell>
          <cell r="FL135">
            <v>0</v>
          </cell>
          <cell r="FM135">
            <v>0</v>
          </cell>
          <cell r="FN135">
            <v>536</v>
          </cell>
          <cell r="FO135">
            <v>16000</v>
          </cell>
          <cell r="FP135">
            <v>2051</v>
          </cell>
          <cell r="FQ135">
            <v>0</v>
          </cell>
          <cell r="FR135">
            <v>0</v>
          </cell>
          <cell r="FS135">
            <v>351</v>
          </cell>
          <cell r="FT135">
            <v>1700</v>
          </cell>
          <cell r="FU135">
            <v>8121</v>
          </cell>
          <cell r="FV135">
            <v>0</v>
          </cell>
          <cell r="FW135">
            <v>8121</v>
          </cell>
          <cell r="FX135">
            <v>0</v>
          </cell>
          <cell r="FY135">
            <v>0</v>
          </cell>
          <cell r="FZ135">
            <v>39246</v>
          </cell>
          <cell r="GA135">
            <v>9424</v>
          </cell>
          <cell r="GB135">
            <v>9810</v>
          </cell>
          <cell r="GC135">
            <v>10584</v>
          </cell>
          <cell r="GD135">
            <v>9428</v>
          </cell>
          <cell r="GE135">
            <v>35566</v>
          </cell>
          <cell r="GF135">
            <v>8536</v>
          </cell>
          <cell r="GG135">
            <v>8892</v>
          </cell>
          <cell r="GH135">
            <v>9603</v>
          </cell>
          <cell r="GI135">
            <v>8535</v>
          </cell>
          <cell r="GJ135">
            <v>2148</v>
          </cell>
          <cell r="GK135">
            <v>516</v>
          </cell>
          <cell r="GL135">
            <v>537</v>
          </cell>
          <cell r="GM135">
            <v>579</v>
          </cell>
          <cell r="GN135">
            <v>516</v>
          </cell>
          <cell r="GO135">
            <v>1059</v>
          </cell>
          <cell r="GP135">
            <v>255</v>
          </cell>
          <cell r="GQ135">
            <v>264</v>
          </cell>
          <cell r="GR135">
            <v>285</v>
          </cell>
          <cell r="GS135">
            <v>255</v>
          </cell>
          <cell r="GT135">
            <v>473</v>
          </cell>
          <cell r="GU135">
            <v>117</v>
          </cell>
          <cell r="GV135">
            <v>117</v>
          </cell>
          <cell r="GW135">
            <v>117</v>
          </cell>
          <cell r="GX135">
            <v>122</v>
          </cell>
          <cell r="GY135">
            <v>0</v>
          </cell>
          <cell r="GZ135">
            <v>0</v>
          </cell>
          <cell r="HA135">
            <v>0</v>
          </cell>
          <cell r="HB135">
            <v>0</v>
          </cell>
          <cell r="HC135">
            <v>0</v>
          </cell>
          <cell r="HD135">
            <v>91244</v>
          </cell>
          <cell r="HE135">
            <v>21533</v>
          </cell>
          <cell r="HF135">
            <v>21533</v>
          </cell>
          <cell r="HG135">
            <v>26645</v>
          </cell>
          <cell r="HH135">
            <v>21533</v>
          </cell>
          <cell r="HI135">
            <v>5112</v>
          </cell>
          <cell r="HJ135">
            <v>0</v>
          </cell>
          <cell r="HK135">
            <v>0</v>
          </cell>
          <cell r="HL135">
            <v>5112</v>
          </cell>
          <cell r="HM135">
            <v>0</v>
          </cell>
          <cell r="HN135">
            <v>40190</v>
          </cell>
          <cell r="HO135">
            <v>3989</v>
          </cell>
          <cell r="HP135">
            <v>8078</v>
          </cell>
          <cell r="HQ135">
            <v>16056</v>
          </cell>
          <cell r="HR135">
            <v>12067</v>
          </cell>
          <cell r="HS135">
            <v>0</v>
          </cell>
          <cell r="HT135">
            <v>0</v>
          </cell>
          <cell r="HU135">
            <v>0</v>
          </cell>
          <cell r="HV135">
            <v>0</v>
          </cell>
          <cell r="HW135">
            <v>0</v>
          </cell>
          <cell r="HX135">
            <v>33000</v>
          </cell>
          <cell r="HY135">
            <v>8250</v>
          </cell>
          <cell r="HZ135">
            <v>7775</v>
          </cell>
          <cell r="IA135">
            <v>7775</v>
          </cell>
          <cell r="IB135">
            <v>9200</v>
          </cell>
          <cell r="IC135">
            <v>7683</v>
          </cell>
          <cell r="ID135">
            <v>1921</v>
          </cell>
          <cell r="IE135">
            <v>1921</v>
          </cell>
          <cell r="IF135">
            <v>1921</v>
          </cell>
          <cell r="IG135">
            <v>1920</v>
          </cell>
          <cell r="IH135">
            <v>9500</v>
          </cell>
          <cell r="II135">
            <v>2375</v>
          </cell>
          <cell r="IJ135">
            <v>1900</v>
          </cell>
          <cell r="IK135">
            <v>1900</v>
          </cell>
          <cell r="IL135">
            <v>3325</v>
          </cell>
          <cell r="IM135">
            <v>3800</v>
          </cell>
          <cell r="IN135">
            <v>760</v>
          </cell>
          <cell r="IO135">
            <v>1026</v>
          </cell>
          <cell r="IP135">
            <v>1140</v>
          </cell>
          <cell r="IQ135">
            <v>874</v>
          </cell>
        </row>
        <row r="136">
          <cell r="B136">
            <v>3424478</v>
          </cell>
          <cell r="C136">
            <v>761694</v>
          </cell>
          <cell r="D136">
            <v>840757</v>
          </cell>
          <cell r="E136">
            <v>909873</v>
          </cell>
          <cell r="F136">
            <v>912154</v>
          </cell>
          <cell r="G136">
            <v>418009</v>
          </cell>
          <cell r="H136">
            <v>77119</v>
          </cell>
          <cell r="I136">
            <v>92537</v>
          </cell>
          <cell r="J136">
            <v>111267</v>
          </cell>
          <cell r="K136">
            <v>137086</v>
          </cell>
          <cell r="L136">
            <v>116795</v>
          </cell>
          <cell r="M136">
            <v>11679</v>
          </cell>
          <cell r="N136">
            <v>23359</v>
          </cell>
          <cell r="O136">
            <v>35039</v>
          </cell>
          <cell r="P136">
            <v>46718</v>
          </cell>
          <cell r="Q136">
            <v>25282</v>
          </cell>
          <cell r="R136">
            <v>2528</v>
          </cell>
          <cell r="S136">
            <v>5056</v>
          </cell>
          <cell r="T136">
            <v>7585</v>
          </cell>
          <cell r="U136">
            <v>10113</v>
          </cell>
          <cell r="V136">
            <v>91513</v>
          </cell>
          <cell r="W136">
            <v>9151</v>
          </cell>
          <cell r="X136">
            <v>18303</v>
          </cell>
          <cell r="Y136">
            <v>27454</v>
          </cell>
          <cell r="Z136">
            <v>36605</v>
          </cell>
          <cell r="AA136">
            <v>68744</v>
          </cell>
          <cell r="AB136">
            <v>19936</v>
          </cell>
          <cell r="AC136">
            <v>15536</v>
          </cell>
          <cell r="AD136">
            <v>14436</v>
          </cell>
          <cell r="AE136">
            <v>18836</v>
          </cell>
          <cell r="AF136">
            <v>55000</v>
          </cell>
          <cell r="AG136">
            <v>13750</v>
          </cell>
          <cell r="AH136">
            <v>13750</v>
          </cell>
          <cell r="AI136">
            <v>13750</v>
          </cell>
          <cell r="AJ136">
            <v>13750</v>
          </cell>
          <cell r="AK136">
            <v>2744</v>
          </cell>
          <cell r="AL136">
            <v>686</v>
          </cell>
          <cell r="AM136">
            <v>686</v>
          </cell>
          <cell r="AN136">
            <v>686</v>
          </cell>
          <cell r="AO136">
            <v>686</v>
          </cell>
          <cell r="AP136">
            <v>11000</v>
          </cell>
          <cell r="AQ136">
            <v>5500</v>
          </cell>
          <cell r="AR136">
            <v>1100</v>
          </cell>
          <cell r="AS136">
            <v>0</v>
          </cell>
          <cell r="AT136">
            <v>4400</v>
          </cell>
          <cell r="AU136">
            <v>121387</v>
          </cell>
          <cell r="AV136">
            <v>15806</v>
          </cell>
          <cell r="AW136">
            <v>26942</v>
          </cell>
          <cell r="AX136">
            <v>35092</v>
          </cell>
          <cell r="AY136">
            <v>43547</v>
          </cell>
          <cell r="AZ136">
            <v>81514</v>
          </cell>
          <cell r="BA136">
            <v>8151</v>
          </cell>
          <cell r="BB136">
            <v>16303</v>
          </cell>
          <cell r="BC136">
            <v>24454</v>
          </cell>
          <cell r="BD136">
            <v>32606</v>
          </cell>
          <cell r="BE136">
            <v>11257</v>
          </cell>
          <cell r="BF136">
            <v>1257</v>
          </cell>
          <cell r="BG136">
            <v>2251</v>
          </cell>
          <cell r="BH136">
            <v>3377</v>
          </cell>
          <cell r="BI136">
            <v>4372</v>
          </cell>
          <cell r="BJ136">
            <v>4961</v>
          </cell>
          <cell r="BK136">
            <v>1240</v>
          </cell>
          <cell r="BL136">
            <v>1241</v>
          </cell>
          <cell r="BM136">
            <v>1240</v>
          </cell>
          <cell r="BN136">
            <v>1240</v>
          </cell>
          <cell r="BO136">
            <v>4456</v>
          </cell>
          <cell r="BP136">
            <v>1114</v>
          </cell>
          <cell r="BQ136">
            <v>1114</v>
          </cell>
          <cell r="BR136">
            <v>1114</v>
          </cell>
          <cell r="BS136">
            <v>1114</v>
          </cell>
          <cell r="BT136">
            <v>505</v>
          </cell>
          <cell r="BU136">
            <v>126</v>
          </cell>
          <cell r="BV136">
            <v>127</v>
          </cell>
          <cell r="BW136">
            <v>126</v>
          </cell>
          <cell r="BX136">
            <v>126</v>
          </cell>
          <cell r="BY136">
            <v>31312</v>
          </cell>
          <cell r="BZ136">
            <v>5515</v>
          </cell>
          <cell r="CA136">
            <v>8498</v>
          </cell>
          <cell r="CB136">
            <v>8498</v>
          </cell>
          <cell r="CC136">
            <v>8801</v>
          </cell>
          <cell r="CD136">
            <v>17912</v>
          </cell>
          <cell r="CE136">
            <v>4478</v>
          </cell>
          <cell r="CF136">
            <v>4478</v>
          </cell>
          <cell r="CG136">
            <v>4478</v>
          </cell>
          <cell r="CH136">
            <v>4478</v>
          </cell>
          <cell r="CI136">
            <v>7350</v>
          </cell>
          <cell r="CJ136">
            <v>735</v>
          </cell>
          <cell r="CK136">
            <v>2205</v>
          </cell>
          <cell r="CL136">
            <v>2205</v>
          </cell>
          <cell r="CM136">
            <v>2205</v>
          </cell>
          <cell r="CN136">
            <v>6050</v>
          </cell>
          <cell r="CO136">
            <v>302</v>
          </cell>
          <cell r="CP136">
            <v>1815</v>
          </cell>
          <cell r="CQ136">
            <v>1815</v>
          </cell>
          <cell r="CR136">
            <v>2118</v>
          </cell>
          <cell r="CS136">
            <v>3600</v>
          </cell>
          <cell r="CT136">
            <v>900</v>
          </cell>
          <cell r="CU136">
            <v>900</v>
          </cell>
          <cell r="CV136">
            <v>900</v>
          </cell>
          <cell r="CW136">
            <v>900</v>
          </cell>
          <cell r="CX136">
            <v>107083</v>
          </cell>
          <cell r="CY136">
            <v>28698</v>
          </cell>
          <cell r="CZ136">
            <v>25700</v>
          </cell>
          <cell r="DA136">
            <v>25700</v>
          </cell>
          <cell r="DB136">
            <v>26985</v>
          </cell>
          <cell r="DC136">
            <v>4000</v>
          </cell>
          <cell r="DD136">
            <v>1000</v>
          </cell>
          <cell r="DE136">
            <v>1000</v>
          </cell>
          <cell r="DF136">
            <v>1000</v>
          </cell>
          <cell r="DG136">
            <v>1000</v>
          </cell>
          <cell r="DH136">
            <v>1369337</v>
          </cell>
          <cell r="DI136">
            <v>327265</v>
          </cell>
          <cell r="DJ136">
            <v>350533</v>
          </cell>
          <cell r="DK136">
            <v>353209</v>
          </cell>
          <cell r="DL136">
            <v>338330</v>
          </cell>
          <cell r="DM136">
            <v>1221488</v>
          </cell>
          <cell r="DN136">
            <v>291702</v>
          </cell>
          <cell r="DO136">
            <v>312809</v>
          </cell>
          <cell r="DP136">
            <v>315238</v>
          </cell>
          <cell r="DQ136">
            <v>301739</v>
          </cell>
          <cell r="DR136">
            <v>76079</v>
          </cell>
          <cell r="DS136">
            <v>18168</v>
          </cell>
          <cell r="DT136">
            <v>19484</v>
          </cell>
          <cell r="DU136">
            <v>19634</v>
          </cell>
          <cell r="DV136">
            <v>18793</v>
          </cell>
          <cell r="DW136">
            <v>48873</v>
          </cell>
          <cell r="DX136">
            <v>11671</v>
          </cell>
          <cell r="DY136">
            <v>12516</v>
          </cell>
          <cell r="DZ136">
            <v>12613</v>
          </cell>
          <cell r="EA136">
            <v>12073</v>
          </cell>
          <cell r="EB136">
            <v>22897</v>
          </cell>
          <cell r="EC136">
            <v>5724</v>
          </cell>
          <cell r="ED136">
            <v>5724</v>
          </cell>
          <cell r="EE136">
            <v>5724</v>
          </cell>
          <cell r="EF136">
            <v>5725</v>
          </cell>
          <cell r="EG136">
            <v>0</v>
          </cell>
          <cell r="EH136">
            <v>0</v>
          </cell>
          <cell r="EI136">
            <v>0</v>
          </cell>
          <cell r="EJ136">
            <v>0</v>
          </cell>
          <cell r="EK136">
            <v>0</v>
          </cell>
          <cell r="EL136">
            <v>1637132</v>
          </cell>
          <cell r="EM136">
            <v>357310</v>
          </cell>
          <cell r="EN136">
            <v>397687</v>
          </cell>
          <cell r="EO136">
            <v>445397</v>
          </cell>
          <cell r="EP136">
            <v>436738</v>
          </cell>
          <cell r="EQ136">
            <v>39377</v>
          </cell>
          <cell r="ER136">
            <v>0</v>
          </cell>
          <cell r="ES136">
            <v>1465</v>
          </cell>
          <cell r="ET136">
            <v>20742</v>
          </cell>
          <cell r="EU136">
            <v>17170</v>
          </cell>
          <cell r="EV136">
            <v>34492</v>
          </cell>
          <cell r="EW136">
            <v>0</v>
          </cell>
          <cell r="EX136">
            <v>0</v>
          </cell>
          <cell r="EY136">
            <v>17322</v>
          </cell>
          <cell r="EZ136">
            <v>17170</v>
          </cell>
          <cell r="FA136">
            <v>19305</v>
          </cell>
          <cell r="FB136">
            <v>0</v>
          </cell>
          <cell r="FC136">
            <v>0</v>
          </cell>
          <cell r="FD136">
            <v>10322</v>
          </cell>
          <cell r="FE136">
            <v>8983</v>
          </cell>
          <cell r="FF136">
            <v>0</v>
          </cell>
          <cell r="FG136">
            <v>0</v>
          </cell>
          <cell r="FH136">
            <v>0</v>
          </cell>
          <cell r="FI136">
            <v>0</v>
          </cell>
          <cell r="FJ136">
            <v>0</v>
          </cell>
          <cell r="FK136">
            <v>10458</v>
          </cell>
          <cell r="FL136">
            <v>0</v>
          </cell>
          <cell r="FM136">
            <v>0</v>
          </cell>
          <cell r="FN136">
            <v>5000</v>
          </cell>
          <cell r="FO136">
            <v>5458</v>
          </cell>
          <cell r="FP136">
            <v>4729</v>
          </cell>
          <cell r="FQ136">
            <v>0</v>
          </cell>
          <cell r="FR136">
            <v>0</v>
          </cell>
          <cell r="FS136">
            <v>2000</v>
          </cell>
          <cell r="FT136">
            <v>2729</v>
          </cell>
          <cell r="FU136">
            <v>4885</v>
          </cell>
          <cell r="FV136">
            <v>0</v>
          </cell>
          <cell r="FW136">
            <v>1465</v>
          </cell>
          <cell r="FX136">
            <v>3420</v>
          </cell>
          <cell r="FY136">
            <v>0</v>
          </cell>
          <cell r="FZ136">
            <v>30553</v>
          </cell>
          <cell r="GA136">
            <v>7304</v>
          </cell>
          <cell r="GB136">
            <v>8328</v>
          </cell>
          <cell r="GC136">
            <v>7530</v>
          </cell>
          <cell r="GD136">
            <v>7391</v>
          </cell>
          <cell r="GE136">
            <v>27687</v>
          </cell>
          <cell r="GF136">
            <v>6615</v>
          </cell>
          <cell r="GG136">
            <v>7554</v>
          </cell>
          <cell r="GH136">
            <v>6821</v>
          </cell>
          <cell r="GI136">
            <v>6697</v>
          </cell>
          <cell r="GJ136">
            <v>1672</v>
          </cell>
          <cell r="GK136">
            <v>399</v>
          </cell>
          <cell r="GL136">
            <v>456</v>
          </cell>
          <cell r="GM136">
            <v>412</v>
          </cell>
          <cell r="GN136">
            <v>405</v>
          </cell>
          <cell r="GO136">
            <v>826</v>
          </cell>
          <cell r="GP136">
            <v>197</v>
          </cell>
          <cell r="GQ136">
            <v>225</v>
          </cell>
          <cell r="GR136">
            <v>204</v>
          </cell>
          <cell r="GS136">
            <v>200</v>
          </cell>
          <cell r="GT136">
            <v>368</v>
          </cell>
          <cell r="GU136">
            <v>93</v>
          </cell>
          <cell r="GV136">
            <v>93</v>
          </cell>
          <cell r="GW136">
            <v>93</v>
          </cell>
          <cell r="GX136">
            <v>89</v>
          </cell>
          <cell r="GY136">
            <v>0</v>
          </cell>
          <cell r="GZ136">
            <v>0</v>
          </cell>
          <cell r="HA136">
            <v>0</v>
          </cell>
          <cell r="HB136">
            <v>0</v>
          </cell>
          <cell r="HC136">
            <v>0</v>
          </cell>
          <cell r="HD136">
            <v>77036</v>
          </cell>
          <cell r="HE136">
            <v>17823</v>
          </cell>
          <cell r="HF136">
            <v>17823</v>
          </cell>
          <cell r="HG136">
            <v>23567</v>
          </cell>
          <cell r="HH136">
            <v>17823</v>
          </cell>
          <cell r="HI136">
            <v>5744</v>
          </cell>
          <cell r="HJ136">
            <v>0</v>
          </cell>
          <cell r="HK136">
            <v>0</v>
          </cell>
          <cell r="HL136">
            <v>5744</v>
          </cell>
          <cell r="HM136">
            <v>0</v>
          </cell>
          <cell r="HN136">
            <v>24627</v>
          </cell>
          <cell r="HO136">
            <v>2433</v>
          </cell>
          <cell r="HP136">
            <v>4965</v>
          </cell>
          <cell r="HQ136">
            <v>9831</v>
          </cell>
          <cell r="HR136">
            <v>7398</v>
          </cell>
          <cell r="HS136">
            <v>11230</v>
          </cell>
          <cell r="HT136">
            <v>570</v>
          </cell>
          <cell r="HU136">
            <v>2190</v>
          </cell>
          <cell r="HV136">
            <v>4500</v>
          </cell>
          <cell r="HW136">
            <v>3970</v>
          </cell>
          <cell r="HX136">
            <v>19202</v>
          </cell>
          <cell r="HY136">
            <v>4934</v>
          </cell>
          <cell r="HZ136">
            <v>4509</v>
          </cell>
          <cell r="IA136">
            <v>4510</v>
          </cell>
          <cell r="IB136">
            <v>5249</v>
          </cell>
          <cell r="IC136">
            <v>9940</v>
          </cell>
          <cell r="ID136">
            <v>2554</v>
          </cell>
          <cell r="IE136">
            <v>2334</v>
          </cell>
          <cell r="IF136">
            <v>2334</v>
          </cell>
          <cell r="IG136">
            <v>2718</v>
          </cell>
          <cell r="IH136">
            <v>8500</v>
          </cell>
          <cell r="II136">
            <v>2125</v>
          </cell>
          <cell r="IJ136">
            <v>1700</v>
          </cell>
          <cell r="IK136">
            <v>1700</v>
          </cell>
          <cell r="IL136">
            <v>2975</v>
          </cell>
          <cell r="IM136">
            <v>1200</v>
          </cell>
          <cell r="IN136">
            <v>240</v>
          </cell>
          <cell r="IO136">
            <v>324</v>
          </cell>
          <cell r="IP136">
            <v>360</v>
          </cell>
          <cell r="IQ136">
            <v>276</v>
          </cell>
        </row>
        <row r="137">
          <cell r="B137">
            <v>6146794</v>
          </cell>
          <cell r="C137">
            <v>1397062</v>
          </cell>
          <cell r="D137">
            <v>1522333</v>
          </cell>
          <cell r="E137">
            <v>1601460</v>
          </cell>
          <cell r="F137">
            <v>1625939</v>
          </cell>
          <cell r="G137">
            <v>866360</v>
          </cell>
          <cell r="H137">
            <v>180518</v>
          </cell>
          <cell r="I137">
            <v>209121</v>
          </cell>
          <cell r="J137">
            <v>213089</v>
          </cell>
          <cell r="K137">
            <v>263632</v>
          </cell>
          <cell r="L137">
            <v>207439</v>
          </cell>
          <cell r="M137">
            <v>22600</v>
          </cell>
          <cell r="N137">
            <v>51476</v>
          </cell>
          <cell r="O137">
            <v>56118</v>
          </cell>
          <cell r="P137">
            <v>77245</v>
          </cell>
          <cell r="Q137">
            <v>100673</v>
          </cell>
          <cell r="R137">
            <v>14500</v>
          </cell>
          <cell r="S137">
            <v>20500</v>
          </cell>
          <cell r="T137">
            <v>25673</v>
          </cell>
          <cell r="U137">
            <v>40000</v>
          </cell>
          <cell r="V137">
            <v>106766</v>
          </cell>
          <cell r="W137">
            <v>8100</v>
          </cell>
          <cell r="X137">
            <v>30976</v>
          </cell>
          <cell r="Y137">
            <v>30445</v>
          </cell>
          <cell r="Z137">
            <v>37245</v>
          </cell>
          <cell r="AA137">
            <v>239200</v>
          </cell>
          <cell r="AB137">
            <v>80550</v>
          </cell>
          <cell r="AC137">
            <v>47350</v>
          </cell>
          <cell r="AD137">
            <v>40710</v>
          </cell>
          <cell r="AE137">
            <v>70590</v>
          </cell>
          <cell r="AF137">
            <v>148000</v>
          </cell>
          <cell r="AG137">
            <v>37000</v>
          </cell>
          <cell r="AH137">
            <v>37000</v>
          </cell>
          <cell r="AI137">
            <v>37000</v>
          </cell>
          <cell r="AJ137">
            <v>37000</v>
          </cell>
          <cell r="AK137">
            <v>8200</v>
          </cell>
          <cell r="AL137">
            <v>2050</v>
          </cell>
          <cell r="AM137">
            <v>2050</v>
          </cell>
          <cell r="AN137">
            <v>2050</v>
          </cell>
          <cell r="AO137">
            <v>2050</v>
          </cell>
          <cell r="AP137">
            <v>83000</v>
          </cell>
          <cell r="AQ137">
            <v>41500</v>
          </cell>
          <cell r="AR137">
            <v>8300</v>
          </cell>
          <cell r="AS137">
            <v>1660</v>
          </cell>
          <cell r="AT137">
            <v>31540</v>
          </cell>
          <cell r="AU137">
            <v>266530</v>
          </cell>
          <cell r="AV137">
            <v>31833</v>
          </cell>
          <cell r="AW137">
            <v>74892</v>
          </cell>
          <cell r="AX137">
            <v>80858</v>
          </cell>
          <cell r="AY137">
            <v>78947</v>
          </cell>
          <cell r="AZ137">
            <v>205833</v>
          </cell>
          <cell r="BA137">
            <v>19978</v>
          </cell>
          <cell r="BB137">
            <v>57188</v>
          </cell>
          <cell r="BC137">
            <v>63804</v>
          </cell>
          <cell r="BD137">
            <v>64863</v>
          </cell>
          <cell r="BE137">
            <v>60046</v>
          </cell>
          <cell r="BF137">
            <v>7821</v>
          </cell>
          <cell r="BG137">
            <v>13430</v>
          </cell>
          <cell r="BH137">
            <v>17424</v>
          </cell>
          <cell r="BI137">
            <v>21371</v>
          </cell>
          <cell r="BJ137">
            <v>3697</v>
          </cell>
          <cell r="BK137">
            <v>925</v>
          </cell>
          <cell r="BL137">
            <v>924</v>
          </cell>
          <cell r="BM137">
            <v>924</v>
          </cell>
          <cell r="BN137">
            <v>924</v>
          </cell>
          <cell r="BO137">
            <v>3257</v>
          </cell>
          <cell r="BP137">
            <v>815</v>
          </cell>
          <cell r="BQ137">
            <v>814</v>
          </cell>
          <cell r="BR137">
            <v>814</v>
          </cell>
          <cell r="BS137">
            <v>814</v>
          </cell>
          <cell r="BT137">
            <v>440</v>
          </cell>
          <cell r="BU137">
            <v>110</v>
          </cell>
          <cell r="BV137">
            <v>110</v>
          </cell>
          <cell r="BW137">
            <v>110</v>
          </cell>
          <cell r="BX137">
            <v>110</v>
          </cell>
          <cell r="BY137">
            <v>55000</v>
          </cell>
          <cell r="BZ137">
            <v>10430</v>
          </cell>
          <cell r="CA137">
            <v>16280</v>
          </cell>
          <cell r="CB137">
            <v>15630</v>
          </cell>
          <cell r="CC137">
            <v>12660</v>
          </cell>
          <cell r="CD137">
            <v>32000</v>
          </cell>
          <cell r="CE137">
            <v>8000</v>
          </cell>
          <cell r="CF137">
            <v>8000</v>
          </cell>
          <cell r="CG137">
            <v>8000</v>
          </cell>
          <cell r="CH137">
            <v>8000</v>
          </cell>
          <cell r="CI137">
            <v>14000</v>
          </cell>
          <cell r="CJ137">
            <v>2380</v>
          </cell>
          <cell r="CK137">
            <v>5180</v>
          </cell>
          <cell r="CL137">
            <v>4480</v>
          </cell>
          <cell r="CM137">
            <v>1960</v>
          </cell>
          <cell r="CN137">
            <v>9000</v>
          </cell>
          <cell r="CO137">
            <v>50</v>
          </cell>
          <cell r="CP137">
            <v>3100</v>
          </cell>
          <cell r="CQ137">
            <v>3150</v>
          </cell>
          <cell r="CR137">
            <v>2700</v>
          </cell>
          <cell r="CS137">
            <v>2000</v>
          </cell>
          <cell r="CT137">
            <v>500</v>
          </cell>
          <cell r="CU137">
            <v>500</v>
          </cell>
          <cell r="CV137">
            <v>500</v>
          </cell>
          <cell r="CW137">
            <v>500</v>
          </cell>
          <cell r="CX137">
            <v>144751</v>
          </cell>
          <cell r="CY137">
            <v>43425</v>
          </cell>
          <cell r="CZ137">
            <v>33293</v>
          </cell>
          <cell r="DA137">
            <v>33293</v>
          </cell>
          <cell r="DB137">
            <v>34740</v>
          </cell>
          <cell r="DC137">
            <v>8440</v>
          </cell>
          <cell r="DD137">
            <v>2110</v>
          </cell>
          <cell r="DE137">
            <v>2110</v>
          </cell>
          <cell r="DF137">
            <v>2110</v>
          </cell>
          <cell r="DG137">
            <v>2110</v>
          </cell>
          <cell r="DH137">
            <v>2609481</v>
          </cell>
          <cell r="DI137">
            <v>626720</v>
          </cell>
          <cell r="DJ137">
            <v>652383</v>
          </cell>
          <cell r="DK137">
            <v>678047</v>
          </cell>
          <cell r="DL137">
            <v>652331</v>
          </cell>
          <cell r="DM137">
            <v>2327727</v>
          </cell>
          <cell r="DN137">
            <v>558662</v>
          </cell>
          <cell r="DO137">
            <v>581944</v>
          </cell>
          <cell r="DP137">
            <v>605225</v>
          </cell>
          <cell r="DQ137">
            <v>581896</v>
          </cell>
          <cell r="DR137">
            <v>144980</v>
          </cell>
          <cell r="DS137">
            <v>34795</v>
          </cell>
          <cell r="DT137">
            <v>36246</v>
          </cell>
          <cell r="DU137">
            <v>37696</v>
          </cell>
          <cell r="DV137">
            <v>36243</v>
          </cell>
          <cell r="DW137">
            <v>93141</v>
          </cell>
          <cell r="DX137">
            <v>22355</v>
          </cell>
          <cell r="DY137">
            <v>23285</v>
          </cell>
          <cell r="DZ137">
            <v>24218</v>
          </cell>
          <cell r="EA137">
            <v>23283</v>
          </cell>
          <cell r="EB137">
            <v>43633</v>
          </cell>
          <cell r="EC137">
            <v>10908</v>
          </cell>
          <cell r="ED137">
            <v>10908</v>
          </cell>
          <cell r="EE137">
            <v>10908</v>
          </cell>
          <cell r="EF137">
            <v>10909</v>
          </cell>
          <cell r="EG137">
            <v>0</v>
          </cell>
          <cell r="EH137">
            <v>0</v>
          </cell>
          <cell r="EI137">
            <v>0</v>
          </cell>
          <cell r="EJ137">
            <v>0</v>
          </cell>
          <cell r="EK137">
            <v>0</v>
          </cell>
          <cell r="EL137">
            <v>2670953</v>
          </cell>
          <cell r="EM137">
            <v>589824</v>
          </cell>
          <cell r="EN137">
            <v>660829</v>
          </cell>
          <cell r="EO137">
            <v>710324</v>
          </cell>
          <cell r="EP137">
            <v>709976</v>
          </cell>
          <cell r="EQ137">
            <v>25194</v>
          </cell>
          <cell r="ER137">
            <v>0</v>
          </cell>
          <cell r="ES137">
            <v>1448</v>
          </cell>
          <cell r="ET137">
            <v>14699</v>
          </cell>
          <cell r="EU137">
            <v>9047</v>
          </cell>
          <cell r="EV137">
            <v>21501</v>
          </cell>
          <cell r="EW137">
            <v>0</v>
          </cell>
          <cell r="EX137">
            <v>0</v>
          </cell>
          <cell r="EY137">
            <v>12454</v>
          </cell>
          <cell r="EZ137">
            <v>9047</v>
          </cell>
          <cell r="FA137">
            <v>8652</v>
          </cell>
          <cell r="FB137">
            <v>0</v>
          </cell>
          <cell r="FC137">
            <v>0</v>
          </cell>
          <cell r="FD137">
            <v>7498</v>
          </cell>
          <cell r="FE137">
            <v>1154</v>
          </cell>
          <cell r="FF137">
            <v>0</v>
          </cell>
          <cell r="FG137">
            <v>0</v>
          </cell>
          <cell r="FH137">
            <v>0</v>
          </cell>
          <cell r="FI137">
            <v>0</v>
          </cell>
          <cell r="FJ137">
            <v>0</v>
          </cell>
          <cell r="FK137">
            <v>3219</v>
          </cell>
          <cell r="FL137">
            <v>0</v>
          </cell>
          <cell r="FM137">
            <v>0</v>
          </cell>
          <cell r="FN137">
            <v>3219</v>
          </cell>
          <cell r="FO137">
            <v>0</v>
          </cell>
          <cell r="FP137">
            <v>9630</v>
          </cell>
          <cell r="FQ137">
            <v>0</v>
          </cell>
          <cell r="FR137">
            <v>0</v>
          </cell>
          <cell r="FS137">
            <v>1737</v>
          </cell>
          <cell r="FT137">
            <v>7893</v>
          </cell>
          <cell r="FU137">
            <v>3693</v>
          </cell>
          <cell r="FV137">
            <v>0</v>
          </cell>
          <cell r="FW137">
            <v>1448</v>
          </cell>
          <cell r="FX137">
            <v>2245</v>
          </cell>
          <cell r="FY137">
            <v>0</v>
          </cell>
          <cell r="FZ137">
            <v>70205</v>
          </cell>
          <cell r="GA137">
            <v>16868</v>
          </cell>
          <cell r="GB137">
            <v>17547</v>
          </cell>
          <cell r="GC137">
            <v>18245</v>
          </cell>
          <cell r="GD137">
            <v>17545</v>
          </cell>
          <cell r="GE137">
            <v>63623</v>
          </cell>
          <cell r="GF137">
            <v>15277</v>
          </cell>
          <cell r="GG137">
            <v>15900</v>
          </cell>
          <cell r="GH137">
            <v>16541</v>
          </cell>
          <cell r="GI137">
            <v>15905</v>
          </cell>
          <cell r="GJ137">
            <v>3839</v>
          </cell>
          <cell r="GK137">
            <v>922</v>
          </cell>
          <cell r="GL137">
            <v>960</v>
          </cell>
          <cell r="GM137">
            <v>997</v>
          </cell>
          <cell r="GN137">
            <v>960</v>
          </cell>
          <cell r="GO137">
            <v>1897</v>
          </cell>
          <cell r="GP137">
            <v>456</v>
          </cell>
          <cell r="GQ137">
            <v>474</v>
          </cell>
          <cell r="GR137">
            <v>494</v>
          </cell>
          <cell r="GS137">
            <v>473</v>
          </cell>
          <cell r="GT137">
            <v>846</v>
          </cell>
          <cell r="GU137">
            <v>213</v>
          </cell>
          <cell r="GV137">
            <v>213</v>
          </cell>
          <cell r="GW137">
            <v>213</v>
          </cell>
          <cell r="GX137">
            <v>207</v>
          </cell>
          <cell r="GY137">
            <v>0</v>
          </cell>
          <cell r="GZ137">
            <v>0</v>
          </cell>
          <cell r="HA137">
            <v>0</v>
          </cell>
          <cell r="HB137">
            <v>0</v>
          </cell>
          <cell r="HC137">
            <v>0</v>
          </cell>
          <cell r="HD137">
            <v>143476</v>
          </cell>
          <cell r="HE137">
            <v>35019</v>
          </cell>
          <cell r="HF137">
            <v>35021</v>
          </cell>
          <cell r="HG137">
            <v>38415</v>
          </cell>
          <cell r="HH137">
            <v>35021</v>
          </cell>
          <cell r="HI137">
            <v>3394</v>
          </cell>
          <cell r="HJ137">
            <v>0</v>
          </cell>
          <cell r="HK137">
            <v>0</v>
          </cell>
          <cell r="HL137">
            <v>3394</v>
          </cell>
          <cell r="HM137">
            <v>0</v>
          </cell>
          <cell r="HN137">
            <v>29272</v>
          </cell>
          <cell r="HO137">
            <v>2897</v>
          </cell>
          <cell r="HP137">
            <v>5894</v>
          </cell>
          <cell r="HQ137">
            <v>11689</v>
          </cell>
          <cell r="HR137">
            <v>8792</v>
          </cell>
          <cell r="HS137">
            <v>0</v>
          </cell>
          <cell r="HT137">
            <v>0</v>
          </cell>
          <cell r="HU137">
            <v>0</v>
          </cell>
          <cell r="HV137">
            <v>0</v>
          </cell>
          <cell r="HW137">
            <v>0</v>
          </cell>
          <cell r="HX137">
            <v>47300</v>
          </cell>
          <cell r="HY137">
            <v>10245</v>
          </cell>
          <cell r="HZ137">
            <v>12262</v>
          </cell>
          <cell r="IA137">
            <v>12783</v>
          </cell>
          <cell r="IB137">
            <v>12010</v>
          </cell>
          <cell r="IC137">
            <v>0</v>
          </cell>
          <cell r="ID137">
            <v>0</v>
          </cell>
          <cell r="IE137">
            <v>0</v>
          </cell>
          <cell r="IF137">
            <v>0</v>
          </cell>
          <cell r="IG137">
            <v>0</v>
          </cell>
          <cell r="IH137">
            <v>6300</v>
          </cell>
          <cell r="II137">
            <v>1575</v>
          </cell>
          <cell r="IJ137">
            <v>1260</v>
          </cell>
          <cell r="IK137">
            <v>1260</v>
          </cell>
          <cell r="IL137">
            <v>2205</v>
          </cell>
          <cell r="IM137">
            <v>1200</v>
          </cell>
          <cell r="IN137">
            <v>240</v>
          </cell>
          <cell r="IO137">
            <v>324</v>
          </cell>
          <cell r="IP137">
            <v>360</v>
          </cell>
          <cell r="IQ137">
            <v>276</v>
          </cell>
        </row>
        <row r="138">
          <cell r="B138">
            <v>3169545</v>
          </cell>
          <cell r="C138">
            <v>720047</v>
          </cell>
          <cell r="D138">
            <v>784357</v>
          </cell>
          <cell r="E138">
            <v>828170</v>
          </cell>
          <cell r="F138">
            <v>836971</v>
          </cell>
          <cell r="G138">
            <v>369296</v>
          </cell>
          <cell r="H138">
            <v>67588</v>
          </cell>
          <cell r="I138">
            <v>86626</v>
          </cell>
          <cell r="J138">
            <v>101755</v>
          </cell>
          <cell r="K138">
            <v>113327</v>
          </cell>
          <cell r="L138">
            <v>70518</v>
          </cell>
          <cell r="M138">
            <v>7052</v>
          </cell>
          <cell r="N138">
            <v>14500</v>
          </cell>
          <cell r="O138">
            <v>21500</v>
          </cell>
          <cell r="P138">
            <v>27466</v>
          </cell>
          <cell r="Q138">
            <v>41779</v>
          </cell>
          <cell r="R138">
            <v>4500</v>
          </cell>
          <cell r="S138">
            <v>10000</v>
          </cell>
          <cell r="T138">
            <v>15000</v>
          </cell>
          <cell r="U138">
            <v>12279</v>
          </cell>
          <cell r="V138">
            <v>28739</v>
          </cell>
          <cell r="W138">
            <v>2552</v>
          </cell>
          <cell r="X138">
            <v>4500</v>
          </cell>
          <cell r="Y138">
            <v>6500</v>
          </cell>
          <cell r="Z138">
            <v>15187</v>
          </cell>
          <cell r="AA138">
            <v>59000</v>
          </cell>
          <cell r="AB138">
            <v>14750</v>
          </cell>
          <cell r="AC138">
            <v>14750</v>
          </cell>
          <cell r="AD138">
            <v>14750</v>
          </cell>
          <cell r="AE138">
            <v>14750</v>
          </cell>
          <cell r="AF138">
            <v>56000</v>
          </cell>
          <cell r="AG138">
            <v>14000</v>
          </cell>
          <cell r="AH138">
            <v>14000</v>
          </cell>
          <cell r="AI138">
            <v>14000</v>
          </cell>
          <cell r="AJ138">
            <v>14000</v>
          </cell>
          <cell r="AK138">
            <v>3000</v>
          </cell>
          <cell r="AL138">
            <v>750</v>
          </cell>
          <cell r="AM138">
            <v>750</v>
          </cell>
          <cell r="AN138">
            <v>750</v>
          </cell>
          <cell r="AO138">
            <v>750</v>
          </cell>
          <cell r="AP138">
            <v>0</v>
          </cell>
          <cell r="AQ138">
            <v>0</v>
          </cell>
          <cell r="AR138">
            <v>0</v>
          </cell>
          <cell r="AS138">
            <v>0</v>
          </cell>
          <cell r="AT138">
            <v>0</v>
          </cell>
          <cell r="AU138">
            <v>109986</v>
          </cell>
          <cell r="AV138">
            <v>14600</v>
          </cell>
          <cell r="AW138">
            <v>24928</v>
          </cell>
          <cell r="AX138">
            <v>31795</v>
          </cell>
          <cell r="AY138">
            <v>38663</v>
          </cell>
          <cell r="AZ138">
            <v>71820</v>
          </cell>
          <cell r="BA138">
            <v>7182</v>
          </cell>
          <cell r="BB138">
            <v>14364</v>
          </cell>
          <cell r="BC138">
            <v>21546</v>
          </cell>
          <cell r="BD138">
            <v>28728</v>
          </cell>
          <cell r="BE138">
            <v>16950</v>
          </cell>
          <cell r="BF138">
            <v>1695</v>
          </cell>
          <cell r="BG138">
            <v>3390</v>
          </cell>
          <cell r="BH138">
            <v>5085</v>
          </cell>
          <cell r="BI138">
            <v>6780</v>
          </cell>
          <cell r="BJ138">
            <v>972</v>
          </cell>
          <cell r="BK138">
            <v>243</v>
          </cell>
          <cell r="BL138">
            <v>243</v>
          </cell>
          <cell r="BM138">
            <v>243</v>
          </cell>
          <cell r="BN138">
            <v>243</v>
          </cell>
          <cell r="BO138">
            <v>972</v>
          </cell>
          <cell r="BP138">
            <v>243</v>
          </cell>
          <cell r="BQ138">
            <v>243</v>
          </cell>
          <cell r="BR138">
            <v>243</v>
          </cell>
          <cell r="BS138">
            <v>243</v>
          </cell>
          <cell r="BT138">
            <v>0</v>
          </cell>
          <cell r="BU138">
            <v>0</v>
          </cell>
          <cell r="BV138">
            <v>0</v>
          </cell>
          <cell r="BW138">
            <v>0</v>
          </cell>
          <cell r="BX138">
            <v>0</v>
          </cell>
          <cell r="BY138">
            <v>33905</v>
          </cell>
          <cell r="BZ138">
            <v>6353</v>
          </cell>
          <cell r="CA138">
            <v>9499</v>
          </cell>
          <cell r="CB138">
            <v>9184</v>
          </cell>
          <cell r="CC138">
            <v>8869</v>
          </cell>
          <cell r="CD138">
            <v>19752</v>
          </cell>
          <cell r="CE138">
            <v>4938</v>
          </cell>
          <cell r="CF138">
            <v>4938</v>
          </cell>
          <cell r="CG138">
            <v>4938</v>
          </cell>
          <cell r="CH138">
            <v>4938</v>
          </cell>
          <cell r="CI138">
            <v>6300</v>
          </cell>
          <cell r="CJ138">
            <v>630</v>
          </cell>
          <cell r="CK138">
            <v>2205</v>
          </cell>
          <cell r="CL138">
            <v>1890</v>
          </cell>
          <cell r="CM138">
            <v>1575</v>
          </cell>
          <cell r="CN138">
            <v>7853</v>
          </cell>
          <cell r="CO138">
            <v>785</v>
          </cell>
          <cell r="CP138">
            <v>2356</v>
          </cell>
          <cell r="CQ138">
            <v>2356</v>
          </cell>
          <cell r="CR138">
            <v>2356</v>
          </cell>
          <cell r="CS138">
            <v>3289</v>
          </cell>
          <cell r="CT138">
            <v>822</v>
          </cell>
          <cell r="CU138">
            <v>822</v>
          </cell>
          <cell r="CV138">
            <v>822</v>
          </cell>
          <cell r="CW138">
            <v>823</v>
          </cell>
          <cell r="CX138">
            <v>126192</v>
          </cell>
          <cell r="CY138">
            <v>30286</v>
          </cell>
          <cell r="CZ138">
            <v>31548</v>
          </cell>
          <cell r="DA138">
            <v>32810</v>
          </cell>
          <cell r="DB138">
            <v>31548</v>
          </cell>
          <cell r="DC138">
            <v>3600</v>
          </cell>
          <cell r="DD138">
            <v>900</v>
          </cell>
          <cell r="DE138">
            <v>900</v>
          </cell>
          <cell r="DF138">
            <v>900</v>
          </cell>
          <cell r="DG138">
            <v>900</v>
          </cell>
          <cell r="DH138">
            <v>1228314</v>
          </cell>
          <cell r="DI138">
            <v>295040</v>
          </cell>
          <cell r="DJ138">
            <v>310472</v>
          </cell>
          <cell r="DK138">
            <v>315983</v>
          </cell>
          <cell r="DL138">
            <v>306819</v>
          </cell>
          <cell r="DM138">
            <v>1095690</v>
          </cell>
          <cell r="DN138">
            <v>263000</v>
          </cell>
          <cell r="DO138">
            <v>277000</v>
          </cell>
          <cell r="DP138">
            <v>282000</v>
          </cell>
          <cell r="DQ138">
            <v>273690</v>
          </cell>
          <cell r="DR138">
            <v>68245</v>
          </cell>
          <cell r="DS138">
            <v>16381</v>
          </cell>
          <cell r="DT138">
            <v>17253</v>
          </cell>
          <cell r="DU138">
            <v>17564</v>
          </cell>
          <cell r="DV138">
            <v>17047</v>
          </cell>
          <cell r="DW138">
            <v>43840</v>
          </cell>
          <cell r="DX138">
            <v>10523</v>
          </cell>
          <cell r="DY138">
            <v>11083</v>
          </cell>
          <cell r="DZ138">
            <v>11283</v>
          </cell>
          <cell r="EA138">
            <v>10951</v>
          </cell>
          <cell r="EB138">
            <v>20539</v>
          </cell>
          <cell r="EC138">
            <v>5136</v>
          </cell>
          <cell r="ED138">
            <v>5136</v>
          </cell>
          <cell r="EE138">
            <v>5136</v>
          </cell>
          <cell r="EF138">
            <v>5131</v>
          </cell>
          <cell r="EG138">
            <v>0</v>
          </cell>
          <cell r="EH138">
            <v>0</v>
          </cell>
          <cell r="EI138">
            <v>0</v>
          </cell>
          <cell r="EJ138">
            <v>0</v>
          </cell>
          <cell r="EK138">
            <v>0</v>
          </cell>
          <cell r="EL138">
            <v>1571935</v>
          </cell>
          <cell r="EM138">
            <v>357419</v>
          </cell>
          <cell r="EN138">
            <v>387259</v>
          </cell>
          <cell r="EO138">
            <v>410432</v>
          </cell>
          <cell r="EP138">
            <v>416825</v>
          </cell>
          <cell r="EQ138">
            <v>14458</v>
          </cell>
          <cell r="ER138">
            <v>0</v>
          </cell>
          <cell r="ES138">
            <v>0</v>
          </cell>
          <cell r="ET138">
            <v>11458</v>
          </cell>
          <cell r="EU138">
            <v>3000</v>
          </cell>
          <cell r="EV138">
            <v>10418</v>
          </cell>
          <cell r="EW138">
            <v>0</v>
          </cell>
          <cell r="EX138">
            <v>0</v>
          </cell>
          <cell r="EY138">
            <v>7418</v>
          </cell>
          <cell r="EZ138">
            <v>3000</v>
          </cell>
          <cell r="FA138">
            <v>6737</v>
          </cell>
          <cell r="FB138">
            <v>0</v>
          </cell>
          <cell r="FC138">
            <v>0</v>
          </cell>
          <cell r="FD138">
            <v>3737</v>
          </cell>
          <cell r="FE138">
            <v>3000</v>
          </cell>
          <cell r="FF138">
            <v>0</v>
          </cell>
          <cell r="FG138">
            <v>0</v>
          </cell>
          <cell r="FH138">
            <v>0</v>
          </cell>
          <cell r="FI138">
            <v>0</v>
          </cell>
          <cell r="FJ138">
            <v>0</v>
          </cell>
          <cell r="FK138">
            <v>3378</v>
          </cell>
          <cell r="FL138">
            <v>0</v>
          </cell>
          <cell r="FM138">
            <v>0</v>
          </cell>
          <cell r="FN138">
            <v>3378</v>
          </cell>
          <cell r="FO138">
            <v>0</v>
          </cell>
          <cell r="FP138">
            <v>303</v>
          </cell>
          <cell r="FQ138">
            <v>0</v>
          </cell>
          <cell r="FR138">
            <v>0</v>
          </cell>
          <cell r="FS138">
            <v>303</v>
          </cell>
          <cell r="FT138">
            <v>0</v>
          </cell>
          <cell r="FU138">
            <v>4040</v>
          </cell>
          <cell r="FV138">
            <v>0</v>
          </cell>
          <cell r="FW138">
            <v>0</v>
          </cell>
          <cell r="FX138">
            <v>4040</v>
          </cell>
          <cell r="FY138">
            <v>0</v>
          </cell>
          <cell r="FZ138">
            <v>44126</v>
          </cell>
          <cell r="GA138">
            <v>10378</v>
          </cell>
          <cell r="GB138">
            <v>11141</v>
          </cell>
          <cell r="GC138">
            <v>11577</v>
          </cell>
          <cell r="GD138">
            <v>11030</v>
          </cell>
          <cell r="GE138">
            <v>39994</v>
          </cell>
          <cell r="GF138">
            <v>9400</v>
          </cell>
          <cell r="GG138">
            <v>10100</v>
          </cell>
          <cell r="GH138">
            <v>10500</v>
          </cell>
          <cell r="GI138">
            <v>9994</v>
          </cell>
          <cell r="GJ138">
            <v>2412</v>
          </cell>
          <cell r="GK138">
            <v>567</v>
          </cell>
          <cell r="GL138">
            <v>609</v>
          </cell>
          <cell r="GM138">
            <v>633</v>
          </cell>
          <cell r="GN138">
            <v>603</v>
          </cell>
          <cell r="GO138">
            <v>1188</v>
          </cell>
          <cell r="GP138">
            <v>279</v>
          </cell>
          <cell r="GQ138">
            <v>300</v>
          </cell>
          <cell r="GR138">
            <v>312</v>
          </cell>
          <cell r="GS138">
            <v>297</v>
          </cell>
          <cell r="GT138">
            <v>532</v>
          </cell>
          <cell r="GU138">
            <v>132</v>
          </cell>
          <cell r="GV138">
            <v>132</v>
          </cell>
          <cell r="GW138">
            <v>132</v>
          </cell>
          <cell r="GX138">
            <v>136</v>
          </cell>
          <cell r="GY138">
            <v>0</v>
          </cell>
          <cell r="GZ138">
            <v>0</v>
          </cell>
          <cell r="HA138">
            <v>0</v>
          </cell>
          <cell r="HB138">
            <v>0</v>
          </cell>
          <cell r="HC138">
            <v>0</v>
          </cell>
          <cell r="HD138">
            <v>59223</v>
          </cell>
          <cell r="HE138">
            <v>13743</v>
          </cell>
          <cell r="HF138">
            <v>13745</v>
          </cell>
          <cell r="HG138">
            <v>17990</v>
          </cell>
          <cell r="HH138">
            <v>13745</v>
          </cell>
          <cell r="HI138">
            <v>4245</v>
          </cell>
          <cell r="HJ138">
            <v>0</v>
          </cell>
          <cell r="HK138">
            <v>0</v>
          </cell>
          <cell r="HL138">
            <v>4245</v>
          </cell>
          <cell r="HM138">
            <v>0</v>
          </cell>
          <cell r="HN138">
            <v>16934</v>
          </cell>
          <cell r="HO138">
            <v>1663</v>
          </cell>
          <cell r="HP138">
            <v>3427</v>
          </cell>
          <cell r="HQ138">
            <v>6754</v>
          </cell>
          <cell r="HR138">
            <v>5090</v>
          </cell>
          <cell r="HS138">
            <v>1336</v>
          </cell>
          <cell r="HT138">
            <v>0</v>
          </cell>
          <cell r="HU138">
            <v>286</v>
          </cell>
          <cell r="HV138">
            <v>0</v>
          </cell>
          <cell r="HW138">
            <v>1050</v>
          </cell>
          <cell r="HX138">
            <v>17887</v>
          </cell>
          <cell r="HY138">
            <v>4642</v>
          </cell>
          <cell r="HZ138">
            <v>4920</v>
          </cell>
          <cell r="IA138">
            <v>4335</v>
          </cell>
          <cell r="IB138">
            <v>3990</v>
          </cell>
          <cell r="IC138">
            <v>11036</v>
          </cell>
          <cell r="ID138">
            <v>2083</v>
          </cell>
          <cell r="IE138">
            <v>3640</v>
          </cell>
          <cell r="IF138">
            <v>3245</v>
          </cell>
          <cell r="IG138">
            <v>2068</v>
          </cell>
          <cell r="IH138">
            <v>4200</v>
          </cell>
          <cell r="II138">
            <v>1050</v>
          </cell>
          <cell r="IJ138">
            <v>840</v>
          </cell>
          <cell r="IK138">
            <v>840</v>
          </cell>
          <cell r="IL138">
            <v>1470</v>
          </cell>
          <cell r="IM138">
            <v>4300</v>
          </cell>
          <cell r="IN138">
            <v>860</v>
          </cell>
          <cell r="IO138">
            <v>1161</v>
          </cell>
          <cell r="IP138">
            <v>1290</v>
          </cell>
          <cell r="IQ138">
            <v>989</v>
          </cell>
        </row>
        <row r="139">
          <cell r="B139">
            <v>6852146</v>
          </cell>
          <cell r="C139">
            <v>1606870</v>
          </cell>
          <cell r="D139">
            <v>1731914</v>
          </cell>
          <cell r="E139">
            <v>1777847</v>
          </cell>
          <cell r="F139">
            <v>1735515</v>
          </cell>
          <cell r="G139">
            <v>625950</v>
          </cell>
          <cell r="H139">
            <v>148778</v>
          </cell>
          <cell r="I139">
            <v>167827</v>
          </cell>
          <cell r="J139">
            <v>156008</v>
          </cell>
          <cell r="K139">
            <v>153337</v>
          </cell>
          <cell r="L139">
            <v>138998</v>
          </cell>
          <cell r="M139">
            <v>24684</v>
          </cell>
          <cell r="N139">
            <v>43633</v>
          </cell>
          <cell r="O139">
            <v>39796</v>
          </cell>
          <cell r="P139">
            <v>30885</v>
          </cell>
          <cell r="Q139">
            <v>48887</v>
          </cell>
          <cell r="R139">
            <v>11322</v>
          </cell>
          <cell r="S139">
            <v>11456</v>
          </cell>
          <cell r="T139">
            <v>12409</v>
          </cell>
          <cell r="U139">
            <v>13700</v>
          </cell>
          <cell r="V139">
            <v>90111</v>
          </cell>
          <cell r="W139">
            <v>13362</v>
          </cell>
          <cell r="X139">
            <v>32177</v>
          </cell>
          <cell r="Y139">
            <v>27387</v>
          </cell>
          <cell r="Z139">
            <v>17185</v>
          </cell>
          <cell r="AA139">
            <v>148000</v>
          </cell>
          <cell r="AB139">
            <v>48500</v>
          </cell>
          <cell r="AC139">
            <v>29180</v>
          </cell>
          <cell r="AD139">
            <v>25500</v>
          </cell>
          <cell r="AE139">
            <v>44820</v>
          </cell>
          <cell r="AF139">
            <v>98000</v>
          </cell>
          <cell r="AG139">
            <v>24500</v>
          </cell>
          <cell r="AH139">
            <v>24500</v>
          </cell>
          <cell r="AI139">
            <v>24500</v>
          </cell>
          <cell r="AJ139">
            <v>24500</v>
          </cell>
          <cell r="AK139">
            <v>4000</v>
          </cell>
          <cell r="AL139">
            <v>1000</v>
          </cell>
          <cell r="AM139">
            <v>1000</v>
          </cell>
          <cell r="AN139">
            <v>1000</v>
          </cell>
          <cell r="AO139">
            <v>1000</v>
          </cell>
          <cell r="AP139">
            <v>46000</v>
          </cell>
          <cell r="AQ139">
            <v>23000</v>
          </cell>
          <cell r="AR139">
            <v>3680</v>
          </cell>
          <cell r="AS139">
            <v>0</v>
          </cell>
          <cell r="AT139">
            <v>19320</v>
          </cell>
          <cell r="AU139">
            <v>176871</v>
          </cell>
          <cell r="AV139">
            <v>24008</v>
          </cell>
          <cell r="AW139">
            <v>59236</v>
          </cell>
          <cell r="AX139">
            <v>56515</v>
          </cell>
          <cell r="AY139">
            <v>37112</v>
          </cell>
          <cell r="AZ139">
            <v>130989</v>
          </cell>
          <cell r="BA139">
            <v>15469</v>
          </cell>
          <cell r="BB139">
            <v>46914</v>
          </cell>
          <cell r="BC139">
            <v>43417</v>
          </cell>
          <cell r="BD139">
            <v>25189</v>
          </cell>
          <cell r="BE139">
            <v>15048</v>
          </cell>
          <cell r="BF139">
            <v>3434</v>
          </cell>
          <cell r="BG139">
            <v>3503</v>
          </cell>
          <cell r="BH139">
            <v>3889</v>
          </cell>
          <cell r="BI139">
            <v>4222</v>
          </cell>
          <cell r="BJ139">
            <v>5541</v>
          </cell>
          <cell r="BK139">
            <v>1385</v>
          </cell>
          <cell r="BL139">
            <v>1385</v>
          </cell>
          <cell r="BM139">
            <v>1386</v>
          </cell>
          <cell r="BN139">
            <v>1385</v>
          </cell>
          <cell r="BO139">
            <v>4676</v>
          </cell>
          <cell r="BP139">
            <v>1169</v>
          </cell>
          <cell r="BQ139">
            <v>1169</v>
          </cell>
          <cell r="BR139">
            <v>1169</v>
          </cell>
          <cell r="BS139">
            <v>1169</v>
          </cell>
          <cell r="BT139">
            <v>865</v>
          </cell>
          <cell r="BU139">
            <v>216</v>
          </cell>
          <cell r="BV139">
            <v>216</v>
          </cell>
          <cell r="BW139">
            <v>217</v>
          </cell>
          <cell r="BX139">
            <v>216</v>
          </cell>
          <cell r="BY139">
            <v>37341</v>
          </cell>
          <cell r="BZ139">
            <v>6404</v>
          </cell>
          <cell r="CA139">
            <v>10187</v>
          </cell>
          <cell r="CB139">
            <v>10962</v>
          </cell>
          <cell r="CC139">
            <v>9788</v>
          </cell>
          <cell r="CD139">
            <v>20300</v>
          </cell>
          <cell r="CE139">
            <v>5075</v>
          </cell>
          <cell r="CF139">
            <v>5075</v>
          </cell>
          <cell r="CG139">
            <v>5075</v>
          </cell>
          <cell r="CH139">
            <v>5075</v>
          </cell>
          <cell r="CI139">
            <v>7750</v>
          </cell>
          <cell r="CJ139">
            <v>775</v>
          </cell>
          <cell r="CK139">
            <v>2325</v>
          </cell>
          <cell r="CL139">
            <v>3100</v>
          </cell>
          <cell r="CM139">
            <v>1550</v>
          </cell>
          <cell r="CN139">
            <v>9291</v>
          </cell>
          <cell r="CO139">
            <v>554</v>
          </cell>
          <cell r="CP139">
            <v>2787</v>
          </cell>
          <cell r="CQ139">
            <v>2787</v>
          </cell>
          <cell r="CR139">
            <v>3163</v>
          </cell>
          <cell r="CS139">
            <v>3000</v>
          </cell>
          <cell r="CT139">
            <v>750</v>
          </cell>
          <cell r="CU139">
            <v>750</v>
          </cell>
          <cell r="CV139">
            <v>750</v>
          </cell>
          <cell r="CW139">
            <v>750</v>
          </cell>
          <cell r="CX139">
            <v>158081</v>
          </cell>
          <cell r="CY139">
            <v>50586</v>
          </cell>
          <cell r="CZ139">
            <v>34778</v>
          </cell>
          <cell r="DA139">
            <v>33197</v>
          </cell>
          <cell r="DB139">
            <v>39520</v>
          </cell>
          <cell r="DC139">
            <v>4000</v>
          </cell>
          <cell r="DD139">
            <v>1000</v>
          </cell>
          <cell r="DE139">
            <v>1000</v>
          </cell>
          <cell r="DF139">
            <v>1000</v>
          </cell>
          <cell r="DG139">
            <v>1000</v>
          </cell>
          <cell r="DH139">
            <v>3391761</v>
          </cell>
          <cell r="DI139">
            <v>821262</v>
          </cell>
          <cell r="DJ139">
            <v>864612</v>
          </cell>
          <cell r="DK139">
            <v>874620</v>
          </cell>
          <cell r="DL139">
            <v>831267</v>
          </cell>
          <cell r="DM139">
            <v>3025546</v>
          </cell>
          <cell r="DN139">
            <v>732183</v>
          </cell>
          <cell r="DO139">
            <v>771513</v>
          </cell>
          <cell r="DP139">
            <v>780591</v>
          </cell>
          <cell r="DQ139">
            <v>741259</v>
          </cell>
          <cell r="DR139">
            <v>188439</v>
          </cell>
          <cell r="DS139">
            <v>45603</v>
          </cell>
          <cell r="DT139">
            <v>48051</v>
          </cell>
          <cell r="DU139">
            <v>48618</v>
          </cell>
          <cell r="DV139">
            <v>46167</v>
          </cell>
          <cell r="DW139">
            <v>121062</v>
          </cell>
          <cell r="DX139">
            <v>29298</v>
          </cell>
          <cell r="DY139">
            <v>30870</v>
          </cell>
          <cell r="DZ139">
            <v>31233</v>
          </cell>
          <cell r="EA139">
            <v>29661</v>
          </cell>
          <cell r="EB139">
            <v>56714</v>
          </cell>
          <cell r="EC139">
            <v>14178</v>
          </cell>
          <cell r="ED139">
            <v>14178</v>
          </cell>
          <cell r="EE139">
            <v>14178</v>
          </cell>
          <cell r="EF139">
            <v>14180</v>
          </cell>
          <cell r="EG139">
            <v>0</v>
          </cell>
          <cell r="EH139">
            <v>0</v>
          </cell>
          <cell r="EI139">
            <v>0</v>
          </cell>
          <cell r="EJ139">
            <v>0</v>
          </cell>
          <cell r="EK139">
            <v>0</v>
          </cell>
          <cell r="EL139">
            <v>2834435</v>
          </cell>
          <cell r="EM139">
            <v>636830</v>
          </cell>
          <cell r="EN139">
            <v>699475</v>
          </cell>
          <cell r="EO139">
            <v>747219</v>
          </cell>
          <cell r="EP139">
            <v>750911</v>
          </cell>
          <cell r="EQ139">
            <v>39808</v>
          </cell>
          <cell r="ER139">
            <v>0</v>
          </cell>
          <cell r="ES139">
            <v>7509</v>
          </cell>
          <cell r="ET139">
            <v>22707</v>
          </cell>
          <cell r="EU139">
            <v>9592</v>
          </cell>
          <cell r="EV139">
            <v>26495</v>
          </cell>
          <cell r="EW139">
            <v>0</v>
          </cell>
          <cell r="EX139">
            <v>3718</v>
          </cell>
          <cell r="EY139">
            <v>17744</v>
          </cell>
          <cell r="EZ139">
            <v>5033</v>
          </cell>
          <cell r="FA139">
            <v>17180</v>
          </cell>
          <cell r="FB139">
            <v>0</v>
          </cell>
          <cell r="FC139">
            <v>1718</v>
          </cell>
          <cell r="FD139">
            <v>13744</v>
          </cell>
          <cell r="FE139">
            <v>1718</v>
          </cell>
          <cell r="FF139">
            <v>0</v>
          </cell>
          <cell r="FG139">
            <v>0</v>
          </cell>
          <cell r="FH139">
            <v>0</v>
          </cell>
          <cell r="FI139">
            <v>0</v>
          </cell>
          <cell r="FJ139">
            <v>0</v>
          </cell>
          <cell r="FK139">
            <v>9315</v>
          </cell>
          <cell r="FL139">
            <v>0</v>
          </cell>
          <cell r="FM139">
            <v>2000</v>
          </cell>
          <cell r="FN139">
            <v>4000</v>
          </cell>
          <cell r="FO139">
            <v>3315</v>
          </cell>
          <cell r="FP139">
            <v>0</v>
          </cell>
          <cell r="FQ139">
            <v>0</v>
          </cell>
          <cell r="FR139">
            <v>0</v>
          </cell>
          <cell r="FS139">
            <v>0</v>
          </cell>
          <cell r="FT139">
            <v>0</v>
          </cell>
          <cell r="FU139">
            <v>13313</v>
          </cell>
          <cell r="FV139">
            <v>0</v>
          </cell>
          <cell r="FW139">
            <v>3791</v>
          </cell>
          <cell r="FX139">
            <v>4963</v>
          </cell>
          <cell r="FY139">
            <v>4559</v>
          </cell>
          <cell r="FZ139">
            <v>140078</v>
          </cell>
          <cell r="GA139">
            <v>33913</v>
          </cell>
          <cell r="GB139">
            <v>35713</v>
          </cell>
          <cell r="GC139">
            <v>36127</v>
          </cell>
          <cell r="GD139">
            <v>34325</v>
          </cell>
          <cell r="GE139">
            <v>126946</v>
          </cell>
          <cell r="GF139">
            <v>30721</v>
          </cell>
          <cell r="GG139">
            <v>32371</v>
          </cell>
          <cell r="GH139">
            <v>32752</v>
          </cell>
          <cell r="GI139">
            <v>31102</v>
          </cell>
          <cell r="GJ139">
            <v>7662</v>
          </cell>
          <cell r="GK139">
            <v>1854</v>
          </cell>
          <cell r="GL139">
            <v>1953</v>
          </cell>
          <cell r="GM139">
            <v>1977</v>
          </cell>
          <cell r="GN139">
            <v>1878</v>
          </cell>
          <cell r="GO139">
            <v>3783</v>
          </cell>
          <cell r="GP139">
            <v>915</v>
          </cell>
          <cell r="GQ139">
            <v>966</v>
          </cell>
          <cell r="GR139">
            <v>975</v>
          </cell>
          <cell r="GS139">
            <v>927</v>
          </cell>
          <cell r="GT139">
            <v>1687</v>
          </cell>
          <cell r="GU139">
            <v>423</v>
          </cell>
          <cell r="GV139">
            <v>423</v>
          </cell>
          <cell r="GW139">
            <v>423</v>
          </cell>
          <cell r="GX139">
            <v>418</v>
          </cell>
          <cell r="GY139">
            <v>0</v>
          </cell>
          <cell r="GZ139">
            <v>0</v>
          </cell>
          <cell r="HA139">
            <v>0</v>
          </cell>
          <cell r="HB139">
            <v>0</v>
          </cell>
          <cell r="HC139">
            <v>0</v>
          </cell>
          <cell r="HD139">
            <v>141717</v>
          </cell>
          <cell r="HE139">
            <v>32855</v>
          </cell>
          <cell r="HF139">
            <v>32855</v>
          </cell>
          <cell r="HG139">
            <v>43152</v>
          </cell>
          <cell r="HH139">
            <v>32855</v>
          </cell>
          <cell r="HI139">
            <v>10297</v>
          </cell>
          <cell r="HJ139">
            <v>0</v>
          </cell>
          <cell r="HK139">
            <v>0</v>
          </cell>
          <cell r="HL139">
            <v>10297</v>
          </cell>
          <cell r="HM139">
            <v>0</v>
          </cell>
          <cell r="HN139">
            <v>67056</v>
          </cell>
          <cell r="HO139">
            <v>6676</v>
          </cell>
          <cell r="HP139">
            <v>13451</v>
          </cell>
          <cell r="HQ139">
            <v>26802</v>
          </cell>
          <cell r="HR139">
            <v>20127</v>
          </cell>
          <cell r="HS139">
            <v>15332</v>
          </cell>
          <cell r="HT139">
            <v>2524</v>
          </cell>
          <cell r="HU139">
            <v>4763</v>
          </cell>
          <cell r="HV139">
            <v>5565</v>
          </cell>
          <cell r="HW139">
            <v>2480</v>
          </cell>
          <cell r="HX139">
            <v>28887</v>
          </cell>
          <cell r="HY139">
            <v>7478</v>
          </cell>
          <cell r="HZ139">
            <v>7058</v>
          </cell>
          <cell r="IA139">
            <v>6698</v>
          </cell>
          <cell r="IB139">
            <v>7653</v>
          </cell>
          <cell r="IC139">
            <v>0</v>
          </cell>
          <cell r="ID139">
            <v>0</v>
          </cell>
          <cell r="IE139">
            <v>0</v>
          </cell>
          <cell r="IF139">
            <v>0</v>
          </cell>
          <cell r="IG139">
            <v>0</v>
          </cell>
          <cell r="IH139">
            <v>8400</v>
          </cell>
          <cell r="II139">
            <v>2100</v>
          </cell>
          <cell r="IJ139">
            <v>1680</v>
          </cell>
          <cell r="IK139">
            <v>1680</v>
          </cell>
          <cell r="IL139">
            <v>2940</v>
          </cell>
          <cell r="IM139">
            <v>2100</v>
          </cell>
          <cell r="IN139">
            <v>420</v>
          </cell>
          <cell r="IO139">
            <v>567</v>
          </cell>
          <cell r="IP139">
            <v>630</v>
          </cell>
          <cell r="IQ139">
            <v>483</v>
          </cell>
        </row>
        <row r="140">
          <cell r="B140">
            <v>3153827</v>
          </cell>
          <cell r="C140">
            <v>679153</v>
          </cell>
          <cell r="D140">
            <v>789078</v>
          </cell>
          <cell r="E140">
            <v>872195</v>
          </cell>
          <cell r="F140">
            <v>813401</v>
          </cell>
          <cell r="G140">
            <v>372378</v>
          </cell>
          <cell r="H140">
            <v>70697</v>
          </cell>
          <cell r="I140">
            <v>81416</v>
          </cell>
          <cell r="J140">
            <v>100406</v>
          </cell>
          <cell r="K140">
            <v>119859</v>
          </cell>
          <cell r="L140">
            <v>102319</v>
          </cell>
          <cell r="M140">
            <v>10232</v>
          </cell>
          <cell r="N140">
            <v>20464</v>
          </cell>
          <cell r="O140">
            <v>30696</v>
          </cell>
          <cell r="P140">
            <v>40927</v>
          </cell>
          <cell r="Q140">
            <v>23223</v>
          </cell>
          <cell r="R140">
            <v>2322</v>
          </cell>
          <cell r="S140">
            <v>4645</v>
          </cell>
          <cell r="T140">
            <v>6967</v>
          </cell>
          <cell r="U140">
            <v>9289</v>
          </cell>
          <cell r="V140">
            <v>79096</v>
          </cell>
          <cell r="W140">
            <v>7910</v>
          </cell>
          <cell r="X140">
            <v>15819</v>
          </cell>
          <cell r="Y140">
            <v>23729</v>
          </cell>
          <cell r="Z140">
            <v>31638</v>
          </cell>
          <cell r="AA140">
            <v>77752</v>
          </cell>
          <cell r="AB140">
            <v>21938</v>
          </cell>
          <cell r="AC140">
            <v>16938</v>
          </cell>
          <cell r="AD140">
            <v>16938</v>
          </cell>
          <cell r="AE140">
            <v>21938</v>
          </cell>
          <cell r="AF140">
            <v>63752</v>
          </cell>
          <cell r="AG140">
            <v>15938</v>
          </cell>
          <cell r="AH140">
            <v>15938</v>
          </cell>
          <cell r="AI140">
            <v>15938</v>
          </cell>
          <cell r="AJ140">
            <v>15938</v>
          </cell>
          <cell r="AK140">
            <v>4000</v>
          </cell>
          <cell r="AL140">
            <v>1000</v>
          </cell>
          <cell r="AM140">
            <v>1000</v>
          </cell>
          <cell r="AN140">
            <v>1000</v>
          </cell>
          <cell r="AO140">
            <v>1000</v>
          </cell>
          <cell r="AP140">
            <v>10000</v>
          </cell>
          <cell r="AQ140">
            <v>5000</v>
          </cell>
          <cell r="AR140">
            <v>0</v>
          </cell>
          <cell r="AS140">
            <v>0</v>
          </cell>
          <cell r="AT140">
            <v>5000</v>
          </cell>
          <cell r="AU140">
            <v>86467</v>
          </cell>
          <cell r="AV140">
            <v>11761</v>
          </cell>
          <cell r="AW140">
            <v>19591</v>
          </cell>
          <cell r="AX140">
            <v>25294</v>
          </cell>
          <cell r="AY140">
            <v>29821</v>
          </cell>
          <cell r="AZ140">
            <v>57654</v>
          </cell>
          <cell r="BA140">
            <v>5765</v>
          </cell>
          <cell r="BB140">
            <v>11531</v>
          </cell>
          <cell r="BC140">
            <v>17296</v>
          </cell>
          <cell r="BD140">
            <v>23062</v>
          </cell>
          <cell r="BE140">
            <v>8147</v>
          </cell>
          <cell r="BF140">
            <v>815</v>
          </cell>
          <cell r="BG140">
            <v>1629</v>
          </cell>
          <cell r="BH140">
            <v>2444</v>
          </cell>
          <cell r="BI140">
            <v>3259</v>
          </cell>
          <cell r="BJ140">
            <v>1960</v>
          </cell>
          <cell r="BK140">
            <v>490</v>
          </cell>
          <cell r="BL140">
            <v>490</v>
          </cell>
          <cell r="BM140">
            <v>490</v>
          </cell>
          <cell r="BN140">
            <v>490</v>
          </cell>
          <cell r="BO140">
            <v>1124</v>
          </cell>
          <cell r="BP140">
            <v>281</v>
          </cell>
          <cell r="BQ140">
            <v>281</v>
          </cell>
          <cell r="BR140">
            <v>281</v>
          </cell>
          <cell r="BS140">
            <v>281</v>
          </cell>
          <cell r="BT140">
            <v>836</v>
          </cell>
          <cell r="BU140">
            <v>209</v>
          </cell>
          <cell r="BV140">
            <v>209</v>
          </cell>
          <cell r="BW140">
            <v>209</v>
          </cell>
          <cell r="BX140">
            <v>209</v>
          </cell>
          <cell r="BY140">
            <v>25188</v>
          </cell>
          <cell r="BZ140">
            <v>5090</v>
          </cell>
          <cell r="CA140">
            <v>7154</v>
          </cell>
          <cell r="CB140">
            <v>7092</v>
          </cell>
          <cell r="CC140">
            <v>5852</v>
          </cell>
          <cell r="CD140">
            <v>15488</v>
          </cell>
          <cell r="CE140">
            <v>3872</v>
          </cell>
          <cell r="CF140">
            <v>3872</v>
          </cell>
          <cell r="CG140">
            <v>3872</v>
          </cell>
          <cell r="CH140">
            <v>3872</v>
          </cell>
          <cell r="CI140">
            <v>6200</v>
          </cell>
          <cell r="CJ140">
            <v>868</v>
          </cell>
          <cell r="CK140">
            <v>2232</v>
          </cell>
          <cell r="CL140">
            <v>2170</v>
          </cell>
          <cell r="CM140">
            <v>930</v>
          </cell>
          <cell r="CN140">
            <v>3500</v>
          </cell>
          <cell r="CO140">
            <v>350</v>
          </cell>
          <cell r="CP140">
            <v>1050</v>
          </cell>
          <cell r="CQ140">
            <v>1050</v>
          </cell>
          <cell r="CR140">
            <v>1050</v>
          </cell>
          <cell r="CS140">
            <v>1665</v>
          </cell>
          <cell r="CT140">
            <v>416</v>
          </cell>
          <cell r="CU140">
            <v>416</v>
          </cell>
          <cell r="CV140">
            <v>416</v>
          </cell>
          <cell r="CW140">
            <v>417</v>
          </cell>
          <cell r="CX140">
            <v>101840</v>
          </cell>
          <cell r="CY140">
            <v>25766</v>
          </cell>
          <cell r="CZ140">
            <v>23423</v>
          </cell>
          <cell r="DA140">
            <v>26478</v>
          </cell>
          <cell r="DB140">
            <v>26173</v>
          </cell>
          <cell r="DC140">
            <v>4000</v>
          </cell>
          <cell r="DD140">
            <v>1000</v>
          </cell>
          <cell r="DE140">
            <v>1000</v>
          </cell>
          <cell r="DF140">
            <v>1000</v>
          </cell>
          <cell r="DG140">
            <v>1000</v>
          </cell>
          <cell r="DH140">
            <v>1231302</v>
          </cell>
          <cell r="DI140">
            <v>271023</v>
          </cell>
          <cell r="DJ140">
            <v>324117</v>
          </cell>
          <cell r="DK140">
            <v>354140</v>
          </cell>
          <cell r="DL140">
            <v>282022</v>
          </cell>
          <cell r="DM140">
            <v>1098355</v>
          </cell>
          <cell r="DN140">
            <v>241201</v>
          </cell>
          <cell r="DO140">
            <v>289367</v>
          </cell>
          <cell r="DP140">
            <v>316604</v>
          </cell>
          <cell r="DQ140">
            <v>251183</v>
          </cell>
          <cell r="DR140">
            <v>68410</v>
          </cell>
          <cell r="DS140">
            <v>15023</v>
          </cell>
          <cell r="DT140">
            <v>18023</v>
          </cell>
          <cell r="DU140">
            <v>19720</v>
          </cell>
          <cell r="DV140">
            <v>15644</v>
          </cell>
          <cell r="DW140">
            <v>43948</v>
          </cell>
          <cell r="DX140">
            <v>9651</v>
          </cell>
          <cell r="DY140">
            <v>11579</v>
          </cell>
          <cell r="DZ140">
            <v>12668</v>
          </cell>
          <cell r="EA140">
            <v>10050</v>
          </cell>
          <cell r="EB140">
            <v>20589</v>
          </cell>
          <cell r="EC140">
            <v>5148</v>
          </cell>
          <cell r="ED140">
            <v>5148</v>
          </cell>
          <cell r="EE140">
            <v>5148</v>
          </cell>
          <cell r="EF140">
            <v>5145</v>
          </cell>
          <cell r="EG140">
            <v>0</v>
          </cell>
          <cell r="EH140">
            <v>0</v>
          </cell>
          <cell r="EI140">
            <v>0</v>
          </cell>
          <cell r="EJ140">
            <v>0</v>
          </cell>
          <cell r="EK140">
            <v>0</v>
          </cell>
          <cell r="EL140">
            <v>1550147</v>
          </cell>
          <cell r="EM140">
            <v>337433</v>
          </cell>
          <cell r="EN140">
            <v>383545</v>
          </cell>
          <cell r="EO140">
            <v>417649</v>
          </cell>
          <cell r="EP140">
            <v>411520</v>
          </cell>
          <cell r="EQ140">
            <v>50036</v>
          </cell>
          <cell r="ER140">
            <v>1063</v>
          </cell>
          <cell r="ES140">
            <v>6938</v>
          </cell>
          <cell r="ET140">
            <v>30981</v>
          </cell>
          <cell r="EU140">
            <v>11054</v>
          </cell>
          <cell r="EV140">
            <v>44574</v>
          </cell>
          <cell r="EW140">
            <v>1063</v>
          </cell>
          <cell r="EX140">
            <v>4795</v>
          </cell>
          <cell r="EY140">
            <v>27662</v>
          </cell>
          <cell r="EZ140">
            <v>11054</v>
          </cell>
          <cell r="FA140">
            <v>32938</v>
          </cell>
          <cell r="FB140">
            <v>1063</v>
          </cell>
          <cell r="FC140">
            <v>3508</v>
          </cell>
          <cell r="FD140">
            <v>25000</v>
          </cell>
          <cell r="FE140">
            <v>3367</v>
          </cell>
          <cell r="FF140">
            <v>0</v>
          </cell>
          <cell r="FG140">
            <v>0</v>
          </cell>
          <cell r="FH140">
            <v>0</v>
          </cell>
          <cell r="FI140">
            <v>0</v>
          </cell>
          <cell r="FJ140">
            <v>0</v>
          </cell>
          <cell r="FK140">
            <v>10874</v>
          </cell>
          <cell r="FL140">
            <v>0</v>
          </cell>
          <cell r="FM140">
            <v>1087</v>
          </cell>
          <cell r="FN140">
            <v>2500</v>
          </cell>
          <cell r="FO140">
            <v>7287</v>
          </cell>
          <cell r="FP140">
            <v>762</v>
          </cell>
          <cell r="FQ140">
            <v>0</v>
          </cell>
          <cell r="FR140">
            <v>200</v>
          </cell>
          <cell r="FS140">
            <v>162</v>
          </cell>
          <cell r="FT140">
            <v>400</v>
          </cell>
          <cell r="FU140">
            <v>5462</v>
          </cell>
          <cell r="FV140">
            <v>0</v>
          </cell>
          <cell r="FW140">
            <v>2143</v>
          </cell>
          <cell r="FX140">
            <v>3319</v>
          </cell>
          <cell r="FY140">
            <v>0</v>
          </cell>
          <cell r="FZ140">
            <v>54233</v>
          </cell>
          <cell r="GA140">
            <v>9013</v>
          </cell>
          <cell r="GB140">
            <v>17264</v>
          </cell>
          <cell r="GC140">
            <v>14836</v>
          </cell>
          <cell r="GD140">
            <v>13120</v>
          </cell>
          <cell r="GE140">
            <v>49148</v>
          </cell>
          <cell r="GF140">
            <v>8119</v>
          </cell>
          <cell r="GG140">
            <v>15688</v>
          </cell>
          <cell r="GH140">
            <v>13459</v>
          </cell>
          <cell r="GI140">
            <v>11882</v>
          </cell>
          <cell r="GJ140">
            <v>2967</v>
          </cell>
          <cell r="GK140">
            <v>490</v>
          </cell>
          <cell r="GL140">
            <v>946</v>
          </cell>
          <cell r="GM140">
            <v>813</v>
          </cell>
          <cell r="GN140">
            <v>718</v>
          </cell>
          <cell r="GO140">
            <v>1465</v>
          </cell>
          <cell r="GP140">
            <v>242</v>
          </cell>
          <cell r="GQ140">
            <v>468</v>
          </cell>
          <cell r="GR140">
            <v>402</v>
          </cell>
          <cell r="GS140">
            <v>353</v>
          </cell>
          <cell r="GT140">
            <v>653</v>
          </cell>
          <cell r="GU140">
            <v>162</v>
          </cell>
          <cell r="GV140">
            <v>162</v>
          </cell>
          <cell r="GW140">
            <v>162</v>
          </cell>
          <cell r="GX140">
            <v>167</v>
          </cell>
          <cell r="GY140">
            <v>0</v>
          </cell>
          <cell r="GZ140">
            <v>0</v>
          </cell>
          <cell r="HA140">
            <v>0</v>
          </cell>
          <cell r="HB140">
            <v>0</v>
          </cell>
          <cell r="HC140">
            <v>0</v>
          </cell>
          <cell r="HD140">
            <v>94089</v>
          </cell>
          <cell r="HE140">
            <v>22829</v>
          </cell>
          <cell r="HF140">
            <v>22829</v>
          </cell>
          <cell r="HG140">
            <v>25601</v>
          </cell>
          <cell r="HH140">
            <v>22830</v>
          </cell>
          <cell r="HI140">
            <v>2771</v>
          </cell>
          <cell r="HJ140">
            <v>0</v>
          </cell>
          <cell r="HK140">
            <v>0</v>
          </cell>
          <cell r="HL140">
            <v>2771</v>
          </cell>
          <cell r="HM140">
            <v>0</v>
          </cell>
          <cell r="HN140">
            <v>19214</v>
          </cell>
          <cell r="HO140">
            <v>1891</v>
          </cell>
          <cell r="HP140">
            <v>3883</v>
          </cell>
          <cell r="HQ140">
            <v>7666</v>
          </cell>
          <cell r="HR140">
            <v>5774</v>
          </cell>
          <cell r="HS140">
            <v>4722</v>
          </cell>
          <cell r="HT140">
            <v>410</v>
          </cell>
          <cell r="HU140">
            <v>667</v>
          </cell>
          <cell r="HV140">
            <v>2900</v>
          </cell>
          <cell r="HW140">
            <v>745</v>
          </cell>
          <cell r="HX140">
            <v>15458</v>
          </cell>
          <cell r="HY140">
            <v>2633</v>
          </cell>
          <cell r="HZ140">
            <v>4260</v>
          </cell>
          <cell r="IA140">
            <v>3830</v>
          </cell>
          <cell r="IB140">
            <v>4735</v>
          </cell>
          <cell r="IC140">
            <v>5492</v>
          </cell>
          <cell r="ID140">
            <v>900</v>
          </cell>
          <cell r="IE140">
            <v>1689</v>
          </cell>
          <cell r="IF140">
            <v>1492</v>
          </cell>
          <cell r="IG140">
            <v>1411</v>
          </cell>
          <cell r="IH140">
            <v>6850</v>
          </cell>
          <cell r="II140">
            <v>1713</v>
          </cell>
          <cell r="IJ140">
            <v>1370</v>
          </cell>
          <cell r="IK140">
            <v>1370</v>
          </cell>
          <cell r="IL140">
            <v>2397</v>
          </cell>
          <cell r="IM140">
            <v>1100</v>
          </cell>
          <cell r="IN140">
            <v>220</v>
          </cell>
          <cell r="IO140">
            <v>297</v>
          </cell>
          <cell r="IP140">
            <v>330</v>
          </cell>
          <cell r="IQ140">
            <v>253</v>
          </cell>
        </row>
        <row r="141">
          <cell r="B141">
            <v>2798960</v>
          </cell>
          <cell r="C141">
            <v>613030</v>
          </cell>
          <cell r="D141">
            <v>704804</v>
          </cell>
          <cell r="E141">
            <v>747541</v>
          </cell>
          <cell r="F141">
            <v>733585</v>
          </cell>
          <cell r="G141">
            <v>308030</v>
          </cell>
          <cell r="H141">
            <v>57234</v>
          </cell>
          <cell r="I141">
            <v>70596</v>
          </cell>
          <cell r="J141">
            <v>83152</v>
          </cell>
          <cell r="K141">
            <v>97048</v>
          </cell>
          <cell r="L141">
            <v>66921</v>
          </cell>
          <cell r="M141">
            <v>6692</v>
          </cell>
          <cell r="N141">
            <v>13385</v>
          </cell>
          <cell r="O141">
            <v>20076</v>
          </cell>
          <cell r="P141">
            <v>26768</v>
          </cell>
          <cell r="Q141">
            <v>22268</v>
          </cell>
          <cell r="R141">
            <v>2227</v>
          </cell>
          <cell r="S141">
            <v>4454</v>
          </cell>
          <cell r="T141">
            <v>6680</v>
          </cell>
          <cell r="U141">
            <v>8907</v>
          </cell>
          <cell r="V141">
            <v>44653</v>
          </cell>
          <cell r="W141">
            <v>4465</v>
          </cell>
          <cell r="X141">
            <v>8931</v>
          </cell>
          <cell r="Y141">
            <v>13396</v>
          </cell>
          <cell r="Z141">
            <v>17861</v>
          </cell>
          <cell r="AA141">
            <v>58600</v>
          </cell>
          <cell r="AB141">
            <v>15025</v>
          </cell>
          <cell r="AC141">
            <v>14590</v>
          </cell>
          <cell r="AD141">
            <v>14275</v>
          </cell>
          <cell r="AE141">
            <v>14710</v>
          </cell>
          <cell r="AF141">
            <v>51700</v>
          </cell>
          <cell r="AG141">
            <v>12925</v>
          </cell>
          <cell r="AH141">
            <v>12925</v>
          </cell>
          <cell r="AI141">
            <v>12925</v>
          </cell>
          <cell r="AJ141">
            <v>12925</v>
          </cell>
          <cell r="AK141">
            <v>5400</v>
          </cell>
          <cell r="AL141">
            <v>1350</v>
          </cell>
          <cell r="AM141">
            <v>1350</v>
          </cell>
          <cell r="AN141">
            <v>1350</v>
          </cell>
          <cell r="AO141">
            <v>1350</v>
          </cell>
          <cell r="AP141">
            <v>1500</v>
          </cell>
          <cell r="AQ141">
            <v>750</v>
          </cell>
          <cell r="AR141">
            <v>315</v>
          </cell>
          <cell r="AS141">
            <v>0</v>
          </cell>
          <cell r="AT141">
            <v>435</v>
          </cell>
          <cell r="AU141">
            <v>89679</v>
          </cell>
          <cell r="AV141">
            <v>11865</v>
          </cell>
          <cell r="AW141">
            <v>20302</v>
          </cell>
          <cell r="AX141">
            <v>26038</v>
          </cell>
          <cell r="AY141">
            <v>31474</v>
          </cell>
          <cell r="AZ141">
            <v>54963</v>
          </cell>
          <cell r="BA141">
            <v>5496</v>
          </cell>
          <cell r="BB141">
            <v>10993</v>
          </cell>
          <cell r="BC141">
            <v>16489</v>
          </cell>
          <cell r="BD141">
            <v>21985</v>
          </cell>
          <cell r="BE141">
            <v>14603</v>
          </cell>
          <cell r="BF141">
            <v>1460</v>
          </cell>
          <cell r="BG141">
            <v>2921</v>
          </cell>
          <cell r="BH141">
            <v>4381</v>
          </cell>
          <cell r="BI141">
            <v>5841</v>
          </cell>
          <cell r="BJ141">
            <v>2216</v>
          </cell>
          <cell r="BK141">
            <v>554</v>
          </cell>
          <cell r="BL141">
            <v>554</v>
          </cell>
          <cell r="BM141">
            <v>554</v>
          </cell>
          <cell r="BN141">
            <v>554</v>
          </cell>
          <cell r="BO141">
            <v>2192</v>
          </cell>
          <cell r="BP141">
            <v>548</v>
          </cell>
          <cell r="BQ141">
            <v>548</v>
          </cell>
          <cell r="BR141">
            <v>548</v>
          </cell>
          <cell r="BS141">
            <v>548</v>
          </cell>
          <cell r="BT141">
            <v>24</v>
          </cell>
          <cell r="BU141">
            <v>6</v>
          </cell>
          <cell r="BV141">
            <v>6</v>
          </cell>
          <cell r="BW141">
            <v>6</v>
          </cell>
          <cell r="BX141">
            <v>6</v>
          </cell>
          <cell r="BY141">
            <v>29500</v>
          </cell>
          <cell r="BZ141">
            <v>5065</v>
          </cell>
          <cell r="CA141">
            <v>8005</v>
          </cell>
          <cell r="CB141">
            <v>8245</v>
          </cell>
          <cell r="CC141">
            <v>8185</v>
          </cell>
          <cell r="CD141">
            <v>14500</v>
          </cell>
          <cell r="CE141">
            <v>3625</v>
          </cell>
          <cell r="CF141">
            <v>3625</v>
          </cell>
          <cell r="CG141">
            <v>3625</v>
          </cell>
          <cell r="CH141">
            <v>3625</v>
          </cell>
          <cell r="CI141">
            <v>6000</v>
          </cell>
          <cell r="CJ141">
            <v>840</v>
          </cell>
          <cell r="CK141">
            <v>1680</v>
          </cell>
          <cell r="CL141">
            <v>1920</v>
          </cell>
          <cell r="CM141">
            <v>1560</v>
          </cell>
          <cell r="CN141">
            <v>9000</v>
          </cell>
          <cell r="CO141">
            <v>600</v>
          </cell>
          <cell r="CP141">
            <v>2700</v>
          </cell>
          <cell r="CQ141">
            <v>2700</v>
          </cell>
          <cell r="CR141">
            <v>3000</v>
          </cell>
          <cell r="CS141">
            <v>3000</v>
          </cell>
          <cell r="CT141">
            <v>750</v>
          </cell>
          <cell r="CU141">
            <v>750</v>
          </cell>
          <cell r="CV141">
            <v>750</v>
          </cell>
          <cell r="CW141">
            <v>750</v>
          </cell>
          <cell r="CX141">
            <v>88830</v>
          </cell>
          <cell r="CY141">
            <v>22652</v>
          </cell>
          <cell r="CZ141">
            <v>21319</v>
          </cell>
          <cell r="DA141">
            <v>21763</v>
          </cell>
          <cell r="DB141">
            <v>23096</v>
          </cell>
          <cell r="DC141">
            <v>4000</v>
          </cell>
          <cell r="DD141">
            <v>1000</v>
          </cell>
          <cell r="DE141">
            <v>1000</v>
          </cell>
          <cell r="DF141">
            <v>1000</v>
          </cell>
          <cell r="DG141">
            <v>1000</v>
          </cell>
          <cell r="DH141">
            <v>1114305</v>
          </cell>
          <cell r="DI141">
            <v>256662</v>
          </cell>
          <cell r="DJ141">
            <v>289533</v>
          </cell>
          <cell r="DK141">
            <v>289533</v>
          </cell>
          <cell r="DL141">
            <v>278577</v>
          </cell>
          <cell r="DM141">
            <v>993996</v>
          </cell>
          <cell r="DN141">
            <v>228618</v>
          </cell>
          <cell r="DO141">
            <v>258438</v>
          </cell>
          <cell r="DP141">
            <v>258438</v>
          </cell>
          <cell r="DQ141">
            <v>248502</v>
          </cell>
          <cell r="DR141">
            <v>61905</v>
          </cell>
          <cell r="DS141">
            <v>14238</v>
          </cell>
          <cell r="DT141">
            <v>16095</v>
          </cell>
          <cell r="DU141">
            <v>16095</v>
          </cell>
          <cell r="DV141">
            <v>15477</v>
          </cell>
          <cell r="DW141">
            <v>39771</v>
          </cell>
          <cell r="DX141">
            <v>9147</v>
          </cell>
          <cell r="DY141">
            <v>10341</v>
          </cell>
          <cell r="DZ141">
            <v>10341</v>
          </cell>
          <cell r="EA141">
            <v>9942</v>
          </cell>
          <cell r="EB141">
            <v>18633</v>
          </cell>
          <cell r="EC141">
            <v>4659</v>
          </cell>
          <cell r="ED141">
            <v>4659</v>
          </cell>
          <cell r="EE141">
            <v>4659</v>
          </cell>
          <cell r="EF141">
            <v>4656</v>
          </cell>
          <cell r="EG141">
            <v>0</v>
          </cell>
          <cell r="EH141">
            <v>0</v>
          </cell>
          <cell r="EI141">
            <v>0</v>
          </cell>
          <cell r="EJ141">
            <v>0</v>
          </cell>
          <cell r="EK141">
            <v>0</v>
          </cell>
          <cell r="EL141">
            <v>1376625</v>
          </cell>
          <cell r="EM141">
            <v>299134</v>
          </cell>
          <cell r="EN141">
            <v>344675</v>
          </cell>
          <cell r="EO141">
            <v>374856</v>
          </cell>
          <cell r="EP141">
            <v>357960</v>
          </cell>
          <cell r="EQ141">
            <v>50884</v>
          </cell>
          <cell r="ER141">
            <v>0</v>
          </cell>
          <cell r="ES141">
            <v>16212</v>
          </cell>
          <cell r="ET141">
            <v>29790</v>
          </cell>
          <cell r="EU141">
            <v>4882</v>
          </cell>
          <cell r="EV141">
            <v>41540</v>
          </cell>
          <cell r="EW141">
            <v>0</v>
          </cell>
          <cell r="EX141">
            <v>14873</v>
          </cell>
          <cell r="EY141">
            <v>21785</v>
          </cell>
          <cell r="EZ141">
            <v>4882</v>
          </cell>
          <cell r="FA141">
            <v>33897</v>
          </cell>
          <cell r="FB141">
            <v>0</v>
          </cell>
          <cell r="FC141">
            <v>11244</v>
          </cell>
          <cell r="FD141">
            <v>19959</v>
          </cell>
          <cell r="FE141">
            <v>2694</v>
          </cell>
          <cell r="FF141">
            <v>0</v>
          </cell>
          <cell r="FG141">
            <v>0</v>
          </cell>
          <cell r="FH141">
            <v>0</v>
          </cell>
          <cell r="FI141">
            <v>0</v>
          </cell>
          <cell r="FJ141">
            <v>0</v>
          </cell>
          <cell r="FK141">
            <v>6660</v>
          </cell>
          <cell r="FL141">
            <v>0</v>
          </cell>
          <cell r="FM141">
            <v>3100</v>
          </cell>
          <cell r="FN141">
            <v>1599</v>
          </cell>
          <cell r="FO141">
            <v>1961</v>
          </cell>
          <cell r="FP141">
            <v>983</v>
          </cell>
          <cell r="FQ141">
            <v>0</v>
          </cell>
          <cell r="FR141">
            <v>529</v>
          </cell>
          <cell r="FS141">
            <v>227</v>
          </cell>
          <cell r="FT141">
            <v>227</v>
          </cell>
          <cell r="FU141">
            <v>9344</v>
          </cell>
          <cell r="FV141">
            <v>0</v>
          </cell>
          <cell r="FW141">
            <v>1339</v>
          </cell>
          <cell r="FX141">
            <v>8005</v>
          </cell>
          <cell r="FY141">
            <v>0</v>
          </cell>
          <cell r="FZ141">
            <v>25769</v>
          </cell>
          <cell r="GA141">
            <v>5931</v>
          </cell>
          <cell r="GB141">
            <v>6696</v>
          </cell>
          <cell r="GC141">
            <v>6699</v>
          </cell>
          <cell r="GD141">
            <v>6443</v>
          </cell>
          <cell r="GE141">
            <v>23357</v>
          </cell>
          <cell r="GF141">
            <v>5370</v>
          </cell>
          <cell r="GG141">
            <v>6072</v>
          </cell>
          <cell r="GH141">
            <v>6075</v>
          </cell>
          <cell r="GI141">
            <v>5840</v>
          </cell>
          <cell r="GJ141">
            <v>1409</v>
          </cell>
          <cell r="GK141">
            <v>324</v>
          </cell>
          <cell r="GL141">
            <v>366</v>
          </cell>
          <cell r="GM141">
            <v>366</v>
          </cell>
          <cell r="GN141">
            <v>353</v>
          </cell>
          <cell r="GO141">
            <v>693</v>
          </cell>
          <cell r="GP141">
            <v>159</v>
          </cell>
          <cell r="GQ141">
            <v>180</v>
          </cell>
          <cell r="GR141">
            <v>180</v>
          </cell>
          <cell r="GS141">
            <v>174</v>
          </cell>
          <cell r="GT141">
            <v>310</v>
          </cell>
          <cell r="GU141">
            <v>78</v>
          </cell>
          <cell r="GV141">
            <v>78</v>
          </cell>
          <cell r="GW141">
            <v>78</v>
          </cell>
          <cell r="GX141">
            <v>76</v>
          </cell>
          <cell r="GY141">
            <v>0</v>
          </cell>
          <cell r="GZ141">
            <v>0</v>
          </cell>
          <cell r="HA141">
            <v>0</v>
          </cell>
          <cell r="HB141">
            <v>0</v>
          </cell>
          <cell r="HC141">
            <v>0</v>
          </cell>
          <cell r="HD141">
            <v>79105</v>
          </cell>
          <cell r="HE141">
            <v>18842</v>
          </cell>
          <cell r="HF141">
            <v>18840</v>
          </cell>
          <cell r="HG141">
            <v>22581</v>
          </cell>
          <cell r="HH141">
            <v>18842</v>
          </cell>
          <cell r="HI141">
            <v>3739</v>
          </cell>
          <cell r="HJ141">
            <v>0</v>
          </cell>
          <cell r="HK141">
            <v>0</v>
          </cell>
          <cell r="HL141">
            <v>3739</v>
          </cell>
          <cell r="HM141">
            <v>0</v>
          </cell>
          <cell r="HN141">
            <v>20246</v>
          </cell>
          <cell r="HO141">
            <v>1995</v>
          </cell>
          <cell r="HP141">
            <v>4089</v>
          </cell>
          <cell r="HQ141">
            <v>8078</v>
          </cell>
          <cell r="HR141">
            <v>6084</v>
          </cell>
          <cell r="HS141">
            <v>4344</v>
          </cell>
          <cell r="HT141">
            <v>250</v>
          </cell>
          <cell r="HU141">
            <v>1373</v>
          </cell>
          <cell r="HV141">
            <v>1498</v>
          </cell>
          <cell r="HW141">
            <v>1223</v>
          </cell>
          <cell r="HX141">
            <v>18130</v>
          </cell>
          <cell r="HY141">
            <v>4532</v>
          </cell>
          <cell r="HZ141">
            <v>4207</v>
          </cell>
          <cell r="IA141">
            <v>4207</v>
          </cell>
          <cell r="IB141">
            <v>5184</v>
          </cell>
          <cell r="IC141">
            <v>0</v>
          </cell>
          <cell r="ID141">
            <v>0</v>
          </cell>
          <cell r="IE141">
            <v>0</v>
          </cell>
          <cell r="IF141">
            <v>0</v>
          </cell>
          <cell r="IG141">
            <v>0</v>
          </cell>
          <cell r="IH141">
            <v>6500</v>
          </cell>
          <cell r="II141">
            <v>1625</v>
          </cell>
          <cell r="IJ141">
            <v>1300</v>
          </cell>
          <cell r="IK141">
            <v>1300</v>
          </cell>
          <cell r="IL141">
            <v>2275</v>
          </cell>
          <cell r="IM141">
            <v>1000</v>
          </cell>
          <cell r="IN141">
            <v>200</v>
          </cell>
          <cell r="IO141">
            <v>270</v>
          </cell>
          <cell r="IP141">
            <v>300</v>
          </cell>
          <cell r="IQ141">
            <v>230</v>
          </cell>
        </row>
        <row r="142">
          <cell r="B142">
            <v>6732729</v>
          </cell>
          <cell r="C142">
            <v>1526899</v>
          </cell>
          <cell r="D142">
            <v>1683174</v>
          </cell>
          <cell r="E142">
            <v>1736765</v>
          </cell>
          <cell r="F142">
            <v>1785891</v>
          </cell>
          <cell r="G142">
            <v>747601</v>
          </cell>
          <cell r="H142">
            <v>149617</v>
          </cell>
          <cell r="I142">
            <v>167757</v>
          </cell>
          <cell r="J142">
            <v>186804</v>
          </cell>
          <cell r="K142">
            <v>243423</v>
          </cell>
          <cell r="L142">
            <v>195779</v>
          </cell>
          <cell r="M142">
            <v>19578</v>
          </cell>
          <cell r="N142">
            <v>39156</v>
          </cell>
          <cell r="O142">
            <v>58734</v>
          </cell>
          <cell r="P142">
            <v>78311</v>
          </cell>
          <cell r="Q142">
            <v>75576</v>
          </cell>
          <cell r="R142">
            <v>7558</v>
          </cell>
          <cell r="S142">
            <v>15115</v>
          </cell>
          <cell r="T142">
            <v>22673</v>
          </cell>
          <cell r="U142">
            <v>30230</v>
          </cell>
          <cell r="V142">
            <v>120203</v>
          </cell>
          <cell r="W142">
            <v>12020</v>
          </cell>
          <cell r="X142">
            <v>24041</v>
          </cell>
          <cell r="Y142">
            <v>36061</v>
          </cell>
          <cell r="Z142">
            <v>48081</v>
          </cell>
          <cell r="AA142">
            <v>134259</v>
          </cell>
          <cell r="AB142">
            <v>41633</v>
          </cell>
          <cell r="AC142">
            <v>28819</v>
          </cell>
          <cell r="AD142">
            <v>21700</v>
          </cell>
          <cell r="AE142">
            <v>42107</v>
          </cell>
          <cell r="AF142">
            <v>82000</v>
          </cell>
          <cell r="AG142">
            <v>20500</v>
          </cell>
          <cell r="AH142">
            <v>20500</v>
          </cell>
          <cell r="AI142">
            <v>20500</v>
          </cell>
          <cell r="AJ142">
            <v>20500</v>
          </cell>
          <cell r="AK142">
            <v>4800</v>
          </cell>
          <cell r="AL142">
            <v>1200</v>
          </cell>
          <cell r="AM142">
            <v>1200</v>
          </cell>
          <cell r="AN142">
            <v>1200</v>
          </cell>
          <cell r="AO142">
            <v>1200</v>
          </cell>
          <cell r="AP142">
            <v>47459</v>
          </cell>
          <cell r="AQ142">
            <v>19933</v>
          </cell>
          <cell r="AR142">
            <v>7119</v>
          </cell>
          <cell r="AS142">
            <v>0</v>
          </cell>
          <cell r="AT142">
            <v>20407</v>
          </cell>
          <cell r="AU142">
            <v>162583</v>
          </cell>
          <cell r="AV142">
            <v>19677</v>
          </cell>
          <cell r="AW142">
            <v>36037</v>
          </cell>
          <cell r="AX142">
            <v>47609</v>
          </cell>
          <cell r="AY142">
            <v>59260</v>
          </cell>
          <cell r="AZ142">
            <v>112990</v>
          </cell>
          <cell r="BA142">
            <v>11299</v>
          </cell>
          <cell r="BB142">
            <v>22598</v>
          </cell>
          <cell r="BC142">
            <v>33897</v>
          </cell>
          <cell r="BD142">
            <v>45196</v>
          </cell>
          <cell r="BE142">
            <v>51470</v>
          </cell>
          <cell r="BF142">
            <v>5147</v>
          </cell>
          <cell r="BG142">
            <v>10294</v>
          </cell>
          <cell r="BH142">
            <v>15441</v>
          </cell>
          <cell r="BI142">
            <v>20588</v>
          </cell>
          <cell r="BJ142">
            <v>3624</v>
          </cell>
          <cell r="BK142">
            <v>906</v>
          </cell>
          <cell r="BL142">
            <v>906</v>
          </cell>
          <cell r="BM142">
            <v>906</v>
          </cell>
          <cell r="BN142">
            <v>906</v>
          </cell>
          <cell r="BO142">
            <v>3504</v>
          </cell>
          <cell r="BP142">
            <v>876</v>
          </cell>
          <cell r="BQ142">
            <v>876</v>
          </cell>
          <cell r="BR142">
            <v>876</v>
          </cell>
          <cell r="BS142">
            <v>876</v>
          </cell>
          <cell r="BT142">
            <v>120</v>
          </cell>
          <cell r="BU142">
            <v>30</v>
          </cell>
          <cell r="BV142">
            <v>30</v>
          </cell>
          <cell r="BW142">
            <v>30</v>
          </cell>
          <cell r="BX142">
            <v>30</v>
          </cell>
          <cell r="BY142">
            <v>41969</v>
          </cell>
          <cell r="BZ142">
            <v>6472</v>
          </cell>
          <cell r="CA142">
            <v>11533</v>
          </cell>
          <cell r="CB142">
            <v>11806</v>
          </cell>
          <cell r="CC142">
            <v>12158</v>
          </cell>
          <cell r="CD142">
            <v>20800</v>
          </cell>
          <cell r="CE142">
            <v>5200</v>
          </cell>
          <cell r="CF142">
            <v>5200</v>
          </cell>
          <cell r="CG142">
            <v>5200</v>
          </cell>
          <cell r="CH142">
            <v>5200</v>
          </cell>
          <cell r="CI142">
            <v>6800</v>
          </cell>
          <cell r="CJ142">
            <v>0</v>
          </cell>
          <cell r="CK142">
            <v>2516</v>
          </cell>
          <cell r="CL142">
            <v>2788</v>
          </cell>
          <cell r="CM142">
            <v>1496</v>
          </cell>
          <cell r="CN142">
            <v>14369</v>
          </cell>
          <cell r="CO142">
            <v>1272</v>
          </cell>
          <cell r="CP142">
            <v>3817</v>
          </cell>
          <cell r="CQ142">
            <v>3818</v>
          </cell>
          <cell r="CR142">
            <v>5462</v>
          </cell>
          <cell r="CS142">
            <v>4000</v>
          </cell>
          <cell r="CT142">
            <v>1000</v>
          </cell>
          <cell r="CU142">
            <v>1000</v>
          </cell>
          <cell r="CV142">
            <v>1000</v>
          </cell>
          <cell r="CW142">
            <v>1000</v>
          </cell>
          <cell r="CX142">
            <v>249204</v>
          </cell>
          <cell r="CY142">
            <v>67285</v>
          </cell>
          <cell r="CZ142">
            <v>62301</v>
          </cell>
          <cell r="DA142">
            <v>57317</v>
          </cell>
          <cell r="DB142">
            <v>62301</v>
          </cell>
          <cell r="DC142">
            <v>5776</v>
          </cell>
          <cell r="DD142">
            <v>1444</v>
          </cell>
          <cell r="DE142">
            <v>1444</v>
          </cell>
          <cell r="DF142">
            <v>1444</v>
          </cell>
          <cell r="DG142">
            <v>1444</v>
          </cell>
          <cell r="DH142">
            <v>2470940</v>
          </cell>
          <cell r="DI142">
            <v>615996</v>
          </cell>
          <cell r="DJ142">
            <v>645792</v>
          </cell>
          <cell r="DK142">
            <v>616497</v>
          </cell>
          <cell r="DL142">
            <v>592655</v>
          </cell>
          <cell r="DM142">
            <v>2204143</v>
          </cell>
          <cell r="DN142">
            <v>549459</v>
          </cell>
          <cell r="DO142">
            <v>576489</v>
          </cell>
          <cell r="DP142">
            <v>549912</v>
          </cell>
          <cell r="DQ142">
            <v>528283</v>
          </cell>
          <cell r="DR142">
            <v>137283</v>
          </cell>
          <cell r="DS142">
            <v>34221</v>
          </cell>
          <cell r="DT142">
            <v>35907</v>
          </cell>
          <cell r="DU142">
            <v>34251</v>
          </cell>
          <cell r="DV142">
            <v>32904</v>
          </cell>
          <cell r="DW142">
            <v>88197</v>
          </cell>
          <cell r="DX142">
            <v>21987</v>
          </cell>
          <cell r="DY142">
            <v>23067</v>
          </cell>
          <cell r="DZ142">
            <v>22005</v>
          </cell>
          <cell r="EA142">
            <v>21138</v>
          </cell>
          <cell r="EB142">
            <v>41317</v>
          </cell>
          <cell r="EC142">
            <v>10329</v>
          </cell>
          <cell r="ED142">
            <v>10329</v>
          </cell>
          <cell r="EE142">
            <v>10329</v>
          </cell>
          <cell r="EF142">
            <v>10330</v>
          </cell>
          <cell r="EG142">
            <v>0</v>
          </cell>
          <cell r="EH142">
            <v>0</v>
          </cell>
          <cell r="EI142">
            <v>0</v>
          </cell>
          <cell r="EJ142">
            <v>0</v>
          </cell>
          <cell r="EK142">
            <v>0</v>
          </cell>
          <cell r="EL142">
            <v>3514188</v>
          </cell>
          <cell r="EM142">
            <v>761286</v>
          </cell>
          <cell r="EN142">
            <v>869625</v>
          </cell>
          <cell r="EO142">
            <v>933464</v>
          </cell>
          <cell r="EP142">
            <v>949813</v>
          </cell>
          <cell r="EQ142">
            <v>102543</v>
          </cell>
          <cell r="ER142">
            <v>0</v>
          </cell>
          <cell r="ES142">
            <v>12100</v>
          </cell>
          <cell r="ET142">
            <v>43183</v>
          </cell>
          <cell r="EU142">
            <v>47260</v>
          </cell>
          <cell r="EV142">
            <v>80445</v>
          </cell>
          <cell r="EW142">
            <v>0</v>
          </cell>
          <cell r="EX142">
            <v>8975</v>
          </cell>
          <cell r="EY142">
            <v>33139</v>
          </cell>
          <cell r="EZ142">
            <v>38331</v>
          </cell>
          <cell r="FA142">
            <v>52880</v>
          </cell>
          <cell r="FB142">
            <v>0</v>
          </cell>
          <cell r="FC142">
            <v>4975</v>
          </cell>
          <cell r="FD142">
            <v>21839</v>
          </cell>
          <cell r="FE142">
            <v>26066</v>
          </cell>
          <cell r="FF142">
            <v>0</v>
          </cell>
          <cell r="FG142">
            <v>0</v>
          </cell>
          <cell r="FH142">
            <v>0</v>
          </cell>
          <cell r="FI142">
            <v>0</v>
          </cell>
          <cell r="FJ142">
            <v>0</v>
          </cell>
          <cell r="FK142">
            <v>18582</v>
          </cell>
          <cell r="FL142">
            <v>0</v>
          </cell>
          <cell r="FM142">
            <v>2000</v>
          </cell>
          <cell r="FN142">
            <v>7800</v>
          </cell>
          <cell r="FO142">
            <v>8782</v>
          </cell>
          <cell r="FP142">
            <v>8983</v>
          </cell>
          <cell r="FQ142">
            <v>0</v>
          </cell>
          <cell r="FR142">
            <v>2000</v>
          </cell>
          <cell r="FS142">
            <v>3500</v>
          </cell>
          <cell r="FT142">
            <v>3483</v>
          </cell>
          <cell r="FU142">
            <v>22098</v>
          </cell>
          <cell r="FV142">
            <v>0</v>
          </cell>
          <cell r="FW142">
            <v>3125</v>
          </cell>
          <cell r="FX142">
            <v>10044</v>
          </cell>
          <cell r="FY142">
            <v>8929</v>
          </cell>
          <cell r="FZ142">
            <v>55203</v>
          </cell>
          <cell r="GA142">
            <v>13707</v>
          </cell>
          <cell r="GB142">
            <v>14505</v>
          </cell>
          <cell r="GC142">
            <v>13794</v>
          </cell>
          <cell r="GD142">
            <v>13197</v>
          </cell>
          <cell r="GE142">
            <v>50026</v>
          </cell>
          <cell r="GF142">
            <v>12423</v>
          </cell>
          <cell r="GG142">
            <v>13152</v>
          </cell>
          <cell r="GH142">
            <v>12501</v>
          </cell>
          <cell r="GI142">
            <v>11950</v>
          </cell>
          <cell r="GJ142">
            <v>3021</v>
          </cell>
          <cell r="GK142">
            <v>750</v>
          </cell>
          <cell r="GL142">
            <v>795</v>
          </cell>
          <cell r="GM142">
            <v>756</v>
          </cell>
          <cell r="GN142">
            <v>720</v>
          </cell>
          <cell r="GO142">
            <v>1491</v>
          </cell>
          <cell r="GP142">
            <v>369</v>
          </cell>
          <cell r="GQ142">
            <v>393</v>
          </cell>
          <cell r="GR142">
            <v>372</v>
          </cell>
          <cell r="GS142">
            <v>357</v>
          </cell>
          <cell r="GT142">
            <v>665</v>
          </cell>
          <cell r="GU142">
            <v>165</v>
          </cell>
          <cell r="GV142">
            <v>165</v>
          </cell>
          <cell r="GW142">
            <v>165</v>
          </cell>
          <cell r="GX142">
            <v>170</v>
          </cell>
          <cell r="GY142">
            <v>0</v>
          </cell>
          <cell r="GZ142">
            <v>0</v>
          </cell>
          <cell r="HA142">
            <v>0</v>
          </cell>
          <cell r="HB142">
            <v>0</v>
          </cell>
          <cell r="HC142">
            <v>0</v>
          </cell>
          <cell r="HD142">
            <v>139586</v>
          </cell>
          <cell r="HE142">
            <v>34146</v>
          </cell>
          <cell r="HF142">
            <v>34144</v>
          </cell>
          <cell r="HG142">
            <v>37150</v>
          </cell>
          <cell r="HH142">
            <v>34146</v>
          </cell>
          <cell r="HI142">
            <v>3004</v>
          </cell>
          <cell r="HJ142">
            <v>0</v>
          </cell>
          <cell r="HK142">
            <v>0</v>
          </cell>
          <cell r="HL142">
            <v>3004</v>
          </cell>
          <cell r="HM142">
            <v>0</v>
          </cell>
          <cell r="HN142">
            <v>42637</v>
          </cell>
          <cell r="HO142">
            <v>4234</v>
          </cell>
          <cell r="HP142">
            <v>8567</v>
          </cell>
          <cell r="HQ142">
            <v>17035</v>
          </cell>
          <cell r="HR142">
            <v>12801</v>
          </cell>
          <cell r="HS142">
            <v>6000</v>
          </cell>
          <cell r="HT142">
            <v>900</v>
          </cell>
          <cell r="HU142">
            <v>900</v>
          </cell>
          <cell r="HV142">
            <v>2900</v>
          </cell>
          <cell r="HW142">
            <v>1300</v>
          </cell>
          <cell r="HX142">
            <v>21199</v>
          </cell>
          <cell r="HY142">
            <v>3907</v>
          </cell>
          <cell r="HZ142">
            <v>6697</v>
          </cell>
          <cell r="IA142">
            <v>5711</v>
          </cell>
          <cell r="IB142">
            <v>4884</v>
          </cell>
          <cell r="IC142">
            <v>8230</v>
          </cell>
          <cell r="ID142">
            <v>1167</v>
          </cell>
          <cell r="IE142">
            <v>3435</v>
          </cell>
          <cell r="IF142">
            <v>2304</v>
          </cell>
          <cell r="IG142">
            <v>1324</v>
          </cell>
          <cell r="IH142">
            <v>6825</v>
          </cell>
          <cell r="II142">
            <v>1706</v>
          </cell>
          <cell r="IJ142">
            <v>1365</v>
          </cell>
          <cell r="IK142">
            <v>1365</v>
          </cell>
          <cell r="IL142">
            <v>2389</v>
          </cell>
          <cell r="IM142">
            <v>2500</v>
          </cell>
          <cell r="IN142">
            <v>500</v>
          </cell>
          <cell r="IO142">
            <v>675</v>
          </cell>
          <cell r="IP142">
            <v>750</v>
          </cell>
          <cell r="IQ142">
            <v>575</v>
          </cell>
        </row>
        <row r="143">
          <cell r="B143">
            <v>2392896</v>
          </cell>
          <cell r="C143">
            <v>531719</v>
          </cell>
          <cell r="D143">
            <v>606526</v>
          </cell>
          <cell r="E143">
            <v>631307</v>
          </cell>
          <cell r="F143">
            <v>623344</v>
          </cell>
          <cell r="G143">
            <v>223920</v>
          </cell>
          <cell r="H143">
            <v>45909</v>
          </cell>
          <cell r="I143">
            <v>47927</v>
          </cell>
          <cell r="J143">
            <v>57304</v>
          </cell>
          <cell r="K143">
            <v>72780</v>
          </cell>
          <cell r="L143">
            <v>48289</v>
          </cell>
          <cell r="M143">
            <v>4829</v>
          </cell>
          <cell r="N143">
            <v>9657</v>
          </cell>
          <cell r="O143">
            <v>14487</v>
          </cell>
          <cell r="P143">
            <v>19316</v>
          </cell>
          <cell r="Q143">
            <v>12097</v>
          </cell>
          <cell r="R143">
            <v>1210</v>
          </cell>
          <cell r="S143">
            <v>2419</v>
          </cell>
          <cell r="T143">
            <v>3629</v>
          </cell>
          <cell r="U143">
            <v>4839</v>
          </cell>
          <cell r="V143">
            <v>36192</v>
          </cell>
          <cell r="W143">
            <v>3619</v>
          </cell>
          <cell r="X143">
            <v>7238</v>
          </cell>
          <cell r="Y143">
            <v>10858</v>
          </cell>
          <cell r="Z143">
            <v>14477</v>
          </cell>
          <cell r="AA143">
            <v>51402</v>
          </cell>
          <cell r="AB143">
            <v>16881</v>
          </cell>
          <cell r="AC143">
            <v>9990</v>
          </cell>
          <cell r="AD143">
            <v>9600</v>
          </cell>
          <cell r="AE143">
            <v>14931</v>
          </cell>
          <cell r="AF143">
            <v>36452</v>
          </cell>
          <cell r="AG143">
            <v>9113</v>
          </cell>
          <cell r="AH143">
            <v>9113</v>
          </cell>
          <cell r="AI143">
            <v>9113</v>
          </cell>
          <cell r="AJ143">
            <v>9113</v>
          </cell>
          <cell r="AK143">
            <v>1950</v>
          </cell>
          <cell r="AL143">
            <v>488</v>
          </cell>
          <cell r="AM143">
            <v>487</v>
          </cell>
          <cell r="AN143">
            <v>487</v>
          </cell>
          <cell r="AO143">
            <v>488</v>
          </cell>
          <cell r="AP143">
            <v>13000</v>
          </cell>
          <cell r="AQ143">
            <v>7280</v>
          </cell>
          <cell r="AR143">
            <v>390</v>
          </cell>
          <cell r="AS143">
            <v>0</v>
          </cell>
          <cell r="AT143">
            <v>5330</v>
          </cell>
          <cell r="AU143">
            <v>63400</v>
          </cell>
          <cell r="AV143">
            <v>8132</v>
          </cell>
          <cell r="AW143">
            <v>14047</v>
          </cell>
          <cell r="AX143">
            <v>18583</v>
          </cell>
          <cell r="AY143">
            <v>22638</v>
          </cell>
          <cell r="AZ143">
            <v>43252</v>
          </cell>
          <cell r="BA143">
            <v>4325</v>
          </cell>
          <cell r="BB143">
            <v>8650</v>
          </cell>
          <cell r="BC143">
            <v>12976</v>
          </cell>
          <cell r="BD143">
            <v>17301</v>
          </cell>
          <cell r="BE143">
            <v>5670</v>
          </cell>
          <cell r="BF143">
            <v>567</v>
          </cell>
          <cell r="BG143">
            <v>1134</v>
          </cell>
          <cell r="BH143">
            <v>1701</v>
          </cell>
          <cell r="BI143">
            <v>2268</v>
          </cell>
          <cell r="BJ143">
            <v>756</v>
          </cell>
          <cell r="BK143">
            <v>189</v>
          </cell>
          <cell r="BL143">
            <v>189</v>
          </cell>
          <cell r="BM143">
            <v>189</v>
          </cell>
          <cell r="BN143">
            <v>189</v>
          </cell>
          <cell r="BO143">
            <v>656</v>
          </cell>
          <cell r="BP143">
            <v>164</v>
          </cell>
          <cell r="BQ143">
            <v>164</v>
          </cell>
          <cell r="BR143">
            <v>164</v>
          </cell>
          <cell r="BS143">
            <v>164</v>
          </cell>
          <cell r="BT143">
            <v>100</v>
          </cell>
          <cell r="BU143">
            <v>25</v>
          </cell>
          <cell r="BV143">
            <v>25</v>
          </cell>
          <cell r="BW143">
            <v>25</v>
          </cell>
          <cell r="BX143">
            <v>25</v>
          </cell>
          <cell r="BY143">
            <v>17200</v>
          </cell>
          <cell r="BZ143">
            <v>3070</v>
          </cell>
          <cell r="CA143">
            <v>4660</v>
          </cell>
          <cell r="CB143">
            <v>4870</v>
          </cell>
          <cell r="CC143">
            <v>4600</v>
          </cell>
          <cell r="CD143">
            <v>10000</v>
          </cell>
          <cell r="CE143">
            <v>2500</v>
          </cell>
          <cell r="CF143">
            <v>2500</v>
          </cell>
          <cell r="CG143">
            <v>2500</v>
          </cell>
          <cell r="CH143">
            <v>2500</v>
          </cell>
          <cell r="CI143">
            <v>4200</v>
          </cell>
          <cell r="CJ143">
            <v>420</v>
          </cell>
          <cell r="CK143">
            <v>1260</v>
          </cell>
          <cell r="CL143">
            <v>1470</v>
          </cell>
          <cell r="CM143">
            <v>1050</v>
          </cell>
          <cell r="CN143">
            <v>3000</v>
          </cell>
          <cell r="CO143">
            <v>150</v>
          </cell>
          <cell r="CP143">
            <v>900</v>
          </cell>
          <cell r="CQ143">
            <v>900</v>
          </cell>
          <cell r="CR143">
            <v>1050</v>
          </cell>
          <cell r="CS143">
            <v>2192</v>
          </cell>
          <cell r="CT143">
            <v>548</v>
          </cell>
          <cell r="CU143">
            <v>548</v>
          </cell>
          <cell r="CV143">
            <v>548</v>
          </cell>
          <cell r="CW143">
            <v>548</v>
          </cell>
          <cell r="CX143">
            <v>57329</v>
          </cell>
          <cell r="CY143">
            <v>15192</v>
          </cell>
          <cell r="CZ143">
            <v>13358</v>
          </cell>
          <cell r="DA143">
            <v>13759</v>
          </cell>
          <cell r="DB143">
            <v>15020</v>
          </cell>
          <cell r="DC143">
            <v>3500</v>
          </cell>
          <cell r="DD143">
            <v>875</v>
          </cell>
          <cell r="DE143">
            <v>875</v>
          </cell>
          <cell r="DF143">
            <v>875</v>
          </cell>
          <cell r="DG143">
            <v>875</v>
          </cell>
          <cell r="DH143">
            <v>997692</v>
          </cell>
          <cell r="DI143">
            <v>239237</v>
          </cell>
          <cell r="DJ143">
            <v>278415</v>
          </cell>
          <cell r="DK143">
            <v>249035</v>
          </cell>
          <cell r="DL143">
            <v>231005</v>
          </cell>
          <cell r="DM143">
            <v>889971</v>
          </cell>
          <cell r="DN143">
            <v>213254</v>
          </cell>
          <cell r="DO143">
            <v>248796</v>
          </cell>
          <cell r="DP143">
            <v>222140</v>
          </cell>
          <cell r="DQ143">
            <v>205781</v>
          </cell>
          <cell r="DR143">
            <v>55428</v>
          </cell>
          <cell r="DS143">
            <v>13281</v>
          </cell>
          <cell r="DT143">
            <v>15495</v>
          </cell>
          <cell r="DU143">
            <v>13836</v>
          </cell>
          <cell r="DV143">
            <v>12816</v>
          </cell>
          <cell r="DW143">
            <v>35610</v>
          </cell>
          <cell r="DX143">
            <v>8532</v>
          </cell>
          <cell r="DY143">
            <v>9954</v>
          </cell>
          <cell r="DZ143">
            <v>8889</v>
          </cell>
          <cell r="EA143">
            <v>8235</v>
          </cell>
          <cell r="EB143">
            <v>16683</v>
          </cell>
          <cell r="EC143">
            <v>4170</v>
          </cell>
          <cell r="ED143">
            <v>4170</v>
          </cell>
          <cell r="EE143">
            <v>4170</v>
          </cell>
          <cell r="EF143">
            <v>4173</v>
          </cell>
          <cell r="EG143">
            <v>0</v>
          </cell>
          <cell r="EH143">
            <v>0</v>
          </cell>
          <cell r="EI143">
            <v>0</v>
          </cell>
          <cell r="EJ143">
            <v>0</v>
          </cell>
          <cell r="EK143">
            <v>0</v>
          </cell>
          <cell r="EL143">
            <v>1171284</v>
          </cell>
          <cell r="EM143">
            <v>246573</v>
          </cell>
          <cell r="EN143">
            <v>280184</v>
          </cell>
          <cell r="EO143">
            <v>324968</v>
          </cell>
          <cell r="EP143">
            <v>319559</v>
          </cell>
          <cell r="EQ143">
            <v>69117</v>
          </cell>
          <cell r="ER143">
            <v>0</v>
          </cell>
          <cell r="ES143">
            <v>2796</v>
          </cell>
          <cell r="ET143">
            <v>38886</v>
          </cell>
          <cell r="EU143">
            <v>27435</v>
          </cell>
          <cell r="EV143">
            <v>62167</v>
          </cell>
          <cell r="EW143">
            <v>0</v>
          </cell>
          <cell r="EX143">
            <v>0</v>
          </cell>
          <cell r="EY143">
            <v>34732</v>
          </cell>
          <cell r="EZ143">
            <v>27435</v>
          </cell>
          <cell r="FA143">
            <v>49547</v>
          </cell>
          <cell r="FB143">
            <v>0</v>
          </cell>
          <cell r="FC143">
            <v>0</v>
          </cell>
          <cell r="FD143">
            <v>29732</v>
          </cell>
          <cell r="FE143">
            <v>19815</v>
          </cell>
          <cell r="FF143">
            <v>0</v>
          </cell>
          <cell r="FG143">
            <v>0</v>
          </cell>
          <cell r="FH143">
            <v>0</v>
          </cell>
          <cell r="FI143">
            <v>0</v>
          </cell>
          <cell r="FJ143">
            <v>0</v>
          </cell>
          <cell r="FK143">
            <v>11667</v>
          </cell>
          <cell r="FL143">
            <v>0</v>
          </cell>
          <cell r="FM143">
            <v>0</v>
          </cell>
          <cell r="FN143">
            <v>5000</v>
          </cell>
          <cell r="FO143">
            <v>6667</v>
          </cell>
          <cell r="FP143">
            <v>953</v>
          </cell>
          <cell r="FQ143">
            <v>0</v>
          </cell>
          <cell r="FR143">
            <v>0</v>
          </cell>
          <cell r="FS143">
            <v>0</v>
          </cell>
          <cell r="FT143">
            <v>953</v>
          </cell>
          <cell r="FU143">
            <v>6950</v>
          </cell>
          <cell r="FV143">
            <v>0</v>
          </cell>
          <cell r="FW143">
            <v>2796</v>
          </cell>
          <cell r="FX143">
            <v>4154</v>
          </cell>
          <cell r="FY143">
            <v>0</v>
          </cell>
          <cell r="FZ143">
            <v>12337</v>
          </cell>
          <cell r="GA143">
            <v>3029</v>
          </cell>
          <cell r="GB143">
            <v>3528</v>
          </cell>
          <cell r="GC143">
            <v>3156</v>
          </cell>
          <cell r="GD143">
            <v>2624</v>
          </cell>
          <cell r="GE143">
            <v>11180</v>
          </cell>
          <cell r="GF143">
            <v>2747</v>
          </cell>
          <cell r="GG143">
            <v>3204</v>
          </cell>
          <cell r="GH143">
            <v>2862</v>
          </cell>
          <cell r="GI143">
            <v>2367</v>
          </cell>
          <cell r="GJ143">
            <v>675</v>
          </cell>
          <cell r="GK143">
            <v>165</v>
          </cell>
          <cell r="GL143">
            <v>192</v>
          </cell>
          <cell r="GM143">
            <v>174</v>
          </cell>
          <cell r="GN143">
            <v>144</v>
          </cell>
          <cell r="GO143">
            <v>333</v>
          </cell>
          <cell r="GP143">
            <v>81</v>
          </cell>
          <cell r="GQ143">
            <v>96</v>
          </cell>
          <cell r="GR143">
            <v>84</v>
          </cell>
          <cell r="GS143">
            <v>72</v>
          </cell>
          <cell r="GT143">
            <v>149</v>
          </cell>
          <cell r="GU143">
            <v>36</v>
          </cell>
          <cell r="GV143">
            <v>36</v>
          </cell>
          <cell r="GW143">
            <v>36</v>
          </cell>
          <cell r="GX143">
            <v>41</v>
          </cell>
          <cell r="GY143">
            <v>0</v>
          </cell>
          <cell r="GZ143">
            <v>0</v>
          </cell>
          <cell r="HA143">
            <v>0</v>
          </cell>
          <cell r="HB143">
            <v>0</v>
          </cell>
          <cell r="HC143">
            <v>0</v>
          </cell>
          <cell r="HD143">
            <v>47822</v>
          </cell>
          <cell r="HE143">
            <v>11337</v>
          </cell>
          <cell r="HF143">
            <v>11337</v>
          </cell>
          <cell r="HG143">
            <v>13811</v>
          </cell>
          <cell r="HH143">
            <v>11337</v>
          </cell>
          <cell r="HI143">
            <v>2474</v>
          </cell>
          <cell r="HJ143">
            <v>0</v>
          </cell>
          <cell r="HK143">
            <v>0</v>
          </cell>
          <cell r="HL143">
            <v>2474</v>
          </cell>
          <cell r="HM143">
            <v>0</v>
          </cell>
          <cell r="HN143">
            <v>13806</v>
          </cell>
          <cell r="HO143">
            <v>1351</v>
          </cell>
          <cell r="HP143">
            <v>2801</v>
          </cell>
          <cell r="HQ143">
            <v>5502</v>
          </cell>
          <cell r="HR143">
            <v>4152</v>
          </cell>
          <cell r="HS143">
            <v>2835</v>
          </cell>
          <cell r="HT143">
            <v>558</v>
          </cell>
          <cell r="HU143">
            <v>1161</v>
          </cell>
          <cell r="HV143">
            <v>558</v>
          </cell>
          <cell r="HW143">
            <v>558</v>
          </cell>
          <cell r="HX143">
            <v>14320</v>
          </cell>
          <cell r="HY143">
            <v>3591</v>
          </cell>
          <cell r="HZ143">
            <v>3719</v>
          </cell>
          <cell r="IA143">
            <v>3290</v>
          </cell>
          <cell r="IB143">
            <v>3720</v>
          </cell>
          <cell r="IC143">
            <v>5288</v>
          </cell>
          <cell r="ID143">
            <v>1326</v>
          </cell>
          <cell r="IE143">
            <v>1373</v>
          </cell>
          <cell r="IF143">
            <v>1215</v>
          </cell>
          <cell r="IG143">
            <v>1374</v>
          </cell>
          <cell r="IH143">
            <v>2700</v>
          </cell>
          <cell r="II143">
            <v>675</v>
          </cell>
          <cell r="IJ143">
            <v>540</v>
          </cell>
          <cell r="IK143">
            <v>540</v>
          </cell>
          <cell r="IL143">
            <v>945</v>
          </cell>
          <cell r="IM143">
            <v>2400</v>
          </cell>
          <cell r="IN143">
            <v>480</v>
          </cell>
          <cell r="IO143">
            <v>648</v>
          </cell>
          <cell r="IP143">
            <v>720</v>
          </cell>
          <cell r="IQ143">
            <v>552</v>
          </cell>
        </row>
        <row r="144">
          <cell r="B144">
            <v>4471632</v>
          </cell>
          <cell r="C144">
            <v>1024822</v>
          </cell>
          <cell r="D144">
            <v>1117663</v>
          </cell>
          <cell r="E144">
            <v>1183833</v>
          </cell>
          <cell r="F144">
            <v>1145314</v>
          </cell>
          <cell r="G144">
            <v>456688</v>
          </cell>
          <cell r="H144">
            <v>93938</v>
          </cell>
          <cell r="I144">
            <v>113587</v>
          </cell>
          <cell r="J144">
            <v>130952</v>
          </cell>
          <cell r="K144">
            <v>118211</v>
          </cell>
          <cell r="L144">
            <v>77569</v>
          </cell>
          <cell r="M144">
            <v>7137</v>
          </cell>
          <cell r="N144">
            <v>21901</v>
          </cell>
          <cell r="O144">
            <v>25031</v>
          </cell>
          <cell r="P144">
            <v>23500</v>
          </cell>
          <cell r="Q144">
            <v>20384</v>
          </cell>
          <cell r="R144">
            <v>5108</v>
          </cell>
          <cell r="S144">
            <v>5150</v>
          </cell>
          <cell r="T144">
            <v>5063</v>
          </cell>
          <cell r="U144">
            <v>5063</v>
          </cell>
          <cell r="V144">
            <v>57185</v>
          </cell>
          <cell r="W144">
            <v>2029</v>
          </cell>
          <cell r="X144">
            <v>16751</v>
          </cell>
          <cell r="Y144">
            <v>19968</v>
          </cell>
          <cell r="Z144">
            <v>18437</v>
          </cell>
          <cell r="AA144">
            <v>109380</v>
          </cell>
          <cell r="AB144">
            <v>35350</v>
          </cell>
          <cell r="AC144">
            <v>22355</v>
          </cell>
          <cell r="AD144">
            <v>19473</v>
          </cell>
          <cell r="AE144">
            <v>32202</v>
          </cell>
          <cell r="AF144">
            <v>74000</v>
          </cell>
          <cell r="AG144">
            <v>18500</v>
          </cell>
          <cell r="AH144">
            <v>18500</v>
          </cell>
          <cell r="AI144">
            <v>18500</v>
          </cell>
          <cell r="AJ144">
            <v>18500</v>
          </cell>
          <cell r="AK144">
            <v>2880</v>
          </cell>
          <cell r="AL144">
            <v>600</v>
          </cell>
          <cell r="AM144">
            <v>605</v>
          </cell>
          <cell r="AN144">
            <v>973</v>
          </cell>
          <cell r="AO144">
            <v>702</v>
          </cell>
          <cell r="AP144">
            <v>32500</v>
          </cell>
          <cell r="AQ144">
            <v>16250</v>
          </cell>
          <cell r="AR144">
            <v>3250</v>
          </cell>
          <cell r="AS144">
            <v>0</v>
          </cell>
          <cell r="AT144">
            <v>13000</v>
          </cell>
          <cell r="AU144">
            <v>133679</v>
          </cell>
          <cell r="AV144">
            <v>13606</v>
          </cell>
          <cell r="AW144">
            <v>39146</v>
          </cell>
          <cell r="AX144">
            <v>55074</v>
          </cell>
          <cell r="AY144">
            <v>25853</v>
          </cell>
          <cell r="AZ144">
            <v>84601</v>
          </cell>
          <cell r="BA144">
            <v>5400</v>
          </cell>
          <cell r="BB144">
            <v>27921</v>
          </cell>
          <cell r="BC144">
            <v>38863</v>
          </cell>
          <cell r="BD144">
            <v>12417</v>
          </cell>
          <cell r="BE144">
            <v>13575</v>
          </cell>
          <cell r="BF144">
            <v>3447</v>
          </cell>
          <cell r="BG144">
            <v>3434</v>
          </cell>
          <cell r="BH144">
            <v>3086</v>
          </cell>
          <cell r="BI144">
            <v>3608</v>
          </cell>
          <cell r="BJ144">
            <v>3571</v>
          </cell>
          <cell r="BK144">
            <v>892</v>
          </cell>
          <cell r="BL144">
            <v>893</v>
          </cell>
          <cell r="BM144">
            <v>893</v>
          </cell>
          <cell r="BN144">
            <v>893</v>
          </cell>
          <cell r="BO144">
            <v>2690</v>
          </cell>
          <cell r="BP144">
            <v>672</v>
          </cell>
          <cell r="BQ144">
            <v>673</v>
          </cell>
          <cell r="BR144">
            <v>673</v>
          </cell>
          <cell r="BS144">
            <v>672</v>
          </cell>
          <cell r="BT144">
            <v>881</v>
          </cell>
          <cell r="BU144">
            <v>220</v>
          </cell>
          <cell r="BV144">
            <v>220</v>
          </cell>
          <cell r="BW144">
            <v>220</v>
          </cell>
          <cell r="BX144">
            <v>221</v>
          </cell>
          <cell r="BY144">
            <v>41700</v>
          </cell>
          <cell r="BZ144">
            <v>6362</v>
          </cell>
          <cell r="CA144">
            <v>9380</v>
          </cell>
          <cell r="CB144">
            <v>14366</v>
          </cell>
          <cell r="CC144">
            <v>11592</v>
          </cell>
          <cell r="CD144">
            <v>20800</v>
          </cell>
          <cell r="CE144">
            <v>5200</v>
          </cell>
          <cell r="CF144">
            <v>5200</v>
          </cell>
          <cell r="CG144">
            <v>5200</v>
          </cell>
          <cell r="CH144">
            <v>5200</v>
          </cell>
          <cell r="CI144">
            <v>8900</v>
          </cell>
          <cell r="CJ144">
            <v>712</v>
          </cell>
          <cell r="CK144">
            <v>1780</v>
          </cell>
          <cell r="CL144">
            <v>3916</v>
          </cell>
          <cell r="CM144">
            <v>2492</v>
          </cell>
          <cell r="CN144">
            <v>12000</v>
          </cell>
          <cell r="CO144">
            <v>450</v>
          </cell>
          <cell r="CP144">
            <v>2400</v>
          </cell>
          <cell r="CQ144">
            <v>5250</v>
          </cell>
          <cell r="CR144">
            <v>3900</v>
          </cell>
          <cell r="CS144">
            <v>3807</v>
          </cell>
          <cell r="CT144">
            <v>952</v>
          </cell>
          <cell r="CU144">
            <v>952</v>
          </cell>
          <cell r="CV144">
            <v>952</v>
          </cell>
          <cell r="CW144">
            <v>951</v>
          </cell>
          <cell r="CX144">
            <v>132060</v>
          </cell>
          <cell r="CY144">
            <v>36845</v>
          </cell>
          <cell r="CZ144">
            <v>29185</v>
          </cell>
          <cell r="DA144">
            <v>30374</v>
          </cell>
          <cell r="DB144">
            <v>35656</v>
          </cell>
          <cell r="DC144">
            <v>4000</v>
          </cell>
          <cell r="DD144">
            <v>1000</v>
          </cell>
          <cell r="DE144">
            <v>1000</v>
          </cell>
          <cell r="DF144">
            <v>1000</v>
          </cell>
          <cell r="DG144">
            <v>1000</v>
          </cell>
          <cell r="DH144">
            <v>1905348</v>
          </cell>
          <cell r="DI144">
            <v>460471</v>
          </cell>
          <cell r="DJ144">
            <v>483465</v>
          </cell>
          <cell r="DK144">
            <v>489900</v>
          </cell>
          <cell r="DL144">
            <v>471512</v>
          </cell>
          <cell r="DM144">
            <v>1699621</v>
          </cell>
          <cell r="DN144">
            <v>410512</v>
          </cell>
          <cell r="DO144">
            <v>431371</v>
          </cell>
          <cell r="DP144">
            <v>437211</v>
          </cell>
          <cell r="DQ144">
            <v>420527</v>
          </cell>
          <cell r="DR144">
            <v>105858</v>
          </cell>
          <cell r="DS144">
            <v>25568</v>
          </cell>
          <cell r="DT144">
            <v>26868</v>
          </cell>
          <cell r="DU144">
            <v>27230</v>
          </cell>
          <cell r="DV144">
            <v>26192</v>
          </cell>
          <cell r="DW144">
            <v>68009</v>
          </cell>
          <cell r="DX144">
            <v>16426</v>
          </cell>
          <cell r="DY144">
            <v>17261</v>
          </cell>
          <cell r="DZ144">
            <v>17494</v>
          </cell>
          <cell r="EA144">
            <v>16828</v>
          </cell>
          <cell r="EB144">
            <v>31860</v>
          </cell>
          <cell r="EC144">
            <v>7965</v>
          </cell>
          <cell r="ED144">
            <v>7965</v>
          </cell>
          <cell r="EE144">
            <v>7965</v>
          </cell>
          <cell r="EF144">
            <v>7965</v>
          </cell>
          <cell r="EG144">
            <v>0</v>
          </cell>
          <cell r="EH144">
            <v>0</v>
          </cell>
          <cell r="EI144">
            <v>0</v>
          </cell>
          <cell r="EJ144">
            <v>0</v>
          </cell>
          <cell r="EK144">
            <v>0</v>
          </cell>
          <cell r="EL144">
            <v>2109596</v>
          </cell>
          <cell r="EM144">
            <v>470413</v>
          </cell>
          <cell r="EN144">
            <v>520611</v>
          </cell>
          <cell r="EO144">
            <v>562981</v>
          </cell>
          <cell r="EP144">
            <v>555591</v>
          </cell>
          <cell r="EQ144">
            <v>43072</v>
          </cell>
          <cell r="ER144">
            <v>0</v>
          </cell>
          <cell r="ES144">
            <v>11432</v>
          </cell>
          <cell r="ET144">
            <v>26413</v>
          </cell>
          <cell r="EU144">
            <v>5227</v>
          </cell>
          <cell r="EV144">
            <v>32012</v>
          </cell>
          <cell r="EW144">
            <v>0</v>
          </cell>
          <cell r="EX144">
            <v>8407</v>
          </cell>
          <cell r="EY144">
            <v>18378</v>
          </cell>
          <cell r="EZ144">
            <v>5227</v>
          </cell>
          <cell r="FA144">
            <v>22785</v>
          </cell>
          <cell r="FB144">
            <v>0</v>
          </cell>
          <cell r="FC144">
            <v>7407</v>
          </cell>
          <cell r="FD144">
            <v>15378</v>
          </cell>
          <cell r="FE144">
            <v>0</v>
          </cell>
          <cell r="FF144">
            <v>0</v>
          </cell>
          <cell r="FG144">
            <v>0</v>
          </cell>
          <cell r="FH144">
            <v>0</v>
          </cell>
          <cell r="FI144">
            <v>0</v>
          </cell>
          <cell r="FJ144">
            <v>0</v>
          </cell>
          <cell r="FK144">
            <v>7329</v>
          </cell>
          <cell r="FL144">
            <v>0</v>
          </cell>
          <cell r="FM144">
            <v>1000</v>
          </cell>
          <cell r="FN144">
            <v>3000</v>
          </cell>
          <cell r="FO144">
            <v>3329</v>
          </cell>
          <cell r="FP144">
            <v>1898</v>
          </cell>
          <cell r="FQ144">
            <v>0</v>
          </cell>
          <cell r="FR144">
            <v>0</v>
          </cell>
          <cell r="FS144">
            <v>0</v>
          </cell>
          <cell r="FT144">
            <v>1898</v>
          </cell>
          <cell r="FU144">
            <v>11060</v>
          </cell>
          <cell r="FV144">
            <v>0</v>
          </cell>
          <cell r="FW144">
            <v>3025</v>
          </cell>
          <cell r="FX144">
            <v>8035</v>
          </cell>
          <cell r="FY144">
            <v>0</v>
          </cell>
          <cell r="FZ144">
            <v>46563</v>
          </cell>
          <cell r="GA144">
            <v>11252</v>
          </cell>
          <cell r="GB144">
            <v>11816</v>
          </cell>
          <cell r="GC144">
            <v>11974</v>
          </cell>
          <cell r="GD144">
            <v>11521</v>
          </cell>
          <cell r="GE144">
            <v>42198</v>
          </cell>
          <cell r="GF144">
            <v>10192</v>
          </cell>
          <cell r="GG144">
            <v>10710</v>
          </cell>
          <cell r="GH144">
            <v>10855</v>
          </cell>
          <cell r="GI144">
            <v>10441</v>
          </cell>
          <cell r="GJ144">
            <v>2547</v>
          </cell>
          <cell r="GK144">
            <v>615</v>
          </cell>
          <cell r="GL144">
            <v>646</v>
          </cell>
          <cell r="GM144">
            <v>655</v>
          </cell>
          <cell r="GN144">
            <v>631</v>
          </cell>
          <cell r="GO144">
            <v>1257</v>
          </cell>
          <cell r="GP144">
            <v>304</v>
          </cell>
          <cell r="GQ144">
            <v>319</v>
          </cell>
          <cell r="GR144">
            <v>323</v>
          </cell>
          <cell r="GS144">
            <v>311</v>
          </cell>
          <cell r="GT144">
            <v>561</v>
          </cell>
          <cell r="GU144">
            <v>141</v>
          </cell>
          <cell r="GV144">
            <v>141</v>
          </cell>
          <cell r="GW144">
            <v>141</v>
          </cell>
          <cell r="GX144">
            <v>138</v>
          </cell>
          <cell r="GY144">
            <v>0</v>
          </cell>
          <cell r="GZ144">
            <v>0</v>
          </cell>
          <cell r="HA144">
            <v>0</v>
          </cell>
          <cell r="HB144">
            <v>0</v>
          </cell>
          <cell r="HC144">
            <v>0</v>
          </cell>
          <cell r="HD144">
            <v>122881</v>
          </cell>
          <cell r="HE144">
            <v>28982</v>
          </cell>
          <cell r="HF144">
            <v>28982</v>
          </cell>
          <cell r="HG144">
            <v>35936</v>
          </cell>
          <cell r="HH144">
            <v>28981</v>
          </cell>
          <cell r="HI144">
            <v>6955</v>
          </cell>
          <cell r="HJ144">
            <v>0</v>
          </cell>
          <cell r="HK144">
            <v>0</v>
          </cell>
          <cell r="HL144">
            <v>6955</v>
          </cell>
          <cell r="HM144">
            <v>0</v>
          </cell>
          <cell r="HN144">
            <v>37892</v>
          </cell>
          <cell r="HO144">
            <v>3759</v>
          </cell>
          <cell r="HP144">
            <v>7618</v>
          </cell>
          <cell r="HQ144">
            <v>15137</v>
          </cell>
          <cell r="HR144">
            <v>11378</v>
          </cell>
          <cell r="HS144">
            <v>4937</v>
          </cell>
          <cell r="HT144">
            <v>287</v>
          </cell>
          <cell r="HU144">
            <v>1523</v>
          </cell>
          <cell r="HV144">
            <v>890</v>
          </cell>
          <cell r="HW144">
            <v>2237</v>
          </cell>
          <cell r="HX144">
            <v>24456</v>
          </cell>
          <cell r="HY144">
            <v>6003</v>
          </cell>
          <cell r="HZ144">
            <v>5470</v>
          </cell>
          <cell r="IA144">
            <v>5418</v>
          </cell>
          <cell r="IB144">
            <v>7565</v>
          </cell>
          <cell r="IC144">
            <v>9650</v>
          </cell>
          <cell r="ID144">
            <v>2345</v>
          </cell>
          <cell r="IE144">
            <v>2394</v>
          </cell>
          <cell r="IF144">
            <v>2433</v>
          </cell>
          <cell r="IG144">
            <v>2478</v>
          </cell>
          <cell r="IH144">
            <v>13650</v>
          </cell>
          <cell r="II144">
            <v>3413</v>
          </cell>
          <cell r="IJ144">
            <v>2730</v>
          </cell>
          <cell r="IK144">
            <v>2730</v>
          </cell>
          <cell r="IL144">
            <v>4777</v>
          </cell>
          <cell r="IM144">
            <v>5500</v>
          </cell>
          <cell r="IN144">
            <v>1100</v>
          </cell>
          <cell r="IO144">
            <v>1485</v>
          </cell>
          <cell r="IP144">
            <v>1650</v>
          </cell>
          <cell r="IQ144">
            <v>1265</v>
          </cell>
        </row>
        <row r="145">
          <cell r="B145">
            <v>2148852</v>
          </cell>
          <cell r="C145">
            <v>496215</v>
          </cell>
          <cell r="D145">
            <v>530832</v>
          </cell>
          <cell r="E145">
            <v>558667</v>
          </cell>
          <cell r="F145">
            <v>563138</v>
          </cell>
          <cell r="G145">
            <v>196725</v>
          </cell>
          <cell r="H145">
            <v>43400</v>
          </cell>
          <cell r="I145">
            <v>47766</v>
          </cell>
          <cell r="J145">
            <v>52266</v>
          </cell>
          <cell r="K145">
            <v>53293</v>
          </cell>
          <cell r="L145">
            <v>56788</v>
          </cell>
          <cell r="M145">
            <v>9283</v>
          </cell>
          <cell r="N145">
            <v>12000</v>
          </cell>
          <cell r="O145">
            <v>16500</v>
          </cell>
          <cell r="P145">
            <v>19005</v>
          </cell>
          <cell r="Q145">
            <v>34783</v>
          </cell>
          <cell r="R145">
            <v>6783</v>
          </cell>
          <cell r="S145">
            <v>8500</v>
          </cell>
          <cell r="T145">
            <v>9000</v>
          </cell>
          <cell r="U145">
            <v>10500</v>
          </cell>
          <cell r="V145">
            <v>22005</v>
          </cell>
          <cell r="W145">
            <v>2500</v>
          </cell>
          <cell r="X145">
            <v>3500</v>
          </cell>
          <cell r="Y145">
            <v>7500</v>
          </cell>
          <cell r="Z145">
            <v>8505</v>
          </cell>
          <cell r="AA145">
            <v>25930</v>
          </cell>
          <cell r="AB145">
            <v>6483</v>
          </cell>
          <cell r="AC145">
            <v>6482</v>
          </cell>
          <cell r="AD145">
            <v>6482</v>
          </cell>
          <cell r="AE145">
            <v>6483</v>
          </cell>
          <cell r="AF145">
            <v>24700</v>
          </cell>
          <cell r="AG145">
            <v>6175</v>
          </cell>
          <cell r="AH145">
            <v>6175</v>
          </cell>
          <cell r="AI145">
            <v>6175</v>
          </cell>
          <cell r="AJ145">
            <v>6175</v>
          </cell>
          <cell r="AK145">
            <v>1230</v>
          </cell>
          <cell r="AL145">
            <v>308</v>
          </cell>
          <cell r="AM145">
            <v>307</v>
          </cell>
          <cell r="AN145">
            <v>307</v>
          </cell>
          <cell r="AO145">
            <v>308</v>
          </cell>
          <cell r="AP145">
            <v>0</v>
          </cell>
          <cell r="AQ145">
            <v>0</v>
          </cell>
          <cell r="AR145">
            <v>0</v>
          </cell>
          <cell r="AS145">
            <v>0</v>
          </cell>
          <cell r="AT145">
            <v>0</v>
          </cell>
          <cell r="AU145">
            <v>47207</v>
          </cell>
          <cell r="AV145">
            <v>10934</v>
          </cell>
          <cell r="AW145">
            <v>12584</v>
          </cell>
          <cell r="AX145">
            <v>12584</v>
          </cell>
          <cell r="AY145">
            <v>11105</v>
          </cell>
          <cell r="AZ145">
            <v>25519</v>
          </cell>
          <cell r="BA145">
            <v>6787</v>
          </cell>
          <cell r="BB145">
            <v>6787</v>
          </cell>
          <cell r="BC145">
            <v>6787</v>
          </cell>
          <cell r="BD145">
            <v>5158</v>
          </cell>
          <cell r="BE145">
            <v>7503</v>
          </cell>
          <cell r="BF145">
            <v>1300</v>
          </cell>
          <cell r="BG145">
            <v>1700</v>
          </cell>
          <cell r="BH145">
            <v>2003</v>
          </cell>
          <cell r="BI145">
            <v>2500</v>
          </cell>
          <cell r="BJ145">
            <v>1836</v>
          </cell>
          <cell r="BK145">
            <v>459</v>
          </cell>
          <cell r="BL145">
            <v>459</v>
          </cell>
          <cell r="BM145">
            <v>459</v>
          </cell>
          <cell r="BN145">
            <v>459</v>
          </cell>
          <cell r="BO145">
            <v>1512</v>
          </cell>
          <cell r="BP145">
            <v>378</v>
          </cell>
          <cell r="BQ145">
            <v>378</v>
          </cell>
          <cell r="BR145">
            <v>378</v>
          </cell>
          <cell r="BS145">
            <v>378</v>
          </cell>
          <cell r="BT145">
            <v>324</v>
          </cell>
          <cell r="BU145">
            <v>81</v>
          </cell>
          <cell r="BV145">
            <v>81</v>
          </cell>
          <cell r="BW145">
            <v>81</v>
          </cell>
          <cell r="BX145">
            <v>81</v>
          </cell>
          <cell r="BY145">
            <v>18852</v>
          </cell>
          <cell r="BZ145">
            <v>3438</v>
          </cell>
          <cell r="CA145">
            <v>5088</v>
          </cell>
          <cell r="CB145">
            <v>5088</v>
          </cell>
          <cell r="CC145">
            <v>5238</v>
          </cell>
          <cell r="CD145">
            <v>11352</v>
          </cell>
          <cell r="CE145">
            <v>2838</v>
          </cell>
          <cell r="CF145">
            <v>2838</v>
          </cell>
          <cell r="CG145">
            <v>2838</v>
          </cell>
          <cell r="CH145">
            <v>2838</v>
          </cell>
          <cell r="CI145">
            <v>4500</v>
          </cell>
          <cell r="CJ145">
            <v>450</v>
          </cell>
          <cell r="CK145">
            <v>1350</v>
          </cell>
          <cell r="CL145">
            <v>1350</v>
          </cell>
          <cell r="CM145">
            <v>1350</v>
          </cell>
          <cell r="CN145">
            <v>3000</v>
          </cell>
          <cell r="CO145">
            <v>150</v>
          </cell>
          <cell r="CP145">
            <v>900</v>
          </cell>
          <cell r="CQ145">
            <v>900</v>
          </cell>
          <cell r="CR145">
            <v>1050</v>
          </cell>
          <cell r="CS145">
            <v>1000</v>
          </cell>
          <cell r="CT145">
            <v>250</v>
          </cell>
          <cell r="CU145">
            <v>250</v>
          </cell>
          <cell r="CV145">
            <v>250</v>
          </cell>
          <cell r="CW145">
            <v>250</v>
          </cell>
          <cell r="CX145">
            <v>60800</v>
          </cell>
          <cell r="CY145">
            <v>15200</v>
          </cell>
          <cell r="CZ145">
            <v>15200</v>
          </cell>
          <cell r="DA145">
            <v>15200</v>
          </cell>
          <cell r="DB145">
            <v>15200</v>
          </cell>
          <cell r="DC145">
            <v>6000</v>
          </cell>
          <cell r="DD145">
            <v>1500</v>
          </cell>
          <cell r="DE145">
            <v>1500</v>
          </cell>
          <cell r="DF145">
            <v>1500</v>
          </cell>
          <cell r="DG145">
            <v>1500</v>
          </cell>
          <cell r="DH145">
            <v>840402</v>
          </cell>
          <cell r="DI145">
            <v>207614</v>
          </cell>
          <cell r="DJ145">
            <v>209092</v>
          </cell>
          <cell r="DK145">
            <v>211848</v>
          </cell>
          <cell r="DL145">
            <v>211848</v>
          </cell>
          <cell r="DM145">
            <v>749660</v>
          </cell>
          <cell r="DN145">
            <v>185160</v>
          </cell>
          <cell r="DO145">
            <v>186500</v>
          </cell>
          <cell r="DP145">
            <v>189000</v>
          </cell>
          <cell r="DQ145">
            <v>189000</v>
          </cell>
          <cell r="DR145">
            <v>46692</v>
          </cell>
          <cell r="DS145">
            <v>11532</v>
          </cell>
          <cell r="DT145">
            <v>11616</v>
          </cell>
          <cell r="DU145">
            <v>11772</v>
          </cell>
          <cell r="DV145">
            <v>11772</v>
          </cell>
          <cell r="DW145">
            <v>29998</v>
          </cell>
          <cell r="DX145">
            <v>7409</v>
          </cell>
          <cell r="DY145">
            <v>7463</v>
          </cell>
          <cell r="DZ145">
            <v>7563</v>
          </cell>
          <cell r="EA145">
            <v>7563</v>
          </cell>
          <cell r="EB145">
            <v>14052</v>
          </cell>
          <cell r="EC145">
            <v>3513</v>
          </cell>
          <cell r="ED145">
            <v>3513</v>
          </cell>
          <cell r="EE145">
            <v>3513</v>
          </cell>
          <cell r="EF145">
            <v>3513</v>
          </cell>
          <cell r="EG145">
            <v>0</v>
          </cell>
          <cell r="EH145">
            <v>0</v>
          </cell>
          <cell r="EI145">
            <v>0</v>
          </cell>
          <cell r="EJ145">
            <v>0</v>
          </cell>
          <cell r="EK145">
            <v>0</v>
          </cell>
          <cell r="EL145">
            <v>1111725</v>
          </cell>
          <cell r="EM145">
            <v>245201</v>
          </cell>
          <cell r="EN145">
            <v>273974</v>
          </cell>
          <cell r="EO145">
            <v>294553</v>
          </cell>
          <cell r="EP145">
            <v>297997</v>
          </cell>
          <cell r="EQ145">
            <v>19869</v>
          </cell>
          <cell r="ER145">
            <v>0</v>
          </cell>
          <cell r="ES145">
            <v>1188</v>
          </cell>
          <cell r="ET145">
            <v>8037</v>
          </cell>
          <cell r="EU145">
            <v>10644</v>
          </cell>
          <cell r="EV145">
            <v>17369</v>
          </cell>
          <cell r="EW145">
            <v>0</v>
          </cell>
          <cell r="EX145">
            <v>0</v>
          </cell>
          <cell r="EY145">
            <v>6725</v>
          </cell>
          <cell r="EZ145">
            <v>10644</v>
          </cell>
          <cell r="FA145">
            <v>9225</v>
          </cell>
          <cell r="FB145">
            <v>0</v>
          </cell>
          <cell r="FC145">
            <v>0</v>
          </cell>
          <cell r="FD145">
            <v>3225</v>
          </cell>
          <cell r="FE145">
            <v>6000</v>
          </cell>
          <cell r="FF145">
            <v>0</v>
          </cell>
          <cell r="FG145">
            <v>0</v>
          </cell>
          <cell r="FH145">
            <v>0</v>
          </cell>
          <cell r="FI145">
            <v>0</v>
          </cell>
          <cell r="FJ145">
            <v>0</v>
          </cell>
          <cell r="FK145">
            <v>6275</v>
          </cell>
          <cell r="FL145">
            <v>0</v>
          </cell>
          <cell r="FM145">
            <v>0</v>
          </cell>
          <cell r="FN145">
            <v>3500</v>
          </cell>
          <cell r="FO145">
            <v>2775</v>
          </cell>
          <cell r="FP145">
            <v>1869</v>
          </cell>
          <cell r="FQ145">
            <v>0</v>
          </cell>
          <cell r="FR145">
            <v>0</v>
          </cell>
          <cell r="FS145">
            <v>0</v>
          </cell>
          <cell r="FT145">
            <v>1869</v>
          </cell>
          <cell r="FU145">
            <v>2500</v>
          </cell>
          <cell r="FV145">
            <v>0</v>
          </cell>
          <cell r="FW145">
            <v>1188</v>
          </cell>
          <cell r="FX145">
            <v>1312</v>
          </cell>
          <cell r="FY145">
            <v>0</v>
          </cell>
          <cell r="FZ145">
            <v>18146</v>
          </cell>
          <cell r="GA145">
            <v>4305</v>
          </cell>
          <cell r="GB145">
            <v>4632</v>
          </cell>
          <cell r="GC145">
            <v>4784</v>
          </cell>
          <cell r="GD145">
            <v>4425</v>
          </cell>
          <cell r="GE145">
            <v>16444</v>
          </cell>
          <cell r="GF145">
            <v>3900</v>
          </cell>
          <cell r="GG145">
            <v>4200</v>
          </cell>
          <cell r="GH145">
            <v>4339</v>
          </cell>
          <cell r="GI145">
            <v>4005</v>
          </cell>
          <cell r="GJ145">
            <v>990</v>
          </cell>
          <cell r="GK145">
            <v>234</v>
          </cell>
          <cell r="GL145">
            <v>252</v>
          </cell>
          <cell r="GM145">
            <v>261</v>
          </cell>
          <cell r="GN145">
            <v>243</v>
          </cell>
          <cell r="GO145">
            <v>493</v>
          </cell>
          <cell r="GP145">
            <v>117</v>
          </cell>
          <cell r="GQ145">
            <v>126</v>
          </cell>
          <cell r="GR145">
            <v>130</v>
          </cell>
          <cell r="GS145">
            <v>120</v>
          </cell>
          <cell r="GT145">
            <v>219</v>
          </cell>
          <cell r="GU145">
            <v>54</v>
          </cell>
          <cell r="GV145">
            <v>54</v>
          </cell>
          <cell r="GW145">
            <v>54</v>
          </cell>
          <cell r="GX145">
            <v>57</v>
          </cell>
          <cell r="GY145">
            <v>0</v>
          </cell>
          <cell r="GZ145">
            <v>0</v>
          </cell>
          <cell r="HA145">
            <v>0</v>
          </cell>
          <cell r="HB145">
            <v>0</v>
          </cell>
          <cell r="HC145">
            <v>0</v>
          </cell>
          <cell r="HD145">
            <v>68359</v>
          </cell>
          <cell r="HE145">
            <v>15714</v>
          </cell>
          <cell r="HF145">
            <v>15714</v>
          </cell>
          <cell r="HG145">
            <v>21217</v>
          </cell>
          <cell r="HH145">
            <v>15714</v>
          </cell>
          <cell r="HI145">
            <v>5505</v>
          </cell>
          <cell r="HJ145">
            <v>0</v>
          </cell>
          <cell r="HK145">
            <v>0</v>
          </cell>
          <cell r="HL145">
            <v>5505</v>
          </cell>
          <cell r="HM145">
            <v>0</v>
          </cell>
          <cell r="HN145">
            <v>9660</v>
          </cell>
          <cell r="HO145">
            <v>936</v>
          </cell>
          <cell r="HP145">
            <v>1972</v>
          </cell>
          <cell r="HQ145">
            <v>3844</v>
          </cell>
          <cell r="HR145">
            <v>2908</v>
          </cell>
          <cell r="HS145">
            <v>1860</v>
          </cell>
          <cell r="HT145">
            <v>200</v>
          </cell>
          <cell r="HU145">
            <v>100</v>
          </cell>
          <cell r="HV145">
            <v>1560</v>
          </cell>
          <cell r="HW145">
            <v>0</v>
          </cell>
          <cell r="HX145">
            <v>11232</v>
          </cell>
          <cell r="HY145">
            <v>2896</v>
          </cell>
          <cell r="HZ145">
            <v>2686</v>
          </cell>
          <cell r="IA145">
            <v>2686</v>
          </cell>
          <cell r="IB145">
            <v>2964</v>
          </cell>
          <cell r="IC145">
            <v>3600</v>
          </cell>
          <cell r="ID145">
            <v>900</v>
          </cell>
          <cell r="IE145">
            <v>900</v>
          </cell>
          <cell r="IF145">
            <v>900</v>
          </cell>
          <cell r="IG145">
            <v>900</v>
          </cell>
          <cell r="IH145">
            <v>4200</v>
          </cell>
          <cell r="II145">
            <v>1050</v>
          </cell>
          <cell r="IJ145">
            <v>840</v>
          </cell>
          <cell r="IK145">
            <v>840</v>
          </cell>
          <cell r="IL145">
            <v>1470</v>
          </cell>
          <cell r="IM145">
            <v>1900</v>
          </cell>
          <cell r="IN145">
            <v>380</v>
          </cell>
          <cell r="IO145">
            <v>513</v>
          </cell>
          <cell r="IP145">
            <v>570</v>
          </cell>
          <cell r="IQ145">
            <v>437</v>
          </cell>
        </row>
        <row r="146">
          <cell r="B146">
            <v>4591553</v>
          </cell>
          <cell r="C146">
            <v>980031</v>
          </cell>
          <cell r="D146">
            <v>1118863</v>
          </cell>
          <cell r="E146">
            <v>1298549</v>
          </cell>
          <cell r="F146">
            <v>1194110</v>
          </cell>
          <cell r="G146">
            <v>618036</v>
          </cell>
          <cell r="H146">
            <v>90832</v>
          </cell>
          <cell r="I146">
            <v>102251</v>
          </cell>
          <cell r="J146">
            <v>244352</v>
          </cell>
          <cell r="K146">
            <v>180601</v>
          </cell>
          <cell r="L146">
            <v>166096</v>
          </cell>
          <cell r="M146">
            <v>7187</v>
          </cell>
          <cell r="N146">
            <v>17604</v>
          </cell>
          <cell r="O146">
            <v>84000</v>
          </cell>
          <cell r="P146">
            <v>57305</v>
          </cell>
          <cell r="Q146">
            <v>36311</v>
          </cell>
          <cell r="R146">
            <v>766</v>
          </cell>
          <cell r="S146">
            <v>3306</v>
          </cell>
          <cell r="T146">
            <v>22000</v>
          </cell>
          <cell r="U146">
            <v>10239</v>
          </cell>
          <cell r="V146">
            <v>129785</v>
          </cell>
          <cell r="W146">
            <v>6421</v>
          </cell>
          <cell r="X146">
            <v>14298</v>
          </cell>
          <cell r="Y146">
            <v>62000</v>
          </cell>
          <cell r="Z146">
            <v>47066</v>
          </cell>
          <cell r="AA146">
            <v>114000</v>
          </cell>
          <cell r="AB146">
            <v>36000</v>
          </cell>
          <cell r="AC146">
            <v>24000</v>
          </cell>
          <cell r="AD146">
            <v>21000</v>
          </cell>
          <cell r="AE146">
            <v>33000</v>
          </cell>
          <cell r="AF146">
            <v>81000</v>
          </cell>
          <cell r="AG146">
            <v>20250</v>
          </cell>
          <cell r="AH146">
            <v>20250</v>
          </cell>
          <cell r="AI146">
            <v>20250</v>
          </cell>
          <cell r="AJ146">
            <v>20250</v>
          </cell>
          <cell r="AK146">
            <v>3000</v>
          </cell>
          <cell r="AL146">
            <v>750</v>
          </cell>
          <cell r="AM146">
            <v>750</v>
          </cell>
          <cell r="AN146">
            <v>750</v>
          </cell>
          <cell r="AO146">
            <v>750</v>
          </cell>
          <cell r="AP146">
            <v>30000</v>
          </cell>
          <cell r="AQ146">
            <v>15000</v>
          </cell>
          <cell r="AR146">
            <v>3000</v>
          </cell>
          <cell r="AS146">
            <v>0</v>
          </cell>
          <cell r="AT146">
            <v>12000</v>
          </cell>
          <cell r="AU146">
            <v>216369</v>
          </cell>
          <cell r="AV146">
            <v>13857</v>
          </cell>
          <cell r="AW146">
            <v>33766</v>
          </cell>
          <cell r="AX146">
            <v>111184</v>
          </cell>
          <cell r="AY146">
            <v>57562</v>
          </cell>
          <cell r="AZ146">
            <v>166877</v>
          </cell>
          <cell r="BA146">
            <v>5951</v>
          </cell>
          <cell r="BB146">
            <v>22263</v>
          </cell>
          <cell r="BC146">
            <v>96504</v>
          </cell>
          <cell r="BD146">
            <v>42159</v>
          </cell>
          <cell r="BE146">
            <v>11340</v>
          </cell>
          <cell r="BF146">
            <v>258</v>
          </cell>
          <cell r="BG146">
            <v>522</v>
          </cell>
          <cell r="BH146">
            <v>6504</v>
          </cell>
          <cell r="BI146">
            <v>4056</v>
          </cell>
          <cell r="BJ146">
            <v>2432</v>
          </cell>
          <cell r="BK146">
            <v>608</v>
          </cell>
          <cell r="BL146">
            <v>608</v>
          </cell>
          <cell r="BM146">
            <v>608</v>
          </cell>
          <cell r="BN146">
            <v>608</v>
          </cell>
          <cell r="BO146">
            <v>2052</v>
          </cell>
          <cell r="BP146">
            <v>513</v>
          </cell>
          <cell r="BQ146">
            <v>513</v>
          </cell>
          <cell r="BR146">
            <v>513</v>
          </cell>
          <cell r="BS146">
            <v>513</v>
          </cell>
          <cell r="BT146">
            <v>380</v>
          </cell>
          <cell r="BU146">
            <v>95</v>
          </cell>
          <cell r="BV146">
            <v>95</v>
          </cell>
          <cell r="BW146">
            <v>95</v>
          </cell>
          <cell r="BX146">
            <v>95</v>
          </cell>
          <cell r="BY146">
            <v>45500</v>
          </cell>
          <cell r="BZ146">
            <v>6908</v>
          </cell>
          <cell r="CA146">
            <v>10505</v>
          </cell>
          <cell r="CB146">
            <v>13682</v>
          </cell>
          <cell r="CC146">
            <v>14405</v>
          </cell>
          <cell r="CD146">
            <v>22900</v>
          </cell>
          <cell r="CE146">
            <v>5725</v>
          </cell>
          <cell r="CF146">
            <v>5725</v>
          </cell>
          <cell r="CG146">
            <v>5725</v>
          </cell>
          <cell r="CH146">
            <v>5725</v>
          </cell>
          <cell r="CI146">
            <v>8600</v>
          </cell>
          <cell r="CJ146">
            <v>483</v>
          </cell>
          <cell r="CK146">
            <v>580</v>
          </cell>
          <cell r="CL146">
            <v>3757</v>
          </cell>
          <cell r="CM146">
            <v>3780</v>
          </cell>
          <cell r="CN146">
            <v>14000</v>
          </cell>
          <cell r="CO146">
            <v>700</v>
          </cell>
          <cell r="CP146">
            <v>4200</v>
          </cell>
          <cell r="CQ146">
            <v>4200</v>
          </cell>
          <cell r="CR146">
            <v>4900</v>
          </cell>
          <cell r="CS146">
            <v>1560</v>
          </cell>
          <cell r="CT146">
            <v>390</v>
          </cell>
          <cell r="CU146">
            <v>390</v>
          </cell>
          <cell r="CV146">
            <v>390</v>
          </cell>
          <cell r="CW146">
            <v>390</v>
          </cell>
          <cell r="CX146">
            <v>117071</v>
          </cell>
          <cell r="CY146">
            <v>32663</v>
          </cell>
          <cell r="CZ146">
            <v>25756</v>
          </cell>
          <cell r="DA146">
            <v>27043</v>
          </cell>
          <cell r="DB146">
            <v>31609</v>
          </cell>
          <cell r="DC146">
            <v>4500</v>
          </cell>
          <cell r="DD146">
            <v>1125</v>
          </cell>
          <cell r="DE146">
            <v>1125</v>
          </cell>
          <cell r="DF146">
            <v>1125</v>
          </cell>
          <cell r="DG146">
            <v>1125</v>
          </cell>
          <cell r="DH146">
            <v>1881081</v>
          </cell>
          <cell r="DI146">
            <v>436976</v>
          </cell>
          <cell r="DJ146">
            <v>499679</v>
          </cell>
          <cell r="DK146">
            <v>478409</v>
          </cell>
          <cell r="DL146">
            <v>466017</v>
          </cell>
          <cell r="DM146">
            <v>1677978</v>
          </cell>
          <cell r="DN146">
            <v>389291</v>
          </cell>
          <cell r="DO146">
            <v>446174</v>
          </cell>
          <cell r="DP146">
            <v>426878</v>
          </cell>
          <cell r="DQ146">
            <v>415635</v>
          </cell>
          <cell r="DR146">
            <v>104509</v>
          </cell>
          <cell r="DS146">
            <v>24246</v>
          </cell>
          <cell r="DT146">
            <v>27789</v>
          </cell>
          <cell r="DU146">
            <v>26587</v>
          </cell>
          <cell r="DV146">
            <v>25887</v>
          </cell>
          <cell r="DW146">
            <v>67140</v>
          </cell>
          <cell r="DX146">
            <v>15576</v>
          </cell>
          <cell r="DY146">
            <v>17853</v>
          </cell>
          <cell r="DZ146">
            <v>17081</v>
          </cell>
          <cell r="EA146">
            <v>16630</v>
          </cell>
          <cell r="EB146">
            <v>31454</v>
          </cell>
          <cell r="EC146">
            <v>7863</v>
          </cell>
          <cell r="ED146">
            <v>7863</v>
          </cell>
          <cell r="EE146">
            <v>7863</v>
          </cell>
          <cell r="EF146">
            <v>7865</v>
          </cell>
          <cell r="EG146">
            <v>0</v>
          </cell>
          <cell r="EH146">
            <v>0</v>
          </cell>
          <cell r="EI146">
            <v>0</v>
          </cell>
          <cell r="EJ146">
            <v>0</v>
          </cell>
          <cell r="EK146">
            <v>0</v>
          </cell>
          <cell r="EL146">
            <v>2092436</v>
          </cell>
          <cell r="EM146">
            <v>452223</v>
          </cell>
          <cell r="EN146">
            <v>516933</v>
          </cell>
          <cell r="EO146">
            <v>575788</v>
          </cell>
          <cell r="EP146">
            <v>547492</v>
          </cell>
          <cell r="EQ146">
            <v>65350</v>
          </cell>
          <cell r="ER146">
            <v>0</v>
          </cell>
          <cell r="ES146">
            <v>9793</v>
          </cell>
          <cell r="ET146">
            <v>43341</v>
          </cell>
          <cell r="EU146">
            <v>12216</v>
          </cell>
          <cell r="EV146">
            <v>46730</v>
          </cell>
          <cell r="EW146">
            <v>0</v>
          </cell>
          <cell r="EX146">
            <v>110</v>
          </cell>
          <cell r="EY146">
            <v>34404</v>
          </cell>
          <cell r="EZ146">
            <v>12216</v>
          </cell>
          <cell r="FA146">
            <v>36326</v>
          </cell>
          <cell r="FB146">
            <v>0</v>
          </cell>
          <cell r="FC146">
            <v>110</v>
          </cell>
          <cell r="FD146">
            <v>24000</v>
          </cell>
          <cell r="FE146">
            <v>12216</v>
          </cell>
          <cell r="FF146">
            <v>0</v>
          </cell>
          <cell r="FG146">
            <v>0</v>
          </cell>
          <cell r="FH146">
            <v>0</v>
          </cell>
          <cell r="FI146">
            <v>0</v>
          </cell>
          <cell r="FJ146">
            <v>0</v>
          </cell>
          <cell r="FK146">
            <v>9518</v>
          </cell>
          <cell r="FL146">
            <v>0</v>
          </cell>
          <cell r="FM146">
            <v>0</v>
          </cell>
          <cell r="FN146">
            <v>9518</v>
          </cell>
          <cell r="FO146">
            <v>0</v>
          </cell>
          <cell r="FP146">
            <v>886</v>
          </cell>
          <cell r="FQ146">
            <v>0</v>
          </cell>
          <cell r="FR146">
            <v>0</v>
          </cell>
          <cell r="FS146">
            <v>886</v>
          </cell>
          <cell r="FT146">
            <v>0</v>
          </cell>
          <cell r="FU146">
            <v>18620</v>
          </cell>
          <cell r="FV146">
            <v>0</v>
          </cell>
          <cell r="FW146">
            <v>9683</v>
          </cell>
          <cell r="FX146">
            <v>8937</v>
          </cell>
          <cell r="FY146">
            <v>0</v>
          </cell>
          <cell r="FZ146">
            <v>58686</v>
          </cell>
          <cell r="GA146">
            <v>13630</v>
          </cell>
          <cell r="GB146">
            <v>15593</v>
          </cell>
          <cell r="GC146">
            <v>14926</v>
          </cell>
          <cell r="GD146">
            <v>14537</v>
          </cell>
          <cell r="GE146">
            <v>53185</v>
          </cell>
          <cell r="GF146">
            <v>12340</v>
          </cell>
          <cell r="GG146">
            <v>14141</v>
          </cell>
          <cell r="GH146">
            <v>13530</v>
          </cell>
          <cell r="GI146">
            <v>13174</v>
          </cell>
          <cell r="GJ146">
            <v>3210</v>
          </cell>
          <cell r="GK146">
            <v>745</v>
          </cell>
          <cell r="GL146">
            <v>854</v>
          </cell>
          <cell r="GM146">
            <v>816</v>
          </cell>
          <cell r="GN146">
            <v>795</v>
          </cell>
          <cell r="GO146">
            <v>1584</v>
          </cell>
          <cell r="GP146">
            <v>368</v>
          </cell>
          <cell r="GQ146">
            <v>421</v>
          </cell>
          <cell r="GR146">
            <v>403</v>
          </cell>
          <cell r="GS146">
            <v>392</v>
          </cell>
          <cell r="GT146">
            <v>707</v>
          </cell>
          <cell r="GU146">
            <v>177</v>
          </cell>
          <cell r="GV146">
            <v>177</v>
          </cell>
          <cell r="GW146">
            <v>177</v>
          </cell>
          <cell r="GX146">
            <v>176</v>
          </cell>
          <cell r="GY146">
            <v>0</v>
          </cell>
          <cell r="GZ146">
            <v>0</v>
          </cell>
          <cell r="HA146">
            <v>0</v>
          </cell>
          <cell r="HB146">
            <v>0</v>
          </cell>
          <cell r="HC146">
            <v>0</v>
          </cell>
          <cell r="HD146">
            <v>114669</v>
          </cell>
          <cell r="HE146">
            <v>26744</v>
          </cell>
          <cell r="HF146">
            <v>26744</v>
          </cell>
          <cell r="HG146">
            <v>34437</v>
          </cell>
          <cell r="HH146">
            <v>26744</v>
          </cell>
          <cell r="HI146">
            <v>7694</v>
          </cell>
          <cell r="HJ146">
            <v>0</v>
          </cell>
          <cell r="HK146">
            <v>0</v>
          </cell>
          <cell r="HL146">
            <v>7694</v>
          </cell>
          <cell r="HM146">
            <v>0</v>
          </cell>
          <cell r="HN146">
            <v>41534</v>
          </cell>
          <cell r="HO146">
            <v>4123</v>
          </cell>
          <cell r="HP146">
            <v>8347</v>
          </cell>
          <cell r="HQ146">
            <v>16594</v>
          </cell>
          <cell r="HR146">
            <v>12470</v>
          </cell>
          <cell r="HS146">
            <v>2100</v>
          </cell>
          <cell r="HT146">
            <v>0</v>
          </cell>
          <cell r="HU146">
            <v>1050</v>
          </cell>
          <cell r="HV146">
            <v>900</v>
          </cell>
          <cell r="HW146">
            <v>150</v>
          </cell>
          <cell r="HX146">
            <v>19568</v>
          </cell>
          <cell r="HY146">
            <v>5044</v>
          </cell>
          <cell r="HZ146">
            <v>4674</v>
          </cell>
          <cell r="IA146">
            <v>4674</v>
          </cell>
          <cell r="IB146">
            <v>5176</v>
          </cell>
          <cell r="IC146">
            <v>12744</v>
          </cell>
          <cell r="ID146">
            <v>1950</v>
          </cell>
          <cell r="IE146">
            <v>3350</v>
          </cell>
          <cell r="IF146">
            <v>3144</v>
          </cell>
          <cell r="IG146">
            <v>4300</v>
          </cell>
          <cell r="IH146">
            <v>7400</v>
          </cell>
          <cell r="II146">
            <v>1850</v>
          </cell>
          <cell r="IJ146">
            <v>1480</v>
          </cell>
          <cell r="IK146">
            <v>1480</v>
          </cell>
          <cell r="IL146">
            <v>2590</v>
          </cell>
          <cell r="IM146">
            <v>2900</v>
          </cell>
          <cell r="IN146">
            <v>580</v>
          </cell>
          <cell r="IO146">
            <v>783</v>
          </cell>
          <cell r="IP146">
            <v>870</v>
          </cell>
          <cell r="IQ146">
            <v>667</v>
          </cell>
        </row>
        <row r="147">
          <cell r="B147">
            <v>3679973</v>
          </cell>
          <cell r="C147">
            <v>853024</v>
          </cell>
          <cell r="D147">
            <v>909484</v>
          </cell>
          <cell r="E147">
            <v>961089</v>
          </cell>
          <cell r="F147">
            <v>956376</v>
          </cell>
          <cell r="G147">
            <v>431223</v>
          </cell>
          <cell r="H147">
            <v>96774</v>
          </cell>
          <cell r="I147">
            <v>104062</v>
          </cell>
          <cell r="J147">
            <v>108687</v>
          </cell>
          <cell r="K147">
            <v>121700</v>
          </cell>
          <cell r="L147">
            <v>58613</v>
          </cell>
          <cell r="M147">
            <v>4738</v>
          </cell>
          <cell r="N147">
            <v>16798</v>
          </cell>
          <cell r="O147">
            <v>19510</v>
          </cell>
          <cell r="P147">
            <v>17567</v>
          </cell>
          <cell r="Q147">
            <v>10213</v>
          </cell>
          <cell r="R147">
            <v>963</v>
          </cell>
          <cell r="S147">
            <v>2859</v>
          </cell>
          <cell r="T147">
            <v>3393</v>
          </cell>
          <cell r="U147">
            <v>2998</v>
          </cell>
          <cell r="V147">
            <v>48400</v>
          </cell>
          <cell r="W147">
            <v>3775</v>
          </cell>
          <cell r="X147">
            <v>13939</v>
          </cell>
          <cell r="Y147">
            <v>16117</v>
          </cell>
          <cell r="Z147">
            <v>14569</v>
          </cell>
          <cell r="AA147">
            <v>136548</v>
          </cell>
          <cell r="AB147">
            <v>44637</v>
          </cell>
          <cell r="AC147">
            <v>27837</v>
          </cell>
          <cell r="AD147">
            <v>23637</v>
          </cell>
          <cell r="AE147">
            <v>40437</v>
          </cell>
          <cell r="AF147">
            <v>91500</v>
          </cell>
          <cell r="AG147">
            <v>22875</v>
          </cell>
          <cell r="AH147">
            <v>22875</v>
          </cell>
          <cell r="AI147">
            <v>22875</v>
          </cell>
          <cell r="AJ147">
            <v>22875</v>
          </cell>
          <cell r="AK147">
            <v>3048</v>
          </cell>
          <cell r="AL147">
            <v>762</v>
          </cell>
          <cell r="AM147">
            <v>762</v>
          </cell>
          <cell r="AN147">
            <v>762</v>
          </cell>
          <cell r="AO147">
            <v>762</v>
          </cell>
          <cell r="AP147">
            <v>42000</v>
          </cell>
          <cell r="AQ147">
            <v>21000</v>
          </cell>
          <cell r="AR147">
            <v>4200</v>
          </cell>
          <cell r="AS147">
            <v>0</v>
          </cell>
          <cell r="AT147">
            <v>16800</v>
          </cell>
          <cell r="AU147">
            <v>125937</v>
          </cell>
          <cell r="AV147">
            <v>14692</v>
          </cell>
          <cell r="AW147">
            <v>34959</v>
          </cell>
          <cell r="AX147">
            <v>40121</v>
          </cell>
          <cell r="AY147">
            <v>36165</v>
          </cell>
          <cell r="AZ147">
            <v>79784</v>
          </cell>
          <cell r="BA147">
            <v>5941</v>
          </cell>
          <cell r="BB147">
            <v>25208</v>
          </cell>
          <cell r="BC147">
            <v>27330</v>
          </cell>
          <cell r="BD147">
            <v>21305</v>
          </cell>
          <cell r="BE147">
            <v>5098</v>
          </cell>
          <cell r="BF147">
            <v>260</v>
          </cell>
          <cell r="BG147">
            <v>1529</v>
          </cell>
          <cell r="BH147">
            <v>1682</v>
          </cell>
          <cell r="BI147">
            <v>1627</v>
          </cell>
          <cell r="BJ147">
            <v>2761</v>
          </cell>
          <cell r="BK147">
            <v>690</v>
          </cell>
          <cell r="BL147">
            <v>690</v>
          </cell>
          <cell r="BM147">
            <v>690</v>
          </cell>
          <cell r="BN147">
            <v>691</v>
          </cell>
          <cell r="BO147">
            <v>2476</v>
          </cell>
          <cell r="BP147">
            <v>619</v>
          </cell>
          <cell r="BQ147">
            <v>619</v>
          </cell>
          <cell r="BR147">
            <v>619</v>
          </cell>
          <cell r="BS147">
            <v>619</v>
          </cell>
          <cell r="BT147">
            <v>285</v>
          </cell>
          <cell r="BU147">
            <v>71</v>
          </cell>
          <cell r="BV147">
            <v>71</v>
          </cell>
          <cell r="BW147">
            <v>71</v>
          </cell>
          <cell r="BX147">
            <v>72</v>
          </cell>
          <cell r="BY147">
            <v>42692</v>
          </cell>
          <cell r="BZ147">
            <v>7886</v>
          </cell>
          <cell r="CA147">
            <v>8886</v>
          </cell>
          <cell r="CB147">
            <v>11926</v>
          </cell>
          <cell r="CC147">
            <v>13994</v>
          </cell>
          <cell r="CD147">
            <v>28152</v>
          </cell>
          <cell r="CE147">
            <v>7038</v>
          </cell>
          <cell r="CF147">
            <v>7038</v>
          </cell>
          <cell r="CG147">
            <v>7038</v>
          </cell>
          <cell r="CH147">
            <v>7038</v>
          </cell>
          <cell r="CI147">
            <v>8540</v>
          </cell>
          <cell r="CJ147">
            <v>598</v>
          </cell>
          <cell r="CK147">
            <v>598</v>
          </cell>
          <cell r="CL147">
            <v>3638</v>
          </cell>
          <cell r="CM147">
            <v>3706</v>
          </cell>
          <cell r="CN147">
            <v>6000</v>
          </cell>
          <cell r="CO147">
            <v>250</v>
          </cell>
          <cell r="CP147">
            <v>1250</v>
          </cell>
          <cell r="CQ147">
            <v>1250</v>
          </cell>
          <cell r="CR147">
            <v>3250</v>
          </cell>
          <cell r="CS147">
            <v>700</v>
          </cell>
          <cell r="CT147">
            <v>175</v>
          </cell>
          <cell r="CU147">
            <v>175</v>
          </cell>
          <cell r="CV147">
            <v>175</v>
          </cell>
          <cell r="CW147">
            <v>175</v>
          </cell>
          <cell r="CX147">
            <v>105625</v>
          </cell>
          <cell r="CY147">
            <v>31582</v>
          </cell>
          <cell r="CZ147">
            <v>23343</v>
          </cell>
          <cell r="DA147">
            <v>24294</v>
          </cell>
          <cell r="DB147">
            <v>26406</v>
          </cell>
          <cell r="DC147">
            <v>4500</v>
          </cell>
          <cell r="DD147">
            <v>1125</v>
          </cell>
          <cell r="DE147">
            <v>1125</v>
          </cell>
          <cell r="DF147">
            <v>1125</v>
          </cell>
          <cell r="DG147">
            <v>1125</v>
          </cell>
          <cell r="DH147">
            <v>1796191</v>
          </cell>
          <cell r="DI147">
            <v>431386</v>
          </cell>
          <cell r="DJ147">
            <v>449049</v>
          </cell>
          <cell r="DK147">
            <v>466709</v>
          </cell>
          <cell r="DL147">
            <v>449047</v>
          </cell>
          <cell r="DM147">
            <v>1602251</v>
          </cell>
          <cell r="DN147">
            <v>384540</v>
          </cell>
          <cell r="DO147">
            <v>400563</v>
          </cell>
          <cell r="DP147">
            <v>416585</v>
          </cell>
          <cell r="DQ147">
            <v>400563</v>
          </cell>
          <cell r="DR147">
            <v>99794</v>
          </cell>
          <cell r="DS147">
            <v>23950</v>
          </cell>
          <cell r="DT147">
            <v>24949</v>
          </cell>
          <cell r="DU147">
            <v>25947</v>
          </cell>
          <cell r="DV147">
            <v>24948</v>
          </cell>
          <cell r="DW147">
            <v>64112</v>
          </cell>
          <cell r="DX147">
            <v>15387</v>
          </cell>
          <cell r="DY147">
            <v>16028</v>
          </cell>
          <cell r="DZ147">
            <v>16668</v>
          </cell>
          <cell r="EA147">
            <v>16029</v>
          </cell>
          <cell r="EB147">
            <v>30034</v>
          </cell>
          <cell r="EC147">
            <v>7509</v>
          </cell>
          <cell r="ED147">
            <v>7509</v>
          </cell>
          <cell r="EE147">
            <v>7509</v>
          </cell>
          <cell r="EF147">
            <v>7507</v>
          </cell>
          <cell r="EG147">
            <v>0</v>
          </cell>
          <cell r="EH147">
            <v>0</v>
          </cell>
          <cell r="EI147">
            <v>0</v>
          </cell>
          <cell r="EJ147">
            <v>0</v>
          </cell>
          <cell r="EK147">
            <v>0</v>
          </cell>
          <cell r="EL147">
            <v>1452559</v>
          </cell>
          <cell r="EM147">
            <v>324864</v>
          </cell>
          <cell r="EN147">
            <v>356373</v>
          </cell>
          <cell r="EO147">
            <v>385693</v>
          </cell>
          <cell r="EP147">
            <v>385629</v>
          </cell>
          <cell r="EQ147">
            <v>37793</v>
          </cell>
          <cell r="ER147">
            <v>0</v>
          </cell>
          <cell r="ES147">
            <v>6322</v>
          </cell>
          <cell r="ET147">
            <v>20442</v>
          </cell>
          <cell r="EU147">
            <v>11029</v>
          </cell>
          <cell r="EV147">
            <v>27068</v>
          </cell>
          <cell r="EW147">
            <v>0</v>
          </cell>
          <cell r="EX147">
            <v>956</v>
          </cell>
          <cell r="EY147">
            <v>15083</v>
          </cell>
          <cell r="EZ147">
            <v>11029</v>
          </cell>
          <cell r="FA147">
            <v>15083</v>
          </cell>
          <cell r="FB147">
            <v>0</v>
          </cell>
          <cell r="FC147">
            <v>0</v>
          </cell>
          <cell r="FD147">
            <v>15083</v>
          </cell>
          <cell r="FE147">
            <v>0</v>
          </cell>
          <cell r="FF147">
            <v>0</v>
          </cell>
          <cell r="FG147">
            <v>0</v>
          </cell>
          <cell r="FH147">
            <v>0</v>
          </cell>
          <cell r="FI147">
            <v>0</v>
          </cell>
          <cell r="FJ147">
            <v>0</v>
          </cell>
          <cell r="FK147">
            <v>0</v>
          </cell>
          <cell r="FL147">
            <v>0</v>
          </cell>
          <cell r="FM147">
            <v>0</v>
          </cell>
          <cell r="FN147">
            <v>0</v>
          </cell>
          <cell r="FO147">
            <v>0</v>
          </cell>
          <cell r="FP147">
            <v>11985</v>
          </cell>
          <cell r="FQ147">
            <v>0</v>
          </cell>
          <cell r="FR147">
            <v>956</v>
          </cell>
          <cell r="FS147">
            <v>0</v>
          </cell>
          <cell r="FT147">
            <v>11029</v>
          </cell>
          <cell r="FU147">
            <v>10725</v>
          </cell>
          <cell r="FV147">
            <v>0</v>
          </cell>
          <cell r="FW147">
            <v>5366</v>
          </cell>
          <cell r="FX147">
            <v>5359</v>
          </cell>
          <cell r="FY147">
            <v>0</v>
          </cell>
          <cell r="FZ147">
            <v>44073</v>
          </cell>
          <cell r="GA147">
            <v>10582</v>
          </cell>
          <cell r="GB147">
            <v>11017</v>
          </cell>
          <cell r="GC147">
            <v>11454</v>
          </cell>
          <cell r="GD147">
            <v>11020</v>
          </cell>
          <cell r="GE147">
            <v>39942</v>
          </cell>
          <cell r="GF147">
            <v>9586</v>
          </cell>
          <cell r="GG147">
            <v>9985</v>
          </cell>
          <cell r="GH147">
            <v>10386</v>
          </cell>
          <cell r="GI147">
            <v>9985</v>
          </cell>
          <cell r="GJ147">
            <v>2412</v>
          </cell>
          <cell r="GK147">
            <v>579</v>
          </cell>
          <cell r="GL147">
            <v>603</v>
          </cell>
          <cell r="GM147">
            <v>627</v>
          </cell>
          <cell r="GN147">
            <v>603</v>
          </cell>
          <cell r="GO147">
            <v>1188</v>
          </cell>
          <cell r="GP147">
            <v>285</v>
          </cell>
          <cell r="GQ147">
            <v>297</v>
          </cell>
          <cell r="GR147">
            <v>309</v>
          </cell>
          <cell r="GS147">
            <v>297</v>
          </cell>
          <cell r="GT147">
            <v>531</v>
          </cell>
          <cell r="GU147">
            <v>132</v>
          </cell>
          <cell r="GV147">
            <v>132</v>
          </cell>
          <cell r="GW147">
            <v>132</v>
          </cell>
          <cell r="GX147">
            <v>135</v>
          </cell>
          <cell r="GY147">
            <v>0</v>
          </cell>
          <cell r="GZ147">
            <v>0</v>
          </cell>
          <cell r="HA147">
            <v>0</v>
          </cell>
          <cell r="HB147">
            <v>0</v>
          </cell>
          <cell r="HC147">
            <v>0</v>
          </cell>
          <cell r="HD147">
            <v>102584</v>
          </cell>
          <cell r="HE147">
            <v>23776</v>
          </cell>
          <cell r="HF147">
            <v>23776</v>
          </cell>
          <cell r="HG147">
            <v>31256</v>
          </cell>
          <cell r="HH147">
            <v>23776</v>
          </cell>
          <cell r="HI147">
            <v>7481</v>
          </cell>
          <cell r="HJ147">
            <v>0</v>
          </cell>
          <cell r="HK147">
            <v>0</v>
          </cell>
          <cell r="HL147">
            <v>7481</v>
          </cell>
          <cell r="HM147">
            <v>0</v>
          </cell>
          <cell r="HN147">
            <v>29981</v>
          </cell>
          <cell r="HO147">
            <v>2968</v>
          </cell>
          <cell r="HP147">
            <v>6036</v>
          </cell>
          <cell r="HQ147">
            <v>11973</v>
          </cell>
          <cell r="HR147">
            <v>9004</v>
          </cell>
          <cell r="HS147">
            <v>0</v>
          </cell>
          <cell r="HT147">
            <v>0</v>
          </cell>
          <cell r="HU147">
            <v>0</v>
          </cell>
          <cell r="HV147">
            <v>0</v>
          </cell>
          <cell r="HW147">
            <v>0</v>
          </cell>
          <cell r="HX147">
            <v>30857</v>
          </cell>
          <cell r="HY147">
            <v>7178</v>
          </cell>
          <cell r="HZ147">
            <v>8377</v>
          </cell>
          <cell r="IA147">
            <v>8290</v>
          </cell>
          <cell r="IB147">
            <v>7012</v>
          </cell>
          <cell r="IC147">
            <v>0</v>
          </cell>
          <cell r="ID147">
            <v>0</v>
          </cell>
          <cell r="IE147">
            <v>0</v>
          </cell>
          <cell r="IF147">
            <v>0</v>
          </cell>
          <cell r="IG147">
            <v>0</v>
          </cell>
          <cell r="IH147">
            <v>12600</v>
          </cell>
          <cell r="II147">
            <v>3150</v>
          </cell>
          <cell r="IJ147">
            <v>2520</v>
          </cell>
          <cell r="IK147">
            <v>2520</v>
          </cell>
          <cell r="IL147">
            <v>4410</v>
          </cell>
          <cell r="IM147">
            <v>4300</v>
          </cell>
          <cell r="IN147">
            <v>860</v>
          </cell>
          <cell r="IO147">
            <v>1161</v>
          </cell>
          <cell r="IP147">
            <v>1290</v>
          </cell>
          <cell r="IQ147">
            <v>989</v>
          </cell>
        </row>
        <row r="148">
          <cell r="B148">
            <v>4479870</v>
          </cell>
          <cell r="C148">
            <v>989047</v>
          </cell>
          <cell r="D148">
            <v>1097953</v>
          </cell>
          <cell r="E148">
            <v>1189532</v>
          </cell>
          <cell r="F148">
            <v>1203338</v>
          </cell>
          <cell r="G148">
            <v>557117</v>
          </cell>
          <cell r="H148">
            <v>101419</v>
          </cell>
          <cell r="I148">
            <v>118590</v>
          </cell>
          <cell r="J148">
            <v>153096</v>
          </cell>
          <cell r="K148">
            <v>184012</v>
          </cell>
          <cell r="L148">
            <v>151003</v>
          </cell>
          <cell r="M148">
            <v>15101</v>
          </cell>
          <cell r="N148">
            <v>30200</v>
          </cell>
          <cell r="O148">
            <v>45301</v>
          </cell>
          <cell r="P148">
            <v>60401</v>
          </cell>
          <cell r="Q148">
            <v>61487</v>
          </cell>
          <cell r="R148">
            <v>6149</v>
          </cell>
          <cell r="S148">
            <v>12297</v>
          </cell>
          <cell r="T148">
            <v>18446</v>
          </cell>
          <cell r="U148">
            <v>24595</v>
          </cell>
          <cell r="V148">
            <v>89516</v>
          </cell>
          <cell r="W148">
            <v>8952</v>
          </cell>
          <cell r="X148">
            <v>17903</v>
          </cell>
          <cell r="Y148">
            <v>26855</v>
          </cell>
          <cell r="Z148">
            <v>35806</v>
          </cell>
          <cell r="AA148">
            <v>81062</v>
          </cell>
          <cell r="AB148">
            <v>23691</v>
          </cell>
          <cell r="AC148">
            <v>16840</v>
          </cell>
          <cell r="AD148">
            <v>16840</v>
          </cell>
          <cell r="AE148">
            <v>23691</v>
          </cell>
          <cell r="AF148">
            <v>59360</v>
          </cell>
          <cell r="AG148">
            <v>14840</v>
          </cell>
          <cell r="AH148">
            <v>14840</v>
          </cell>
          <cell r="AI148">
            <v>14840</v>
          </cell>
          <cell r="AJ148">
            <v>14840</v>
          </cell>
          <cell r="AK148">
            <v>8000</v>
          </cell>
          <cell r="AL148">
            <v>2000</v>
          </cell>
          <cell r="AM148">
            <v>2000</v>
          </cell>
          <cell r="AN148">
            <v>2000</v>
          </cell>
          <cell r="AO148">
            <v>2000</v>
          </cell>
          <cell r="AP148">
            <v>13702</v>
          </cell>
          <cell r="AQ148">
            <v>6851</v>
          </cell>
          <cell r="AR148">
            <v>0</v>
          </cell>
          <cell r="AS148">
            <v>0</v>
          </cell>
          <cell r="AT148">
            <v>6851</v>
          </cell>
          <cell r="AU148">
            <v>171029</v>
          </cell>
          <cell r="AV148">
            <v>21121</v>
          </cell>
          <cell r="AW148">
            <v>37545</v>
          </cell>
          <cell r="AX148">
            <v>50949</v>
          </cell>
          <cell r="AY148">
            <v>61414</v>
          </cell>
          <cell r="AZ148">
            <v>124240</v>
          </cell>
          <cell r="BA148">
            <v>12424</v>
          </cell>
          <cell r="BB148">
            <v>24848</v>
          </cell>
          <cell r="BC148">
            <v>37272</v>
          </cell>
          <cell r="BD148">
            <v>49696</v>
          </cell>
          <cell r="BE148">
            <v>23446</v>
          </cell>
          <cell r="BF148">
            <v>2345</v>
          </cell>
          <cell r="BG148">
            <v>4689</v>
          </cell>
          <cell r="BH148">
            <v>7034</v>
          </cell>
          <cell r="BI148">
            <v>9378</v>
          </cell>
          <cell r="BJ148">
            <v>4864</v>
          </cell>
          <cell r="BK148">
            <v>1216</v>
          </cell>
          <cell r="BL148">
            <v>1216</v>
          </cell>
          <cell r="BM148">
            <v>1216</v>
          </cell>
          <cell r="BN148">
            <v>1216</v>
          </cell>
          <cell r="BO148">
            <v>4408</v>
          </cell>
          <cell r="BP148">
            <v>1102</v>
          </cell>
          <cell r="BQ148">
            <v>1102</v>
          </cell>
          <cell r="BR148">
            <v>1102</v>
          </cell>
          <cell r="BS148">
            <v>1102</v>
          </cell>
          <cell r="BT148">
            <v>456</v>
          </cell>
          <cell r="BU148">
            <v>114</v>
          </cell>
          <cell r="BV148">
            <v>114</v>
          </cell>
          <cell r="BW148">
            <v>114</v>
          </cell>
          <cell r="BX148">
            <v>114</v>
          </cell>
          <cell r="BY148">
            <v>40800</v>
          </cell>
          <cell r="BZ148">
            <v>7200</v>
          </cell>
          <cell r="CA148">
            <v>11200</v>
          </cell>
          <cell r="CB148">
            <v>12180</v>
          </cell>
          <cell r="CC148">
            <v>10220</v>
          </cell>
          <cell r="CD148">
            <v>20800</v>
          </cell>
          <cell r="CE148">
            <v>5200</v>
          </cell>
          <cell r="CF148">
            <v>5200</v>
          </cell>
          <cell r="CG148">
            <v>5200</v>
          </cell>
          <cell r="CH148">
            <v>5200</v>
          </cell>
          <cell r="CI148">
            <v>14000</v>
          </cell>
          <cell r="CJ148">
            <v>1400</v>
          </cell>
          <cell r="CK148">
            <v>4200</v>
          </cell>
          <cell r="CL148">
            <v>5180</v>
          </cell>
          <cell r="CM148">
            <v>3220</v>
          </cell>
          <cell r="CN148">
            <v>6000</v>
          </cell>
          <cell r="CO148">
            <v>600</v>
          </cell>
          <cell r="CP148">
            <v>1800</v>
          </cell>
          <cell r="CQ148">
            <v>1800</v>
          </cell>
          <cell r="CR148">
            <v>1800</v>
          </cell>
          <cell r="CS148">
            <v>1125</v>
          </cell>
          <cell r="CT148">
            <v>281</v>
          </cell>
          <cell r="CU148">
            <v>281</v>
          </cell>
          <cell r="CV148">
            <v>281</v>
          </cell>
          <cell r="CW148">
            <v>282</v>
          </cell>
          <cell r="CX148">
            <v>150023</v>
          </cell>
          <cell r="CY148">
            <v>40506</v>
          </cell>
          <cell r="CZ148">
            <v>33005</v>
          </cell>
          <cell r="DA148">
            <v>39006</v>
          </cell>
          <cell r="DB148">
            <v>37506</v>
          </cell>
          <cell r="DC148">
            <v>4000</v>
          </cell>
          <cell r="DD148">
            <v>1000</v>
          </cell>
          <cell r="DE148">
            <v>1000</v>
          </cell>
          <cell r="DF148">
            <v>1000</v>
          </cell>
          <cell r="DG148">
            <v>1000</v>
          </cell>
          <cell r="DH148">
            <v>1810474</v>
          </cell>
          <cell r="DI148">
            <v>434817</v>
          </cell>
          <cell r="DJ148">
            <v>452618</v>
          </cell>
          <cell r="DK148">
            <v>470422</v>
          </cell>
          <cell r="DL148">
            <v>452617</v>
          </cell>
          <cell r="DM148">
            <v>1614992</v>
          </cell>
          <cell r="DN148">
            <v>387598</v>
          </cell>
          <cell r="DO148">
            <v>403748</v>
          </cell>
          <cell r="DP148">
            <v>419898</v>
          </cell>
          <cell r="DQ148">
            <v>403748</v>
          </cell>
          <cell r="DR148">
            <v>100586</v>
          </cell>
          <cell r="DS148">
            <v>24141</v>
          </cell>
          <cell r="DT148">
            <v>25146</v>
          </cell>
          <cell r="DU148">
            <v>26152</v>
          </cell>
          <cell r="DV148">
            <v>25147</v>
          </cell>
          <cell r="DW148">
            <v>64623</v>
          </cell>
          <cell r="DX148">
            <v>15509</v>
          </cell>
          <cell r="DY148">
            <v>16155</v>
          </cell>
          <cell r="DZ148">
            <v>16803</v>
          </cell>
          <cell r="EA148">
            <v>16156</v>
          </cell>
          <cell r="EB148">
            <v>30273</v>
          </cell>
          <cell r="EC148">
            <v>7569</v>
          </cell>
          <cell r="ED148">
            <v>7569</v>
          </cell>
          <cell r="EE148">
            <v>7569</v>
          </cell>
          <cell r="EF148">
            <v>7566</v>
          </cell>
          <cell r="EG148">
            <v>0</v>
          </cell>
          <cell r="EH148">
            <v>0</v>
          </cell>
          <cell r="EI148">
            <v>0</v>
          </cell>
          <cell r="EJ148">
            <v>0</v>
          </cell>
          <cell r="EK148">
            <v>0</v>
          </cell>
          <cell r="EL148">
            <v>2112279</v>
          </cell>
          <cell r="EM148">
            <v>452811</v>
          </cell>
          <cell r="EN148">
            <v>526745</v>
          </cell>
          <cell r="EO148">
            <v>566014</v>
          </cell>
          <cell r="EP148">
            <v>566709</v>
          </cell>
          <cell r="EQ148">
            <v>81861</v>
          </cell>
          <cell r="ER148">
            <v>0</v>
          </cell>
          <cell r="ES148">
            <v>16579</v>
          </cell>
          <cell r="ET148">
            <v>37774</v>
          </cell>
          <cell r="EU148">
            <v>27508</v>
          </cell>
          <cell r="EV148">
            <v>74970</v>
          </cell>
          <cell r="EW148">
            <v>0</v>
          </cell>
          <cell r="EX148">
            <v>14793</v>
          </cell>
          <cell r="EY148">
            <v>32669</v>
          </cell>
          <cell r="EZ148">
            <v>27508</v>
          </cell>
          <cell r="FA148">
            <v>32882</v>
          </cell>
          <cell r="FB148">
            <v>0</v>
          </cell>
          <cell r="FC148">
            <v>9793</v>
          </cell>
          <cell r="FD148">
            <v>17669</v>
          </cell>
          <cell r="FE148">
            <v>5420</v>
          </cell>
          <cell r="FF148">
            <v>0</v>
          </cell>
          <cell r="FG148">
            <v>0</v>
          </cell>
          <cell r="FH148">
            <v>0</v>
          </cell>
          <cell r="FI148">
            <v>0</v>
          </cell>
          <cell r="FJ148">
            <v>0</v>
          </cell>
          <cell r="FK148">
            <v>40630</v>
          </cell>
          <cell r="FL148">
            <v>0</v>
          </cell>
          <cell r="FM148">
            <v>5000</v>
          </cell>
          <cell r="FN148">
            <v>15000</v>
          </cell>
          <cell r="FO148">
            <v>20630</v>
          </cell>
          <cell r="FP148">
            <v>1458</v>
          </cell>
          <cell r="FQ148">
            <v>0</v>
          </cell>
          <cell r="FR148">
            <v>0</v>
          </cell>
          <cell r="FS148">
            <v>0</v>
          </cell>
          <cell r="FT148">
            <v>1458</v>
          </cell>
          <cell r="FU148">
            <v>6891</v>
          </cell>
          <cell r="FV148">
            <v>0</v>
          </cell>
          <cell r="FW148">
            <v>1786</v>
          </cell>
          <cell r="FX148">
            <v>5105</v>
          </cell>
          <cell r="FY148">
            <v>0</v>
          </cell>
          <cell r="FZ148">
            <v>27963</v>
          </cell>
          <cell r="GA148">
            <v>5610</v>
          </cell>
          <cell r="GB148">
            <v>7266</v>
          </cell>
          <cell r="GC148">
            <v>8096</v>
          </cell>
          <cell r="GD148">
            <v>6991</v>
          </cell>
          <cell r="GE148">
            <v>25344</v>
          </cell>
          <cell r="GF148">
            <v>5069</v>
          </cell>
          <cell r="GG148">
            <v>6588</v>
          </cell>
          <cell r="GH148">
            <v>7351</v>
          </cell>
          <cell r="GI148">
            <v>6336</v>
          </cell>
          <cell r="GJ148">
            <v>1528</v>
          </cell>
          <cell r="GK148">
            <v>306</v>
          </cell>
          <cell r="GL148">
            <v>397</v>
          </cell>
          <cell r="GM148">
            <v>443</v>
          </cell>
          <cell r="GN148">
            <v>382</v>
          </cell>
          <cell r="GO148">
            <v>754</v>
          </cell>
          <cell r="GP148">
            <v>151</v>
          </cell>
          <cell r="GQ148">
            <v>197</v>
          </cell>
          <cell r="GR148">
            <v>218</v>
          </cell>
          <cell r="GS148">
            <v>188</v>
          </cell>
          <cell r="GT148">
            <v>337</v>
          </cell>
          <cell r="GU148">
            <v>84</v>
          </cell>
          <cell r="GV148">
            <v>84</v>
          </cell>
          <cell r="GW148">
            <v>84</v>
          </cell>
          <cell r="GX148">
            <v>85</v>
          </cell>
          <cell r="GY148">
            <v>0</v>
          </cell>
          <cell r="GZ148">
            <v>0</v>
          </cell>
          <cell r="HA148">
            <v>0</v>
          </cell>
          <cell r="HB148">
            <v>0</v>
          </cell>
          <cell r="HC148">
            <v>0</v>
          </cell>
          <cell r="HD148">
            <v>72950</v>
          </cell>
          <cell r="HE148">
            <v>17046</v>
          </cell>
          <cell r="HF148">
            <v>17046</v>
          </cell>
          <cell r="HG148">
            <v>21812</v>
          </cell>
          <cell r="HH148">
            <v>17046</v>
          </cell>
          <cell r="HI148">
            <v>4766</v>
          </cell>
          <cell r="HJ148">
            <v>0</v>
          </cell>
          <cell r="HK148">
            <v>0</v>
          </cell>
          <cell r="HL148">
            <v>4766</v>
          </cell>
          <cell r="HM148">
            <v>0</v>
          </cell>
          <cell r="HN148">
            <v>24040</v>
          </cell>
          <cell r="HO148">
            <v>2374</v>
          </cell>
          <cell r="HP148">
            <v>4848</v>
          </cell>
          <cell r="HQ148">
            <v>9596</v>
          </cell>
          <cell r="HR148">
            <v>7222</v>
          </cell>
          <cell r="HS148">
            <v>10630</v>
          </cell>
          <cell r="HT148">
            <v>550</v>
          </cell>
          <cell r="HU148">
            <v>1440</v>
          </cell>
          <cell r="HV148">
            <v>4200</v>
          </cell>
          <cell r="HW148">
            <v>4440</v>
          </cell>
          <cell r="HX148">
            <v>13592</v>
          </cell>
          <cell r="HY148">
            <v>3398</v>
          </cell>
          <cell r="HZ148">
            <v>3108</v>
          </cell>
          <cell r="IA148">
            <v>3108</v>
          </cell>
          <cell r="IB148">
            <v>3978</v>
          </cell>
          <cell r="IC148">
            <v>0</v>
          </cell>
          <cell r="ID148">
            <v>0</v>
          </cell>
          <cell r="IE148">
            <v>0</v>
          </cell>
          <cell r="IF148">
            <v>0</v>
          </cell>
          <cell r="IG148">
            <v>0</v>
          </cell>
          <cell r="IH148">
            <v>5800</v>
          </cell>
          <cell r="II148">
            <v>1450</v>
          </cell>
          <cell r="IJ148">
            <v>1160</v>
          </cell>
          <cell r="IK148">
            <v>1160</v>
          </cell>
          <cell r="IL148">
            <v>2030</v>
          </cell>
          <cell r="IM148">
            <v>2800</v>
          </cell>
          <cell r="IN148">
            <v>560</v>
          </cell>
          <cell r="IO148">
            <v>756</v>
          </cell>
          <cell r="IP148">
            <v>840</v>
          </cell>
          <cell r="IQ148">
            <v>644</v>
          </cell>
        </row>
        <row r="149">
          <cell r="B149">
            <v>12213511</v>
          </cell>
          <cell r="C149">
            <v>2681324</v>
          </cell>
          <cell r="D149">
            <v>3042828</v>
          </cell>
          <cell r="E149">
            <v>3230375</v>
          </cell>
          <cell r="F149">
            <v>3258984</v>
          </cell>
          <cell r="G149">
            <v>1167680</v>
          </cell>
          <cell r="H149">
            <v>196707</v>
          </cell>
          <cell r="I149">
            <v>259950</v>
          </cell>
          <cell r="J149">
            <v>324245</v>
          </cell>
          <cell r="K149">
            <v>386778</v>
          </cell>
          <cell r="L149">
            <v>338639</v>
          </cell>
          <cell r="M149">
            <v>33864</v>
          </cell>
          <cell r="N149">
            <v>67728</v>
          </cell>
          <cell r="O149">
            <v>101592</v>
          </cell>
          <cell r="P149">
            <v>135455</v>
          </cell>
          <cell r="Q149">
            <v>92563</v>
          </cell>
          <cell r="R149">
            <v>9256</v>
          </cell>
          <cell r="S149">
            <v>18513</v>
          </cell>
          <cell r="T149">
            <v>27769</v>
          </cell>
          <cell r="U149">
            <v>37025</v>
          </cell>
          <cell r="V149">
            <v>246076</v>
          </cell>
          <cell r="W149">
            <v>24608</v>
          </cell>
          <cell r="X149">
            <v>49215</v>
          </cell>
          <cell r="Y149">
            <v>73823</v>
          </cell>
          <cell r="Z149">
            <v>98430</v>
          </cell>
          <cell r="AA149">
            <v>186256</v>
          </cell>
          <cell r="AB149">
            <v>49814</v>
          </cell>
          <cell r="AC149">
            <v>43314</v>
          </cell>
          <cell r="AD149">
            <v>43314</v>
          </cell>
          <cell r="AE149">
            <v>49814</v>
          </cell>
          <cell r="AF149">
            <v>157256</v>
          </cell>
          <cell r="AG149">
            <v>39314</v>
          </cell>
          <cell r="AH149">
            <v>39314</v>
          </cell>
          <cell r="AI149">
            <v>39314</v>
          </cell>
          <cell r="AJ149">
            <v>39314</v>
          </cell>
          <cell r="AK149">
            <v>16000</v>
          </cell>
          <cell r="AL149">
            <v>4000</v>
          </cell>
          <cell r="AM149">
            <v>4000</v>
          </cell>
          <cell r="AN149">
            <v>4000</v>
          </cell>
          <cell r="AO149">
            <v>4000</v>
          </cell>
          <cell r="AP149">
            <v>13000</v>
          </cell>
          <cell r="AQ149">
            <v>6500</v>
          </cell>
          <cell r="AR149">
            <v>0</v>
          </cell>
          <cell r="AS149">
            <v>0</v>
          </cell>
          <cell r="AT149">
            <v>6500</v>
          </cell>
          <cell r="AU149">
            <v>376234</v>
          </cell>
          <cell r="AV149">
            <v>46391</v>
          </cell>
          <cell r="AW149">
            <v>84856</v>
          </cell>
          <cell r="AX149">
            <v>110116</v>
          </cell>
          <cell r="AY149">
            <v>134871</v>
          </cell>
          <cell r="AZ149">
            <v>263969</v>
          </cell>
          <cell r="BA149">
            <v>26398</v>
          </cell>
          <cell r="BB149">
            <v>52793</v>
          </cell>
          <cell r="BC149">
            <v>79190</v>
          </cell>
          <cell r="BD149">
            <v>105588</v>
          </cell>
          <cell r="BE149">
            <v>39381</v>
          </cell>
          <cell r="BF149">
            <v>3777</v>
          </cell>
          <cell r="BG149">
            <v>7557</v>
          </cell>
          <cell r="BH149">
            <v>11333</v>
          </cell>
          <cell r="BI149">
            <v>16714</v>
          </cell>
          <cell r="BJ149">
            <v>2240</v>
          </cell>
          <cell r="BK149">
            <v>560</v>
          </cell>
          <cell r="BL149">
            <v>560</v>
          </cell>
          <cell r="BM149">
            <v>560</v>
          </cell>
          <cell r="BN149">
            <v>560</v>
          </cell>
          <cell r="BO149">
            <v>1160</v>
          </cell>
          <cell r="BP149">
            <v>290</v>
          </cell>
          <cell r="BQ149">
            <v>290</v>
          </cell>
          <cell r="BR149">
            <v>290</v>
          </cell>
          <cell r="BS149">
            <v>290</v>
          </cell>
          <cell r="BT149">
            <v>1080</v>
          </cell>
          <cell r="BU149">
            <v>270</v>
          </cell>
          <cell r="BV149">
            <v>270</v>
          </cell>
          <cell r="BW149">
            <v>270</v>
          </cell>
          <cell r="BX149">
            <v>270</v>
          </cell>
          <cell r="BY149">
            <v>107049</v>
          </cell>
          <cell r="BZ149">
            <v>18689</v>
          </cell>
          <cell r="CA149">
            <v>30759</v>
          </cell>
          <cell r="CB149">
            <v>29622</v>
          </cell>
          <cell r="CC149">
            <v>27979</v>
          </cell>
          <cell r="CD149">
            <v>68947</v>
          </cell>
          <cell r="CE149">
            <v>17240</v>
          </cell>
          <cell r="CF149">
            <v>17234</v>
          </cell>
          <cell r="CG149">
            <v>17234</v>
          </cell>
          <cell r="CH149">
            <v>17239</v>
          </cell>
          <cell r="CI149">
            <v>14997</v>
          </cell>
          <cell r="CJ149">
            <v>599</v>
          </cell>
          <cell r="CK149">
            <v>4799</v>
          </cell>
          <cell r="CL149">
            <v>4800</v>
          </cell>
          <cell r="CM149">
            <v>4799</v>
          </cell>
          <cell r="CN149">
            <v>23105</v>
          </cell>
          <cell r="CO149">
            <v>850</v>
          </cell>
          <cell r="CP149">
            <v>8726</v>
          </cell>
          <cell r="CQ149">
            <v>7588</v>
          </cell>
          <cell r="CR149">
            <v>5941</v>
          </cell>
          <cell r="CS149">
            <v>2976</v>
          </cell>
          <cell r="CT149">
            <v>744</v>
          </cell>
          <cell r="CU149">
            <v>744</v>
          </cell>
          <cell r="CV149">
            <v>744</v>
          </cell>
          <cell r="CW149">
            <v>744</v>
          </cell>
          <cell r="CX149">
            <v>258456</v>
          </cell>
          <cell r="CY149">
            <v>64614</v>
          </cell>
          <cell r="CZ149">
            <v>62029</v>
          </cell>
          <cell r="DA149">
            <v>67199</v>
          </cell>
          <cell r="DB149">
            <v>64614</v>
          </cell>
          <cell r="DC149">
            <v>8095</v>
          </cell>
          <cell r="DD149">
            <v>2024</v>
          </cell>
          <cell r="DE149">
            <v>2023</v>
          </cell>
          <cell r="DF149">
            <v>2024</v>
          </cell>
          <cell r="DG149">
            <v>2024</v>
          </cell>
          <cell r="DH149">
            <v>3818545</v>
          </cell>
          <cell r="DI149">
            <v>902849</v>
          </cell>
          <cell r="DJ149">
            <v>958620</v>
          </cell>
          <cell r="DK149">
            <v>995386</v>
          </cell>
          <cell r="DL149">
            <v>961690</v>
          </cell>
          <cell r="DM149">
            <v>3406244</v>
          </cell>
          <cell r="DN149">
            <v>804579</v>
          </cell>
          <cell r="DO149">
            <v>855175</v>
          </cell>
          <cell r="DP149">
            <v>888528</v>
          </cell>
          <cell r="DQ149">
            <v>857962</v>
          </cell>
          <cell r="DR149">
            <v>212153</v>
          </cell>
          <cell r="DS149">
            <v>50112</v>
          </cell>
          <cell r="DT149">
            <v>53263</v>
          </cell>
          <cell r="DU149">
            <v>55341</v>
          </cell>
          <cell r="DV149">
            <v>53437</v>
          </cell>
          <cell r="DW149">
            <v>136298</v>
          </cell>
          <cell r="DX149">
            <v>32195</v>
          </cell>
          <cell r="DY149">
            <v>34219</v>
          </cell>
          <cell r="DZ149">
            <v>35554</v>
          </cell>
          <cell r="EA149">
            <v>34330</v>
          </cell>
          <cell r="EB149">
            <v>63850</v>
          </cell>
          <cell r="EC149">
            <v>15963</v>
          </cell>
          <cell r="ED149">
            <v>15963</v>
          </cell>
          <cell r="EE149">
            <v>15963</v>
          </cell>
          <cell r="EF149">
            <v>15961</v>
          </cell>
          <cell r="EG149">
            <v>0</v>
          </cell>
          <cell r="EH149">
            <v>0</v>
          </cell>
          <cell r="EI149">
            <v>0</v>
          </cell>
          <cell r="EJ149">
            <v>0</v>
          </cell>
          <cell r="EK149">
            <v>0</v>
          </cell>
          <cell r="EL149">
            <v>7227286</v>
          </cell>
          <cell r="EM149">
            <v>1581768</v>
          </cell>
          <cell r="EN149">
            <v>1824258</v>
          </cell>
          <cell r="EO149">
            <v>1910744</v>
          </cell>
          <cell r="EP149">
            <v>1910516</v>
          </cell>
          <cell r="EQ149">
            <v>133788</v>
          </cell>
          <cell r="ER149">
            <v>1071</v>
          </cell>
          <cell r="ES149">
            <v>41114</v>
          </cell>
          <cell r="ET149">
            <v>71560</v>
          </cell>
          <cell r="EU149">
            <v>20043</v>
          </cell>
          <cell r="EV149">
            <v>79387</v>
          </cell>
          <cell r="EW149">
            <v>0</v>
          </cell>
          <cell r="EX149">
            <v>21953</v>
          </cell>
          <cell r="EY149">
            <v>43489</v>
          </cell>
          <cell r="EZ149">
            <v>13945</v>
          </cell>
          <cell r="FA149">
            <v>36051</v>
          </cell>
          <cell r="FB149">
            <v>0</v>
          </cell>
          <cell r="FC149">
            <v>9953</v>
          </cell>
          <cell r="FD149">
            <v>23489</v>
          </cell>
          <cell r="FE149">
            <v>2609</v>
          </cell>
          <cell r="FF149">
            <v>0</v>
          </cell>
          <cell r="FG149">
            <v>0</v>
          </cell>
          <cell r="FH149">
            <v>0</v>
          </cell>
          <cell r="FI149">
            <v>0</v>
          </cell>
          <cell r="FJ149">
            <v>0</v>
          </cell>
          <cell r="FK149">
            <v>42388</v>
          </cell>
          <cell r="FL149">
            <v>0</v>
          </cell>
          <cell r="FM149">
            <v>12000</v>
          </cell>
          <cell r="FN149">
            <v>20000</v>
          </cell>
          <cell r="FO149">
            <v>10388</v>
          </cell>
          <cell r="FP149">
            <v>948</v>
          </cell>
          <cell r="FQ149">
            <v>0</v>
          </cell>
          <cell r="FR149">
            <v>0</v>
          </cell>
          <cell r="FS149">
            <v>0</v>
          </cell>
          <cell r="FT149">
            <v>948</v>
          </cell>
          <cell r="FU149">
            <v>54401</v>
          </cell>
          <cell r="FV149">
            <v>1071</v>
          </cell>
          <cell r="FW149">
            <v>19161</v>
          </cell>
          <cell r="FX149">
            <v>28071</v>
          </cell>
          <cell r="FY149">
            <v>6098</v>
          </cell>
          <cell r="FZ149">
            <v>129527</v>
          </cell>
          <cell r="GA149">
            <v>30617</v>
          </cell>
          <cell r="GB149">
            <v>32517</v>
          </cell>
          <cell r="GC149">
            <v>33771</v>
          </cell>
          <cell r="GD149">
            <v>32622</v>
          </cell>
          <cell r="GE149">
            <v>117384</v>
          </cell>
          <cell r="GF149">
            <v>27727</v>
          </cell>
          <cell r="GG149">
            <v>29470</v>
          </cell>
          <cell r="GH149">
            <v>30620</v>
          </cell>
          <cell r="GI149">
            <v>29567</v>
          </cell>
          <cell r="GJ149">
            <v>7084</v>
          </cell>
          <cell r="GK149">
            <v>1673</v>
          </cell>
          <cell r="GL149">
            <v>1779</v>
          </cell>
          <cell r="GM149">
            <v>1848</v>
          </cell>
          <cell r="GN149">
            <v>1784</v>
          </cell>
          <cell r="GO149">
            <v>3499</v>
          </cell>
          <cell r="GP149">
            <v>827</v>
          </cell>
          <cell r="GQ149">
            <v>878</v>
          </cell>
          <cell r="GR149">
            <v>913</v>
          </cell>
          <cell r="GS149">
            <v>881</v>
          </cell>
          <cell r="GT149">
            <v>1560</v>
          </cell>
          <cell r="GU149">
            <v>390</v>
          </cell>
          <cell r="GV149">
            <v>390</v>
          </cell>
          <cell r="GW149">
            <v>390</v>
          </cell>
          <cell r="GX149">
            <v>390</v>
          </cell>
          <cell r="GY149">
            <v>0</v>
          </cell>
          <cell r="GZ149">
            <v>0</v>
          </cell>
          <cell r="HA149">
            <v>0</v>
          </cell>
          <cell r="HB149">
            <v>0</v>
          </cell>
          <cell r="HC149">
            <v>0</v>
          </cell>
          <cell r="HD149">
            <v>184210</v>
          </cell>
          <cell r="HE149">
            <v>43726</v>
          </cell>
          <cell r="HF149">
            <v>43726</v>
          </cell>
          <cell r="HG149">
            <v>53032</v>
          </cell>
          <cell r="HH149">
            <v>43726</v>
          </cell>
          <cell r="HI149">
            <v>9306</v>
          </cell>
          <cell r="HJ149">
            <v>0</v>
          </cell>
          <cell r="HK149">
            <v>0</v>
          </cell>
          <cell r="HL149">
            <v>9306</v>
          </cell>
          <cell r="HM149">
            <v>0</v>
          </cell>
          <cell r="HN149">
            <v>56443</v>
          </cell>
          <cell r="HO149">
            <v>5614</v>
          </cell>
          <cell r="HP149">
            <v>11329</v>
          </cell>
          <cell r="HQ149">
            <v>22557</v>
          </cell>
          <cell r="HR149">
            <v>16943</v>
          </cell>
          <cell r="HS149">
            <v>0</v>
          </cell>
          <cell r="HT149">
            <v>0</v>
          </cell>
          <cell r="HU149">
            <v>0</v>
          </cell>
          <cell r="HV149">
            <v>0</v>
          </cell>
          <cell r="HW149">
            <v>0</v>
          </cell>
          <cell r="HX149">
            <v>11300</v>
          </cell>
          <cell r="HY149">
            <v>2825</v>
          </cell>
          <cell r="HZ149">
            <v>2731</v>
          </cell>
          <cell r="IA149">
            <v>2525</v>
          </cell>
          <cell r="IB149">
            <v>3219</v>
          </cell>
          <cell r="IC149">
            <v>0</v>
          </cell>
          <cell r="ID149">
            <v>0</v>
          </cell>
          <cell r="IE149">
            <v>0</v>
          </cell>
          <cell r="IF149">
            <v>0</v>
          </cell>
          <cell r="IG149">
            <v>0</v>
          </cell>
          <cell r="IH149">
            <v>6000</v>
          </cell>
          <cell r="II149">
            <v>1500</v>
          </cell>
          <cell r="IJ149">
            <v>1200</v>
          </cell>
          <cell r="IK149">
            <v>1200</v>
          </cell>
          <cell r="IL149">
            <v>2100</v>
          </cell>
          <cell r="IM149">
            <v>9221</v>
          </cell>
          <cell r="IN149">
            <v>1844</v>
          </cell>
          <cell r="IO149">
            <v>2490</v>
          </cell>
          <cell r="IP149">
            <v>2766</v>
          </cell>
          <cell r="IQ149">
            <v>2121</v>
          </cell>
        </row>
        <row r="150">
          <cell r="B150">
            <v>6541958</v>
          </cell>
          <cell r="C150">
            <v>1445710</v>
          </cell>
          <cell r="D150">
            <v>1634105</v>
          </cell>
          <cell r="E150">
            <v>1718001</v>
          </cell>
          <cell r="F150">
            <v>1744142</v>
          </cell>
          <cell r="G150">
            <v>608792</v>
          </cell>
          <cell r="H150">
            <v>112806</v>
          </cell>
          <cell r="I150">
            <v>131747</v>
          </cell>
          <cell r="J150">
            <v>159930</v>
          </cell>
          <cell r="K150">
            <v>204309</v>
          </cell>
          <cell r="L150">
            <v>128691</v>
          </cell>
          <cell r="M150">
            <v>12030</v>
          </cell>
          <cell r="N150">
            <v>24259</v>
          </cell>
          <cell r="O150">
            <v>36091</v>
          </cell>
          <cell r="P150">
            <v>56311</v>
          </cell>
          <cell r="Q150">
            <v>42882</v>
          </cell>
          <cell r="R150">
            <v>4269</v>
          </cell>
          <cell r="S150">
            <v>8538</v>
          </cell>
          <cell r="T150">
            <v>12806</v>
          </cell>
          <cell r="U150">
            <v>17269</v>
          </cell>
          <cell r="V150">
            <v>85809</v>
          </cell>
          <cell r="W150">
            <v>7761</v>
          </cell>
          <cell r="X150">
            <v>15721</v>
          </cell>
          <cell r="Y150">
            <v>23285</v>
          </cell>
          <cell r="Z150">
            <v>39042</v>
          </cell>
          <cell r="AA150">
            <v>73200</v>
          </cell>
          <cell r="AB150">
            <v>21420</v>
          </cell>
          <cell r="AC150">
            <v>15180</v>
          </cell>
          <cell r="AD150">
            <v>15180</v>
          </cell>
          <cell r="AE150">
            <v>21420</v>
          </cell>
          <cell r="AF150">
            <v>57000</v>
          </cell>
          <cell r="AG150">
            <v>14250</v>
          </cell>
          <cell r="AH150">
            <v>14250</v>
          </cell>
          <cell r="AI150">
            <v>14250</v>
          </cell>
          <cell r="AJ150">
            <v>14250</v>
          </cell>
          <cell r="AK150">
            <v>3200</v>
          </cell>
          <cell r="AL150">
            <v>800</v>
          </cell>
          <cell r="AM150">
            <v>800</v>
          </cell>
          <cell r="AN150">
            <v>800</v>
          </cell>
          <cell r="AO150">
            <v>800</v>
          </cell>
          <cell r="AP150">
            <v>13000</v>
          </cell>
          <cell r="AQ150">
            <v>6370</v>
          </cell>
          <cell r="AR150">
            <v>130</v>
          </cell>
          <cell r="AS150">
            <v>130</v>
          </cell>
          <cell r="AT150">
            <v>6370</v>
          </cell>
          <cell r="AU150">
            <v>207326</v>
          </cell>
          <cell r="AV150">
            <v>25601</v>
          </cell>
          <cell r="AW150">
            <v>44345</v>
          </cell>
          <cell r="AX150">
            <v>60696</v>
          </cell>
          <cell r="AY150">
            <v>76684</v>
          </cell>
          <cell r="AZ150">
            <v>159518</v>
          </cell>
          <cell r="BA150">
            <v>15952</v>
          </cell>
          <cell r="BB150">
            <v>31904</v>
          </cell>
          <cell r="BC150">
            <v>47855</v>
          </cell>
          <cell r="BD150">
            <v>63807</v>
          </cell>
          <cell r="BE150">
            <v>34306</v>
          </cell>
          <cell r="BF150">
            <v>3431</v>
          </cell>
          <cell r="BG150">
            <v>6861</v>
          </cell>
          <cell r="BH150">
            <v>10292</v>
          </cell>
          <cell r="BI150">
            <v>13722</v>
          </cell>
          <cell r="BJ150">
            <v>488</v>
          </cell>
          <cell r="BK150">
            <v>122</v>
          </cell>
          <cell r="BL150">
            <v>122</v>
          </cell>
          <cell r="BM150">
            <v>122</v>
          </cell>
          <cell r="BN150">
            <v>122</v>
          </cell>
          <cell r="BO150">
            <v>168</v>
          </cell>
          <cell r="BP150">
            <v>42</v>
          </cell>
          <cell r="BQ150">
            <v>42</v>
          </cell>
          <cell r="BR150">
            <v>42</v>
          </cell>
          <cell r="BS150">
            <v>42</v>
          </cell>
          <cell r="BT150">
            <v>320</v>
          </cell>
          <cell r="BU150">
            <v>80</v>
          </cell>
          <cell r="BV150">
            <v>80</v>
          </cell>
          <cell r="BW150">
            <v>80</v>
          </cell>
          <cell r="BX150">
            <v>80</v>
          </cell>
          <cell r="BY150">
            <v>42100</v>
          </cell>
          <cell r="BZ150">
            <v>8222</v>
          </cell>
          <cell r="CA150">
            <v>11014</v>
          </cell>
          <cell r="CB150">
            <v>11414</v>
          </cell>
          <cell r="CC150">
            <v>11450</v>
          </cell>
          <cell r="CD150">
            <v>27100</v>
          </cell>
          <cell r="CE150">
            <v>6775</v>
          </cell>
          <cell r="CF150">
            <v>6775</v>
          </cell>
          <cell r="CG150">
            <v>6775</v>
          </cell>
          <cell r="CH150">
            <v>6775</v>
          </cell>
          <cell r="CI150">
            <v>10000</v>
          </cell>
          <cell r="CJ150">
            <v>1000</v>
          </cell>
          <cell r="CK150">
            <v>2900</v>
          </cell>
          <cell r="CL150">
            <v>3300</v>
          </cell>
          <cell r="CM150">
            <v>2800</v>
          </cell>
          <cell r="CN150">
            <v>5000</v>
          </cell>
          <cell r="CO150">
            <v>447</v>
          </cell>
          <cell r="CP150">
            <v>1339</v>
          </cell>
          <cell r="CQ150">
            <v>1339</v>
          </cell>
          <cell r="CR150">
            <v>1875</v>
          </cell>
          <cell r="CS150">
            <v>5220</v>
          </cell>
          <cell r="CT150">
            <v>1305</v>
          </cell>
          <cell r="CU150">
            <v>1305</v>
          </cell>
          <cell r="CV150">
            <v>1305</v>
          </cell>
          <cell r="CW150">
            <v>1305</v>
          </cell>
          <cell r="CX150">
            <v>193075</v>
          </cell>
          <cell r="CY150">
            <v>52130</v>
          </cell>
          <cell r="CZ150">
            <v>46338</v>
          </cell>
          <cell r="DA150">
            <v>46338</v>
          </cell>
          <cell r="DB150">
            <v>48269</v>
          </cell>
          <cell r="DC150">
            <v>6500</v>
          </cell>
          <cell r="DD150">
            <v>1625</v>
          </cell>
          <cell r="DE150">
            <v>1625</v>
          </cell>
          <cell r="DF150">
            <v>1625</v>
          </cell>
          <cell r="DG150">
            <v>1625</v>
          </cell>
          <cell r="DH150">
            <v>1742178</v>
          </cell>
          <cell r="DI150">
            <v>405766</v>
          </cell>
          <cell r="DJ150">
            <v>449306</v>
          </cell>
          <cell r="DK150">
            <v>468704</v>
          </cell>
          <cell r="DL150">
            <v>418402</v>
          </cell>
          <cell r="DM150">
            <v>1554067</v>
          </cell>
          <cell r="DN150">
            <v>361500</v>
          </cell>
          <cell r="DO150">
            <v>401000</v>
          </cell>
          <cell r="DP150">
            <v>418598</v>
          </cell>
          <cell r="DQ150">
            <v>372969</v>
          </cell>
          <cell r="DR150">
            <v>96794</v>
          </cell>
          <cell r="DS150">
            <v>22516</v>
          </cell>
          <cell r="DT150">
            <v>24976</v>
          </cell>
          <cell r="DU150">
            <v>26072</v>
          </cell>
          <cell r="DV150">
            <v>23230</v>
          </cell>
          <cell r="DW150">
            <v>62186</v>
          </cell>
          <cell r="DX150">
            <v>14466</v>
          </cell>
          <cell r="DY150">
            <v>16046</v>
          </cell>
          <cell r="DZ150">
            <v>16750</v>
          </cell>
          <cell r="EA150">
            <v>14924</v>
          </cell>
          <cell r="EB150">
            <v>29131</v>
          </cell>
          <cell r="EC150">
            <v>7284</v>
          </cell>
          <cell r="ED150">
            <v>7284</v>
          </cell>
          <cell r="EE150">
            <v>7284</v>
          </cell>
          <cell r="EF150">
            <v>7279</v>
          </cell>
          <cell r="EG150">
            <v>0</v>
          </cell>
          <cell r="EH150">
            <v>0</v>
          </cell>
          <cell r="EI150">
            <v>0</v>
          </cell>
          <cell r="EJ150">
            <v>0</v>
          </cell>
          <cell r="EK150">
            <v>0</v>
          </cell>
          <cell r="EL150">
            <v>4190988</v>
          </cell>
          <cell r="EM150">
            <v>927138</v>
          </cell>
          <cell r="EN150">
            <v>1053052</v>
          </cell>
          <cell r="EO150">
            <v>1089367</v>
          </cell>
          <cell r="EP150">
            <v>1121431</v>
          </cell>
          <cell r="EQ150">
            <v>35876</v>
          </cell>
          <cell r="ER150">
            <v>0</v>
          </cell>
          <cell r="ES150">
            <v>4464</v>
          </cell>
          <cell r="ET150">
            <v>13263</v>
          </cell>
          <cell r="EU150">
            <v>18149</v>
          </cell>
          <cell r="EV150">
            <v>25469</v>
          </cell>
          <cell r="EW150">
            <v>0</v>
          </cell>
          <cell r="EX150">
            <v>0</v>
          </cell>
          <cell r="EY150">
            <v>7320</v>
          </cell>
          <cell r="EZ150">
            <v>18149</v>
          </cell>
          <cell r="FA150">
            <v>18411</v>
          </cell>
          <cell r="FB150">
            <v>0</v>
          </cell>
          <cell r="FC150">
            <v>0</v>
          </cell>
          <cell r="FD150">
            <v>6520</v>
          </cell>
          <cell r="FE150">
            <v>11891</v>
          </cell>
          <cell r="FF150">
            <v>0</v>
          </cell>
          <cell r="FG150">
            <v>0</v>
          </cell>
          <cell r="FH150">
            <v>0</v>
          </cell>
          <cell r="FI150">
            <v>0</v>
          </cell>
          <cell r="FJ150">
            <v>0</v>
          </cell>
          <cell r="FK150">
            <v>1604</v>
          </cell>
          <cell r="FL150">
            <v>0</v>
          </cell>
          <cell r="FM150">
            <v>0</v>
          </cell>
          <cell r="FN150">
            <v>800</v>
          </cell>
          <cell r="FO150">
            <v>804</v>
          </cell>
          <cell r="FP150">
            <v>5454</v>
          </cell>
          <cell r="FQ150">
            <v>0</v>
          </cell>
          <cell r="FR150">
            <v>0</v>
          </cell>
          <cell r="FS150">
            <v>0</v>
          </cell>
          <cell r="FT150">
            <v>5454</v>
          </cell>
          <cell r="FU150">
            <v>10407</v>
          </cell>
          <cell r="FV150">
            <v>0</v>
          </cell>
          <cell r="FW150">
            <v>4464</v>
          </cell>
          <cell r="FX150">
            <v>5943</v>
          </cell>
          <cell r="FY150">
            <v>0</v>
          </cell>
          <cell r="FZ150">
            <v>43054</v>
          </cell>
          <cell r="GA150">
            <v>9913</v>
          </cell>
          <cell r="GB150">
            <v>11188</v>
          </cell>
          <cell r="GC150">
            <v>11613</v>
          </cell>
          <cell r="GD150">
            <v>10340</v>
          </cell>
          <cell r="GE150">
            <v>39021</v>
          </cell>
          <cell r="GF150">
            <v>8975</v>
          </cell>
          <cell r="GG150">
            <v>10145</v>
          </cell>
          <cell r="GH150">
            <v>10536</v>
          </cell>
          <cell r="GI150">
            <v>9365</v>
          </cell>
          <cell r="GJ150">
            <v>2354</v>
          </cell>
          <cell r="GK150">
            <v>542</v>
          </cell>
          <cell r="GL150">
            <v>612</v>
          </cell>
          <cell r="GM150">
            <v>635</v>
          </cell>
          <cell r="GN150">
            <v>565</v>
          </cell>
          <cell r="GO150">
            <v>1160</v>
          </cell>
          <cell r="GP150">
            <v>267</v>
          </cell>
          <cell r="GQ150">
            <v>302</v>
          </cell>
          <cell r="GR150">
            <v>313</v>
          </cell>
          <cell r="GS150">
            <v>278</v>
          </cell>
          <cell r="GT150">
            <v>519</v>
          </cell>
          <cell r="GU150">
            <v>129</v>
          </cell>
          <cell r="GV150">
            <v>129</v>
          </cell>
          <cell r="GW150">
            <v>129</v>
          </cell>
          <cell r="GX150">
            <v>132</v>
          </cell>
          <cell r="GY150">
            <v>0</v>
          </cell>
          <cell r="GZ150">
            <v>0</v>
          </cell>
          <cell r="HA150">
            <v>0</v>
          </cell>
          <cell r="HB150">
            <v>0</v>
          </cell>
          <cell r="HC150">
            <v>0</v>
          </cell>
          <cell r="HD150">
            <v>104082</v>
          </cell>
          <cell r="HE150">
            <v>24377</v>
          </cell>
          <cell r="HF150">
            <v>24377</v>
          </cell>
          <cell r="HG150">
            <v>30953</v>
          </cell>
          <cell r="HH150">
            <v>24375</v>
          </cell>
          <cell r="HI150">
            <v>6576</v>
          </cell>
          <cell r="HJ150">
            <v>0</v>
          </cell>
          <cell r="HK150">
            <v>0</v>
          </cell>
          <cell r="HL150">
            <v>6576</v>
          </cell>
          <cell r="HM150">
            <v>0</v>
          </cell>
          <cell r="HN150">
            <v>17162</v>
          </cell>
          <cell r="HO150">
            <v>1686</v>
          </cell>
          <cell r="HP150">
            <v>3472</v>
          </cell>
          <cell r="HQ150">
            <v>6845</v>
          </cell>
          <cell r="HR150">
            <v>5159</v>
          </cell>
          <cell r="HS150">
            <v>0</v>
          </cell>
          <cell r="HT150">
            <v>0</v>
          </cell>
          <cell r="HU150">
            <v>0</v>
          </cell>
          <cell r="HV150">
            <v>0</v>
          </cell>
          <cell r="HW150">
            <v>0</v>
          </cell>
          <cell r="HX150">
            <v>11264</v>
          </cell>
          <cell r="HY150">
            <v>2816</v>
          </cell>
          <cell r="HZ150">
            <v>2516</v>
          </cell>
          <cell r="IA150">
            <v>2516</v>
          </cell>
          <cell r="IB150">
            <v>3416</v>
          </cell>
          <cell r="IC150">
            <v>0</v>
          </cell>
          <cell r="ID150">
            <v>0</v>
          </cell>
          <cell r="IE150">
            <v>0</v>
          </cell>
          <cell r="IF150">
            <v>0</v>
          </cell>
          <cell r="IG150">
            <v>0</v>
          </cell>
          <cell r="IH150">
            <v>6000</v>
          </cell>
          <cell r="II150">
            <v>1500</v>
          </cell>
          <cell r="IJ150">
            <v>1200</v>
          </cell>
          <cell r="IK150">
            <v>1200</v>
          </cell>
          <cell r="IL150">
            <v>2100</v>
          </cell>
          <cell r="IM150">
            <v>3000</v>
          </cell>
          <cell r="IN150">
            <v>600</v>
          </cell>
          <cell r="IO150">
            <v>810</v>
          </cell>
          <cell r="IP150">
            <v>900</v>
          </cell>
          <cell r="IQ150">
            <v>690</v>
          </cell>
        </row>
        <row r="151">
          <cell r="B151">
            <v>272480</v>
          </cell>
          <cell r="C151">
            <v>62134</v>
          </cell>
          <cell r="D151">
            <v>68764</v>
          </cell>
          <cell r="E151">
            <v>74210</v>
          </cell>
          <cell r="F151">
            <v>67372</v>
          </cell>
          <cell r="G151">
            <v>1656</v>
          </cell>
          <cell r="H151">
            <v>660</v>
          </cell>
          <cell r="I151">
            <v>996</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1656</v>
          </cell>
          <cell r="AV151">
            <v>660</v>
          </cell>
          <cell r="AW151">
            <v>996</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cell r="CP151">
            <v>0</v>
          </cell>
          <cell r="CQ151">
            <v>0</v>
          </cell>
          <cell r="CR151">
            <v>0</v>
          </cell>
          <cell r="CS151">
            <v>1656</v>
          </cell>
          <cell r="CT151">
            <v>660</v>
          </cell>
          <cell r="CU151">
            <v>996</v>
          </cell>
          <cell r="CV151">
            <v>0</v>
          </cell>
          <cell r="CW151">
            <v>0</v>
          </cell>
          <cell r="CX151">
            <v>0</v>
          </cell>
          <cell r="CY151">
            <v>0</v>
          </cell>
          <cell r="CZ151">
            <v>0</v>
          </cell>
          <cell r="DA151">
            <v>0</v>
          </cell>
          <cell r="DB151">
            <v>0</v>
          </cell>
          <cell r="DC151">
            <v>0</v>
          </cell>
          <cell r="DD151">
            <v>0</v>
          </cell>
          <cell r="DE151">
            <v>0</v>
          </cell>
          <cell r="DF151">
            <v>0</v>
          </cell>
          <cell r="DG151">
            <v>0</v>
          </cell>
          <cell r="DH151">
            <v>201877</v>
          </cell>
          <cell r="DI151">
            <v>46738</v>
          </cell>
          <cell r="DJ151">
            <v>50467</v>
          </cell>
          <cell r="DK151">
            <v>56419</v>
          </cell>
          <cell r="DL151">
            <v>48253</v>
          </cell>
          <cell r="DM151">
            <v>180080</v>
          </cell>
          <cell r="DN151">
            <v>41635</v>
          </cell>
          <cell r="DO151">
            <v>45020</v>
          </cell>
          <cell r="DP151">
            <v>50420</v>
          </cell>
          <cell r="DQ151">
            <v>43005</v>
          </cell>
          <cell r="DR151">
            <v>11216</v>
          </cell>
          <cell r="DS151">
            <v>2594</v>
          </cell>
          <cell r="DT151">
            <v>2803</v>
          </cell>
          <cell r="DU151">
            <v>3140</v>
          </cell>
          <cell r="DV151">
            <v>2679</v>
          </cell>
          <cell r="DW151">
            <v>7205</v>
          </cell>
          <cell r="DX151">
            <v>1666</v>
          </cell>
          <cell r="DY151">
            <v>1801</v>
          </cell>
          <cell r="DZ151">
            <v>2016</v>
          </cell>
          <cell r="EA151">
            <v>1722</v>
          </cell>
          <cell r="EB151">
            <v>3376</v>
          </cell>
          <cell r="EC151">
            <v>843</v>
          </cell>
          <cell r="ED151">
            <v>843</v>
          </cell>
          <cell r="EE151">
            <v>843</v>
          </cell>
          <cell r="EF151">
            <v>847</v>
          </cell>
          <cell r="EG151">
            <v>0</v>
          </cell>
          <cell r="EH151">
            <v>0</v>
          </cell>
          <cell r="EI151">
            <v>0</v>
          </cell>
          <cell r="EJ151">
            <v>0</v>
          </cell>
          <cell r="EK151">
            <v>0</v>
          </cell>
          <cell r="EL151">
            <v>68947</v>
          </cell>
          <cell r="EM151">
            <v>14736</v>
          </cell>
          <cell r="EN151">
            <v>17301</v>
          </cell>
          <cell r="EO151">
            <v>17791</v>
          </cell>
          <cell r="EP151">
            <v>19119</v>
          </cell>
          <cell r="EQ151">
            <v>0</v>
          </cell>
          <cell r="ER151">
            <v>0</v>
          </cell>
          <cell r="ES151">
            <v>0</v>
          </cell>
          <cell r="ET151">
            <v>0</v>
          </cell>
          <cell r="EU151">
            <v>0</v>
          </cell>
          <cell r="EV151">
            <v>0</v>
          </cell>
          <cell r="EW151">
            <v>0</v>
          </cell>
          <cell r="EX151">
            <v>0</v>
          </cell>
          <cell r="EY151">
            <v>0</v>
          </cell>
          <cell r="EZ151">
            <v>0</v>
          </cell>
          <cell r="FA151">
            <v>0</v>
          </cell>
          <cell r="FB151">
            <v>0</v>
          </cell>
          <cell r="FC151">
            <v>0</v>
          </cell>
          <cell r="FD151">
            <v>0</v>
          </cell>
          <cell r="FE151">
            <v>0</v>
          </cell>
          <cell r="FF151">
            <v>0</v>
          </cell>
          <cell r="FG151">
            <v>0</v>
          </cell>
          <cell r="FH151">
            <v>0</v>
          </cell>
          <cell r="FI151">
            <v>0</v>
          </cell>
          <cell r="FJ151">
            <v>0</v>
          </cell>
          <cell r="FK151">
            <v>0</v>
          </cell>
          <cell r="FL151">
            <v>0</v>
          </cell>
          <cell r="FM151">
            <v>0</v>
          </cell>
          <cell r="FN151">
            <v>0</v>
          </cell>
          <cell r="FO151">
            <v>0</v>
          </cell>
          <cell r="FP151">
            <v>0</v>
          </cell>
          <cell r="FQ151">
            <v>0</v>
          </cell>
          <cell r="FR151">
            <v>0</v>
          </cell>
          <cell r="FS151">
            <v>0</v>
          </cell>
          <cell r="FT151">
            <v>0</v>
          </cell>
          <cell r="FU151">
            <v>0</v>
          </cell>
          <cell r="FV151">
            <v>0</v>
          </cell>
          <cell r="FW151">
            <v>0</v>
          </cell>
          <cell r="FX151">
            <v>0</v>
          </cell>
          <cell r="FY151">
            <v>0</v>
          </cell>
          <cell r="FZ151">
            <v>0</v>
          </cell>
          <cell r="GA151">
            <v>0</v>
          </cell>
          <cell r="GB151">
            <v>0</v>
          </cell>
          <cell r="GC151">
            <v>0</v>
          </cell>
          <cell r="GD151">
            <v>0</v>
          </cell>
          <cell r="GE151">
            <v>0</v>
          </cell>
          <cell r="GF151">
            <v>0</v>
          </cell>
          <cell r="GG151">
            <v>0</v>
          </cell>
          <cell r="GH151">
            <v>0</v>
          </cell>
          <cell r="GI151">
            <v>0</v>
          </cell>
          <cell r="GJ151">
            <v>0</v>
          </cell>
          <cell r="GK151">
            <v>0</v>
          </cell>
          <cell r="GL151">
            <v>0</v>
          </cell>
          <cell r="GM151">
            <v>0</v>
          </cell>
          <cell r="GN151">
            <v>0</v>
          </cell>
          <cell r="GO151">
            <v>0</v>
          </cell>
          <cell r="GP151">
            <v>0</v>
          </cell>
          <cell r="GQ151">
            <v>0</v>
          </cell>
          <cell r="GR151">
            <v>0</v>
          </cell>
          <cell r="GS151">
            <v>0</v>
          </cell>
          <cell r="GT151">
            <v>0</v>
          </cell>
          <cell r="GU151">
            <v>0</v>
          </cell>
          <cell r="GV151">
            <v>0</v>
          </cell>
          <cell r="GW151">
            <v>0</v>
          </cell>
          <cell r="GX151">
            <v>0</v>
          </cell>
          <cell r="GY151">
            <v>0</v>
          </cell>
          <cell r="GZ151">
            <v>0</v>
          </cell>
          <cell r="HA151">
            <v>0</v>
          </cell>
          <cell r="HB151">
            <v>0</v>
          </cell>
          <cell r="HC151">
            <v>0</v>
          </cell>
          <cell r="HD151">
            <v>0</v>
          </cell>
          <cell r="HE151">
            <v>0</v>
          </cell>
          <cell r="HF151">
            <v>0</v>
          </cell>
          <cell r="HG151">
            <v>0</v>
          </cell>
          <cell r="HH151">
            <v>0</v>
          </cell>
          <cell r="HI151">
            <v>0</v>
          </cell>
          <cell r="HJ151">
            <v>0</v>
          </cell>
          <cell r="HK151">
            <v>0</v>
          </cell>
          <cell r="HL151">
            <v>0</v>
          </cell>
          <cell r="HM151">
            <v>0</v>
          </cell>
          <cell r="HN151">
            <v>300</v>
          </cell>
          <cell r="HO151">
            <v>30</v>
          </cell>
          <cell r="HP151">
            <v>60</v>
          </cell>
          <cell r="HQ151">
            <v>120</v>
          </cell>
          <cell r="HR151">
            <v>90</v>
          </cell>
          <cell r="HS151">
            <v>0</v>
          </cell>
          <cell r="HT151">
            <v>0</v>
          </cell>
          <cell r="HU151">
            <v>0</v>
          </cell>
          <cell r="HV151">
            <v>0</v>
          </cell>
          <cell r="HW151">
            <v>0</v>
          </cell>
          <cell r="HX151">
            <v>15712</v>
          </cell>
          <cell r="HY151">
            <v>3075</v>
          </cell>
          <cell r="HZ151">
            <v>3687</v>
          </cell>
          <cell r="IA151">
            <v>3687</v>
          </cell>
          <cell r="IB151">
            <v>5263</v>
          </cell>
          <cell r="IC151">
            <v>0</v>
          </cell>
          <cell r="ID151">
            <v>0</v>
          </cell>
          <cell r="IE151">
            <v>0</v>
          </cell>
          <cell r="IF151">
            <v>0</v>
          </cell>
          <cell r="IG151">
            <v>0</v>
          </cell>
          <cell r="IH151">
            <v>10500</v>
          </cell>
          <cell r="II151">
            <v>2625</v>
          </cell>
          <cell r="IJ151">
            <v>2100</v>
          </cell>
          <cell r="IK151">
            <v>2100</v>
          </cell>
          <cell r="IL151">
            <v>3675</v>
          </cell>
          <cell r="IM151">
            <v>9000</v>
          </cell>
          <cell r="IN151">
            <v>1800</v>
          </cell>
          <cell r="IO151">
            <v>2430</v>
          </cell>
          <cell r="IP151">
            <v>2700</v>
          </cell>
          <cell r="IQ151">
            <v>2070</v>
          </cell>
        </row>
        <row r="152">
          <cell r="B152">
            <v>10028710</v>
          </cell>
          <cell r="C152">
            <v>1983038</v>
          </cell>
          <cell r="D152">
            <v>2528609</v>
          </cell>
          <cell r="E152">
            <v>2757863</v>
          </cell>
          <cell r="F152">
            <v>2759200</v>
          </cell>
          <cell r="G152">
            <v>508713</v>
          </cell>
          <cell r="H152">
            <v>105412</v>
          </cell>
          <cell r="I152">
            <v>133614</v>
          </cell>
          <cell r="J152">
            <v>143079</v>
          </cell>
          <cell r="K152">
            <v>126608</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4000</v>
          </cell>
          <cell r="AB152">
            <v>1000</v>
          </cell>
          <cell r="AC152">
            <v>1000</v>
          </cell>
          <cell r="AD152">
            <v>1000</v>
          </cell>
          <cell r="AE152">
            <v>1000</v>
          </cell>
          <cell r="AF152">
            <v>0</v>
          </cell>
          <cell r="AG152">
            <v>0</v>
          </cell>
          <cell r="AH152">
            <v>0</v>
          </cell>
          <cell r="AI152">
            <v>0</v>
          </cell>
          <cell r="AJ152">
            <v>0</v>
          </cell>
          <cell r="AK152">
            <v>4000</v>
          </cell>
          <cell r="AL152">
            <v>1000</v>
          </cell>
          <cell r="AM152">
            <v>1000</v>
          </cell>
          <cell r="AN152">
            <v>1000</v>
          </cell>
          <cell r="AO152">
            <v>1000</v>
          </cell>
          <cell r="AP152">
            <v>0</v>
          </cell>
          <cell r="AQ152">
            <v>0</v>
          </cell>
          <cell r="AR152">
            <v>0</v>
          </cell>
          <cell r="AS152">
            <v>0</v>
          </cell>
          <cell r="AT152">
            <v>0</v>
          </cell>
          <cell r="AU152">
            <v>311073</v>
          </cell>
          <cell r="AV152">
            <v>64434</v>
          </cell>
          <cell r="AW152">
            <v>89263</v>
          </cell>
          <cell r="AX152">
            <v>88610</v>
          </cell>
          <cell r="AY152">
            <v>68766</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15000</v>
          </cell>
          <cell r="BZ152">
            <v>1500</v>
          </cell>
          <cell r="CA152">
            <v>4400</v>
          </cell>
          <cell r="CB152">
            <v>4800</v>
          </cell>
          <cell r="CC152">
            <v>4300</v>
          </cell>
          <cell r="CD152">
            <v>0</v>
          </cell>
          <cell r="CE152">
            <v>0</v>
          </cell>
          <cell r="CF152">
            <v>0</v>
          </cell>
          <cell r="CG152">
            <v>0</v>
          </cell>
          <cell r="CH152">
            <v>0</v>
          </cell>
          <cell r="CI152">
            <v>10000</v>
          </cell>
          <cell r="CJ152">
            <v>1000</v>
          </cell>
          <cell r="CK152">
            <v>2900</v>
          </cell>
          <cell r="CL152">
            <v>3300</v>
          </cell>
          <cell r="CM152">
            <v>2800</v>
          </cell>
          <cell r="CN152">
            <v>5000</v>
          </cell>
          <cell r="CO152">
            <v>500</v>
          </cell>
          <cell r="CP152">
            <v>1500</v>
          </cell>
          <cell r="CQ152">
            <v>1500</v>
          </cell>
          <cell r="CR152">
            <v>1500</v>
          </cell>
          <cell r="CS152">
            <v>296073</v>
          </cell>
          <cell r="CT152">
            <v>62934</v>
          </cell>
          <cell r="CU152">
            <v>84863</v>
          </cell>
          <cell r="CV152">
            <v>83810</v>
          </cell>
          <cell r="CW152">
            <v>64466</v>
          </cell>
          <cell r="CX152">
            <v>168640</v>
          </cell>
          <cell r="CY152">
            <v>33728</v>
          </cell>
          <cell r="CZ152">
            <v>37101</v>
          </cell>
          <cell r="DA152">
            <v>47219</v>
          </cell>
          <cell r="DB152">
            <v>50592</v>
          </cell>
          <cell r="DC152">
            <v>25000</v>
          </cell>
          <cell r="DD152">
            <v>6250</v>
          </cell>
          <cell r="DE152">
            <v>6250</v>
          </cell>
          <cell r="DF152">
            <v>6250</v>
          </cell>
          <cell r="DG152">
            <v>6250</v>
          </cell>
          <cell r="DH152">
            <v>1506302</v>
          </cell>
          <cell r="DI152">
            <v>365796</v>
          </cell>
          <cell r="DJ152">
            <v>393975</v>
          </cell>
          <cell r="DK152">
            <v>375036</v>
          </cell>
          <cell r="DL152">
            <v>371495</v>
          </cell>
          <cell r="DM152">
            <v>1343661</v>
          </cell>
          <cell r="DN152">
            <v>326136</v>
          </cell>
          <cell r="DO152">
            <v>351700</v>
          </cell>
          <cell r="DP152">
            <v>334518</v>
          </cell>
          <cell r="DQ152">
            <v>331307</v>
          </cell>
          <cell r="DR152">
            <v>83688</v>
          </cell>
          <cell r="DS152">
            <v>20313</v>
          </cell>
          <cell r="DT152">
            <v>21905</v>
          </cell>
          <cell r="DU152">
            <v>20835</v>
          </cell>
          <cell r="DV152">
            <v>20635</v>
          </cell>
          <cell r="DW152">
            <v>53766</v>
          </cell>
          <cell r="DX152">
            <v>13050</v>
          </cell>
          <cell r="DY152">
            <v>14073</v>
          </cell>
          <cell r="DZ152">
            <v>13386</v>
          </cell>
          <cell r="EA152">
            <v>13257</v>
          </cell>
          <cell r="EB152">
            <v>25187</v>
          </cell>
          <cell r="EC152">
            <v>6297</v>
          </cell>
          <cell r="ED152">
            <v>6297</v>
          </cell>
          <cell r="EE152">
            <v>6297</v>
          </cell>
          <cell r="EF152">
            <v>6296</v>
          </cell>
          <cell r="EG152">
            <v>0</v>
          </cell>
          <cell r="EH152">
            <v>0</v>
          </cell>
          <cell r="EI152">
            <v>0</v>
          </cell>
          <cell r="EJ152">
            <v>0</v>
          </cell>
          <cell r="EK152">
            <v>0</v>
          </cell>
          <cell r="EL152">
            <v>8013695</v>
          </cell>
          <cell r="EM152">
            <v>1511830</v>
          </cell>
          <cell r="EN152">
            <v>2001020</v>
          </cell>
          <cell r="EO152">
            <v>2239748</v>
          </cell>
          <cell r="EP152">
            <v>2261097</v>
          </cell>
          <cell r="EQ152">
            <v>0</v>
          </cell>
          <cell r="ER152">
            <v>0</v>
          </cell>
          <cell r="ES152">
            <v>0</v>
          </cell>
          <cell r="ET152">
            <v>0</v>
          </cell>
          <cell r="EU152">
            <v>0</v>
          </cell>
          <cell r="EV152">
            <v>0</v>
          </cell>
          <cell r="EW152">
            <v>0</v>
          </cell>
          <cell r="EX152">
            <v>0</v>
          </cell>
          <cell r="EY152">
            <v>0</v>
          </cell>
          <cell r="EZ152">
            <v>0</v>
          </cell>
          <cell r="FA152">
            <v>0</v>
          </cell>
          <cell r="FB152">
            <v>0</v>
          </cell>
          <cell r="FC152">
            <v>0</v>
          </cell>
          <cell r="FD152">
            <v>0</v>
          </cell>
          <cell r="FE152">
            <v>0</v>
          </cell>
          <cell r="FF152">
            <v>0</v>
          </cell>
          <cell r="FG152">
            <v>0</v>
          </cell>
          <cell r="FH152">
            <v>0</v>
          </cell>
          <cell r="FI152">
            <v>0</v>
          </cell>
          <cell r="FJ152">
            <v>0</v>
          </cell>
          <cell r="FK152">
            <v>0</v>
          </cell>
          <cell r="FL152">
            <v>0</v>
          </cell>
          <cell r="FM152">
            <v>0</v>
          </cell>
          <cell r="FN152">
            <v>0</v>
          </cell>
          <cell r="FO152">
            <v>0</v>
          </cell>
          <cell r="FP152">
            <v>0</v>
          </cell>
          <cell r="FQ152">
            <v>0</v>
          </cell>
          <cell r="FR152">
            <v>0</v>
          </cell>
          <cell r="FS152">
            <v>0</v>
          </cell>
          <cell r="FT152">
            <v>0</v>
          </cell>
          <cell r="FU152">
            <v>0</v>
          </cell>
          <cell r="FV152">
            <v>0</v>
          </cell>
          <cell r="FW152">
            <v>0</v>
          </cell>
          <cell r="FX152">
            <v>0</v>
          </cell>
          <cell r="FY152">
            <v>0</v>
          </cell>
          <cell r="FZ152">
            <v>7522</v>
          </cell>
          <cell r="GA152">
            <v>1836</v>
          </cell>
          <cell r="GB152">
            <v>2066</v>
          </cell>
          <cell r="GC152">
            <v>1953</v>
          </cell>
          <cell r="GD152">
            <v>1667</v>
          </cell>
          <cell r="GE152">
            <v>6816</v>
          </cell>
          <cell r="GF152">
            <v>1663</v>
          </cell>
          <cell r="GG152">
            <v>1873</v>
          </cell>
          <cell r="GH152">
            <v>1769</v>
          </cell>
          <cell r="GI152">
            <v>1511</v>
          </cell>
          <cell r="GJ152">
            <v>411</v>
          </cell>
          <cell r="GK152">
            <v>100</v>
          </cell>
          <cell r="GL152">
            <v>113</v>
          </cell>
          <cell r="GM152">
            <v>107</v>
          </cell>
          <cell r="GN152">
            <v>91</v>
          </cell>
          <cell r="GO152">
            <v>204</v>
          </cell>
          <cell r="GP152">
            <v>49</v>
          </cell>
          <cell r="GQ152">
            <v>56</v>
          </cell>
          <cell r="GR152">
            <v>53</v>
          </cell>
          <cell r="GS152">
            <v>46</v>
          </cell>
          <cell r="GT152">
            <v>91</v>
          </cell>
          <cell r="GU152">
            <v>24</v>
          </cell>
          <cell r="GV152">
            <v>24</v>
          </cell>
          <cell r="GW152">
            <v>24</v>
          </cell>
          <cell r="GX152">
            <v>19</v>
          </cell>
          <cell r="GY152">
            <v>0</v>
          </cell>
          <cell r="GZ152">
            <v>0</v>
          </cell>
          <cell r="HA152">
            <v>0</v>
          </cell>
          <cell r="HB152">
            <v>0</v>
          </cell>
          <cell r="HC152">
            <v>0</v>
          </cell>
          <cell r="HD152">
            <v>36167</v>
          </cell>
          <cell r="HE152">
            <v>8636</v>
          </cell>
          <cell r="HF152">
            <v>8636</v>
          </cell>
          <cell r="HG152">
            <v>10259</v>
          </cell>
          <cell r="HH152">
            <v>8636</v>
          </cell>
          <cell r="HI152">
            <v>1623</v>
          </cell>
          <cell r="HJ152">
            <v>0</v>
          </cell>
          <cell r="HK152">
            <v>0</v>
          </cell>
          <cell r="HL152">
            <v>1623</v>
          </cell>
          <cell r="HM152">
            <v>0</v>
          </cell>
          <cell r="HN152">
            <v>2580</v>
          </cell>
          <cell r="HO152">
            <v>228</v>
          </cell>
          <cell r="HP152">
            <v>556</v>
          </cell>
          <cell r="HQ152">
            <v>1012</v>
          </cell>
          <cell r="HR152">
            <v>784</v>
          </cell>
          <cell r="HS152">
            <v>0</v>
          </cell>
          <cell r="HT152">
            <v>0</v>
          </cell>
          <cell r="HU152">
            <v>0</v>
          </cell>
          <cell r="HV152">
            <v>0</v>
          </cell>
          <cell r="HW152">
            <v>0</v>
          </cell>
          <cell r="HX152">
            <v>44807</v>
          </cell>
          <cell r="HY152">
            <v>10538</v>
          </cell>
          <cell r="HZ152">
            <v>11643</v>
          </cell>
          <cell r="IA152">
            <v>10643</v>
          </cell>
          <cell r="IB152">
            <v>11983</v>
          </cell>
          <cell r="IC152">
            <v>0</v>
          </cell>
          <cell r="ID152">
            <v>0</v>
          </cell>
          <cell r="IE152">
            <v>0</v>
          </cell>
          <cell r="IF152">
            <v>0</v>
          </cell>
          <cell r="IG152">
            <v>0</v>
          </cell>
          <cell r="IH152">
            <v>17900</v>
          </cell>
          <cell r="II152">
            <v>4475</v>
          </cell>
          <cell r="IJ152">
            <v>3580</v>
          </cell>
          <cell r="IK152">
            <v>3580</v>
          </cell>
          <cell r="IL152">
            <v>6265</v>
          </cell>
          <cell r="IM152">
            <v>18000</v>
          </cell>
          <cell r="IN152">
            <v>3600</v>
          </cell>
          <cell r="IO152">
            <v>4860</v>
          </cell>
          <cell r="IP152">
            <v>5400</v>
          </cell>
          <cell r="IQ152">
            <v>4140</v>
          </cell>
        </row>
        <row r="153">
          <cell r="B153">
            <v>2283360</v>
          </cell>
          <cell r="C153">
            <v>543384</v>
          </cell>
          <cell r="D153">
            <v>578757</v>
          </cell>
          <cell r="E153">
            <v>586279</v>
          </cell>
          <cell r="F153">
            <v>574940</v>
          </cell>
          <cell r="G153">
            <v>138794</v>
          </cell>
          <cell r="H153">
            <v>33490</v>
          </cell>
          <cell r="I153">
            <v>34504</v>
          </cell>
          <cell r="J153">
            <v>35600</v>
          </cell>
          <cell r="K153">
            <v>35200</v>
          </cell>
          <cell r="L153">
            <v>7290</v>
          </cell>
          <cell r="M153">
            <v>729</v>
          </cell>
          <cell r="N153">
            <v>1458</v>
          </cell>
          <cell r="O153">
            <v>2187</v>
          </cell>
          <cell r="P153">
            <v>2916</v>
          </cell>
          <cell r="Q153">
            <v>0</v>
          </cell>
          <cell r="R153">
            <v>0</v>
          </cell>
          <cell r="S153">
            <v>0</v>
          </cell>
          <cell r="T153">
            <v>0</v>
          </cell>
          <cell r="U153">
            <v>0</v>
          </cell>
          <cell r="V153">
            <v>7290</v>
          </cell>
          <cell r="W153">
            <v>729</v>
          </cell>
          <cell r="X153">
            <v>1458</v>
          </cell>
          <cell r="Y153">
            <v>2187</v>
          </cell>
          <cell r="Z153">
            <v>2916</v>
          </cell>
          <cell r="AA153">
            <v>1000</v>
          </cell>
          <cell r="AB153">
            <v>250</v>
          </cell>
          <cell r="AC153">
            <v>250</v>
          </cell>
          <cell r="AD153">
            <v>250</v>
          </cell>
          <cell r="AE153">
            <v>250</v>
          </cell>
          <cell r="AF153">
            <v>0</v>
          </cell>
          <cell r="AG153">
            <v>0</v>
          </cell>
          <cell r="AH153">
            <v>0</v>
          </cell>
          <cell r="AI153">
            <v>0</v>
          </cell>
          <cell r="AJ153">
            <v>0</v>
          </cell>
          <cell r="AK153">
            <v>1000</v>
          </cell>
          <cell r="AL153">
            <v>250</v>
          </cell>
          <cell r="AM153">
            <v>250</v>
          </cell>
          <cell r="AN153">
            <v>250</v>
          </cell>
          <cell r="AO153">
            <v>250</v>
          </cell>
          <cell r="AP153">
            <v>0</v>
          </cell>
          <cell r="AQ153">
            <v>0</v>
          </cell>
          <cell r="AR153">
            <v>0</v>
          </cell>
          <cell r="AS153">
            <v>0</v>
          </cell>
          <cell r="AT153">
            <v>0</v>
          </cell>
          <cell r="AU153">
            <v>29904</v>
          </cell>
          <cell r="AV153">
            <v>6711</v>
          </cell>
          <cell r="AW153">
            <v>8296</v>
          </cell>
          <cell r="AX153">
            <v>8013</v>
          </cell>
          <cell r="AY153">
            <v>6884</v>
          </cell>
          <cell r="AZ153">
            <v>5790</v>
          </cell>
          <cell r="BA153">
            <v>579</v>
          </cell>
          <cell r="BB153">
            <v>1158</v>
          </cell>
          <cell r="BC153">
            <v>1737</v>
          </cell>
          <cell r="BD153">
            <v>2316</v>
          </cell>
          <cell r="BE153">
            <v>0</v>
          </cell>
          <cell r="BF153">
            <v>0</v>
          </cell>
          <cell r="BG153">
            <v>0</v>
          </cell>
          <cell r="BH153">
            <v>0</v>
          </cell>
          <cell r="BI153">
            <v>0</v>
          </cell>
          <cell r="BJ153">
            <v>0</v>
          </cell>
          <cell r="BK153">
            <v>0</v>
          </cell>
          <cell r="BL153">
            <v>0</v>
          </cell>
          <cell r="BM153">
            <v>0</v>
          </cell>
          <cell r="BN153">
            <v>0</v>
          </cell>
          <cell r="BO153">
            <v>0</v>
          </cell>
          <cell r="BP153">
            <v>0</v>
          </cell>
          <cell r="BQ153">
            <v>0</v>
          </cell>
          <cell r="BR153">
            <v>0</v>
          </cell>
          <cell r="BS153">
            <v>0</v>
          </cell>
          <cell r="BT153">
            <v>0</v>
          </cell>
          <cell r="BU153">
            <v>0</v>
          </cell>
          <cell r="BV153">
            <v>0</v>
          </cell>
          <cell r="BW153">
            <v>0</v>
          </cell>
          <cell r="BX153">
            <v>0</v>
          </cell>
          <cell r="BY153">
            <v>8092</v>
          </cell>
          <cell r="BZ153">
            <v>1520</v>
          </cell>
          <cell r="CA153">
            <v>2831</v>
          </cell>
          <cell r="CB153">
            <v>2271</v>
          </cell>
          <cell r="CC153">
            <v>1470</v>
          </cell>
          <cell r="CD153">
            <v>0</v>
          </cell>
          <cell r="CE153">
            <v>0</v>
          </cell>
          <cell r="CF153">
            <v>0</v>
          </cell>
          <cell r="CG153">
            <v>0</v>
          </cell>
          <cell r="CH153">
            <v>0</v>
          </cell>
          <cell r="CI153">
            <v>8000</v>
          </cell>
          <cell r="CJ153">
            <v>1520</v>
          </cell>
          <cell r="CK153">
            <v>2800</v>
          </cell>
          <cell r="CL153">
            <v>2240</v>
          </cell>
          <cell r="CM153">
            <v>1440</v>
          </cell>
          <cell r="CN153">
            <v>92</v>
          </cell>
          <cell r="CO153">
            <v>0</v>
          </cell>
          <cell r="CP153">
            <v>31</v>
          </cell>
          <cell r="CQ153">
            <v>31</v>
          </cell>
          <cell r="CR153">
            <v>30</v>
          </cell>
          <cell r="CS153">
            <v>16022</v>
          </cell>
          <cell r="CT153">
            <v>4612</v>
          </cell>
          <cell r="CU153">
            <v>4307</v>
          </cell>
          <cell r="CV153">
            <v>4005</v>
          </cell>
          <cell r="CW153">
            <v>3098</v>
          </cell>
          <cell r="CX153">
            <v>65000</v>
          </cell>
          <cell r="CY153">
            <v>16900</v>
          </cell>
          <cell r="CZ153">
            <v>15600</v>
          </cell>
          <cell r="DA153">
            <v>16250</v>
          </cell>
          <cell r="DB153">
            <v>16250</v>
          </cell>
          <cell r="DC153">
            <v>35600</v>
          </cell>
          <cell r="DD153">
            <v>8900</v>
          </cell>
          <cell r="DE153">
            <v>8900</v>
          </cell>
          <cell r="DF153">
            <v>8900</v>
          </cell>
          <cell r="DG153">
            <v>8900</v>
          </cell>
          <cell r="DH153">
            <v>874351</v>
          </cell>
          <cell r="DI153">
            <v>211989</v>
          </cell>
          <cell r="DJ153">
            <v>224114</v>
          </cell>
          <cell r="DK153">
            <v>226255</v>
          </cell>
          <cell r="DL153">
            <v>211993</v>
          </cell>
          <cell r="DM153">
            <v>779943</v>
          </cell>
          <cell r="DN153">
            <v>189000</v>
          </cell>
          <cell r="DO153">
            <v>200000</v>
          </cell>
          <cell r="DP153">
            <v>201943</v>
          </cell>
          <cell r="DQ153">
            <v>189000</v>
          </cell>
          <cell r="DR153">
            <v>48579</v>
          </cell>
          <cell r="DS153">
            <v>11772</v>
          </cell>
          <cell r="DT153">
            <v>12457</v>
          </cell>
          <cell r="DU153">
            <v>12578</v>
          </cell>
          <cell r="DV153">
            <v>11772</v>
          </cell>
          <cell r="DW153">
            <v>31209</v>
          </cell>
          <cell r="DX153">
            <v>7563</v>
          </cell>
          <cell r="DY153">
            <v>8003</v>
          </cell>
          <cell r="DZ153">
            <v>8080</v>
          </cell>
          <cell r="EA153">
            <v>7563</v>
          </cell>
          <cell r="EB153">
            <v>14620</v>
          </cell>
          <cell r="EC153">
            <v>3654</v>
          </cell>
          <cell r="ED153">
            <v>3654</v>
          </cell>
          <cell r="EE153">
            <v>3654</v>
          </cell>
          <cell r="EF153">
            <v>3658</v>
          </cell>
          <cell r="EG153">
            <v>0</v>
          </cell>
          <cell r="EH153">
            <v>0</v>
          </cell>
          <cell r="EI153">
            <v>0</v>
          </cell>
          <cell r="EJ153">
            <v>0</v>
          </cell>
          <cell r="EK153">
            <v>0</v>
          </cell>
          <cell r="EL153">
            <v>1270215</v>
          </cell>
          <cell r="EM153">
            <v>297905</v>
          </cell>
          <cell r="EN153">
            <v>320139</v>
          </cell>
          <cell r="EO153">
            <v>324424</v>
          </cell>
          <cell r="EP153">
            <v>327747</v>
          </cell>
          <cell r="EQ153">
            <v>0</v>
          </cell>
          <cell r="ER153">
            <v>0</v>
          </cell>
          <cell r="ES153">
            <v>0</v>
          </cell>
          <cell r="ET153">
            <v>0</v>
          </cell>
          <cell r="EU153">
            <v>0</v>
          </cell>
          <cell r="EV153">
            <v>0</v>
          </cell>
          <cell r="EW153">
            <v>0</v>
          </cell>
          <cell r="EX153">
            <v>0</v>
          </cell>
          <cell r="EY153">
            <v>0</v>
          </cell>
          <cell r="EZ153">
            <v>0</v>
          </cell>
          <cell r="FA153">
            <v>0</v>
          </cell>
          <cell r="FB153">
            <v>0</v>
          </cell>
          <cell r="FC153">
            <v>0</v>
          </cell>
          <cell r="FD153">
            <v>0</v>
          </cell>
          <cell r="FE153">
            <v>0</v>
          </cell>
          <cell r="FF153">
            <v>0</v>
          </cell>
          <cell r="FG153">
            <v>0</v>
          </cell>
          <cell r="FH153">
            <v>0</v>
          </cell>
          <cell r="FI153">
            <v>0</v>
          </cell>
          <cell r="FJ153">
            <v>0</v>
          </cell>
          <cell r="FK153">
            <v>0</v>
          </cell>
          <cell r="FL153">
            <v>0</v>
          </cell>
          <cell r="FM153">
            <v>0</v>
          </cell>
          <cell r="FN153">
            <v>0</v>
          </cell>
          <cell r="FO153">
            <v>0</v>
          </cell>
          <cell r="FP153">
            <v>0</v>
          </cell>
          <cell r="FQ153">
            <v>0</v>
          </cell>
          <cell r="FR153">
            <v>0</v>
          </cell>
          <cell r="FS153">
            <v>0</v>
          </cell>
          <cell r="FT153">
            <v>0</v>
          </cell>
          <cell r="FU153">
            <v>0</v>
          </cell>
          <cell r="FV153">
            <v>0</v>
          </cell>
          <cell r="FW153">
            <v>0</v>
          </cell>
          <cell r="FX153">
            <v>0</v>
          </cell>
          <cell r="FY153">
            <v>0</v>
          </cell>
          <cell r="FZ153">
            <v>2225</v>
          </cell>
          <cell r="GA153">
            <v>513</v>
          </cell>
          <cell r="GB153">
            <v>594</v>
          </cell>
          <cell r="GC153">
            <v>620</v>
          </cell>
          <cell r="GD153">
            <v>498</v>
          </cell>
          <cell r="GE153">
            <v>2019</v>
          </cell>
          <cell r="GF153">
            <v>465</v>
          </cell>
          <cell r="GG153">
            <v>540</v>
          </cell>
          <cell r="GH153">
            <v>564</v>
          </cell>
          <cell r="GI153">
            <v>450</v>
          </cell>
          <cell r="GJ153">
            <v>120</v>
          </cell>
          <cell r="GK153">
            <v>27</v>
          </cell>
          <cell r="GL153">
            <v>33</v>
          </cell>
          <cell r="GM153">
            <v>33</v>
          </cell>
          <cell r="GN153">
            <v>27</v>
          </cell>
          <cell r="GO153">
            <v>59</v>
          </cell>
          <cell r="GP153">
            <v>15</v>
          </cell>
          <cell r="GQ153">
            <v>15</v>
          </cell>
          <cell r="GR153">
            <v>17</v>
          </cell>
          <cell r="GS153">
            <v>12</v>
          </cell>
          <cell r="GT153">
            <v>27</v>
          </cell>
          <cell r="GU153">
            <v>6</v>
          </cell>
          <cell r="GV153">
            <v>6</v>
          </cell>
          <cell r="GW153">
            <v>6</v>
          </cell>
          <cell r="GX153">
            <v>9</v>
          </cell>
          <cell r="GY153">
            <v>0</v>
          </cell>
          <cell r="GZ153">
            <v>0</v>
          </cell>
          <cell r="HA153">
            <v>0</v>
          </cell>
          <cell r="HB153">
            <v>0</v>
          </cell>
          <cell r="HC153">
            <v>0</v>
          </cell>
          <cell r="HD153">
            <v>15720</v>
          </cell>
          <cell r="HE153">
            <v>3490</v>
          </cell>
          <cell r="HF153">
            <v>3490</v>
          </cell>
          <cell r="HG153">
            <v>5251</v>
          </cell>
          <cell r="HH153">
            <v>3489</v>
          </cell>
          <cell r="HI153">
            <v>1761</v>
          </cell>
          <cell r="HJ153">
            <v>0</v>
          </cell>
          <cell r="HK153">
            <v>0</v>
          </cell>
          <cell r="HL153">
            <v>1761</v>
          </cell>
          <cell r="HM153">
            <v>0</v>
          </cell>
          <cell r="HN153">
            <v>1850</v>
          </cell>
          <cell r="HO153">
            <v>155</v>
          </cell>
          <cell r="HP153">
            <v>410</v>
          </cell>
          <cell r="HQ153">
            <v>720</v>
          </cell>
          <cell r="HR153">
            <v>565</v>
          </cell>
          <cell r="HS153">
            <v>875</v>
          </cell>
          <cell r="HT153">
            <v>0</v>
          </cell>
          <cell r="HU153">
            <v>50</v>
          </cell>
          <cell r="HV153">
            <v>300</v>
          </cell>
          <cell r="HW153">
            <v>525</v>
          </cell>
          <cell r="HX153">
            <v>19456</v>
          </cell>
          <cell r="HY153">
            <v>4079</v>
          </cell>
          <cell r="HZ153">
            <v>6142</v>
          </cell>
          <cell r="IA153">
            <v>4643</v>
          </cell>
          <cell r="IB153">
            <v>4592</v>
          </cell>
          <cell r="IC153">
            <v>0</v>
          </cell>
          <cell r="ID153">
            <v>0</v>
          </cell>
          <cell r="IE153">
            <v>0</v>
          </cell>
          <cell r="IF153">
            <v>0</v>
          </cell>
          <cell r="IG153">
            <v>0</v>
          </cell>
          <cell r="IH153">
            <v>6300</v>
          </cell>
          <cell r="II153">
            <v>1575</v>
          </cell>
          <cell r="IJ153">
            <v>1260</v>
          </cell>
          <cell r="IK153">
            <v>1260</v>
          </cell>
          <cell r="IL153">
            <v>2205</v>
          </cell>
          <cell r="IM153">
            <v>6300</v>
          </cell>
          <cell r="IN153">
            <v>1260</v>
          </cell>
          <cell r="IO153">
            <v>1701</v>
          </cell>
          <cell r="IP153">
            <v>1890</v>
          </cell>
          <cell r="IQ153">
            <v>1449</v>
          </cell>
        </row>
        <row r="154">
          <cell r="B154">
            <v>3333073</v>
          </cell>
          <cell r="C154">
            <v>777957</v>
          </cell>
          <cell r="D154">
            <v>833355</v>
          </cell>
          <cell r="E154">
            <v>845108</v>
          </cell>
          <cell r="F154">
            <v>876653</v>
          </cell>
          <cell r="G154">
            <v>66277</v>
          </cell>
          <cell r="H154">
            <v>18365</v>
          </cell>
          <cell r="I154">
            <v>13979</v>
          </cell>
          <cell r="J154">
            <v>13970</v>
          </cell>
          <cell r="K154">
            <v>19963</v>
          </cell>
          <cell r="L154">
            <v>730</v>
          </cell>
          <cell r="M154">
            <v>0</v>
          </cell>
          <cell r="N154">
            <v>730</v>
          </cell>
          <cell r="O154">
            <v>0</v>
          </cell>
          <cell r="P154">
            <v>0</v>
          </cell>
          <cell r="Q154">
            <v>0</v>
          </cell>
          <cell r="R154">
            <v>0</v>
          </cell>
          <cell r="S154">
            <v>0</v>
          </cell>
          <cell r="T154">
            <v>0</v>
          </cell>
          <cell r="U154">
            <v>0</v>
          </cell>
          <cell r="V154">
            <v>730</v>
          </cell>
          <cell r="W154">
            <v>0</v>
          </cell>
          <cell r="X154">
            <v>730</v>
          </cell>
          <cell r="Y154">
            <v>0</v>
          </cell>
          <cell r="Z154">
            <v>0</v>
          </cell>
          <cell r="AA154">
            <v>18712</v>
          </cell>
          <cell r="AB154">
            <v>6778</v>
          </cell>
          <cell r="AC154">
            <v>2578</v>
          </cell>
          <cell r="AD154">
            <v>2578</v>
          </cell>
          <cell r="AE154">
            <v>6778</v>
          </cell>
          <cell r="AF154">
            <v>9112</v>
          </cell>
          <cell r="AG154">
            <v>2278</v>
          </cell>
          <cell r="AH154">
            <v>2278</v>
          </cell>
          <cell r="AI154">
            <v>2278</v>
          </cell>
          <cell r="AJ154">
            <v>2278</v>
          </cell>
          <cell r="AK154">
            <v>1200</v>
          </cell>
          <cell r="AL154">
            <v>300</v>
          </cell>
          <cell r="AM154">
            <v>300</v>
          </cell>
          <cell r="AN154">
            <v>300</v>
          </cell>
          <cell r="AO154">
            <v>300</v>
          </cell>
          <cell r="AP154">
            <v>8400</v>
          </cell>
          <cell r="AQ154">
            <v>4200</v>
          </cell>
          <cell r="AR154">
            <v>0</v>
          </cell>
          <cell r="AS154">
            <v>0</v>
          </cell>
          <cell r="AT154">
            <v>4200</v>
          </cell>
          <cell r="AU154">
            <v>17044</v>
          </cell>
          <cell r="AV154">
            <v>2389</v>
          </cell>
          <cell r="AW154">
            <v>4223</v>
          </cell>
          <cell r="AX154">
            <v>5194</v>
          </cell>
          <cell r="AY154">
            <v>5238</v>
          </cell>
          <cell r="AZ154">
            <v>9276</v>
          </cell>
          <cell r="BA154">
            <v>928</v>
          </cell>
          <cell r="BB154">
            <v>1855</v>
          </cell>
          <cell r="BC154">
            <v>2783</v>
          </cell>
          <cell r="BD154">
            <v>3710</v>
          </cell>
          <cell r="BE154">
            <v>0</v>
          </cell>
          <cell r="BF154">
            <v>0</v>
          </cell>
          <cell r="BG154">
            <v>0</v>
          </cell>
          <cell r="BH154">
            <v>0</v>
          </cell>
          <cell r="BI154">
            <v>0</v>
          </cell>
          <cell r="BJ154">
            <v>0</v>
          </cell>
          <cell r="BK154">
            <v>0</v>
          </cell>
          <cell r="BL154">
            <v>0</v>
          </cell>
          <cell r="BM154">
            <v>0</v>
          </cell>
          <cell r="BN154">
            <v>0</v>
          </cell>
          <cell r="BO154">
            <v>0</v>
          </cell>
          <cell r="BP154">
            <v>0</v>
          </cell>
          <cell r="BQ154">
            <v>0</v>
          </cell>
          <cell r="BR154">
            <v>0</v>
          </cell>
          <cell r="BS154">
            <v>0</v>
          </cell>
          <cell r="BT154">
            <v>0</v>
          </cell>
          <cell r="BU154">
            <v>0</v>
          </cell>
          <cell r="BV154">
            <v>0</v>
          </cell>
          <cell r="BW154">
            <v>0</v>
          </cell>
          <cell r="BX154">
            <v>0</v>
          </cell>
          <cell r="BY154">
            <v>4699</v>
          </cell>
          <cell r="BZ154">
            <v>658</v>
          </cell>
          <cell r="CA154">
            <v>1612</v>
          </cell>
          <cell r="CB154">
            <v>1611</v>
          </cell>
          <cell r="CC154">
            <v>818</v>
          </cell>
          <cell r="CD154">
            <v>1672</v>
          </cell>
          <cell r="CE154">
            <v>418</v>
          </cell>
          <cell r="CF154">
            <v>418</v>
          </cell>
          <cell r="CG154">
            <v>418</v>
          </cell>
          <cell r="CH154">
            <v>418</v>
          </cell>
          <cell r="CI154">
            <v>1600</v>
          </cell>
          <cell r="CJ154">
            <v>240</v>
          </cell>
          <cell r="CK154">
            <v>480</v>
          </cell>
          <cell r="CL154">
            <v>480</v>
          </cell>
          <cell r="CM154">
            <v>400</v>
          </cell>
          <cell r="CN154">
            <v>1427</v>
          </cell>
          <cell r="CO154">
            <v>0</v>
          </cell>
          <cell r="CP154">
            <v>714</v>
          </cell>
          <cell r="CQ154">
            <v>713</v>
          </cell>
          <cell r="CR154">
            <v>0</v>
          </cell>
          <cell r="CS154">
            <v>3069</v>
          </cell>
          <cell r="CT154">
            <v>803</v>
          </cell>
          <cell r="CU154">
            <v>756</v>
          </cell>
          <cell r="CV154">
            <v>800</v>
          </cell>
          <cell r="CW154">
            <v>710</v>
          </cell>
          <cell r="CX154">
            <v>25000</v>
          </cell>
          <cell r="CY154">
            <v>8000</v>
          </cell>
          <cell r="CZ154">
            <v>5250</v>
          </cell>
          <cell r="DA154">
            <v>5000</v>
          </cell>
          <cell r="DB154">
            <v>6750</v>
          </cell>
          <cell r="DC154">
            <v>4791</v>
          </cell>
          <cell r="DD154">
            <v>1198</v>
          </cell>
          <cell r="DE154">
            <v>1198</v>
          </cell>
          <cell r="DF154">
            <v>1198</v>
          </cell>
          <cell r="DG154">
            <v>1197</v>
          </cell>
          <cell r="DH154">
            <v>1233077</v>
          </cell>
          <cell r="DI154">
            <v>308158</v>
          </cell>
          <cell r="DJ154">
            <v>308158</v>
          </cell>
          <cell r="DK154">
            <v>308491</v>
          </cell>
          <cell r="DL154">
            <v>308270</v>
          </cell>
          <cell r="DM154">
            <v>1099935</v>
          </cell>
          <cell r="DN154">
            <v>274883</v>
          </cell>
          <cell r="DO154">
            <v>274883</v>
          </cell>
          <cell r="DP154">
            <v>275186</v>
          </cell>
          <cell r="DQ154">
            <v>274983</v>
          </cell>
          <cell r="DR154">
            <v>68508</v>
          </cell>
          <cell r="DS154">
            <v>17121</v>
          </cell>
          <cell r="DT154">
            <v>17121</v>
          </cell>
          <cell r="DU154">
            <v>17139</v>
          </cell>
          <cell r="DV154">
            <v>17127</v>
          </cell>
          <cell r="DW154">
            <v>44016</v>
          </cell>
          <cell r="DX154">
            <v>11000</v>
          </cell>
          <cell r="DY154">
            <v>11000</v>
          </cell>
          <cell r="DZ154">
            <v>11012</v>
          </cell>
          <cell r="EA154">
            <v>11004</v>
          </cell>
          <cell r="EB154">
            <v>20618</v>
          </cell>
          <cell r="EC154">
            <v>5154</v>
          </cell>
          <cell r="ED154">
            <v>5154</v>
          </cell>
          <cell r="EE154">
            <v>5154</v>
          </cell>
          <cell r="EF154">
            <v>5156</v>
          </cell>
          <cell r="EG154">
            <v>0</v>
          </cell>
          <cell r="EH154">
            <v>0</v>
          </cell>
          <cell r="EI154">
            <v>0</v>
          </cell>
          <cell r="EJ154">
            <v>0</v>
          </cell>
          <cell r="EK154">
            <v>0</v>
          </cell>
          <cell r="EL154">
            <v>2033719</v>
          </cell>
          <cell r="EM154">
            <v>451434</v>
          </cell>
          <cell r="EN154">
            <v>511218</v>
          </cell>
          <cell r="EO154">
            <v>522647</v>
          </cell>
          <cell r="EP154">
            <v>548420</v>
          </cell>
          <cell r="EQ154">
            <v>2201</v>
          </cell>
          <cell r="ER154">
            <v>0</v>
          </cell>
          <cell r="ES154">
            <v>1101</v>
          </cell>
          <cell r="ET154">
            <v>1100</v>
          </cell>
          <cell r="EU154">
            <v>0</v>
          </cell>
          <cell r="EV154">
            <v>0</v>
          </cell>
          <cell r="EW154">
            <v>0</v>
          </cell>
          <cell r="EX154">
            <v>0</v>
          </cell>
          <cell r="EY154">
            <v>0</v>
          </cell>
          <cell r="EZ154">
            <v>0</v>
          </cell>
          <cell r="FA154">
            <v>0</v>
          </cell>
          <cell r="FB154">
            <v>0</v>
          </cell>
          <cell r="FC154">
            <v>0</v>
          </cell>
          <cell r="FD154">
            <v>0</v>
          </cell>
          <cell r="FE154">
            <v>0</v>
          </cell>
          <cell r="FF154">
            <v>0</v>
          </cell>
          <cell r="FG154">
            <v>0</v>
          </cell>
          <cell r="FH154">
            <v>0</v>
          </cell>
          <cell r="FI154">
            <v>0</v>
          </cell>
          <cell r="FJ154">
            <v>0</v>
          </cell>
          <cell r="FK154">
            <v>0</v>
          </cell>
          <cell r="FL154">
            <v>0</v>
          </cell>
          <cell r="FM154">
            <v>0</v>
          </cell>
          <cell r="FN154">
            <v>0</v>
          </cell>
          <cell r="FO154">
            <v>0</v>
          </cell>
          <cell r="FP154">
            <v>0</v>
          </cell>
          <cell r="FQ154">
            <v>0</v>
          </cell>
          <cell r="FR154">
            <v>0</v>
          </cell>
          <cell r="FS154">
            <v>0</v>
          </cell>
          <cell r="FT154">
            <v>0</v>
          </cell>
          <cell r="FU154">
            <v>2201</v>
          </cell>
          <cell r="FV154">
            <v>0</v>
          </cell>
          <cell r="FW154">
            <v>1101</v>
          </cell>
          <cell r="FX154">
            <v>1100</v>
          </cell>
          <cell r="FY154">
            <v>0</v>
          </cell>
          <cell r="FZ154">
            <v>11190</v>
          </cell>
          <cell r="GA154">
            <v>2796</v>
          </cell>
          <cell r="GB154">
            <v>2796</v>
          </cell>
          <cell r="GC154">
            <v>2797</v>
          </cell>
          <cell r="GD154">
            <v>2801</v>
          </cell>
          <cell r="GE154">
            <v>10143</v>
          </cell>
          <cell r="GF154">
            <v>2535</v>
          </cell>
          <cell r="GG154">
            <v>2535</v>
          </cell>
          <cell r="GH154">
            <v>2536</v>
          </cell>
          <cell r="GI154">
            <v>2537</v>
          </cell>
          <cell r="GJ154">
            <v>612</v>
          </cell>
          <cell r="GK154">
            <v>153</v>
          </cell>
          <cell r="GL154">
            <v>153</v>
          </cell>
          <cell r="GM154">
            <v>153</v>
          </cell>
          <cell r="GN154">
            <v>153</v>
          </cell>
          <cell r="GO154">
            <v>300</v>
          </cell>
          <cell r="GP154">
            <v>75</v>
          </cell>
          <cell r="GQ154">
            <v>75</v>
          </cell>
          <cell r="GR154">
            <v>75</v>
          </cell>
          <cell r="GS154">
            <v>75</v>
          </cell>
          <cell r="GT154">
            <v>135</v>
          </cell>
          <cell r="GU154">
            <v>33</v>
          </cell>
          <cell r="GV154">
            <v>33</v>
          </cell>
          <cell r="GW154">
            <v>33</v>
          </cell>
          <cell r="GX154">
            <v>36</v>
          </cell>
          <cell r="GY154">
            <v>0</v>
          </cell>
          <cell r="GZ154">
            <v>0</v>
          </cell>
          <cell r="HA154">
            <v>0</v>
          </cell>
          <cell r="HB154">
            <v>0</v>
          </cell>
          <cell r="HC154">
            <v>0</v>
          </cell>
          <cell r="HD154">
            <v>15100</v>
          </cell>
          <cell r="HE154">
            <v>3775</v>
          </cell>
          <cell r="HF154">
            <v>3775</v>
          </cell>
          <cell r="HG154">
            <v>3775</v>
          </cell>
          <cell r="HH154">
            <v>3775</v>
          </cell>
          <cell r="HI154">
            <v>0</v>
          </cell>
          <cell r="HJ154">
            <v>0</v>
          </cell>
          <cell r="HK154">
            <v>0</v>
          </cell>
          <cell r="HL154">
            <v>0</v>
          </cell>
          <cell r="HM154">
            <v>0</v>
          </cell>
          <cell r="HN154">
            <v>6518</v>
          </cell>
          <cell r="HO154">
            <v>622</v>
          </cell>
          <cell r="HP154">
            <v>1344</v>
          </cell>
          <cell r="HQ154">
            <v>2587</v>
          </cell>
          <cell r="HR154">
            <v>1965</v>
          </cell>
          <cell r="HS154">
            <v>0</v>
          </cell>
          <cell r="HT154">
            <v>0</v>
          </cell>
          <cell r="HU154">
            <v>0</v>
          </cell>
          <cell r="HV154">
            <v>0</v>
          </cell>
          <cell r="HW154">
            <v>0</v>
          </cell>
          <cell r="HX154">
            <v>24309</v>
          </cell>
          <cell r="HY154">
            <v>5893</v>
          </cell>
          <cell r="HZ154">
            <v>5939</v>
          </cell>
          <cell r="IA154">
            <v>5456</v>
          </cell>
          <cell r="IB154">
            <v>7021</v>
          </cell>
          <cell r="IC154">
            <v>0</v>
          </cell>
          <cell r="ID154">
            <v>0</v>
          </cell>
          <cell r="IE154">
            <v>0</v>
          </cell>
          <cell r="IF154">
            <v>0</v>
          </cell>
          <cell r="IG154">
            <v>0</v>
          </cell>
          <cell r="IH154">
            <v>12000</v>
          </cell>
          <cell r="II154">
            <v>3000</v>
          </cell>
          <cell r="IJ154">
            <v>2400</v>
          </cell>
          <cell r="IK154">
            <v>2400</v>
          </cell>
          <cell r="IL154">
            <v>4200</v>
          </cell>
          <cell r="IM154">
            <v>11000</v>
          </cell>
          <cell r="IN154">
            <v>2600</v>
          </cell>
          <cell r="IO154">
            <v>2660</v>
          </cell>
          <cell r="IP154">
            <v>2900</v>
          </cell>
          <cell r="IQ154">
            <v>2840</v>
          </cell>
        </row>
        <row r="155">
          <cell r="B155">
            <v>28072267</v>
          </cell>
          <cell r="C155">
            <v>6937233</v>
          </cell>
          <cell r="D155">
            <v>6936672</v>
          </cell>
          <cell r="E155">
            <v>7087428</v>
          </cell>
          <cell r="F155">
            <v>7110934</v>
          </cell>
          <cell r="G155">
            <v>957061</v>
          </cell>
          <cell r="H155">
            <v>279067</v>
          </cell>
          <cell r="I155">
            <v>202609</v>
          </cell>
          <cell r="J155">
            <v>196698</v>
          </cell>
          <cell r="K155">
            <v>278687</v>
          </cell>
          <cell r="L155">
            <v>13966</v>
          </cell>
          <cell r="M155">
            <v>1397</v>
          </cell>
          <cell r="N155">
            <v>2793</v>
          </cell>
          <cell r="O155">
            <v>4190</v>
          </cell>
          <cell r="P155">
            <v>5586</v>
          </cell>
          <cell r="Q155">
            <v>0</v>
          </cell>
          <cell r="R155">
            <v>0</v>
          </cell>
          <cell r="S155">
            <v>0</v>
          </cell>
          <cell r="T155">
            <v>0</v>
          </cell>
          <cell r="U155">
            <v>0</v>
          </cell>
          <cell r="V155">
            <v>13966</v>
          </cell>
          <cell r="W155">
            <v>1397</v>
          </cell>
          <cell r="X155">
            <v>2793</v>
          </cell>
          <cell r="Y155">
            <v>4190</v>
          </cell>
          <cell r="Z155">
            <v>5586</v>
          </cell>
          <cell r="AA155">
            <v>360801</v>
          </cell>
          <cell r="AB155">
            <v>138904</v>
          </cell>
          <cell r="AC155">
            <v>59309</v>
          </cell>
          <cell r="AD155">
            <v>51218</v>
          </cell>
          <cell r="AE155">
            <v>111370</v>
          </cell>
          <cell r="AF155">
            <v>183995</v>
          </cell>
          <cell r="AG155">
            <v>45999</v>
          </cell>
          <cell r="AH155">
            <v>45999</v>
          </cell>
          <cell r="AI155">
            <v>45999</v>
          </cell>
          <cell r="AJ155">
            <v>45998</v>
          </cell>
          <cell r="AK155">
            <v>23417</v>
          </cell>
          <cell r="AL155">
            <v>5740</v>
          </cell>
          <cell r="AM155">
            <v>6433</v>
          </cell>
          <cell r="AN155">
            <v>5201</v>
          </cell>
          <cell r="AO155">
            <v>6043</v>
          </cell>
          <cell r="AP155">
            <v>153389</v>
          </cell>
          <cell r="AQ155">
            <v>87165</v>
          </cell>
          <cell r="AR155">
            <v>6877</v>
          </cell>
          <cell r="AS155">
            <v>18</v>
          </cell>
          <cell r="AT155">
            <v>59329</v>
          </cell>
          <cell r="AU155">
            <v>242434</v>
          </cell>
          <cell r="AV155">
            <v>31212</v>
          </cell>
          <cell r="AW155">
            <v>68542</v>
          </cell>
          <cell r="AX155">
            <v>74165</v>
          </cell>
          <cell r="AY155">
            <v>68515</v>
          </cell>
          <cell r="AZ155">
            <v>130390</v>
          </cell>
          <cell r="BA155">
            <v>13039</v>
          </cell>
          <cell r="BB155">
            <v>26078</v>
          </cell>
          <cell r="BC155">
            <v>39117</v>
          </cell>
          <cell r="BD155">
            <v>52156</v>
          </cell>
          <cell r="BE155">
            <v>0</v>
          </cell>
          <cell r="BF155">
            <v>0</v>
          </cell>
          <cell r="BG155">
            <v>0</v>
          </cell>
          <cell r="BH155">
            <v>0</v>
          </cell>
          <cell r="BI155">
            <v>0</v>
          </cell>
          <cell r="BJ155">
            <v>0</v>
          </cell>
          <cell r="BK155">
            <v>0</v>
          </cell>
          <cell r="BL155">
            <v>0</v>
          </cell>
          <cell r="BM155">
            <v>0</v>
          </cell>
          <cell r="BN155">
            <v>0</v>
          </cell>
          <cell r="BO155">
            <v>0</v>
          </cell>
          <cell r="BP155">
            <v>0</v>
          </cell>
          <cell r="BQ155">
            <v>0</v>
          </cell>
          <cell r="BR155">
            <v>0</v>
          </cell>
          <cell r="BS155">
            <v>0</v>
          </cell>
          <cell r="BT155">
            <v>0</v>
          </cell>
          <cell r="BU155">
            <v>0</v>
          </cell>
          <cell r="BV155">
            <v>0</v>
          </cell>
          <cell r="BW155">
            <v>0</v>
          </cell>
          <cell r="BX155">
            <v>0</v>
          </cell>
          <cell r="BY155">
            <v>100983</v>
          </cell>
          <cell r="BZ155">
            <v>15569</v>
          </cell>
          <cell r="CA155">
            <v>38950</v>
          </cell>
          <cell r="CB155">
            <v>32122</v>
          </cell>
          <cell r="CC155">
            <v>14342</v>
          </cell>
          <cell r="CD155">
            <v>37000</v>
          </cell>
          <cell r="CE155">
            <v>9250</v>
          </cell>
          <cell r="CF155">
            <v>9250</v>
          </cell>
          <cell r="CG155">
            <v>9250</v>
          </cell>
          <cell r="CH155">
            <v>9250</v>
          </cell>
          <cell r="CI155">
            <v>36791</v>
          </cell>
          <cell r="CJ155">
            <v>5027</v>
          </cell>
          <cell r="CK155">
            <v>18119</v>
          </cell>
          <cell r="CL155">
            <v>11292</v>
          </cell>
          <cell r="CM155">
            <v>2353</v>
          </cell>
          <cell r="CN155">
            <v>27192</v>
          </cell>
          <cell r="CO155">
            <v>1292</v>
          </cell>
          <cell r="CP155">
            <v>11581</v>
          </cell>
          <cell r="CQ155">
            <v>11580</v>
          </cell>
          <cell r="CR155">
            <v>2739</v>
          </cell>
          <cell r="CS155">
            <v>11061</v>
          </cell>
          <cell r="CT155">
            <v>2604</v>
          </cell>
          <cell r="CU155">
            <v>3514</v>
          </cell>
          <cell r="CV155">
            <v>2926</v>
          </cell>
          <cell r="CW155">
            <v>2017</v>
          </cell>
          <cell r="CX155">
            <v>332360</v>
          </cell>
          <cell r="CY155">
            <v>105679</v>
          </cell>
          <cell r="CZ155">
            <v>70090</v>
          </cell>
          <cell r="DA155">
            <v>65250</v>
          </cell>
          <cell r="DB155">
            <v>91341</v>
          </cell>
          <cell r="DC155">
            <v>7500</v>
          </cell>
          <cell r="DD155">
            <v>1875</v>
          </cell>
          <cell r="DE155">
            <v>1875</v>
          </cell>
          <cell r="DF155">
            <v>1875</v>
          </cell>
          <cell r="DG155">
            <v>1875</v>
          </cell>
          <cell r="DH155">
            <v>3652126</v>
          </cell>
          <cell r="DI155">
            <v>864036</v>
          </cell>
          <cell r="DJ155">
            <v>935685</v>
          </cell>
          <cell r="DK155">
            <v>913639</v>
          </cell>
          <cell r="DL155">
            <v>938766</v>
          </cell>
          <cell r="DM155">
            <v>3257795</v>
          </cell>
          <cell r="DN155">
            <v>770000</v>
          </cell>
          <cell r="DO155">
            <v>835000</v>
          </cell>
          <cell r="DP155">
            <v>815000</v>
          </cell>
          <cell r="DQ155">
            <v>837795</v>
          </cell>
          <cell r="DR155">
            <v>202908</v>
          </cell>
          <cell r="DS155">
            <v>47959</v>
          </cell>
          <cell r="DT155">
            <v>52007</v>
          </cell>
          <cell r="DU155">
            <v>50761</v>
          </cell>
          <cell r="DV155">
            <v>52181</v>
          </cell>
          <cell r="DW155">
            <v>130355</v>
          </cell>
          <cell r="DX155">
            <v>30810</v>
          </cell>
          <cell r="DY155">
            <v>33411</v>
          </cell>
          <cell r="DZ155">
            <v>32611</v>
          </cell>
          <cell r="EA155">
            <v>33523</v>
          </cell>
          <cell r="EB155">
            <v>61068</v>
          </cell>
          <cell r="EC155">
            <v>15267</v>
          </cell>
          <cell r="ED155">
            <v>15267</v>
          </cell>
          <cell r="EE155">
            <v>15267</v>
          </cell>
          <cell r="EF155">
            <v>15267</v>
          </cell>
          <cell r="EG155">
            <v>0</v>
          </cell>
          <cell r="EH155">
            <v>0</v>
          </cell>
          <cell r="EI155">
            <v>0</v>
          </cell>
          <cell r="EJ155">
            <v>0</v>
          </cell>
          <cell r="EK155">
            <v>0</v>
          </cell>
          <cell r="EL155">
            <v>23463080</v>
          </cell>
          <cell r="EM155">
            <v>5794130</v>
          </cell>
          <cell r="EN155">
            <v>5798378</v>
          </cell>
          <cell r="EO155">
            <v>5977091</v>
          </cell>
          <cell r="EP155">
            <v>5893481</v>
          </cell>
          <cell r="EQ155">
            <v>74850</v>
          </cell>
          <cell r="ER155">
            <v>0</v>
          </cell>
          <cell r="ES155">
            <v>10803</v>
          </cell>
          <cell r="ET155">
            <v>64047</v>
          </cell>
          <cell r="EU155">
            <v>0</v>
          </cell>
          <cell r="EV155">
            <v>45030</v>
          </cell>
          <cell r="EW155">
            <v>0</v>
          </cell>
          <cell r="EX155">
            <v>6803</v>
          </cell>
          <cell r="EY155">
            <v>38227</v>
          </cell>
          <cell r="EZ155">
            <v>0</v>
          </cell>
          <cell r="FA155">
            <v>45030</v>
          </cell>
          <cell r="FB155">
            <v>0</v>
          </cell>
          <cell r="FC155">
            <v>6803</v>
          </cell>
          <cell r="FD155">
            <v>38227</v>
          </cell>
          <cell r="FE155">
            <v>0</v>
          </cell>
          <cell r="FF155">
            <v>0</v>
          </cell>
          <cell r="FG155">
            <v>0</v>
          </cell>
          <cell r="FH155">
            <v>0</v>
          </cell>
          <cell r="FI155">
            <v>0</v>
          </cell>
          <cell r="FJ155">
            <v>0</v>
          </cell>
          <cell r="FK155">
            <v>0</v>
          </cell>
          <cell r="FL155">
            <v>0</v>
          </cell>
          <cell r="FM155">
            <v>0</v>
          </cell>
          <cell r="FN155">
            <v>0</v>
          </cell>
          <cell r="FO155">
            <v>0</v>
          </cell>
          <cell r="FP155">
            <v>0</v>
          </cell>
          <cell r="FQ155">
            <v>0</v>
          </cell>
          <cell r="FR155">
            <v>0</v>
          </cell>
          <cell r="FS155">
            <v>0</v>
          </cell>
          <cell r="FT155">
            <v>0</v>
          </cell>
          <cell r="FU155">
            <v>29820</v>
          </cell>
          <cell r="FV155">
            <v>0</v>
          </cell>
          <cell r="FW155">
            <v>4000</v>
          </cell>
          <cell r="FX155">
            <v>25820</v>
          </cell>
          <cell r="FY155">
            <v>0</v>
          </cell>
          <cell r="FZ155">
            <v>402761</v>
          </cell>
          <cell r="GA155">
            <v>100417</v>
          </cell>
          <cell r="GB155">
            <v>100417</v>
          </cell>
          <cell r="GC155">
            <v>100417</v>
          </cell>
          <cell r="GD155">
            <v>101510</v>
          </cell>
          <cell r="GE155">
            <v>365000</v>
          </cell>
          <cell r="GF155">
            <v>91000</v>
          </cell>
          <cell r="GG155">
            <v>91000</v>
          </cell>
          <cell r="GH155">
            <v>91000</v>
          </cell>
          <cell r="GI155">
            <v>92000</v>
          </cell>
          <cell r="GJ155">
            <v>22032</v>
          </cell>
          <cell r="GK155">
            <v>5493</v>
          </cell>
          <cell r="GL155">
            <v>5493</v>
          </cell>
          <cell r="GM155">
            <v>5493</v>
          </cell>
          <cell r="GN155">
            <v>5553</v>
          </cell>
          <cell r="GO155">
            <v>10878</v>
          </cell>
          <cell r="GP155">
            <v>2712</v>
          </cell>
          <cell r="GQ155">
            <v>2712</v>
          </cell>
          <cell r="GR155">
            <v>2712</v>
          </cell>
          <cell r="GS155">
            <v>2742</v>
          </cell>
          <cell r="GT155">
            <v>4851</v>
          </cell>
          <cell r="GU155">
            <v>1212</v>
          </cell>
          <cell r="GV155">
            <v>1212</v>
          </cell>
          <cell r="GW155">
            <v>1212</v>
          </cell>
          <cell r="GX155">
            <v>1215</v>
          </cell>
          <cell r="GY155">
            <v>0</v>
          </cell>
          <cell r="GZ155">
            <v>0</v>
          </cell>
          <cell r="HA155">
            <v>0</v>
          </cell>
          <cell r="HB155">
            <v>0</v>
          </cell>
          <cell r="HC155">
            <v>0</v>
          </cell>
          <cell r="HD155">
            <v>216199</v>
          </cell>
          <cell r="HE155">
            <v>50249</v>
          </cell>
          <cell r="HF155">
            <v>51231</v>
          </cell>
          <cell r="HG155">
            <v>62712</v>
          </cell>
          <cell r="HH155">
            <v>52007</v>
          </cell>
          <cell r="HI155">
            <v>10499</v>
          </cell>
          <cell r="HJ155">
            <v>0</v>
          </cell>
          <cell r="HK155">
            <v>0</v>
          </cell>
          <cell r="HL155">
            <v>10499</v>
          </cell>
          <cell r="HM155">
            <v>0</v>
          </cell>
          <cell r="HN155">
            <v>37680</v>
          </cell>
          <cell r="HO155">
            <v>3738</v>
          </cell>
          <cell r="HP155">
            <v>7576</v>
          </cell>
          <cell r="HQ155">
            <v>15052</v>
          </cell>
          <cell r="HR155">
            <v>11314</v>
          </cell>
          <cell r="HS155">
            <v>9449</v>
          </cell>
          <cell r="HT155">
            <v>1554</v>
          </cell>
          <cell r="HU155">
            <v>6055</v>
          </cell>
          <cell r="HV155">
            <v>1081</v>
          </cell>
          <cell r="HW155">
            <v>759</v>
          </cell>
          <cell r="HX155">
            <v>114063</v>
          </cell>
          <cell r="HY155">
            <v>23407</v>
          </cell>
          <cell r="HZ155">
            <v>33299</v>
          </cell>
          <cell r="IA155">
            <v>31055</v>
          </cell>
          <cell r="IB155">
            <v>26302</v>
          </cell>
          <cell r="IC155">
            <v>70367</v>
          </cell>
          <cell r="ID155">
            <v>13381</v>
          </cell>
          <cell r="IE155">
            <v>22445</v>
          </cell>
          <cell r="IF155">
            <v>18751</v>
          </cell>
          <cell r="IG155">
            <v>15790</v>
          </cell>
          <cell r="IH155">
            <v>19800</v>
          </cell>
          <cell r="II155">
            <v>4950</v>
          </cell>
          <cell r="IJ155">
            <v>3960</v>
          </cell>
          <cell r="IK155">
            <v>3960</v>
          </cell>
          <cell r="IL155">
            <v>6930</v>
          </cell>
          <cell r="IM155">
            <v>12000</v>
          </cell>
          <cell r="IN155">
            <v>2400</v>
          </cell>
          <cell r="IO155">
            <v>3240</v>
          </cell>
          <cell r="IP155">
            <v>3600</v>
          </cell>
          <cell r="IQ155">
            <v>2760</v>
          </cell>
        </row>
        <row r="156">
          <cell r="B156">
            <v>144453</v>
          </cell>
          <cell r="C156">
            <v>21941</v>
          </cell>
          <cell r="D156">
            <v>42168</v>
          </cell>
          <cell r="E156">
            <v>42241</v>
          </cell>
          <cell r="F156">
            <v>38103</v>
          </cell>
          <cell r="G156">
            <v>81251</v>
          </cell>
          <cell r="H156">
            <v>12188</v>
          </cell>
          <cell r="I156">
            <v>24375</v>
          </cell>
          <cell r="J156">
            <v>24375</v>
          </cell>
          <cell r="K156">
            <v>20313</v>
          </cell>
          <cell r="L156">
            <v>0</v>
          </cell>
          <cell r="M156">
            <v>0</v>
          </cell>
          <cell r="N156">
            <v>0</v>
          </cell>
          <cell r="O156">
            <v>0</v>
          </cell>
          <cell r="P156">
            <v>0</v>
          </cell>
          <cell r="Q156">
            <v>0</v>
          </cell>
          <cell r="R156">
            <v>0</v>
          </cell>
          <cell r="S156">
            <v>0</v>
          </cell>
          <cell r="T156">
            <v>0</v>
          </cell>
          <cell r="U156">
            <v>0</v>
          </cell>
          <cell r="V156">
            <v>0</v>
          </cell>
          <cell r="W156">
            <v>0</v>
          </cell>
          <cell r="X156">
            <v>0</v>
          </cell>
          <cell r="Y156">
            <v>0</v>
          </cell>
          <cell r="Z156">
            <v>0</v>
          </cell>
          <cell r="AA156">
            <v>0</v>
          </cell>
          <cell r="AB156">
            <v>0</v>
          </cell>
          <cell r="AC156">
            <v>0</v>
          </cell>
          <cell r="AD156">
            <v>0</v>
          </cell>
          <cell r="AE156">
            <v>0</v>
          </cell>
          <cell r="AF156">
            <v>0</v>
          </cell>
          <cell r="AG156">
            <v>0</v>
          </cell>
          <cell r="AH156">
            <v>0</v>
          </cell>
          <cell r="AI156">
            <v>0</v>
          </cell>
          <cell r="AJ156">
            <v>0</v>
          </cell>
          <cell r="AK156">
            <v>0</v>
          </cell>
          <cell r="AL156">
            <v>0</v>
          </cell>
          <cell r="AM156">
            <v>0</v>
          </cell>
          <cell r="AN156">
            <v>0</v>
          </cell>
          <cell r="AO156">
            <v>0</v>
          </cell>
          <cell r="AP156">
            <v>0</v>
          </cell>
          <cell r="AQ156">
            <v>0</v>
          </cell>
          <cell r="AR156">
            <v>0</v>
          </cell>
          <cell r="AS156">
            <v>0</v>
          </cell>
          <cell r="AT156">
            <v>0</v>
          </cell>
          <cell r="AU156">
            <v>81251</v>
          </cell>
          <cell r="AV156">
            <v>12188</v>
          </cell>
          <cell r="AW156">
            <v>24375</v>
          </cell>
          <cell r="AX156">
            <v>24375</v>
          </cell>
          <cell r="AY156">
            <v>20313</v>
          </cell>
          <cell r="AZ156">
            <v>0</v>
          </cell>
          <cell r="BA156">
            <v>0</v>
          </cell>
          <cell r="BB156">
            <v>0</v>
          </cell>
          <cell r="BC156">
            <v>0</v>
          </cell>
          <cell r="BD156">
            <v>0</v>
          </cell>
          <cell r="BE156">
            <v>0</v>
          </cell>
          <cell r="BF156">
            <v>0</v>
          </cell>
          <cell r="BG156">
            <v>0</v>
          </cell>
          <cell r="BH156">
            <v>0</v>
          </cell>
          <cell r="BI156">
            <v>0</v>
          </cell>
          <cell r="BJ156">
            <v>0</v>
          </cell>
          <cell r="BK156">
            <v>0</v>
          </cell>
          <cell r="BL156">
            <v>0</v>
          </cell>
          <cell r="BM156">
            <v>0</v>
          </cell>
          <cell r="BN156">
            <v>0</v>
          </cell>
          <cell r="BO156">
            <v>0</v>
          </cell>
          <cell r="BP156">
            <v>0</v>
          </cell>
          <cell r="BQ156">
            <v>0</v>
          </cell>
          <cell r="BR156">
            <v>0</v>
          </cell>
          <cell r="BS156">
            <v>0</v>
          </cell>
          <cell r="BT156">
            <v>0</v>
          </cell>
          <cell r="BU156">
            <v>0</v>
          </cell>
          <cell r="BV156">
            <v>0</v>
          </cell>
          <cell r="BW156">
            <v>0</v>
          </cell>
          <cell r="BX156">
            <v>0</v>
          </cell>
          <cell r="BY156">
            <v>81251</v>
          </cell>
          <cell r="BZ156">
            <v>12188</v>
          </cell>
          <cell r="CA156">
            <v>24375</v>
          </cell>
          <cell r="CB156">
            <v>24375</v>
          </cell>
          <cell r="CC156">
            <v>20313</v>
          </cell>
          <cell r="CD156">
            <v>0</v>
          </cell>
          <cell r="CE156">
            <v>0</v>
          </cell>
          <cell r="CF156">
            <v>0</v>
          </cell>
          <cell r="CG156">
            <v>0</v>
          </cell>
          <cell r="CH156">
            <v>0</v>
          </cell>
          <cell r="CI156">
            <v>81251</v>
          </cell>
          <cell r="CJ156">
            <v>12188</v>
          </cell>
          <cell r="CK156">
            <v>24375</v>
          </cell>
          <cell r="CL156">
            <v>24375</v>
          </cell>
          <cell r="CM156">
            <v>20313</v>
          </cell>
          <cell r="CN156">
            <v>0</v>
          </cell>
          <cell r="CO156">
            <v>0</v>
          </cell>
          <cell r="CP156">
            <v>0</v>
          </cell>
          <cell r="CQ156">
            <v>0</v>
          </cell>
          <cell r="CR156">
            <v>0</v>
          </cell>
          <cell r="CS156">
            <v>0</v>
          </cell>
          <cell r="CT156">
            <v>0</v>
          </cell>
          <cell r="CU156">
            <v>0</v>
          </cell>
          <cell r="CV156">
            <v>0</v>
          </cell>
          <cell r="CW156">
            <v>0</v>
          </cell>
          <cell r="CX156">
            <v>0</v>
          </cell>
          <cell r="CY156">
            <v>0</v>
          </cell>
          <cell r="CZ156">
            <v>0</v>
          </cell>
          <cell r="DA156">
            <v>0</v>
          </cell>
          <cell r="DB156">
            <v>0</v>
          </cell>
          <cell r="DC156">
            <v>0</v>
          </cell>
          <cell r="DD156">
            <v>0</v>
          </cell>
          <cell r="DE156">
            <v>0</v>
          </cell>
          <cell r="DF156">
            <v>0</v>
          </cell>
          <cell r="DG156">
            <v>0</v>
          </cell>
          <cell r="DH156">
            <v>0</v>
          </cell>
          <cell r="DI156">
            <v>0</v>
          </cell>
          <cell r="DJ156">
            <v>0</v>
          </cell>
          <cell r="DK156">
            <v>0</v>
          </cell>
          <cell r="DL156">
            <v>0</v>
          </cell>
          <cell r="DM156">
            <v>0</v>
          </cell>
          <cell r="DN156">
            <v>0</v>
          </cell>
          <cell r="DO156">
            <v>0</v>
          </cell>
          <cell r="DP156">
            <v>0</v>
          </cell>
          <cell r="DQ156">
            <v>0</v>
          </cell>
          <cell r="DR156">
            <v>0</v>
          </cell>
          <cell r="DS156">
            <v>0</v>
          </cell>
          <cell r="DT156">
            <v>0</v>
          </cell>
          <cell r="DU156">
            <v>0</v>
          </cell>
          <cell r="DV156">
            <v>0</v>
          </cell>
          <cell r="DW156">
            <v>0</v>
          </cell>
          <cell r="DX156">
            <v>0</v>
          </cell>
          <cell r="DY156">
            <v>0</v>
          </cell>
          <cell r="DZ156">
            <v>0</v>
          </cell>
          <cell r="EA156">
            <v>0</v>
          </cell>
          <cell r="EB156">
            <v>0</v>
          </cell>
          <cell r="EC156">
            <v>0</v>
          </cell>
          <cell r="ED156">
            <v>0</v>
          </cell>
          <cell r="EE156">
            <v>0</v>
          </cell>
          <cell r="EF156">
            <v>0</v>
          </cell>
          <cell r="EG156">
            <v>0</v>
          </cell>
          <cell r="EH156">
            <v>0</v>
          </cell>
          <cell r="EI156">
            <v>0</v>
          </cell>
          <cell r="EJ156">
            <v>0</v>
          </cell>
          <cell r="EK156">
            <v>0</v>
          </cell>
          <cell r="EL156">
            <v>63202</v>
          </cell>
          <cell r="EM156">
            <v>9753</v>
          </cell>
          <cell r="EN156">
            <v>17793</v>
          </cell>
          <cell r="EO156">
            <v>17866</v>
          </cell>
          <cell r="EP156">
            <v>17790</v>
          </cell>
          <cell r="EQ156">
            <v>0</v>
          </cell>
          <cell r="ER156">
            <v>0</v>
          </cell>
          <cell r="ES156">
            <v>0</v>
          </cell>
          <cell r="ET156">
            <v>0</v>
          </cell>
          <cell r="EU156">
            <v>0</v>
          </cell>
          <cell r="EV156">
            <v>0</v>
          </cell>
          <cell r="EW156">
            <v>0</v>
          </cell>
          <cell r="EX156">
            <v>0</v>
          </cell>
          <cell r="EY156">
            <v>0</v>
          </cell>
          <cell r="EZ156">
            <v>0</v>
          </cell>
          <cell r="FA156">
            <v>0</v>
          </cell>
          <cell r="FB156">
            <v>0</v>
          </cell>
          <cell r="FC156">
            <v>0</v>
          </cell>
          <cell r="FD156">
            <v>0</v>
          </cell>
          <cell r="FE156">
            <v>0</v>
          </cell>
          <cell r="FF156">
            <v>0</v>
          </cell>
          <cell r="FG156">
            <v>0</v>
          </cell>
          <cell r="FH156">
            <v>0</v>
          </cell>
          <cell r="FI156">
            <v>0</v>
          </cell>
          <cell r="FJ156">
            <v>0</v>
          </cell>
          <cell r="FK156">
            <v>0</v>
          </cell>
          <cell r="FL156">
            <v>0</v>
          </cell>
          <cell r="FM156">
            <v>0</v>
          </cell>
          <cell r="FN156">
            <v>0</v>
          </cell>
          <cell r="FO156">
            <v>0</v>
          </cell>
          <cell r="FP156">
            <v>0</v>
          </cell>
          <cell r="FQ156">
            <v>0</v>
          </cell>
          <cell r="FR156">
            <v>0</v>
          </cell>
          <cell r="FS156">
            <v>0</v>
          </cell>
          <cell r="FT156">
            <v>0</v>
          </cell>
          <cell r="FU156">
            <v>0</v>
          </cell>
          <cell r="FV156">
            <v>0</v>
          </cell>
          <cell r="FW156">
            <v>0</v>
          </cell>
          <cell r="FX156">
            <v>0</v>
          </cell>
          <cell r="FY156">
            <v>0</v>
          </cell>
          <cell r="FZ156">
            <v>20796</v>
          </cell>
          <cell r="GA156">
            <v>5199</v>
          </cell>
          <cell r="GB156">
            <v>5199</v>
          </cell>
          <cell r="GC156">
            <v>5200</v>
          </cell>
          <cell r="GD156">
            <v>5198</v>
          </cell>
          <cell r="GE156">
            <v>18842</v>
          </cell>
          <cell r="GF156">
            <v>4710</v>
          </cell>
          <cell r="GG156">
            <v>4710</v>
          </cell>
          <cell r="GH156">
            <v>4711</v>
          </cell>
          <cell r="GI156">
            <v>4711</v>
          </cell>
          <cell r="GJ156">
            <v>1140</v>
          </cell>
          <cell r="GK156">
            <v>285</v>
          </cell>
          <cell r="GL156">
            <v>285</v>
          </cell>
          <cell r="GM156">
            <v>285</v>
          </cell>
          <cell r="GN156">
            <v>285</v>
          </cell>
          <cell r="GO156">
            <v>564</v>
          </cell>
          <cell r="GP156">
            <v>141</v>
          </cell>
          <cell r="GQ156">
            <v>141</v>
          </cell>
          <cell r="GR156">
            <v>141</v>
          </cell>
          <cell r="GS156">
            <v>141</v>
          </cell>
          <cell r="GT156">
            <v>250</v>
          </cell>
          <cell r="GU156">
            <v>63</v>
          </cell>
          <cell r="GV156">
            <v>63</v>
          </cell>
          <cell r="GW156">
            <v>63</v>
          </cell>
          <cell r="GX156">
            <v>61</v>
          </cell>
          <cell r="GY156">
            <v>0</v>
          </cell>
          <cell r="GZ156">
            <v>0</v>
          </cell>
          <cell r="HA156">
            <v>0</v>
          </cell>
          <cell r="HB156">
            <v>0</v>
          </cell>
          <cell r="HC156">
            <v>0</v>
          </cell>
          <cell r="HD156">
            <v>0</v>
          </cell>
          <cell r="HE156">
            <v>0</v>
          </cell>
          <cell r="HF156">
            <v>0</v>
          </cell>
          <cell r="HG156">
            <v>0</v>
          </cell>
          <cell r="HH156">
            <v>0</v>
          </cell>
          <cell r="HI156">
            <v>0</v>
          </cell>
          <cell r="HJ156">
            <v>0</v>
          </cell>
          <cell r="HK156">
            <v>0</v>
          </cell>
          <cell r="HL156">
            <v>0</v>
          </cell>
          <cell r="HM156">
            <v>0</v>
          </cell>
          <cell r="HN156">
            <v>458</v>
          </cell>
          <cell r="HO156">
            <v>46</v>
          </cell>
          <cell r="HP156">
            <v>92</v>
          </cell>
          <cell r="HQ156">
            <v>183</v>
          </cell>
          <cell r="HR156">
            <v>137</v>
          </cell>
          <cell r="HS156">
            <v>0</v>
          </cell>
          <cell r="HT156">
            <v>0</v>
          </cell>
          <cell r="HU156">
            <v>0</v>
          </cell>
          <cell r="HV156">
            <v>0</v>
          </cell>
          <cell r="HW156">
            <v>0</v>
          </cell>
          <cell r="HX156">
            <v>0</v>
          </cell>
          <cell r="HY156">
            <v>0</v>
          </cell>
          <cell r="HZ156">
            <v>0</v>
          </cell>
          <cell r="IA156">
            <v>0</v>
          </cell>
          <cell r="IB156">
            <v>0</v>
          </cell>
          <cell r="IC156">
            <v>0</v>
          </cell>
          <cell r="ID156">
            <v>0</v>
          </cell>
          <cell r="IE156">
            <v>0</v>
          </cell>
          <cell r="IF156">
            <v>0</v>
          </cell>
          <cell r="IG156">
            <v>0</v>
          </cell>
          <cell r="IH156">
            <v>0</v>
          </cell>
          <cell r="II156">
            <v>0</v>
          </cell>
          <cell r="IJ156">
            <v>0</v>
          </cell>
          <cell r="IK156">
            <v>0</v>
          </cell>
          <cell r="IL156">
            <v>0</v>
          </cell>
          <cell r="IM156">
            <v>0</v>
          </cell>
          <cell r="IN156">
            <v>0</v>
          </cell>
          <cell r="IO156">
            <v>0</v>
          </cell>
          <cell r="IP156">
            <v>0</v>
          </cell>
          <cell r="IQ156">
            <v>0</v>
          </cell>
        </row>
        <row r="157">
          <cell r="B157">
            <v>428202</v>
          </cell>
          <cell r="C157">
            <v>107937</v>
          </cell>
          <cell r="D157">
            <v>104775</v>
          </cell>
          <cell r="E157">
            <v>111880</v>
          </cell>
          <cell r="F157">
            <v>103610</v>
          </cell>
          <cell r="G157">
            <v>47587</v>
          </cell>
          <cell r="H157">
            <v>14888</v>
          </cell>
          <cell r="I157">
            <v>9708</v>
          </cell>
          <cell r="J157">
            <v>8840</v>
          </cell>
          <cell r="K157">
            <v>14151</v>
          </cell>
          <cell r="L157">
            <v>0</v>
          </cell>
          <cell r="M157">
            <v>0</v>
          </cell>
          <cell r="N157">
            <v>0</v>
          </cell>
          <cell r="O157">
            <v>0</v>
          </cell>
          <cell r="P157">
            <v>0</v>
          </cell>
          <cell r="Q157">
            <v>0</v>
          </cell>
          <cell r="R157">
            <v>0</v>
          </cell>
          <cell r="S157">
            <v>0</v>
          </cell>
          <cell r="T157">
            <v>0</v>
          </cell>
          <cell r="U157">
            <v>0</v>
          </cell>
          <cell r="V157">
            <v>0</v>
          </cell>
          <cell r="W157">
            <v>0</v>
          </cell>
          <cell r="X157">
            <v>0</v>
          </cell>
          <cell r="Y157">
            <v>0</v>
          </cell>
          <cell r="Z157">
            <v>0</v>
          </cell>
          <cell r="AA157">
            <v>18574</v>
          </cell>
          <cell r="AB157">
            <v>6764</v>
          </cell>
          <cell r="AC157">
            <v>3159</v>
          </cell>
          <cell r="AD157">
            <v>2311</v>
          </cell>
          <cell r="AE157">
            <v>6340</v>
          </cell>
          <cell r="AF157">
            <v>7792</v>
          </cell>
          <cell r="AG157">
            <v>1948</v>
          </cell>
          <cell r="AH157">
            <v>1948</v>
          </cell>
          <cell r="AI157">
            <v>1948</v>
          </cell>
          <cell r="AJ157">
            <v>1948</v>
          </cell>
          <cell r="AK157">
            <v>182</v>
          </cell>
          <cell r="AL157">
            <v>46</v>
          </cell>
          <cell r="AM157">
            <v>45</v>
          </cell>
          <cell r="AN157">
            <v>45</v>
          </cell>
          <cell r="AO157">
            <v>46</v>
          </cell>
          <cell r="AP157">
            <v>10600</v>
          </cell>
          <cell r="AQ157">
            <v>4770</v>
          </cell>
          <cell r="AR157">
            <v>1166</v>
          </cell>
          <cell r="AS157">
            <v>318</v>
          </cell>
          <cell r="AT157">
            <v>4346</v>
          </cell>
          <cell r="AU157">
            <v>5947</v>
          </cell>
          <cell r="AV157">
            <v>1362</v>
          </cell>
          <cell r="AW157">
            <v>1579</v>
          </cell>
          <cell r="AX157">
            <v>1559</v>
          </cell>
          <cell r="AY157">
            <v>1447</v>
          </cell>
          <cell r="AZ157">
            <v>0</v>
          </cell>
          <cell r="BA157">
            <v>0</v>
          </cell>
          <cell r="BB157">
            <v>0</v>
          </cell>
          <cell r="BC157">
            <v>0</v>
          </cell>
          <cell r="BD157">
            <v>0</v>
          </cell>
          <cell r="BE157">
            <v>0</v>
          </cell>
          <cell r="BF157">
            <v>0</v>
          </cell>
          <cell r="BG157">
            <v>0</v>
          </cell>
          <cell r="BH157">
            <v>0</v>
          </cell>
          <cell r="BI157">
            <v>0</v>
          </cell>
          <cell r="BJ157">
            <v>0</v>
          </cell>
          <cell r="BK157">
            <v>0</v>
          </cell>
          <cell r="BL157">
            <v>0</v>
          </cell>
          <cell r="BM157">
            <v>0</v>
          </cell>
          <cell r="BN157">
            <v>0</v>
          </cell>
          <cell r="BO157">
            <v>0</v>
          </cell>
          <cell r="BP157">
            <v>0</v>
          </cell>
          <cell r="BQ157">
            <v>0</v>
          </cell>
          <cell r="BR157">
            <v>0</v>
          </cell>
          <cell r="BS157">
            <v>0</v>
          </cell>
          <cell r="BT157">
            <v>0</v>
          </cell>
          <cell r="BU157">
            <v>0</v>
          </cell>
          <cell r="BV157">
            <v>0</v>
          </cell>
          <cell r="BW157">
            <v>0</v>
          </cell>
          <cell r="BX157">
            <v>0</v>
          </cell>
          <cell r="BY157">
            <v>5172</v>
          </cell>
          <cell r="BZ157">
            <v>1164</v>
          </cell>
          <cell r="CA157">
            <v>1387</v>
          </cell>
          <cell r="CB157">
            <v>1367</v>
          </cell>
          <cell r="CC157">
            <v>1254</v>
          </cell>
          <cell r="CD157">
            <v>3000</v>
          </cell>
          <cell r="CE157">
            <v>750</v>
          </cell>
          <cell r="CF157">
            <v>750</v>
          </cell>
          <cell r="CG157">
            <v>750</v>
          </cell>
          <cell r="CH157">
            <v>750</v>
          </cell>
          <cell r="CI157">
            <v>640</v>
          </cell>
          <cell r="CJ157">
            <v>160</v>
          </cell>
          <cell r="CK157">
            <v>160</v>
          </cell>
          <cell r="CL157">
            <v>160</v>
          </cell>
          <cell r="CM157">
            <v>160</v>
          </cell>
          <cell r="CN157">
            <v>1532</v>
          </cell>
          <cell r="CO157">
            <v>254</v>
          </cell>
          <cell r="CP157">
            <v>477</v>
          </cell>
          <cell r="CQ157">
            <v>457</v>
          </cell>
          <cell r="CR157">
            <v>344</v>
          </cell>
          <cell r="CS157">
            <v>775</v>
          </cell>
          <cell r="CT157">
            <v>198</v>
          </cell>
          <cell r="CU157">
            <v>192</v>
          </cell>
          <cell r="CV157">
            <v>192</v>
          </cell>
          <cell r="CW157">
            <v>193</v>
          </cell>
          <cell r="CX157">
            <v>9954</v>
          </cell>
          <cell r="CY157">
            <v>3484</v>
          </cell>
          <cell r="CZ157">
            <v>1692</v>
          </cell>
          <cell r="DA157">
            <v>1692</v>
          </cell>
          <cell r="DB157">
            <v>3086</v>
          </cell>
          <cell r="DC157">
            <v>13112</v>
          </cell>
          <cell r="DD157">
            <v>3278</v>
          </cell>
          <cell r="DE157">
            <v>3278</v>
          </cell>
          <cell r="DF157">
            <v>3278</v>
          </cell>
          <cell r="DG157">
            <v>3278</v>
          </cell>
          <cell r="DH157">
            <v>0</v>
          </cell>
          <cell r="DI157">
            <v>0</v>
          </cell>
          <cell r="DJ157">
            <v>0</v>
          </cell>
          <cell r="DK157">
            <v>0</v>
          </cell>
          <cell r="DL157">
            <v>0</v>
          </cell>
          <cell r="DM157">
            <v>0</v>
          </cell>
          <cell r="DN157">
            <v>0</v>
          </cell>
          <cell r="DO157">
            <v>0</v>
          </cell>
          <cell r="DP157">
            <v>0</v>
          </cell>
          <cell r="DQ157">
            <v>0</v>
          </cell>
          <cell r="DR157">
            <v>0</v>
          </cell>
          <cell r="DS157">
            <v>0</v>
          </cell>
          <cell r="DT157">
            <v>0</v>
          </cell>
          <cell r="DU157">
            <v>0</v>
          </cell>
          <cell r="DV157">
            <v>0</v>
          </cell>
          <cell r="DW157">
            <v>0</v>
          </cell>
          <cell r="DX157">
            <v>0</v>
          </cell>
          <cell r="DY157">
            <v>0</v>
          </cell>
          <cell r="DZ157">
            <v>0</v>
          </cell>
          <cell r="EA157">
            <v>0</v>
          </cell>
          <cell r="EB157">
            <v>0</v>
          </cell>
          <cell r="EC157">
            <v>0</v>
          </cell>
          <cell r="ED157">
            <v>0</v>
          </cell>
          <cell r="EE157">
            <v>0</v>
          </cell>
          <cell r="EF157">
            <v>0</v>
          </cell>
          <cell r="EG157">
            <v>0</v>
          </cell>
          <cell r="EH157">
            <v>0</v>
          </cell>
          <cell r="EI157">
            <v>0</v>
          </cell>
          <cell r="EJ157">
            <v>0</v>
          </cell>
          <cell r="EK157">
            <v>0</v>
          </cell>
          <cell r="EL157">
            <v>380615</v>
          </cell>
          <cell r="EM157">
            <v>93049</v>
          </cell>
          <cell r="EN157">
            <v>95067</v>
          </cell>
          <cell r="EO157">
            <v>103040</v>
          </cell>
          <cell r="EP157">
            <v>89459</v>
          </cell>
          <cell r="EQ157">
            <v>0</v>
          </cell>
          <cell r="ER157">
            <v>0</v>
          </cell>
          <cell r="ES157">
            <v>0</v>
          </cell>
          <cell r="ET157">
            <v>0</v>
          </cell>
          <cell r="EU157">
            <v>0</v>
          </cell>
          <cell r="EV157">
            <v>0</v>
          </cell>
          <cell r="EW157">
            <v>0</v>
          </cell>
          <cell r="EX157">
            <v>0</v>
          </cell>
          <cell r="EY157">
            <v>0</v>
          </cell>
          <cell r="EZ157">
            <v>0</v>
          </cell>
          <cell r="FA157">
            <v>0</v>
          </cell>
          <cell r="FB157">
            <v>0</v>
          </cell>
          <cell r="FC157">
            <v>0</v>
          </cell>
          <cell r="FD157">
            <v>0</v>
          </cell>
          <cell r="FE157">
            <v>0</v>
          </cell>
          <cell r="FF157">
            <v>0</v>
          </cell>
          <cell r="FG157">
            <v>0</v>
          </cell>
          <cell r="FH157">
            <v>0</v>
          </cell>
          <cell r="FI157">
            <v>0</v>
          </cell>
          <cell r="FJ157">
            <v>0</v>
          </cell>
          <cell r="FK157">
            <v>0</v>
          </cell>
          <cell r="FL157">
            <v>0</v>
          </cell>
          <cell r="FM157">
            <v>0</v>
          </cell>
          <cell r="FN157">
            <v>0</v>
          </cell>
          <cell r="FO157">
            <v>0</v>
          </cell>
          <cell r="FP157">
            <v>0</v>
          </cell>
          <cell r="FQ157">
            <v>0</v>
          </cell>
          <cell r="FR157">
            <v>0</v>
          </cell>
          <cell r="FS157">
            <v>0</v>
          </cell>
          <cell r="FT157">
            <v>0</v>
          </cell>
          <cell r="FU157">
            <v>0</v>
          </cell>
          <cell r="FV157">
            <v>0</v>
          </cell>
          <cell r="FW157">
            <v>0</v>
          </cell>
          <cell r="FX157">
            <v>0</v>
          </cell>
          <cell r="FY157">
            <v>0</v>
          </cell>
          <cell r="FZ157">
            <v>261805</v>
          </cell>
          <cell r="GA157">
            <v>64361</v>
          </cell>
          <cell r="GB157">
            <v>67520</v>
          </cell>
          <cell r="GC157">
            <v>69727</v>
          </cell>
          <cell r="GD157">
            <v>60197</v>
          </cell>
          <cell r="GE157">
            <v>237257</v>
          </cell>
          <cell r="GF157">
            <v>58313</v>
          </cell>
          <cell r="GG157">
            <v>61212</v>
          </cell>
          <cell r="GH157">
            <v>63236</v>
          </cell>
          <cell r="GI157">
            <v>54496</v>
          </cell>
          <cell r="GJ157">
            <v>14321</v>
          </cell>
          <cell r="GK157">
            <v>3520</v>
          </cell>
          <cell r="GL157">
            <v>3694</v>
          </cell>
          <cell r="GM157">
            <v>3817</v>
          </cell>
          <cell r="GN157">
            <v>3290</v>
          </cell>
          <cell r="GO157">
            <v>7074</v>
          </cell>
          <cell r="GP157">
            <v>1739</v>
          </cell>
          <cell r="GQ157">
            <v>1825</v>
          </cell>
          <cell r="GR157">
            <v>1885</v>
          </cell>
          <cell r="GS157">
            <v>1625</v>
          </cell>
          <cell r="GT157">
            <v>3153</v>
          </cell>
          <cell r="GU157">
            <v>789</v>
          </cell>
          <cell r="GV157">
            <v>789</v>
          </cell>
          <cell r="GW157">
            <v>789</v>
          </cell>
          <cell r="GX157">
            <v>786</v>
          </cell>
          <cell r="GY157">
            <v>0</v>
          </cell>
          <cell r="GZ157">
            <v>0</v>
          </cell>
          <cell r="HA157">
            <v>0</v>
          </cell>
          <cell r="HB157">
            <v>0</v>
          </cell>
          <cell r="HC157">
            <v>0</v>
          </cell>
          <cell r="HD157">
            <v>36096</v>
          </cell>
          <cell r="HE157">
            <v>7947</v>
          </cell>
          <cell r="HF157">
            <v>7947</v>
          </cell>
          <cell r="HG157">
            <v>12256</v>
          </cell>
          <cell r="HH157">
            <v>7946</v>
          </cell>
          <cell r="HI157">
            <v>4309</v>
          </cell>
          <cell r="HJ157">
            <v>0</v>
          </cell>
          <cell r="HK157">
            <v>0</v>
          </cell>
          <cell r="HL157">
            <v>4309</v>
          </cell>
          <cell r="HM157">
            <v>0</v>
          </cell>
          <cell r="HN157">
            <v>2922</v>
          </cell>
          <cell r="HO157">
            <v>262</v>
          </cell>
          <cell r="HP157">
            <v>624</v>
          </cell>
          <cell r="HQ157">
            <v>1149</v>
          </cell>
          <cell r="HR157">
            <v>887</v>
          </cell>
          <cell r="HS157">
            <v>0</v>
          </cell>
          <cell r="HT157">
            <v>0</v>
          </cell>
          <cell r="HU157">
            <v>0</v>
          </cell>
          <cell r="HV157">
            <v>0</v>
          </cell>
          <cell r="HW157">
            <v>0</v>
          </cell>
          <cell r="HX157">
            <v>7073</v>
          </cell>
          <cell r="HY157">
            <v>1768</v>
          </cell>
          <cell r="HZ157">
            <v>2063</v>
          </cell>
          <cell r="IA157">
            <v>1763</v>
          </cell>
          <cell r="IB157">
            <v>1479</v>
          </cell>
          <cell r="IC157">
            <v>0</v>
          </cell>
          <cell r="ID157">
            <v>0</v>
          </cell>
          <cell r="IE157">
            <v>0</v>
          </cell>
          <cell r="IF157">
            <v>0</v>
          </cell>
          <cell r="IG157">
            <v>0</v>
          </cell>
          <cell r="IH157">
            <v>105</v>
          </cell>
          <cell r="II157">
            <v>26</v>
          </cell>
          <cell r="IJ157">
            <v>21</v>
          </cell>
          <cell r="IK157">
            <v>21</v>
          </cell>
          <cell r="IL157">
            <v>37</v>
          </cell>
          <cell r="IM157">
            <v>500</v>
          </cell>
          <cell r="IN157">
            <v>0</v>
          </cell>
          <cell r="IO157">
            <v>100</v>
          </cell>
          <cell r="IP157">
            <v>100</v>
          </cell>
          <cell r="IQ157">
            <v>300</v>
          </cell>
        </row>
        <row r="165">
          <cell r="B165">
            <v>121470795</v>
          </cell>
          <cell r="C165">
            <v>27673470</v>
          </cell>
          <cell r="D165">
            <v>30231571</v>
          </cell>
          <cell r="E165">
            <v>31816862</v>
          </cell>
          <cell r="F165">
            <v>31748892</v>
          </cell>
          <cell r="G165">
            <v>10264844</v>
          </cell>
          <cell r="H165">
            <v>2100910</v>
          </cell>
          <cell r="I165">
            <v>2346763</v>
          </cell>
          <cell r="J165">
            <v>2726482</v>
          </cell>
          <cell r="K165">
            <v>3090689</v>
          </cell>
          <cell r="L165">
            <v>2042983</v>
          </cell>
          <cell r="M165">
            <v>209742</v>
          </cell>
          <cell r="N165">
            <v>440201</v>
          </cell>
          <cell r="O165">
            <v>637152</v>
          </cell>
          <cell r="P165">
            <v>755888</v>
          </cell>
          <cell r="Q165">
            <v>684305</v>
          </cell>
          <cell r="R165">
            <v>85191</v>
          </cell>
          <cell r="S165">
            <v>139875</v>
          </cell>
          <cell r="T165">
            <v>209593</v>
          </cell>
          <cell r="U165">
            <v>249646</v>
          </cell>
          <cell r="V165">
            <v>1358678</v>
          </cell>
          <cell r="W165">
            <v>124551</v>
          </cell>
          <cell r="X165">
            <v>300326</v>
          </cell>
          <cell r="Y165">
            <v>427559</v>
          </cell>
          <cell r="Z165">
            <v>506242</v>
          </cell>
          <cell r="AA165">
            <v>2097668</v>
          </cell>
          <cell r="AB165">
            <v>669956</v>
          </cell>
          <cell r="AC165">
            <v>426869</v>
          </cell>
          <cell r="AD165">
            <v>385004</v>
          </cell>
          <cell r="AE165">
            <v>615839</v>
          </cell>
          <cell r="AF165">
            <v>1429619</v>
          </cell>
          <cell r="AG165">
            <v>357405</v>
          </cell>
          <cell r="AH165">
            <v>357405</v>
          </cell>
          <cell r="AI165">
            <v>357405</v>
          </cell>
          <cell r="AJ165">
            <v>357404</v>
          </cell>
          <cell r="AK165">
            <v>103499</v>
          </cell>
          <cell r="AL165">
            <v>25642</v>
          </cell>
          <cell r="AM165">
            <v>26337</v>
          </cell>
          <cell r="AN165">
            <v>25473</v>
          </cell>
          <cell r="AO165">
            <v>26047</v>
          </cell>
          <cell r="AP165">
            <v>564550</v>
          </cell>
          <cell r="AQ165">
            <v>286909</v>
          </cell>
          <cell r="AR165">
            <v>43127</v>
          </cell>
          <cell r="AS165">
            <v>2126</v>
          </cell>
          <cell r="AT165">
            <v>232388</v>
          </cell>
          <cell r="AU165">
            <v>3192475</v>
          </cell>
          <cell r="AV165">
            <v>420018</v>
          </cell>
          <cell r="AW165">
            <v>802761</v>
          </cell>
          <cell r="AX165">
            <v>1010252</v>
          </cell>
          <cell r="AY165">
            <v>959444</v>
          </cell>
          <cell r="AZ165">
            <v>1905450</v>
          </cell>
          <cell r="BA165">
            <v>177364</v>
          </cell>
          <cell r="BB165">
            <v>438356</v>
          </cell>
          <cell r="BC165">
            <v>642817</v>
          </cell>
          <cell r="BD165">
            <v>646913</v>
          </cell>
          <cell r="BE165">
            <v>332313</v>
          </cell>
          <cell r="BF165">
            <v>39114</v>
          </cell>
          <cell r="BG165">
            <v>68344</v>
          </cell>
          <cell r="BH165">
            <v>100476</v>
          </cell>
          <cell r="BI165">
            <v>124379</v>
          </cell>
          <cell r="BJ165">
            <v>50760</v>
          </cell>
          <cell r="BK165">
            <v>12690</v>
          </cell>
          <cell r="BL165">
            <v>12690</v>
          </cell>
          <cell r="BM165">
            <v>12690</v>
          </cell>
          <cell r="BN165">
            <v>12690</v>
          </cell>
          <cell r="BO165">
            <v>43199</v>
          </cell>
          <cell r="BP165">
            <v>10800</v>
          </cell>
          <cell r="BQ165">
            <v>10800</v>
          </cell>
          <cell r="BR165">
            <v>10800</v>
          </cell>
          <cell r="BS165">
            <v>10799</v>
          </cell>
          <cell r="BT165">
            <v>7561</v>
          </cell>
          <cell r="BU165">
            <v>1890</v>
          </cell>
          <cell r="BV165">
            <v>1890</v>
          </cell>
          <cell r="BW165">
            <v>1890</v>
          </cell>
          <cell r="BX165">
            <v>1891</v>
          </cell>
          <cell r="BY165">
            <v>863475</v>
          </cell>
          <cell r="BZ165">
            <v>147120</v>
          </cell>
          <cell r="CA165">
            <v>246054</v>
          </cell>
          <cell r="CB165">
            <v>251979</v>
          </cell>
          <cell r="CC165">
            <v>218322</v>
          </cell>
          <cell r="CD165">
            <v>416475</v>
          </cell>
          <cell r="CE165">
            <v>104122</v>
          </cell>
          <cell r="CF165">
            <v>104116</v>
          </cell>
          <cell r="CG165">
            <v>104116</v>
          </cell>
          <cell r="CH165">
            <v>104121</v>
          </cell>
          <cell r="CI165">
            <v>272589</v>
          </cell>
          <cell r="CJ165">
            <v>32642</v>
          </cell>
          <cell r="CK165">
            <v>86495</v>
          </cell>
          <cell r="CL165">
            <v>90279</v>
          </cell>
          <cell r="CM165">
            <v>63173</v>
          </cell>
          <cell r="CN165">
            <v>174411</v>
          </cell>
          <cell r="CO165">
            <v>10356</v>
          </cell>
          <cell r="CP165">
            <v>55443</v>
          </cell>
          <cell r="CQ165">
            <v>57584</v>
          </cell>
          <cell r="CR165">
            <v>51028</v>
          </cell>
          <cell r="CS165">
            <v>372790</v>
          </cell>
          <cell r="CT165">
            <v>82844</v>
          </cell>
          <cell r="CU165">
            <v>105661</v>
          </cell>
          <cell r="CV165">
            <v>102766</v>
          </cell>
          <cell r="CW165">
            <v>81519</v>
          </cell>
          <cell r="CX165">
            <v>2766804</v>
          </cell>
          <cell r="CY165">
            <v>759965</v>
          </cell>
          <cell r="CZ165">
            <v>635704</v>
          </cell>
          <cell r="DA165">
            <v>652845</v>
          </cell>
          <cell r="DB165">
            <v>718290</v>
          </cell>
          <cell r="DC165">
            <v>164914</v>
          </cell>
          <cell r="DD165">
            <v>41229</v>
          </cell>
          <cell r="DE165">
            <v>41228</v>
          </cell>
          <cell r="DF165">
            <v>41229</v>
          </cell>
          <cell r="DG165">
            <v>41228</v>
          </cell>
          <cell r="DH165">
            <v>37284216</v>
          </cell>
          <cell r="DI165">
            <v>8916262</v>
          </cell>
          <cell r="DJ165">
            <v>9532367</v>
          </cell>
          <cell r="DK165">
            <v>9626208</v>
          </cell>
          <cell r="DL165">
            <v>9209379</v>
          </cell>
          <cell r="DM165">
            <v>33258534</v>
          </cell>
          <cell r="DN165">
            <v>7947407</v>
          </cell>
          <cell r="DO165">
            <v>8506338</v>
          </cell>
          <cell r="DP165">
            <v>8591468</v>
          </cell>
          <cell r="DQ165">
            <v>8213321</v>
          </cell>
          <cell r="DR165">
            <v>2071454</v>
          </cell>
          <cell r="DS165">
            <v>494990</v>
          </cell>
          <cell r="DT165">
            <v>529804</v>
          </cell>
          <cell r="DU165">
            <v>535106</v>
          </cell>
          <cell r="DV165">
            <v>511554</v>
          </cell>
          <cell r="DW165">
            <v>1330794</v>
          </cell>
          <cell r="DX165">
            <v>318006</v>
          </cell>
          <cell r="DY165">
            <v>340366</v>
          </cell>
          <cell r="DZ165">
            <v>343775</v>
          </cell>
          <cell r="EA165">
            <v>328647</v>
          </cell>
          <cell r="EB165">
            <v>623434</v>
          </cell>
          <cell r="EC165">
            <v>155859</v>
          </cell>
          <cell r="ED165">
            <v>155859</v>
          </cell>
          <cell r="EE165">
            <v>155859</v>
          </cell>
          <cell r="EF165">
            <v>155857</v>
          </cell>
          <cell r="EG165">
            <v>0</v>
          </cell>
          <cell r="EH165">
            <v>0</v>
          </cell>
          <cell r="EI165">
            <v>0</v>
          </cell>
          <cell r="EJ165">
            <v>0</v>
          </cell>
          <cell r="EK165">
            <v>0</v>
          </cell>
          <cell r="EL165">
            <v>73921735</v>
          </cell>
          <cell r="EM165">
            <v>16656298</v>
          </cell>
          <cell r="EN165">
            <v>18352441</v>
          </cell>
          <cell r="EO165">
            <v>19464172</v>
          </cell>
          <cell r="EP165">
            <v>19448824</v>
          </cell>
          <cell r="EQ165">
            <v>924689</v>
          </cell>
          <cell r="ER165">
            <v>2134</v>
          </cell>
          <cell r="ES165">
            <v>159385</v>
          </cell>
          <cell r="ET165">
            <v>500737</v>
          </cell>
          <cell r="EU165">
            <v>262433</v>
          </cell>
          <cell r="EV165">
            <v>700158</v>
          </cell>
          <cell r="EW165">
            <v>1063</v>
          </cell>
          <cell r="EX165">
            <v>85383</v>
          </cell>
          <cell r="EY165">
            <v>370865</v>
          </cell>
          <cell r="EZ165">
            <v>242847</v>
          </cell>
          <cell r="FA165">
            <v>448833</v>
          </cell>
          <cell r="FB165">
            <v>1063</v>
          </cell>
          <cell r="FC165">
            <v>55511</v>
          </cell>
          <cell r="FD165">
            <v>276849</v>
          </cell>
          <cell r="FE165">
            <v>115410</v>
          </cell>
          <cell r="FF165">
            <v>0</v>
          </cell>
          <cell r="FG165">
            <v>0</v>
          </cell>
          <cell r="FH165">
            <v>0</v>
          </cell>
          <cell r="FI165">
            <v>0</v>
          </cell>
          <cell r="FJ165">
            <v>0</v>
          </cell>
          <cell r="FK165">
            <v>198433</v>
          </cell>
          <cell r="FL165">
            <v>0</v>
          </cell>
          <cell r="FM165">
            <v>26187</v>
          </cell>
          <cell r="FN165">
            <v>84850</v>
          </cell>
          <cell r="FO165">
            <v>87396</v>
          </cell>
          <cell r="FP165">
            <v>52892</v>
          </cell>
          <cell r="FQ165">
            <v>0</v>
          </cell>
          <cell r="FR165">
            <v>3685</v>
          </cell>
          <cell r="FS165">
            <v>9166</v>
          </cell>
          <cell r="FT165">
            <v>40041</v>
          </cell>
          <cell r="FU165">
            <v>224531</v>
          </cell>
          <cell r="FV165">
            <v>1071</v>
          </cell>
          <cell r="FW165">
            <v>74002</v>
          </cell>
          <cell r="FX165">
            <v>129872</v>
          </cell>
          <cell r="FY165">
            <v>19586</v>
          </cell>
          <cell r="FZ165">
            <v>1546061</v>
          </cell>
          <cell r="GA165">
            <v>370598</v>
          </cell>
          <cell r="GB165">
            <v>397153</v>
          </cell>
          <cell r="GC165">
            <v>399880</v>
          </cell>
          <cell r="GD165">
            <v>378430</v>
          </cell>
          <cell r="GE165">
            <v>1401122</v>
          </cell>
          <cell r="GF165">
            <v>335683</v>
          </cell>
          <cell r="GG165">
            <v>360042</v>
          </cell>
          <cell r="GH165">
            <v>362547</v>
          </cell>
          <cell r="GI165">
            <v>342850</v>
          </cell>
          <cell r="GJ165">
            <v>84566</v>
          </cell>
          <cell r="GK165">
            <v>20259</v>
          </cell>
          <cell r="GL165">
            <v>21728</v>
          </cell>
          <cell r="GM165">
            <v>21880</v>
          </cell>
          <cell r="GN165">
            <v>20699</v>
          </cell>
          <cell r="GO165">
            <v>41749</v>
          </cell>
          <cell r="GP165">
            <v>10003</v>
          </cell>
          <cell r="GQ165">
            <v>10730</v>
          </cell>
          <cell r="GR165">
            <v>10800</v>
          </cell>
          <cell r="GS165">
            <v>10216</v>
          </cell>
          <cell r="GT165">
            <v>18624</v>
          </cell>
          <cell r="GU165">
            <v>4653</v>
          </cell>
          <cell r="GV165">
            <v>4653</v>
          </cell>
          <cell r="GW165">
            <v>4653</v>
          </cell>
          <cell r="GX165">
            <v>4665</v>
          </cell>
          <cell r="GY165">
            <v>0</v>
          </cell>
          <cell r="GZ165">
            <v>0</v>
          </cell>
          <cell r="HA165">
            <v>0</v>
          </cell>
          <cell r="HB165">
            <v>0</v>
          </cell>
          <cell r="HC165">
            <v>0</v>
          </cell>
          <cell r="HD165">
            <v>1962315</v>
          </cell>
          <cell r="HE165">
            <v>462589</v>
          </cell>
          <cell r="HF165">
            <v>463571</v>
          </cell>
          <cell r="HG165">
            <v>571808</v>
          </cell>
          <cell r="HH165">
            <v>464347</v>
          </cell>
          <cell r="HI165">
            <v>107255</v>
          </cell>
          <cell r="HJ165">
            <v>0</v>
          </cell>
          <cell r="HK165">
            <v>0</v>
          </cell>
          <cell r="HL165">
            <v>107255</v>
          </cell>
          <cell r="HM165">
            <v>0</v>
          </cell>
          <cell r="HN165">
            <v>543002</v>
          </cell>
          <cell r="HO165">
            <v>53670</v>
          </cell>
          <cell r="HP165">
            <v>109439</v>
          </cell>
          <cell r="HQ165">
            <v>216782</v>
          </cell>
          <cell r="HR165">
            <v>163111</v>
          </cell>
          <cell r="HS165">
            <v>75650</v>
          </cell>
          <cell r="HT165">
            <v>7803</v>
          </cell>
          <cell r="HU165">
            <v>21558</v>
          </cell>
          <cell r="HV165">
            <v>26852</v>
          </cell>
          <cell r="HW165">
            <v>19437</v>
          </cell>
          <cell r="HX165">
            <v>563072</v>
          </cell>
          <cell r="HY165">
            <v>129132</v>
          </cell>
          <cell r="HZ165">
            <v>147742</v>
          </cell>
          <cell r="IA165">
            <v>139603</v>
          </cell>
          <cell r="IB165">
            <v>146595</v>
          </cell>
          <cell r="IC165">
            <v>144030</v>
          </cell>
          <cell r="ID165">
            <v>28527</v>
          </cell>
          <cell r="IE165">
            <v>43481</v>
          </cell>
          <cell r="IF165">
            <v>37739</v>
          </cell>
          <cell r="IG165">
            <v>34283</v>
          </cell>
          <cell r="IH165">
            <v>182030</v>
          </cell>
          <cell r="II165">
            <v>45508</v>
          </cell>
          <cell r="IJ165">
            <v>36406</v>
          </cell>
          <cell r="IK165">
            <v>36406</v>
          </cell>
          <cell r="IL165">
            <v>63710</v>
          </cell>
          <cell r="IM165">
            <v>106021</v>
          </cell>
          <cell r="IN165">
            <v>21504</v>
          </cell>
          <cell r="IO165">
            <v>28281</v>
          </cell>
          <cell r="IP165">
            <v>31356</v>
          </cell>
          <cell r="IQ165">
            <v>24880</v>
          </cell>
        </row>
        <row r="166">
          <cell r="B166">
            <v>20218419</v>
          </cell>
          <cell r="C166">
            <v>4534892</v>
          </cell>
          <cell r="D166">
            <v>5561177</v>
          </cell>
          <cell r="E166">
            <v>3347225</v>
          </cell>
          <cell r="F166">
            <v>6775125</v>
          </cell>
          <cell r="G166">
            <v>200564</v>
          </cell>
          <cell r="H166">
            <v>2123</v>
          </cell>
          <cell r="I166">
            <v>62123</v>
          </cell>
          <cell r="J166">
            <v>60587</v>
          </cell>
          <cell r="K166">
            <v>75731</v>
          </cell>
          <cell r="L166">
            <v>192073</v>
          </cell>
          <cell r="M166">
            <v>0</v>
          </cell>
          <cell r="N166">
            <v>60000</v>
          </cell>
          <cell r="O166">
            <v>58464</v>
          </cell>
          <cell r="P166">
            <v>73609</v>
          </cell>
          <cell r="Q166">
            <v>0</v>
          </cell>
          <cell r="R166">
            <v>0</v>
          </cell>
          <cell r="S166">
            <v>0</v>
          </cell>
          <cell r="T166">
            <v>0</v>
          </cell>
          <cell r="U166">
            <v>0</v>
          </cell>
          <cell r="V166">
            <v>192073</v>
          </cell>
          <cell r="W166">
            <v>0</v>
          </cell>
          <cell r="X166">
            <v>60000</v>
          </cell>
          <cell r="Y166">
            <v>58464</v>
          </cell>
          <cell r="Z166">
            <v>73609</v>
          </cell>
          <cell r="AA166">
            <v>0</v>
          </cell>
          <cell r="AB166">
            <v>0</v>
          </cell>
          <cell r="AC166">
            <v>0</v>
          </cell>
          <cell r="AD166">
            <v>0</v>
          </cell>
          <cell r="AE166">
            <v>0</v>
          </cell>
          <cell r="AF166">
            <v>0</v>
          </cell>
          <cell r="AG166">
            <v>0</v>
          </cell>
          <cell r="AH166">
            <v>0</v>
          </cell>
          <cell r="AI166">
            <v>0</v>
          </cell>
          <cell r="AJ166">
            <v>0</v>
          </cell>
          <cell r="AK166">
            <v>0</v>
          </cell>
          <cell r="AL166">
            <v>0</v>
          </cell>
          <cell r="AM166">
            <v>0</v>
          </cell>
          <cell r="AN166">
            <v>0</v>
          </cell>
          <cell r="AO166">
            <v>0</v>
          </cell>
          <cell r="AP166">
            <v>0</v>
          </cell>
          <cell r="AQ166">
            <v>0</v>
          </cell>
          <cell r="AR166">
            <v>0</v>
          </cell>
          <cell r="AS166">
            <v>0</v>
          </cell>
          <cell r="AT166">
            <v>0</v>
          </cell>
          <cell r="AU166">
            <v>499</v>
          </cell>
          <cell r="AV166">
            <v>125</v>
          </cell>
          <cell r="AW166">
            <v>125</v>
          </cell>
          <cell r="AX166">
            <v>125</v>
          </cell>
          <cell r="AY166">
            <v>124</v>
          </cell>
          <cell r="AZ166">
            <v>0</v>
          </cell>
          <cell r="BA166">
            <v>0</v>
          </cell>
          <cell r="BB166">
            <v>0</v>
          </cell>
          <cell r="BC166">
            <v>0</v>
          </cell>
          <cell r="BD166">
            <v>0</v>
          </cell>
          <cell r="BE166">
            <v>0</v>
          </cell>
          <cell r="BF166">
            <v>0</v>
          </cell>
          <cell r="BG166">
            <v>0</v>
          </cell>
          <cell r="BH166">
            <v>0</v>
          </cell>
          <cell r="BI166">
            <v>0</v>
          </cell>
          <cell r="BJ166">
            <v>0</v>
          </cell>
          <cell r="BK166">
            <v>0</v>
          </cell>
          <cell r="BL166">
            <v>0</v>
          </cell>
          <cell r="BM166">
            <v>0</v>
          </cell>
          <cell r="BN166">
            <v>0</v>
          </cell>
          <cell r="BO166">
            <v>0</v>
          </cell>
          <cell r="BP166">
            <v>0</v>
          </cell>
          <cell r="BQ166">
            <v>0</v>
          </cell>
          <cell r="BR166">
            <v>0</v>
          </cell>
          <cell r="BS166">
            <v>0</v>
          </cell>
          <cell r="BT166">
            <v>0</v>
          </cell>
          <cell r="BU166">
            <v>0</v>
          </cell>
          <cell r="BV166">
            <v>0</v>
          </cell>
          <cell r="BW166">
            <v>0</v>
          </cell>
          <cell r="BX166">
            <v>0</v>
          </cell>
          <cell r="BY166">
            <v>0</v>
          </cell>
          <cell r="BZ166">
            <v>0</v>
          </cell>
          <cell r="CA166">
            <v>0</v>
          </cell>
          <cell r="CB166">
            <v>0</v>
          </cell>
          <cell r="CC166">
            <v>0</v>
          </cell>
          <cell r="CD166">
            <v>0</v>
          </cell>
          <cell r="CE166">
            <v>0</v>
          </cell>
          <cell r="CF166">
            <v>0</v>
          </cell>
          <cell r="CG166">
            <v>0</v>
          </cell>
          <cell r="CH166">
            <v>0</v>
          </cell>
          <cell r="CI166">
            <v>0</v>
          </cell>
          <cell r="CJ166">
            <v>0</v>
          </cell>
          <cell r="CK166">
            <v>0</v>
          </cell>
          <cell r="CL166">
            <v>0</v>
          </cell>
          <cell r="CM166">
            <v>0</v>
          </cell>
          <cell r="CN166">
            <v>0</v>
          </cell>
          <cell r="CO166">
            <v>0</v>
          </cell>
          <cell r="CP166">
            <v>0</v>
          </cell>
          <cell r="CQ166">
            <v>0</v>
          </cell>
          <cell r="CR166">
            <v>0</v>
          </cell>
          <cell r="CS166">
            <v>499</v>
          </cell>
          <cell r="CT166">
            <v>125</v>
          </cell>
          <cell r="CU166">
            <v>125</v>
          </cell>
          <cell r="CV166">
            <v>125</v>
          </cell>
          <cell r="CW166">
            <v>124</v>
          </cell>
          <cell r="CX166">
            <v>7992</v>
          </cell>
          <cell r="CY166">
            <v>1998</v>
          </cell>
          <cell r="CZ166">
            <v>1998</v>
          </cell>
          <cell r="DA166">
            <v>1998</v>
          </cell>
          <cell r="DB166">
            <v>1998</v>
          </cell>
          <cell r="DC166">
            <v>0</v>
          </cell>
          <cell r="DD166">
            <v>0</v>
          </cell>
          <cell r="DE166">
            <v>0</v>
          </cell>
          <cell r="DF166">
            <v>0</v>
          </cell>
          <cell r="DG166">
            <v>0</v>
          </cell>
          <cell r="DH166">
            <v>9164243</v>
          </cell>
          <cell r="DI166">
            <v>2111857</v>
          </cell>
          <cell r="DJ166">
            <v>2877971</v>
          </cell>
          <cell r="DK166">
            <v>524052</v>
          </cell>
          <cell r="DL166">
            <v>3650363</v>
          </cell>
          <cell r="DM166">
            <v>8175422</v>
          </cell>
          <cell r="DN166">
            <v>1890134</v>
          </cell>
          <cell r="DO166">
            <v>2564199</v>
          </cell>
          <cell r="DP166">
            <v>462986</v>
          </cell>
          <cell r="DQ166">
            <v>3258103</v>
          </cell>
          <cell r="DR166">
            <v>508809</v>
          </cell>
          <cell r="DS166">
            <v>117634</v>
          </cell>
          <cell r="DT166">
            <v>159604</v>
          </cell>
          <cell r="DU166">
            <v>28752</v>
          </cell>
          <cell r="DV166">
            <v>202819</v>
          </cell>
          <cell r="DW166">
            <v>326879</v>
          </cell>
          <cell r="DX166">
            <v>75570</v>
          </cell>
          <cell r="DY166">
            <v>102540</v>
          </cell>
          <cell r="DZ166">
            <v>18472</v>
          </cell>
          <cell r="EA166">
            <v>130297</v>
          </cell>
          <cell r="EB166">
            <v>153133</v>
          </cell>
          <cell r="EC166">
            <v>28519</v>
          </cell>
          <cell r="ED166">
            <v>51628</v>
          </cell>
          <cell r="EE166">
            <v>13842</v>
          </cell>
          <cell r="EF166">
            <v>59144</v>
          </cell>
          <cell r="EG166">
            <v>0</v>
          </cell>
          <cell r="EH166">
            <v>0</v>
          </cell>
          <cell r="EI166">
            <v>0</v>
          </cell>
          <cell r="EJ166">
            <v>0</v>
          </cell>
          <cell r="EK166">
            <v>0</v>
          </cell>
          <cell r="EL166">
            <v>10853612</v>
          </cell>
          <cell r="EM166">
            <v>2420912</v>
          </cell>
          <cell r="EN166">
            <v>2621083</v>
          </cell>
          <cell r="EO166">
            <v>2762586</v>
          </cell>
          <cell r="EP166">
            <v>3049031</v>
          </cell>
          <cell r="EQ166">
            <v>100000</v>
          </cell>
          <cell r="ER166">
            <v>0</v>
          </cell>
          <cell r="ES166">
            <v>0</v>
          </cell>
          <cell r="ET166">
            <v>50000</v>
          </cell>
          <cell r="EU166">
            <v>50000</v>
          </cell>
          <cell r="EV166">
            <v>100000</v>
          </cell>
          <cell r="EW166">
            <v>0</v>
          </cell>
          <cell r="EX166">
            <v>0</v>
          </cell>
          <cell r="EY166">
            <v>50000</v>
          </cell>
          <cell r="EZ166">
            <v>50000</v>
          </cell>
          <cell r="FA166">
            <v>100000</v>
          </cell>
          <cell r="FB166">
            <v>0</v>
          </cell>
          <cell r="FC166">
            <v>0</v>
          </cell>
          <cell r="FD166">
            <v>50000</v>
          </cell>
          <cell r="FE166">
            <v>50000</v>
          </cell>
          <cell r="FF166">
            <v>0</v>
          </cell>
          <cell r="FG166">
            <v>0</v>
          </cell>
          <cell r="FH166">
            <v>0</v>
          </cell>
          <cell r="FI166">
            <v>0</v>
          </cell>
          <cell r="FJ166">
            <v>0</v>
          </cell>
          <cell r="FK166">
            <v>0</v>
          </cell>
          <cell r="FL166">
            <v>0</v>
          </cell>
          <cell r="FM166">
            <v>0</v>
          </cell>
          <cell r="FN166">
            <v>0</v>
          </cell>
          <cell r="FO166">
            <v>0</v>
          </cell>
          <cell r="FP166">
            <v>0</v>
          </cell>
          <cell r="FQ166">
            <v>0</v>
          </cell>
          <cell r="FR166">
            <v>0</v>
          </cell>
          <cell r="FS166">
            <v>0</v>
          </cell>
          <cell r="FT166">
            <v>0</v>
          </cell>
          <cell r="FU166">
            <v>0</v>
          </cell>
          <cell r="FV166">
            <v>0</v>
          </cell>
          <cell r="FW166">
            <v>0</v>
          </cell>
          <cell r="FX166">
            <v>0</v>
          </cell>
          <cell r="FY166">
            <v>0</v>
          </cell>
          <cell r="FZ166">
            <v>745748</v>
          </cell>
          <cell r="GA166">
            <v>168383</v>
          </cell>
          <cell r="GB166">
            <v>180707</v>
          </cell>
          <cell r="GC166">
            <v>143706</v>
          </cell>
          <cell r="GD166">
            <v>252952</v>
          </cell>
          <cell r="GE166">
            <v>675808</v>
          </cell>
          <cell r="GF166">
            <v>152764</v>
          </cell>
          <cell r="GG166">
            <v>163638</v>
          </cell>
          <cell r="GH166">
            <v>130072</v>
          </cell>
          <cell r="GI166">
            <v>229334</v>
          </cell>
          <cell r="GJ166">
            <v>40791</v>
          </cell>
          <cell r="GK166">
            <v>9222</v>
          </cell>
          <cell r="GL166">
            <v>9880</v>
          </cell>
          <cell r="GM166">
            <v>7853</v>
          </cell>
          <cell r="GN166">
            <v>13836</v>
          </cell>
          <cell r="GO166">
            <v>20167</v>
          </cell>
          <cell r="GP166">
            <v>4558</v>
          </cell>
          <cell r="GQ166">
            <v>4881</v>
          </cell>
          <cell r="GR166">
            <v>3886</v>
          </cell>
          <cell r="GS166">
            <v>6842</v>
          </cell>
          <cell r="GT166">
            <v>8982</v>
          </cell>
          <cell r="GU166">
            <v>1839</v>
          </cell>
          <cell r="GV166">
            <v>2308</v>
          </cell>
          <cell r="GW166">
            <v>1895</v>
          </cell>
          <cell r="GX166">
            <v>2940</v>
          </cell>
          <cell r="GY166">
            <v>0</v>
          </cell>
          <cell r="GZ166">
            <v>0</v>
          </cell>
          <cell r="HA166">
            <v>0</v>
          </cell>
          <cell r="HB166">
            <v>0</v>
          </cell>
          <cell r="HC166">
            <v>0</v>
          </cell>
          <cell r="HD166">
            <v>0</v>
          </cell>
          <cell r="HE166">
            <v>0</v>
          </cell>
          <cell r="HF166">
            <v>0</v>
          </cell>
          <cell r="HG166">
            <v>0</v>
          </cell>
          <cell r="HH166">
            <v>0</v>
          </cell>
          <cell r="HI166">
            <v>0</v>
          </cell>
          <cell r="HJ166">
            <v>0</v>
          </cell>
          <cell r="HK166">
            <v>0</v>
          </cell>
          <cell r="HL166">
            <v>0</v>
          </cell>
          <cell r="HM166">
            <v>0</v>
          </cell>
          <cell r="HN166">
            <v>966</v>
          </cell>
          <cell r="HO166">
            <v>241</v>
          </cell>
          <cell r="HP166">
            <v>243</v>
          </cell>
          <cell r="HQ166">
            <v>240</v>
          </cell>
          <cell r="HR166">
            <v>242</v>
          </cell>
          <cell r="HS166">
            <v>0</v>
          </cell>
          <cell r="HT166">
            <v>0</v>
          </cell>
          <cell r="HU166">
            <v>0</v>
          </cell>
          <cell r="HV166">
            <v>0</v>
          </cell>
          <cell r="HW166">
            <v>0</v>
          </cell>
          <cell r="HX166">
            <v>35389</v>
          </cell>
          <cell r="HY166">
            <v>8903</v>
          </cell>
          <cell r="HZ166">
            <v>7503</v>
          </cell>
          <cell r="IA166">
            <v>7503</v>
          </cell>
          <cell r="IB166">
            <v>11480</v>
          </cell>
          <cell r="IC166">
            <v>0</v>
          </cell>
          <cell r="ID166">
            <v>0</v>
          </cell>
          <cell r="IE166">
            <v>0</v>
          </cell>
          <cell r="IF166">
            <v>0</v>
          </cell>
          <cell r="IG166">
            <v>0</v>
          </cell>
          <cell r="IH166">
            <v>28000</v>
          </cell>
          <cell r="II166">
            <v>7000</v>
          </cell>
          <cell r="IJ166">
            <v>5600</v>
          </cell>
          <cell r="IK166">
            <v>5600</v>
          </cell>
          <cell r="IL166">
            <v>9800</v>
          </cell>
          <cell r="IM166">
            <v>24883</v>
          </cell>
          <cell r="IN166">
            <v>4577</v>
          </cell>
          <cell r="IO166">
            <v>7028</v>
          </cell>
          <cell r="IP166">
            <v>7865</v>
          </cell>
          <cell r="IQ166">
            <v>5413</v>
          </cell>
        </row>
        <row r="167">
          <cell r="B167">
            <v>0</v>
          </cell>
          <cell r="C167">
            <v>0</v>
          </cell>
          <cell r="D167">
            <v>0</v>
          </cell>
          <cell r="E167">
            <v>0</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0</v>
          </cell>
          <cell r="AG167">
            <v>0</v>
          </cell>
          <cell r="AH167">
            <v>0</v>
          </cell>
          <cell r="AI167">
            <v>0</v>
          </cell>
          <cell r="AJ167">
            <v>0</v>
          </cell>
          <cell r="AK167">
            <v>0</v>
          </cell>
          <cell r="AL167">
            <v>0</v>
          </cell>
          <cell r="AM167">
            <v>0</v>
          </cell>
          <cell r="AN167">
            <v>0</v>
          </cell>
          <cell r="AO167">
            <v>0</v>
          </cell>
          <cell r="AP167">
            <v>0</v>
          </cell>
          <cell r="AQ167">
            <v>0</v>
          </cell>
          <cell r="AR167">
            <v>0</v>
          </cell>
          <cell r="AS167">
            <v>0</v>
          </cell>
          <cell r="AT167">
            <v>0</v>
          </cell>
          <cell r="AU167">
            <v>0</v>
          </cell>
          <cell r="AV167">
            <v>0</v>
          </cell>
          <cell r="AW167">
            <v>0</v>
          </cell>
          <cell r="AX167">
            <v>0</v>
          </cell>
          <cell r="AY167">
            <v>0</v>
          </cell>
          <cell r="AZ167">
            <v>0</v>
          </cell>
          <cell r="BA167">
            <v>0</v>
          </cell>
          <cell r="BB167">
            <v>0</v>
          </cell>
          <cell r="BC167">
            <v>0</v>
          </cell>
          <cell r="BD167">
            <v>0</v>
          </cell>
          <cell r="BE167">
            <v>0</v>
          </cell>
          <cell r="BF167">
            <v>0</v>
          </cell>
          <cell r="BG167">
            <v>0</v>
          </cell>
          <cell r="BH167">
            <v>0</v>
          </cell>
          <cell r="BI167">
            <v>0</v>
          </cell>
          <cell r="BJ167">
            <v>0</v>
          </cell>
          <cell r="BK167">
            <v>0</v>
          </cell>
          <cell r="BL167">
            <v>0</v>
          </cell>
          <cell r="BM167">
            <v>0</v>
          </cell>
          <cell r="BN167">
            <v>0</v>
          </cell>
          <cell r="BO167">
            <v>0</v>
          </cell>
          <cell r="BP167">
            <v>0</v>
          </cell>
          <cell r="BQ167">
            <v>0</v>
          </cell>
          <cell r="BR167">
            <v>0</v>
          </cell>
          <cell r="BS167">
            <v>0</v>
          </cell>
          <cell r="BT167">
            <v>0</v>
          </cell>
          <cell r="BU167">
            <v>0</v>
          </cell>
          <cell r="BV167">
            <v>0</v>
          </cell>
          <cell r="BW167">
            <v>0</v>
          </cell>
          <cell r="BX167">
            <v>0</v>
          </cell>
          <cell r="BY167">
            <v>0</v>
          </cell>
          <cell r="BZ167">
            <v>0</v>
          </cell>
          <cell r="CA167">
            <v>0</v>
          </cell>
          <cell r="CB167">
            <v>0</v>
          </cell>
          <cell r="CC167">
            <v>0</v>
          </cell>
          <cell r="CD167">
            <v>0</v>
          </cell>
          <cell r="CE167">
            <v>0</v>
          </cell>
          <cell r="CF167">
            <v>0</v>
          </cell>
          <cell r="CG167">
            <v>0</v>
          </cell>
          <cell r="CH167">
            <v>0</v>
          </cell>
          <cell r="CI167">
            <v>0</v>
          </cell>
          <cell r="CJ167">
            <v>0</v>
          </cell>
          <cell r="CK167">
            <v>0</v>
          </cell>
          <cell r="CL167">
            <v>0</v>
          </cell>
          <cell r="CM167">
            <v>0</v>
          </cell>
          <cell r="CN167">
            <v>0</v>
          </cell>
          <cell r="CO167">
            <v>0</v>
          </cell>
          <cell r="CP167">
            <v>0</v>
          </cell>
          <cell r="CQ167">
            <v>0</v>
          </cell>
          <cell r="CR167">
            <v>0</v>
          </cell>
          <cell r="CS167">
            <v>0</v>
          </cell>
          <cell r="CT167">
            <v>0</v>
          </cell>
          <cell r="CU167">
            <v>0</v>
          </cell>
          <cell r="CV167">
            <v>0</v>
          </cell>
          <cell r="CW167">
            <v>0</v>
          </cell>
          <cell r="CX167">
            <v>0</v>
          </cell>
          <cell r="CY167">
            <v>0</v>
          </cell>
          <cell r="CZ167">
            <v>0</v>
          </cell>
          <cell r="DA167">
            <v>0</v>
          </cell>
          <cell r="DB167">
            <v>0</v>
          </cell>
          <cell r="DC167">
            <v>0</v>
          </cell>
          <cell r="DD167">
            <v>0</v>
          </cell>
          <cell r="DE167">
            <v>0</v>
          </cell>
          <cell r="DF167">
            <v>0</v>
          </cell>
          <cell r="DG167">
            <v>0</v>
          </cell>
          <cell r="DH167">
            <v>0</v>
          </cell>
          <cell r="DI167">
            <v>0</v>
          </cell>
          <cell r="DJ167">
            <v>0</v>
          </cell>
          <cell r="DK167">
            <v>0</v>
          </cell>
          <cell r="DL167">
            <v>0</v>
          </cell>
          <cell r="DM167">
            <v>0</v>
          </cell>
          <cell r="DN167">
            <v>0</v>
          </cell>
          <cell r="DO167">
            <v>0</v>
          </cell>
          <cell r="DP167">
            <v>0</v>
          </cell>
          <cell r="DQ167">
            <v>0</v>
          </cell>
          <cell r="DR167">
            <v>0</v>
          </cell>
          <cell r="DS167">
            <v>0</v>
          </cell>
          <cell r="DT167">
            <v>0</v>
          </cell>
          <cell r="DU167">
            <v>0</v>
          </cell>
          <cell r="DV167">
            <v>0</v>
          </cell>
          <cell r="DW167">
            <v>0</v>
          </cell>
          <cell r="DX167">
            <v>0</v>
          </cell>
          <cell r="DY167">
            <v>0</v>
          </cell>
          <cell r="DZ167">
            <v>0</v>
          </cell>
          <cell r="EA167">
            <v>0</v>
          </cell>
          <cell r="EB167">
            <v>0</v>
          </cell>
          <cell r="EC167">
            <v>0</v>
          </cell>
          <cell r="ED167">
            <v>0</v>
          </cell>
          <cell r="EE167">
            <v>0</v>
          </cell>
          <cell r="EF167">
            <v>0</v>
          </cell>
          <cell r="EG167">
            <v>0</v>
          </cell>
          <cell r="EH167">
            <v>0</v>
          </cell>
          <cell r="EI167">
            <v>0</v>
          </cell>
          <cell r="EJ167">
            <v>0</v>
          </cell>
          <cell r="EK167">
            <v>0</v>
          </cell>
          <cell r="EL167">
            <v>0</v>
          </cell>
          <cell r="EM167">
            <v>0</v>
          </cell>
          <cell r="EN167">
            <v>0</v>
          </cell>
          <cell r="EO167">
            <v>0</v>
          </cell>
          <cell r="EP167">
            <v>0</v>
          </cell>
          <cell r="EQ167">
            <v>0</v>
          </cell>
          <cell r="ER167">
            <v>0</v>
          </cell>
          <cell r="ES167">
            <v>0</v>
          </cell>
          <cell r="ET167">
            <v>0</v>
          </cell>
          <cell r="EU167">
            <v>0</v>
          </cell>
          <cell r="EV167">
            <v>0</v>
          </cell>
          <cell r="EW167">
            <v>0</v>
          </cell>
          <cell r="EX167">
            <v>0</v>
          </cell>
          <cell r="EY167">
            <v>0</v>
          </cell>
          <cell r="EZ167">
            <v>0</v>
          </cell>
          <cell r="FA167">
            <v>0</v>
          </cell>
          <cell r="FB167">
            <v>0</v>
          </cell>
          <cell r="FC167">
            <v>0</v>
          </cell>
          <cell r="FD167">
            <v>0</v>
          </cell>
          <cell r="FE167">
            <v>0</v>
          </cell>
          <cell r="FF167">
            <v>0</v>
          </cell>
          <cell r="FG167">
            <v>0</v>
          </cell>
          <cell r="FH167">
            <v>0</v>
          </cell>
          <cell r="FI167">
            <v>0</v>
          </cell>
          <cell r="FJ167">
            <v>0</v>
          </cell>
          <cell r="FK167">
            <v>0</v>
          </cell>
          <cell r="FL167">
            <v>0</v>
          </cell>
          <cell r="FM167">
            <v>0</v>
          </cell>
          <cell r="FN167">
            <v>0</v>
          </cell>
          <cell r="FO167">
            <v>0</v>
          </cell>
          <cell r="FP167">
            <v>0</v>
          </cell>
          <cell r="FQ167">
            <v>0</v>
          </cell>
          <cell r="FR167">
            <v>0</v>
          </cell>
          <cell r="FS167">
            <v>0</v>
          </cell>
          <cell r="FT167">
            <v>0</v>
          </cell>
          <cell r="FU167">
            <v>0</v>
          </cell>
          <cell r="FV167">
            <v>0</v>
          </cell>
          <cell r="FW167">
            <v>0</v>
          </cell>
          <cell r="FX167">
            <v>0</v>
          </cell>
          <cell r="FY167">
            <v>0</v>
          </cell>
          <cell r="FZ167">
            <v>0</v>
          </cell>
          <cell r="GA167">
            <v>0</v>
          </cell>
          <cell r="GB167">
            <v>0</v>
          </cell>
          <cell r="GC167">
            <v>0</v>
          </cell>
          <cell r="GD167">
            <v>0</v>
          </cell>
          <cell r="GE167">
            <v>0</v>
          </cell>
          <cell r="GF167">
            <v>0</v>
          </cell>
          <cell r="GG167">
            <v>0</v>
          </cell>
          <cell r="GH167">
            <v>0</v>
          </cell>
          <cell r="GI167">
            <v>0</v>
          </cell>
          <cell r="GJ167">
            <v>0</v>
          </cell>
          <cell r="GK167">
            <v>0</v>
          </cell>
          <cell r="GL167">
            <v>0</v>
          </cell>
          <cell r="GM167">
            <v>0</v>
          </cell>
          <cell r="GN167">
            <v>0</v>
          </cell>
          <cell r="GO167">
            <v>0</v>
          </cell>
          <cell r="GP167">
            <v>0</v>
          </cell>
          <cell r="GQ167">
            <v>0</v>
          </cell>
          <cell r="GR167">
            <v>0</v>
          </cell>
          <cell r="GS167">
            <v>0</v>
          </cell>
          <cell r="GT167">
            <v>0</v>
          </cell>
          <cell r="GU167">
            <v>0</v>
          </cell>
          <cell r="GV167">
            <v>0</v>
          </cell>
          <cell r="GW167">
            <v>0</v>
          </cell>
          <cell r="GX167">
            <v>0</v>
          </cell>
          <cell r="GY167">
            <v>0</v>
          </cell>
          <cell r="GZ167">
            <v>0</v>
          </cell>
          <cell r="HA167">
            <v>0</v>
          </cell>
          <cell r="HB167">
            <v>0</v>
          </cell>
          <cell r="HC167">
            <v>0</v>
          </cell>
          <cell r="HD167">
            <v>0</v>
          </cell>
          <cell r="HE167">
            <v>0</v>
          </cell>
          <cell r="HF167">
            <v>0</v>
          </cell>
          <cell r="HG167">
            <v>0</v>
          </cell>
          <cell r="HH167">
            <v>0</v>
          </cell>
          <cell r="HI167">
            <v>0</v>
          </cell>
          <cell r="HJ167">
            <v>0</v>
          </cell>
          <cell r="HK167">
            <v>0</v>
          </cell>
          <cell r="HL167">
            <v>0</v>
          </cell>
          <cell r="HM167">
            <v>0</v>
          </cell>
          <cell r="HN167">
            <v>0</v>
          </cell>
          <cell r="HO167">
            <v>0</v>
          </cell>
          <cell r="HP167">
            <v>0</v>
          </cell>
          <cell r="HQ167">
            <v>0</v>
          </cell>
          <cell r="HR167">
            <v>0</v>
          </cell>
          <cell r="HS167">
            <v>0</v>
          </cell>
          <cell r="HT167">
            <v>0</v>
          </cell>
          <cell r="HU167">
            <v>0</v>
          </cell>
          <cell r="HV167">
            <v>0</v>
          </cell>
          <cell r="HW167">
            <v>0</v>
          </cell>
          <cell r="HX167">
            <v>0</v>
          </cell>
          <cell r="HY167">
            <v>0</v>
          </cell>
          <cell r="HZ167">
            <v>0</v>
          </cell>
          <cell r="IA167">
            <v>0</v>
          </cell>
          <cell r="IB167">
            <v>0</v>
          </cell>
          <cell r="IC167">
            <v>0</v>
          </cell>
          <cell r="ID167">
            <v>0</v>
          </cell>
          <cell r="IE167">
            <v>0</v>
          </cell>
          <cell r="IF167">
            <v>0</v>
          </cell>
          <cell r="IG167">
            <v>0</v>
          </cell>
          <cell r="IH167">
            <v>0</v>
          </cell>
          <cell r="II167">
            <v>0</v>
          </cell>
          <cell r="IJ167">
            <v>0</v>
          </cell>
          <cell r="IK167">
            <v>0</v>
          </cell>
          <cell r="IL167">
            <v>0</v>
          </cell>
          <cell r="IM167">
            <v>0</v>
          </cell>
          <cell r="IN167">
            <v>0</v>
          </cell>
          <cell r="IO167">
            <v>0</v>
          </cell>
          <cell r="IP167">
            <v>0</v>
          </cell>
          <cell r="IQ167">
            <v>0</v>
          </cell>
        </row>
        <row r="168">
          <cell r="B168">
            <v>0</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0</v>
          </cell>
          <cell r="AG168">
            <v>0</v>
          </cell>
          <cell r="AH168">
            <v>0</v>
          </cell>
          <cell r="AI168">
            <v>0</v>
          </cell>
          <cell r="AJ168">
            <v>0</v>
          </cell>
          <cell r="AK168">
            <v>0</v>
          </cell>
          <cell r="AL168">
            <v>0</v>
          </cell>
          <cell r="AM168">
            <v>0</v>
          </cell>
          <cell r="AN168">
            <v>0</v>
          </cell>
          <cell r="AO168">
            <v>0</v>
          </cell>
          <cell r="AP168">
            <v>0</v>
          </cell>
          <cell r="AQ168">
            <v>0</v>
          </cell>
          <cell r="AR168">
            <v>0</v>
          </cell>
          <cell r="AS168">
            <v>0</v>
          </cell>
          <cell r="AT168">
            <v>0</v>
          </cell>
          <cell r="AU168">
            <v>0</v>
          </cell>
          <cell r="AV168">
            <v>0</v>
          </cell>
          <cell r="AW168">
            <v>0</v>
          </cell>
          <cell r="AX168">
            <v>0</v>
          </cell>
          <cell r="AY168">
            <v>0</v>
          </cell>
          <cell r="AZ168">
            <v>0</v>
          </cell>
          <cell r="BA168">
            <v>0</v>
          </cell>
          <cell r="BB168">
            <v>0</v>
          </cell>
          <cell r="BC168">
            <v>0</v>
          </cell>
          <cell r="BD168">
            <v>0</v>
          </cell>
          <cell r="BE168">
            <v>0</v>
          </cell>
          <cell r="BF168">
            <v>0</v>
          </cell>
          <cell r="BG168">
            <v>0</v>
          </cell>
          <cell r="BH168">
            <v>0</v>
          </cell>
          <cell r="BI168">
            <v>0</v>
          </cell>
          <cell r="BJ168">
            <v>0</v>
          </cell>
          <cell r="BK168">
            <v>0</v>
          </cell>
          <cell r="BL168">
            <v>0</v>
          </cell>
          <cell r="BM168">
            <v>0</v>
          </cell>
          <cell r="BN168">
            <v>0</v>
          </cell>
          <cell r="BO168">
            <v>0</v>
          </cell>
          <cell r="BP168">
            <v>0</v>
          </cell>
          <cell r="BQ168">
            <v>0</v>
          </cell>
          <cell r="BR168">
            <v>0</v>
          </cell>
          <cell r="BS168">
            <v>0</v>
          </cell>
          <cell r="BT168">
            <v>0</v>
          </cell>
          <cell r="BU168">
            <v>0</v>
          </cell>
          <cell r="BV168">
            <v>0</v>
          </cell>
          <cell r="BW168">
            <v>0</v>
          </cell>
          <cell r="BX168">
            <v>0</v>
          </cell>
          <cell r="BY168">
            <v>0</v>
          </cell>
          <cell r="BZ168">
            <v>0</v>
          </cell>
          <cell r="CA168">
            <v>0</v>
          </cell>
          <cell r="CB168">
            <v>0</v>
          </cell>
          <cell r="CC168">
            <v>0</v>
          </cell>
          <cell r="CD168">
            <v>0</v>
          </cell>
          <cell r="CE168">
            <v>0</v>
          </cell>
          <cell r="CF168">
            <v>0</v>
          </cell>
          <cell r="CG168">
            <v>0</v>
          </cell>
          <cell r="CH168">
            <v>0</v>
          </cell>
          <cell r="CI168">
            <v>0</v>
          </cell>
          <cell r="CJ168">
            <v>0</v>
          </cell>
          <cell r="CK168">
            <v>0</v>
          </cell>
          <cell r="CL168">
            <v>0</v>
          </cell>
          <cell r="CM168">
            <v>0</v>
          </cell>
          <cell r="CN168">
            <v>0</v>
          </cell>
          <cell r="CO168">
            <v>0</v>
          </cell>
          <cell r="CP168">
            <v>0</v>
          </cell>
          <cell r="CQ168">
            <v>0</v>
          </cell>
          <cell r="CR168">
            <v>0</v>
          </cell>
          <cell r="CS168">
            <v>0</v>
          </cell>
          <cell r="CT168">
            <v>0</v>
          </cell>
          <cell r="CU168">
            <v>0</v>
          </cell>
          <cell r="CV168">
            <v>0</v>
          </cell>
          <cell r="CW168">
            <v>0</v>
          </cell>
          <cell r="CX168">
            <v>0</v>
          </cell>
          <cell r="CY168">
            <v>0</v>
          </cell>
          <cell r="CZ168">
            <v>0</v>
          </cell>
          <cell r="DA168">
            <v>0</v>
          </cell>
          <cell r="DB168">
            <v>0</v>
          </cell>
          <cell r="DC168">
            <v>0</v>
          </cell>
          <cell r="DD168">
            <v>0</v>
          </cell>
          <cell r="DE168">
            <v>0</v>
          </cell>
          <cell r="DF168">
            <v>0</v>
          </cell>
          <cell r="DG168">
            <v>0</v>
          </cell>
          <cell r="DH168">
            <v>0</v>
          </cell>
          <cell r="DI168">
            <v>0</v>
          </cell>
          <cell r="DJ168">
            <v>0</v>
          </cell>
          <cell r="DK168">
            <v>0</v>
          </cell>
          <cell r="DL168">
            <v>0</v>
          </cell>
          <cell r="DM168">
            <v>0</v>
          </cell>
          <cell r="DN168">
            <v>0</v>
          </cell>
          <cell r="DO168">
            <v>0</v>
          </cell>
          <cell r="DP168">
            <v>0</v>
          </cell>
          <cell r="DQ168">
            <v>0</v>
          </cell>
          <cell r="DR168">
            <v>0</v>
          </cell>
          <cell r="DS168">
            <v>0</v>
          </cell>
          <cell r="DT168">
            <v>0</v>
          </cell>
          <cell r="DU168">
            <v>0</v>
          </cell>
          <cell r="DV168">
            <v>0</v>
          </cell>
          <cell r="DW168">
            <v>0</v>
          </cell>
          <cell r="DX168">
            <v>0</v>
          </cell>
          <cell r="DY168">
            <v>0</v>
          </cell>
          <cell r="DZ168">
            <v>0</v>
          </cell>
          <cell r="EA168">
            <v>0</v>
          </cell>
          <cell r="EB168">
            <v>0</v>
          </cell>
          <cell r="EC168">
            <v>0</v>
          </cell>
          <cell r="ED168">
            <v>0</v>
          </cell>
          <cell r="EE168">
            <v>0</v>
          </cell>
          <cell r="EF168">
            <v>0</v>
          </cell>
          <cell r="EG168">
            <v>0</v>
          </cell>
          <cell r="EH168">
            <v>0</v>
          </cell>
          <cell r="EI168">
            <v>0</v>
          </cell>
          <cell r="EJ168">
            <v>0</v>
          </cell>
          <cell r="EK168">
            <v>0</v>
          </cell>
          <cell r="EL168">
            <v>0</v>
          </cell>
          <cell r="EM168">
            <v>0</v>
          </cell>
          <cell r="EN168">
            <v>0</v>
          </cell>
          <cell r="EO168">
            <v>0</v>
          </cell>
          <cell r="EP168">
            <v>0</v>
          </cell>
          <cell r="EQ168">
            <v>0</v>
          </cell>
          <cell r="ER168">
            <v>0</v>
          </cell>
          <cell r="ES168">
            <v>0</v>
          </cell>
          <cell r="ET168">
            <v>0</v>
          </cell>
          <cell r="EU168">
            <v>0</v>
          </cell>
          <cell r="EV168">
            <v>0</v>
          </cell>
          <cell r="EW168">
            <v>0</v>
          </cell>
          <cell r="EX168">
            <v>0</v>
          </cell>
          <cell r="EY168">
            <v>0</v>
          </cell>
          <cell r="EZ168">
            <v>0</v>
          </cell>
          <cell r="FA168">
            <v>0</v>
          </cell>
          <cell r="FB168">
            <v>0</v>
          </cell>
          <cell r="FC168">
            <v>0</v>
          </cell>
          <cell r="FD168">
            <v>0</v>
          </cell>
          <cell r="FE168">
            <v>0</v>
          </cell>
          <cell r="FF168">
            <v>0</v>
          </cell>
          <cell r="FG168">
            <v>0</v>
          </cell>
          <cell r="FH168">
            <v>0</v>
          </cell>
          <cell r="FI168">
            <v>0</v>
          </cell>
          <cell r="FJ168">
            <v>0</v>
          </cell>
          <cell r="FK168">
            <v>0</v>
          </cell>
          <cell r="FL168">
            <v>0</v>
          </cell>
          <cell r="FM168">
            <v>0</v>
          </cell>
          <cell r="FN168">
            <v>0</v>
          </cell>
          <cell r="FO168">
            <v>0</v>
          </cell>
          <cell r="FP168">
            <v>0</v>
          </cell>
          <cell r="FQ168">
            <v>0</v>
          </cell>
          <cell r="FR168">
            <v>0</v>
          </cell>
          <cell r="FS168">
            <v>0</v>
          </cell>
          <cell r="FT168">
            <v>0</v>
          </cell>
          <cell r="FU168">
            <v>0</v>
          </cell>
          <cell r="FV168">
            <v>0</v>
          </cell>
          <cell r="FW168">
            <v>0</v>
          </cell>
          <cell r="FX168">
            <v>0</v>
          </cell>
          <cell r="FY168">
            <v>0</v>
          </cell>
          <cell r="FZ168">
            <v>0</v>
          </cell>
          <cell r="GA168">
            <v>0</v>
          </cell>
          <cell r="GB168">
            <v>0</v>
          </cell>
          <cell r="GC168">
            <v>0</v>
          </cell>
          <cell r="GD168">
            <v>0</v>
          </cell>
          <cell r="GE168">
            <v>0</v>
          </cell>
          <cell r="GF168">
            <v>0</v>
          </cell>
          <cell r="GG168">
            <v>0</v>
          </cell>
          <cell r="GH168">
            <v>0</v>
          </cell>
          <cell r="GI168">
            <v>0</v>
          </cell>
          <cell r="GJ168">
            <v>0</v>
          </cell>
          <cell r="GK168">
            <v>0</v>
          </cell>
          <cell r="GL168">
            <v>0</v>
          </cell>
          <cell r="GM168">
            <v>0</v>
          </cell>
          <cell r="GN168">
            <v>0</v>
          </cell>
          <cell r="GO168">
            <v>0</v>
          </cell>
          <cell r="GP168">
            <v>0</v>
          </cell>
          <cell r="GQ168">
            <v>0</v>
          </cell>
          <cell r="GR168">
            <v>0</v>
          </cell>
          <cell r="GS168">
            <v>0</v>
          </cell>
          <cell r="GT168">
            <v>0</v>
          </cell>
          <cell r="GU168">
            <v>0</v>
          </cell>
          <cell r="GV168">
            <v>0</v>
          </cell>
          <cell r="GW168">
            <v>0</v>
          </cell>
          <cell r="GX168">
            <v>0</v>
          </cell>
          <cell r="GY168">
            <v>0</v>
          </cell>
          <cell r="GZ168">
            <v>0</v>
          </cell>
          <cell r="HA168">
            <v>0</v>
          </cell>
          <cell r="HB168">
            <v>0</v>
          </cell>
          <cell r="HC168">
            <v>0</v>
          </cell>
          <cell r="HD168">
            <v>0</v>
          </cell>
          <cell r="HE168">
            <v>0</v>
          </cell>
          <cell r="HF168">
            <v>0</v>
          </cell>
          <cell r="HG168">
            <v>0</v>
          </cell>
          <cell r="HH168">
            <v>0</v>
          </cell>
          <cell r="HI168">
            <v>0</v>
          </cell>
          <cell r="HJ168">
            <v>0</v>
          </cell>
          <cell r="HK168">
            <v>0</v>
          </cell>
          <cell r="HL168">
            <v>0</v>
          </cell>
          <cell r="HM168">
            <v>0</v>
          </cell>
          <cell r="HN168">
            <v>0</v>
          </cell>
          <cell r="HO168">
            <v>0</v>
          </cell>
          <cell r="HP168">
            <v>0</v>
          </cell>
          <cell r="HQ168">
            <v>0</v>
          </cell>
          <cell r="HR168">
            <v>0</v>
          </cell>
          <cell r="HS168">
            <v>0</v>
          </cell>
          <cell r="HT168">
            <v>0</v>
          </cell>
          <cell r="HU168">
            <v>0</v>
          </cell>
          <cell r="HV168">
            <v>0</v>
          </cell>
          <cell r="HW168">
            <v>0</v>
          </cell>
          <cell r="HX168">
            <v>0</v>
          </cell>
          <cell r="HY168">
            <v>0</v>
          </cell>
          <cell r="HZ168">
            <v>0</v>
          </cell>
          <cell r="IA168">
            <v>0</v>
          </cell>
          <cell r="IB168">
            <v>0</v>
          </cell>
          <cell r="IC168">
            <v>0</v>
          </cell>
          <cell r="ID168">
            <v>0</v>
          </cell>
          <cell r="IE168">
            <v>0</v>
          </cell>
          <cell r="IF168">
            <v>0</v>
          </cell>
          <cell r="IG168">
            <v>0</v>
          </cell>
          <cell r="IH168">
            <v>0</v>
          </cell>
          <cell r="II168">
            <v>0</v>
          </cell>
          <cell r="IJ168">
            <v>0</v>
          </cell>
          <cell r="IK168">
            <v>0</v>
          </cell>
          <cell r="IL168">
            <v>0</v>
          </cell>
          <cell r="IM168">
            <v>0</v>
          </cell>
          <cell r="IN168">
            <v>0</v>
          </cell>
          <cell r="IO168">
            <v>0</v>
          </cell>
          <cell r="IP168">
            <v>0</v>
          </cell>
          <cell r="IQ168">
            <v>0</v>
          </cell>
        </row>
        <row r="169">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cell r="CP169">
            <v>0</v>
          </cell>
          <cell r="CQ169">
            <v>0</v>
          </cell>
          <cell r="CR169">
            <v>0</v>
          </cell>
          <cell r="CS169">
            <v>0</v>
          </cell>
          <cell r="CT169">
            <v>0</v>
          </cell>
          <cell r="CU169">
            <v>0</v>
          </cell>
          <cell r="CV169">
            <v>0</v>
          </cell>
          <cell r="CW169">
            <v>0</v>
          </cell>
          <cell r="CX169">
            <v>0</v>
          </cell>
          <cell r="CY169">
            <v>0</v>
          </cell>
          <cell r="CZ169">
            <v>0</v>
          </cell>
          <cell r="DA169">
            <v>0</v>
          </cell>
          <cell r="DB169">
            <v>0</v>
          </cell>
          <cell r="DC169">
            <v>0</v>
          </cell>
          <cell r="DD169">
            <v>0</v>
          </cell>
          <cell r="DE169">
            <v>0</v>
          </cell>
          <cell r="DF169">
            <v>0</v>
          </cell>
          <cell r="DG169">
            <v>0</v>
          </cell>
          <cell r="DH169">
            <v>0</v>
          </cell>
          <cell r="DI169">
            <v>0</v>
          </cell>
          <cell r="DJ169">
            <v>0</v>
          </cell>
          <cell r="DK169">
            <v>0</v>
          </cell>
          <cell r="DL169">
            <v>0</v>
          </cell>
          <cell r="DM169">
            <v>0</v>
          </cell>
          <cell r="DN169">
            <v>0</v>
          </cell>
          <cell r="DO169">
            <v>0</v>
          </cell>
          <cell r="DP169">
            <v>0</v>
          </cell>
          <cell r="DQ169">
            <v>0</v>
          </cell>
          <cell r="DR169">
            <v>0</v>
          </cell>
          <cell r="DS169">
            <v>0</v>
          </cell>
          <cell r="DT169">
            <v>0</v>
          </cell>
          <cell r="DU169">
            <v>0</v>
          </cell>
          <cell r="DV169">
            <v>0</v>
          </cell>
          <cell r="DW169">
            <v>0</v>
          </cell>
          <cell r="DX169">
            <v>0</v>
          </cell>
          <cell r="DY169">
            <v>0</v>
          </cell>
          <cell r="DZ169">
            <v>0</v>
          </cell>
          <cell r="EA169">
            <v>0</v>
          </cell>
          <cell r="EB169">
            <v>0</v>
          </cell>
          <cell r="EC169">
            <v>0</v>
          </cell>
          <cell r="ED169">
            <v>0</v>
          </cell>
          <cell r="EE169">
            <v>0</v>
          </cell>
          <cell r="EF169">
            <v>0</v>
          </cell>
          <cell r="EG169">
            <v>0</v>
          </cell>
          <cell r="EH169">
            <v>0</v>
          </cell>
          <cell r="EI169">
            <v>0</v>
          </cell>
          <cell r="EJ169">
            <v>0</v>
          </cell>
          <cell r="EK169">
            <v>0</v>
          </cell>
          <cell r="EL169">
            <v>0</v>
          </cell>
          <cell r="EM169">
            <v>0</v>
          </cell>
          <cell r="EN169">
            <v>0</v>
          </cell>
          <cell r="EO169">
            <v>0</v>
          </cell>
          <cell r="EP169">
            <v>0</v>
          </cell>
          <cell r="EQ169">
            <v>0</v>
          </cell>
          <cell r="ER169">
            <v>0</v>
          </cell>
          <cell r="ES169">
            <v>0</v>
          </cell>
          <cell r="ET169">
            <v>0</v>
          </cell>
          <cell r="EU169">
            <v>0</v>
          </cell>
          <cell r="EV169">
            <v>0</v>
          </cell>
          <cell r="EW169">
            <v>0</v>
          </cell>
          <cell r="EX169">
            <v>0</v>
          </cell>
          <cell r="EY169">
            <v>0</v>
          </cell>
          <cell r="EZ169">
            <v>0</v>
          </cell>
          <cell r="FA169">
            <v>0</v>
          </cell>
          <cell r="FB169">
            <v>0</v>
          </cell>
          <cell r="FC169">
            <v>0</v>
          </cell>
          <cell r="FD169">
            <v>0</v>
          </cell>
          <cell r="FE169">
            <v>0</v>
          </cell>
          <cell r="FF169">
            <v>0</v>
          </cell>
          <cell r="FG169">
            <v>0</v>
          </cell>
          <cell r="FH169">
            <v>0</v>
          </cell>
          <cell r="FI169">
            <v>0</v>
          </cell>
          <cell r="FJ169">
            <v>0</v>
          </cell>
          <cell r="FK169">
            <v>0</v>
          </cell>
          <cell r="FL169">
            <v>0</v>
          </cell>
          <cell r="FM169">
            <v>0</v>
          </cell>
          <cell r="FN169">
            <v>0</v>
          </cell>
          <cell r="FO169">
            <v>0</v>
          </cell>
          <cell r="FP169">
            <v>0</v>
          </cell>
          <cell r="FQ169">
            <v>0</v>
          </cell>
          <cell r="FR169">
            <v>0</v>
          </cell>
          <cell r="FS169">
            <v>0</v>
          </cell>
          <cell r="FT169">
            <v>0</v>
          </cell>
          <cell r="FU169">
            <v>0</v>
          </cell>
          <cell r="FV169">
            <v>0</v>
          </cell>
          <cell r="FW169">
            <v>0</v>
          </cell>
          <cell r="FX169">
            <v>0</v>
          </cell>
          <cell r="FY169">
            <v>0</v>
          </cell>
          <cell r="FZ169">
            <v>0</v>
          </cell>
          <cell r="GA169">
            <v>0</v>
          </cell>
          <cell r="GB169">
            <v>0</v>
          </cell>
          <cell r="GC169">
            <v>0</v>
          </cell>
          <cell r="GD169">
            <v>0</v>
          </cell>
          <cell r="GE169">
            <v>0</v>
          </cell>
          <cell r="GF169">
            <v>0</v>
          </cell>
          <cell r="GG169">
            <v>0</v>
          </cell>
          <cell r="GH169">
            <v>0</v>
          </cell>
          <cell r="GI169">
            <v>0</v>
          </cell>
          <cell r="GJ169">
            <v>0</v>
          </cell>
          <cell r="GK169">
            <v>0</v>
          </cell>
          <cell r="GL169">
            <v>0</v>
          </cell>
          <cell r="GM169">
            <v>0</v>
          </cell>
          <cell r="GN169">
            <v>0</v>
          </cell>
          <cell r="GO169">
            <v>0</v>
          </cell>
          <cell r="GP169">
            <v>0</v>
          </cell>
          <cell r="GQ169">
            <v>0</v>
          </cell>
          <cell r="GR169">
            <v>0</v>
          </cell>
          <cell r="GS169">
            <v>0</v>
          </cell>
          <cell r="GT169">
            <v>0</v>
          </cell>
          <cell r="GU169">
            <v>0</v>
          </cell>
          <cell r="GV169">
            <v>0</v>
          </cell>
          <cell r="GW169">
            <v>0</v>
          </cell>
          <cell r="GX169">
            <v>0</v>
          </cell>
          <cell r="GY169">
            <v>0</v>
          </cell>
          <cell r="GZ169">
            <v>0</v>
          </cell>
          <cell r="HA169">
            <v>0</v>
          </cell>
          <cell r="HB169">
            <v>0</v>
          </cell>
          <cell r="HC169">
            <v>0</v>
          </cell>
          <cell r="HD169">
            <v>0</v>
          </cell>
          <cell r="HE169">
            <v>0</v>
          </cell>
          <cell r="HF169">
            <v>0</v>
          </cell>
          <cell r="HG169">
            <v>0</v>
          </cell>
          <cell r="HH169">
            <v>0</v>
          </cell>
          <cell r="HI169">
            <v>0</v>
          </cell>
          <cell r="HJ169">
            <v>0</v>
          </cell>
          <cell r="HK169">
            <v>0</v>
          </cell>
          <cell r="HL169">
            <v>0</v>
          </cell>
          <cell r="HM169">
            <v>0</v>
          </cell>
          <cell r="HN169">
            <v>0</v>
          </cell>
          <cell r="HO169">
            <v>0</v>
          </cell>
          <cell r="HP169">
            <v>0</v>
          </cell>
          <cell r="HQ169">
            <v>0</v>
          </cell>
          <cell r="HR169">
            <v>0</v>
          </cell>
          <cell r="HS169">
            <v>0</v>
          </cell>
          <cell r="HT169">
            <v>0</v>
          </cell>
          <cell r="HU169">
            <v>0</v>
          </cell>
          <cell r="HV169">
            <v>0</v>
          </cell>
          <cell r="HW169">
            <v>0</v>
          </cell>
          <cell r="HX169">
            <v>0</v>
          </cell>
          <cell r="HY169">
            <v>0</v>
          </cell>
          <cell r="HZ169">
            <v>0</v>
          </cell>
          <cell r="IA169">
            <v>0</v>
          </cell>
          <cell r="IB169">
            <v>0</v>
          </cell>
          <cell r="IC169">
            <v>0</v>
          </cell>
          <cell r="ID169">
            <v>0</v>
          </cell>
          <cell r="IE169">
            <v>0</v>
          </cell>
          <cell r="IF169">
            <v>0</v>
          </cell>
          <cell r="IG169">
            <v>0</v>
          </cell>
          <cell r="IH169">
            <v>0</v>
          </cell>
          <cell r="II169">
            <v>0</v>
          </cell>
          <cell r="IJ169">
            <v>0</v>
          </cell>
          <cell r="IK169">
            <v>0</v>
          </cell>
          <cell r="IL169">
            <v>0</v>
          </cell>
          <cell r="IM169">
            <v>0</v>
          </cell>
          <cell r="IN169">
            <v>0</v>
          </cell>
          <cell r="IO169">
            <v>0</v>
          </cell>
          <cell r="IP169">
            <v>0</v>
          </cell>
          <cell r="IQ169">
            <v>0</v>
          </cell>
        </row>
        <row r="170">
          <cell r="B170">
            <v>10927559</v>
          </cell>
          <cell r="C170">
            <v>2402947</v>
          </cell>
          <cell r="D170">
            <v>2650818</v>
          </cell>
          <cell r="E170">
            <v>2823129</v>
          </cell>
          <cell r="F170">
            <v>3050665</v>
          </cell>
          <cell r="G170">
            <v>200564</v>
          </cell>
          <cell r="H170">
            <v>2123</v>
          </cell>
          <cell r="I170">
            <v>62123</v>
          </cell>
          <cell r="J170">
            <v>60587</v>
          </cell>
          <cell r="K170">
            <v>75731</v>
          </cell>
          <cell r="L170">
            <v>192073</v>
          </cell>
          <cell r="M170">
            <v>0</v>
          </cell>
          <cell r="N170">
            <v>60000</v>
          </cell>
          <cell r="O170">
            <v>58464</v>
          </cell>
          <cell r="P170">
            <v>73609</v>
          </cell>
          <cell r="Q170">
            <v>0</v>
          </cell>
          <cell r="R170">
            <v>0</v>
          </cell>
          <cell r="S170">
            <v>0</v>
          </cell>
          <cell r="T170">
            <v>0</v>
          </cell>
          <cell r="U170">
            <v>0</v>
          </cell>
          <cell r="V170">
            <v>192073</v>
          </cell>
          <cell r="W170">
            <v>0</v>
          </cell>
          <cell r="X170">
            <v>60000</v>
          </cell>
          <cell r="Y170">
            <v>58464</v>
          </cell>
          <cell r="Z170">
            <v>73609</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499</v>
          </cell>
          <cell r="AV170">
            <v>125</v>
          </cell>
          <cell r="AW170">
            <v>125</v>
          </cell>
          <cell r="AX170">
            <v>125</v>
          </cell>
          <cell r="AY170">
            <v>124</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Q170">
            <v>0</v>
          </cell>
          <cell r="CR170">
            <v>0</v>
          </cell>
          <cell r="CS170">
            <v>499</v>
          </cell>
          <cell r="CT170">
            <v>125</v>
          </cell>
          <cell r="CU170">
            <v>125</v>
          </cell>
          <cell r="CV170">
            <v>125</v>
          </cell>
          <cell r="CW170">
            <v>124</v>
          </cell>
          <cell r="CX170">
            <v>7992</v>
          </cell>
          <cell r="CY170">
            <v>1998</v>
          </cell>
          <cell r="CZ170">
            <v>1998</v>
          </cell>
          <cell r="DA170">
            <v>1998</v>
          </cell>
          <cell r="DB170">
            <v>1998</v>
          </cell>
          <cell r="DC170">
            <v>0</v>
          </cell>
          <cell r="DD170">
            <v>0</v>
          </cell>
          <cell r="DE170">
            <v>0</v>
          </cell>
          <cell r="DF170">
            <v>0</v>
          </cell>
          <cell r="DG170">
            <v>0</v>
          </cell>
          <cell r="DH170">
            <v>0</v>
          </cell>
          <cell r="DI170">
            <v>0</v>
          </cell>
          <cell r="DJ170">
            <v>0</v>
          </cell>
          <cell r="DK170">
            <v>0</v>
          </cell>
          <cell r="DL170">
            <v>0</v>
          </cell>
          <cell r="DM170">
            <v>0</v>
          </cell>
          <cell r="DN170">
            <v>0</v>
          </cell>
          <cell r="DO170">
            <v>0</v>
          </cell>
          <cell r="DP170">
            <v>0</v>
          </cell>
          <cell r="DQ170">
            <v>0</v>
          </cell>
          <cell r="DR170">
            <v>0</v>
          </cell>
          <cell r="DS170">
            <v>0</v>
          </cell>
          <cell r="DT170">
            <v>0</v>
          </cell>
          <cell r="DU170">
            <v>0</v>
          </cell>
          <cell r="DV170">
            <v>0</v>
          </cell>
          <cell r="DW170">
            <v>0</v>
          </cell>
          <cell r="DX170">
            <v>0</v>
          </cell>
          <cell r="DY170">
            <v>0</v>
          </cell>
          <cell r="DZ170">
            <v>0</v>
          </cell>
          <cell r="EA170">
            <v>0</v>
          </cell>
          <cell r="EB170">
            <v>0</v>
          </cell>
          <cell r="EC170">
            <v>0</v>
          </cell>
          <cell r="ED170">
            <v>0</v>
          </cell>
          <cell r="EE170">
            <v>0</v>
          </cell>
          <cell r="EF170">
            <v>0</v>
          </cell>
          <cell r="EG170">
            <v>0</v>
          </cell>
          <cell r="EH170">
            <v>0</v>
          </cell>
          <cell r="EI170">
            <v>0</v>
          </cell>
          <cell r="EJ170">
            <v>0</v>
          </cell>
          <cell r="EK170">
            <v>0</v>
          </cell>
          <cell r="EL170">
            <v>10726995</v>
          </cell>
          <cell r="EM170">
            <v>2400824</v>
          </cell>
          <cell r="EN170">
            <v>2588695</v>
          </cell>
          <cell r="EO170">
            <v>2762542</v>
          </cell>
          <cell r="EP170">
            <v>2974934</v>
          </cell>
          <cell r="EQ170">
            <v>100000</v>
          </cell>
          <cell r="ER170">
            <v>0</v>
          </cell>
          <cell r="ES170">
            <v>0</v>
          </cell>
          <cell r="ET170">
            <v>50000</v>
          </cell>
          <cell r="EU170">
            <v>50000</v>
          </cell>
          <cell r="EV170">
            <v>100000</v>
          </cell>
          <cell r="EW170">
            <v>0</v>
          </cell>
          <cell r="EX170">
            <v>0</v>
          </cell>
          <cell r="EY170">
            <v>50000</v>
          </cell>
          <cell r="EZ170">
            <v>50000</v>
          </cell>
          <cell r="FA170">
            <v>100000</v>
          </cell>
          <cell r="FB170">
            <v>0</v>
          </cell>
          <cell r="FC170">
            <v>0</v>
          </cell>
          <cell r="FD170">
            <v>50000</v>
          </cell>
          <cell r="FE170">
            <v>50000</v>
          </cell>
          <cell r="FF170">
            <v>0</v>
          </cell>
          <cell r="FG170">
            <v>0</v>
          </cell>
          <cell r="FH170">
            <v>0</v>
          </cell>
          <cell r="FI170">
            <v>0</v>
          </cell>
          <cell r="FJ170">
            <v>0</v>
          </cell>
          <cell r="FK170">
            <v>0</v>
          </cell>
          <cell r="FL170">
            <v>0</v>
          </cell>
          <cell r="FM170">
            <v>0</v>
          </cell>
          <cell r="FN170">
            <v>0</v>
          </cell>
          <cell r="FO170">
            <v>0</v>
          </cell>
          <cell r="FP170">
            <v>0</v>
          </cell>
          <cell r="FQ170">
            <v>0</v>
          </cell>
          <cell r="FR170">
            <v>0</v>
          </cell>
          <cell r="FS170">
            <v>0</v>
          </cell>
          <cell r="FT170">
            <v>0</v>
          </cell>
          <cell r="FU170">
            <v>0</v>
          </cell>
          <cell r="FV170">
            <v>0</v>
          </cell>
          <cell r="FW170">
            <v>0</v>
          </cell>
          <cell r="FX170">
            <v>0</v>
          </cell>
          <cell r="FY170">
            <v>0</v>
          </cell>
          <cell r="FZ170">
            <v>619131</v>
          </cell>
          <cell r="GA170">
            <v>148295</v>
          </cell>
          <cell r="GB170">
            <v>148319</v>
          </cell>
          <cell r="GC170">
            <v>143662</v>
          </cell>
          <cell r="GD170">
            <v>178855</v>
          </cell>
          <cell r="GE170">
            <v>561084</v>
          </cell>
          <cell r="GF170">
            <v>134343</v>
          </cell>
          <cell r="GG170">
            <v>134343</v>
          </cell>
          <cell r="GH170">
            <v>130072</v>
          </cell>
          <cell r="GI170">
            <v>162326</v>
          </cell>
          <cell r="GJ170">
            <v>33863</v>
          </cell>
          <cell r="GK170">
            <v>8108</v>
          </cell>
          <cell r="GL170">
            <v>8108</v>
          </cell>
          <cell r="GM170">
            <v>7850</v>
          </cell>
          <cell r="GN170">
            <v>9797</v>
          </cell>
          <cell r="GO170">
            <v>16727</v>
          </cell>
          <cell r="GP170">
            <v>4005</v>
          </cell>
          <cell r="GQ170">
            <v>4005</v>
          </cell>
          <cell r="GR170">
            <v>3877</v>
          </cell>
          <cell r="GS170">
            <v>4840</v>
          </cell>
          <cell r="GT170">
            <v>7457</v>
          </cell>
          <cell r="GU170">
            <v>1839</v>
          </cell>
          <cell r="GV170">
            <v>1863</v>
          </cell>
          <cell r="GW170">
            <v>1863</v>
          </cell>
          <cell r="GX170">
            <v>1892</v>
          </cell>
          <cell r="GY170">
            <v>0</v>
          </cell>
          <cell r="GZ170">
            <v>0</v>
          </cell>
          <cell r="HA170">
            <v>0</v>
          </cell>
          <cell r="HB170">
            <v>0</v>
          </cell>
          <cell r="HC170">
            <v>0</v>
          </cell>
          <cell r="HD170">
            <v>0</v>
          </cell>
          <cell r="HE170">
            <v>0</v>
          </cell>
          <cell r="HF170">
            <v>0</v>
          </cell>
          <cell r="HG170">
            <v>0</v>
          </cell>
          <cell r="HH170">
            <v>0</v>
          </cell>
          <cell r="HI170">
            <v>0</v>
          </cell>
          <cell r="HJ170">
            <v>0</v>
          </cell>
          <cell r="HK170">
            <v>0</v>
          </cell>
          <cell r="HL170">
            <v>0</v>
          </cell>
          <cell r="HM170">
            <v>0</v>
          </cell>
          <cell r="HN170">
            <v>966</v>
          </cell>
          <cell r="HO170">
            <v>241</v>
          </cell>
          <cell r="HP170">
            <v>243</v>
          </cell>
          <cell r="HQ170">
            <v>240</v>
          </cell>
          <cell r="HR170">
            <v>242</v>
          </cell>
          <cell r="HS170">
            <v>0</v>
          </cell>
          <cell r="HT170">
            <v>0</v>
          </cell>
          <cell r="HU170">
            <v>0</v>
          </cell>
          <cell r="HV170">
            <v>0</v>
          </cell>
          <cell r="HW170">
            <v>0</v>
          </cell>
          <cell r="HX170">
            <v>35389</v>
          </cell>
          <cell r="HY170">
            <v>8903</v>
          </cell>
          <cell r="HZ170">
            <v>7503</v>
          </cell>
          <cell r="IA170">
            <v>7503</v>
          </cell>
          <cell r="IB170">
            <v>11480</v>
          </cell>
          <cell r="IC170">
            <v>0</v>
          </cell>
          <cell r="ID170">
            <v>0</v>
          </cell>
          <cell r="IE170">
            <v>0</v>
          </cell>
          <cell r="IF170">
            <v>0</v>
          </cell>
          <cell r="IG170">
            <v>0</v>
          </cell>
          <cell r="IH170">
            <v>28000</v>
          </cell>
          <cell r="II170">
            <v>7000</v>
          </cell>
          <cell r="IJ170">
            <v>5600</v>
          </cell>
          <cell r="IK170">
            <v>5600</v>
          </cell>
          <cell r="IL170">
            <v>9800</v>
          </cell>
          <cell r="IM170">
            <v>24883</v>
          </cell>
          <cell r="IN170">
            <v>4577</v>
          </cell>
          <cell r="IO170">
            <v>7028</v>
          </cell>
          <cell r="IP170">
            <v>7865</v>
          </cell>
          <cell r="IQ170">
            <v>5413</v>
          </cell>
        </row>
        <row r="171">
          <cell r="B171">
            <v>9290860</v>
          </cell>
          <cell r="C171">
            <v>2131945</v>
          </cell>
          <cell r="D171">
            <v>2910359</v>
          </cell>
          <cell r="E171">
            <v>524096</v>
          </cell>
          <cell r="F171">
            <v>3724460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v>
          </cell>
          <cell r="AM171">
            <v>0</v>
          </cell>
          <cell r="AN171">
            <v>0</v>
          </cell>
          <cell r="AO171">
            <v>0</v>
          </cell>
          <cell r="AP171">
            <v>0</v>
          </cell>
          <cell r="AQ171">
            <v>0</v>
          </cell>
          <cell r="AR171">
            <v>0</v>
          </cell>
          <cell r="AS171">
            <v>0</v>
          </cell>
          <cell r="AT171">
            <v>0</v>
          </cell>
          <cell r="AU171">
            <v>0</v>
          </cell>
          <cell r="AV171">
            <v>0</v>
          </cell>
          <cell r="AW171">
            <v>0</v>
          </cell>
          <cell r="AX171">
            <v>0</v>
          </cell>
          <cell r="AY171">
            <v>0</v>
          </cell>
          <cell r="AZ171">
            <v>0</v>
          </cell>
          <cell r="BA171">
            <v>0</v>
          </cell>
          <cell r="BB171">
            <v>0</v>
          </cell>
          <cell r="BC171">
            <v>0</v>
          </cell>
          <cell r="BD171">
            <v>0</v>
          </cell>
          <cell r="BE171">
            <v>0</v>
          </cell>
          <cell r="BF171">
            <v>0</v>
          </cell>
          <cell r="BG171">
            <v>0</v>
          </cell>
          <cell r="BH171">
            <v>0</v>
          </cell>
          <cell r="BI171">
            <v>0</v>
          </cell>
          <cell r="BJ171">
            <v>0</v>
          </cell>
          <cell r="BK171">
            <v>0</v>
          </cell>
          <cell r="BL171">
            <v>0</v>
          </cell>
          <cell r="BM171">
            <v>0</v>
          </cell>
          <cell r="BN171">
            <v>0</v>
          </cell>
          <cell r="BO171">
            <v>0</v>
          </cell>
          <cell r="BP171">
            <v>0</v>
          </cell>
          <cell r="BQ171">
            <v>0</v>
          </cell>
          <cell r="BR171">
            <v>0</v>
          </cell>
          <cell r="BS171">
            <v>0</v>
          </cell>
          <cell r="BT171">
            <v>0</v>
          </cell>
          <cell r="BU171">
            <v>0</v>
          </cell>
          <cell r="BV171">
            <v>0</v>
          </cell>
          <cell r="BW171">
            <v>0</v>
          </cell>
          <cell r="BX171">
            <v>0</v>
          </cell>
          <cell r="BY171">
            <v>0</v>
          </cell>
          <cell r="BZ171">
            <v>0</v>
          </cell>
          <cell r="CA171">
            <v>0</v>
          </cell>
          <cell r="CB171">
            <v>0</v>
          </cell>
          <cell r="CC171">
            <v>0</v>
          </cell>
          <cell r="CD171">
            <v>0</v>
          </cell>
          <cell r="CE171">
            <v>0</v>
          </cell>
          <cell r="CF171">
            <v>0</v>
          </cell>
          <cell r="CG171">
            <v>0</v>
          </cell>
          <cell r="CH171">
            <v>0</v>
          </cell>
          <cell r="CI171">
            <v>0</v>
          </cell>
          <cell r="CJ171">
            <v>0</v>
          </cell>
          <cell r="CK171">
            <v>0</v>
          </cell>
          <cell r="CL171">
            <v>0</v>
          </cell>
          <cell r="CM171">
            <v>0</v>
          </cell>
          <cell r="CN171">
            <v>0</v>
          </cell>
          <cell r="CO171">
            <v>0</v>
          </cell>
          <cell r="CP171">
            <v>0</v>
          </cell>
          <cell r="CQ171">
            <v>0</v>
          </cell>
          <cell r="CR171">
            <v>0</v>
          </cell>
          <cell r="CS171">
            <v>0</v>
          </cell>
          <cell r="CT171">
            <v>0</v>
          </cell>
          <cell r="CU171">
            <v>0</v>
          </cell>
          <cell r="CV171">
            <v>0</v>
          </cell>
          <cell r="CW171">
            <v>0</v>
          </cell>
          <cell r="CX171">
            <v>0</v>
          </cell>
          <cell r="CY171">
            <v>0</v>
          </cell>
          <cell r="CZ171">
            <v>0</v>
          </cell>
          <cell r="DA171">
            <v>0</v>
          </cell>
          <cell r="DB171">
            <v>0</v>
          </cell>
          <cell r="DC171">
            <v>0</v>
          </cell>
          <cell r="DD171">
            <v>0</v>
          </cell>
          <cell r="DE171">
            <v>0</v>
          </cell>
          <cell r="DF171">
            <v>0</v>
          </cell>
          <cell r="DG171">
            <v>0</v>
          </cell>
          <cell r="DH171">
            <v>9164243</v>
          </cell>
          <cell r="DI171">
            <v>2111857</v>
          </cell>
          <cell r="DJ171">
            <v>2877971</v>
          </cell>
          <cell r="DK171">
            <v>524052</v>
          </cell>
          <cell r="DL171">
            <v>3650363</v>
          </cell>
          <cell r="DM171">
            <v>8175422</v>
          </cell>
          <cell r="DN171">
            <v>1890134</v>
          </cell>
          <cell r="DO171">
            <v>2564199</v>
          </cell>
          <cell r="DP171">
            <v>462986</v>
          </cell>
          <cell r="DQ171">
            <v>3258103</v>
          </cell>
          <cell r="DR171">
            <v>508809</v>
          </cell>
          <cell r="DS171">
            <v>117634</v>
          </cell>
          <cell r="DT171">
            <v>159604</v>
          </cell>
          <cell r="DU171">
            <v>28752</v>
          </cell>
          <cell r="DV171">
            <v>202819</v>
          </cell>
          <cell r="DW171">
            <v>326879</v>
          </cell>
          <cell r="DX171">
            <v>75570</v>
          </cell>
          <cell r="DY171">
            <v>102540</v>
          </cell>
          <cell r="DZ171">
            <v>18472</v>
          </cell>
          <cell r="EA171">
            <v>130297</v>
          </cell>
          <cell r="EB171">
            <v>153133</v>
          </cell>
          <cell r="EC171">
            <v>28519</v>
          </cell>
          <cell r="ED171">
            <v>51628</v>
          </cell>
          <cell r="EE171">
            <v>13842</v>
          </cell>
          <cell r="EF171">
            <v>59144</v>
          </cell>
          <cell r="EG171">
            <v>0</v>
          </cell>
          <cell r="EH171">
            <v>0</v>
          </cell>
          <cell r="EI171">
            <v>0</v>
          </cell>
          <cell r="EJ171">
            <v>0</v>
          </cell>
          <cell r="EK171">
            <v>0</v>
          </cell>
          <cell r="EL171">
            <v>126617</v>
          </cell>
          <cell r="EM171">
            <v>20088</v>
          </cell>
          <cell r="EN171">
            <v>32388</v>
          </cell>
          <cell r="EO171">
            <v>44</v>
          </cell>
          <cell r="EP171">
            <v>74097</v>
          </cell>
          <cell r="EQ171">
            <v>0</v>
          </cell>
          <cell r="ER171">
            <v>0</v>
          </cell>
          <cell r="ES171">
            <v>0</v>
          </cell>
          <cell r="ET171">
            <v>0</v>
          </cell>
          <cell r="EU171">
            <v>0</v>
          </cell>
          <cell r="EV171">
            <v>0</v>
          </cell>
          <cell r="EW171">
            <v>0</v>
          </cell>
          <cell r="EX171">
            <v>0</v>
          </cell>
          <cell r="EY171">
            <v>0</v>
          </cell>
          <cell r="EZ171">
            <v>0</v>
          </cell>
          <cell r="FA171">
            <v>0</v>
          </cell>
          <cell r="FB171">
            <v>0</v>
          </cell>
          <cell r="FC171">
            <v>0</v>
          </cell>
          <cell r="FD171">
            <v>0</v>
          </cell>
          <cell r="FE171">
            <v>0</v>
          </cell>
          <cell r="FF171">
            <v>0</v>
          </cell>
          <cell r="FG171">
            <v>0</v>
          </cell>
          <cell r="FH171">
            <v>0</v>
          </cell>
          <cell r="FI171">
            <v>0</v>
          </cell>
          <cell r="FJ171">
            <v>0</v>
          </cell>
          <cell r="FK171">
            <v>0</v>
          </cell>
          <cell r="FL171">
            <v>0</v>
          </cell>
          <cell r="FM171">
            <v>0</v>
          </cell>
          <cell r="FN171">
            <v>0</v>
          </cell>
          <cell r="FO171">
            <v>0</v>
          </cell>
          <cell r="FP171">
            <v>0</v>
          </cell>
          <cell r="FQ171">
            <v>0</v>
          </cell>
          <cell r="FR171">
            <v>0</v>
          </cell>
          <cell r="FS171">
            <v>0</v>
          </cell>
          <cell r="FT171">
            <v>0</v>
          </cell>
          <cell r="FU171">
            <v>0</v>
          </cell>
          <cell r="FV171">
            <v>0</v>
          </cell>
          <cell r="FW171">
            <v>0</v>
          </cell>
          <cell r="FX171">
            <v>0</v>
          </cell>
          <cell r="FY171">
            <v>0</v>
          </cell>
          <cell r="FZ171">
            <v>126617</v>
          </cell>
          <cell r="GA171">
            <v>20088</v>
          </cell>
          <cell r="GB171">
            <v>32388</v>
          </cell>
          <cell r="GC171">
            <v>44</v>
          </cell>
          <cell r="GD171">
            <v>74097</v>
          </cell>
          <cell r="GE171">
            <v>114724</v>
          </cell>
          <cell r="GF171">
            <v>18421</v>
          </cell>
          <cell r="GG171">
            <v>29295</v>
          </cell>
          <cell r="GH171">
            <v>0</v>
          </cell>
          <cell r="GI171">
            <v>67008</v>
          </cell>
          <cell r="GJ171">
            <v>6928</v>
          </cell>
          <cell r="GK171">
            <v>1114</v>
          </cell>
          <cell r="GL171">
            <v>1772</v>
          </cell>
          <cell r="GM171">
            <v>3</v>
          </cell>
          <cell r="GN171">
            <v>4039</v>
          </cell>
          <cell r="GO171">
            <v>3440</v>
          </cell>
          <cell r="GP171">
            <v>553</v>
          </cell>
          <cell r="GQ171">
            <v>876</v>
          </cell>
          <cell r="GR171">
            <v>9</v>
          </cell>
          <cell r="GS171">
            <v>2002</v>
          </cell>
          <cell r="GT171">
            <v>1525</v>
          </cell>
          <cell r="GU171">
            <v>0</v>
          </cell>
          <cell r="GV171">
            <v>445</v>
          </cell>
          <cell r="GW171">
            <v>32</v>
          </cell>
          <cell r="GX171">
            <v>1048</v>
          </cell>
          <cell r="GY171">
            <v>0</v>
          </cell>
          <cell r="GZ171">
            <v>0</v>
          </cell>
          <cell r="HA171">
            <v>0</v>
          </cell>
          <cell r="HB171">
            <v>0</v>
          </cell>
          <cell r="HC171">
            <v>0</v>
          </cell>
          <cell r="HD171">
            <v>0</v>
          </cell>
          <cell r="HE171">
            <v>0</v>
          </cell>
          <cell r="HF171">
            <v>0</v>
          </cell>
          <cell r="HG171">
            <v>0</v>
          </cell>
          <cell r="HH171">
            <v>0</v>
          </cell>
          <cell r="HI171">
            <v>0</v>
          </cell>
          <cell r="HJ171">
            <v>0</v>
          </cell>
          <cell r="HK171">
            <v>0</v>
          </cell>
          <cell r="HL171">
            <v>0</v>
          </cell>
          <cell r="HM171">
            <v>0</v>
          </cell>
          <cell r="HN171">
            <v>0</v>
          </cell>
          <cell r="HO171">
            <v>0</v>
          </cell>
          <cell r="HP171">
            <v>0</v>
          </cell>
          <cell r="HQ171">
            <v>0</v>
          </cell>
          <cell r="HR171">
            <v>0</v>
          </cell>
          <cell r="HS171">
            <v>0</v>
          </cell>
          <cell r="HT171">
            <v>0</v>
          </cell>
          <cell r="HU171">
            <v>0</v>
          </cell>
          <cell r="HV171">
            <v>0</v>
          </cell>
          <cell r="HW171">
            <v>0</v>
          </cell>
          <cell r="HX171">
            <v>0</v>
          </cell>
          <cell r="HY171">
            <v>0</v>
          </cell>
          <cell r="HZ171">
            <v>0</v>
          </cell>
          <cell r="IA171">
            <v>0</v>
          </cell>
          <cell r="IB171">
            <v>0</v>
          </cell>
          <cell r="IC171">
            <v>0</v>
          </cell>
          <cell r="ID171">
            <v>0</v>
          </cell>
          <cell r="IE171">
            <v>0</v>
          </cell>
          <cell r="IF171">
            <v>0</v>
          </cell>
          <cell r="IG171">
            <v>0</v>
          </cell>
          <cell r="IH171">
            <v>0</v>
          </cell>
          <cell r="II171">
            <v>0</v>
          </cell>
          <cell r="IJ171">
            <v>0</v>
          </cell>
          <cell r="IK171">
            <v>0</v>
          </cell>
          <cell r="IL171">
            <v>0</v>
          </cell>
          <cell r="IM171">
            <v>0</v>
          </cell>
          <cell r="IN171">
            <v>0</v>
          </cell>
          <cell r="IO171">
            <v>0</v>
          </cell>
          <cell r="IP171">
            <v>0</v>
          </cell>
          <cell r="IQ171">
            <v>0</v>
          </cell>
        </row>
        <row r="172">
          <cell r="B172">
            <v>141689214</v>
          </cell>
          <cell r="C172">
            <v>32208362</v>
          </cell>
          <cell r="D172">
            <v>35792748</v>
          </cell>
          <cell r="E172">
            <v>35164087</v>
          </cell>
          <cell r="F172">
            <v>38524017</v>
          </cell>
          <cell r="G172">
            <v>10465408</v>
          </cell>
          <cell r="H172">
            <v>2103033</v>
          </cell>
          <cell r="I172">
            <v>2408886</v>
          </cell>
          <cell r="J172">
            <v>2787069</v>
          </cell>
          <cell r="K172">
            <v>3166420</v>
          </cell>
          <cell r="L172">
            <v>2235056</v>
          </cell>
          <cell r="M172">
            <v>209742</v>
          </cell>
          <cell r="N172">
            <v>500201</v>
          </cell>
          <cell r="O172">
            <v>695616</v>
          </cell>
          <cell r="P172">
            <v>829497</v>
          </cell>
          <cell r="Q172">
            <v>684305</v>
          </cell>
          <cell r="R172">
            <v>85191</v>
          </cell>
          <cell r="S172">
            <v>139875</v>
          </cell>
          <cell r="T172">
            <v>209593</v>
          </cell>
          <cell r="U172">
            <v>249646</v>
          </cell>
          <cell r="V172">
            <v>1550751</v>
          </cell>
          <cell r="W172">
            <v>124551</v>
          </cell>
          <cell r="X172">
            <v>360326</v>
          </cell>
          <cell r="Y172">
            <v>486023</v>
          </cell>
          <cell r="Z172">
            <v>579851</v>
          </cell>
          <cell r="AA172">
            <v>2097668</v>
          </cell>
          <cell r="AB172">
            <v>669956</v>
          </cell>
          <cell r="AC172">
            <v>426869</v>
          </cell>
          <cell r="AD172">
            <v>385004</v>
          </cell>
          <cell r="AE172">
            <v>615839</v>
          </cell>
          <cell r="AF172">
            <v>1429619</v>
          </cell>
          <cell r="AG172">
            <v>357405</v>
          </cell>
          <cell r="AH172">
            <v>357405</v>
          </cell>
          <cell r="AI172">
            <v>357405</v>
          </cell>
          <cell r="AJ172">
            <v>357404</v>
          </cell>
          <cell r="AK172">
            <v>103499</v>
          </cell>
          <cell r="AL172">
            <v>25642</v>
          </cell>
          <cell r="AM172">
            <v>26337</v>
          </cell>
          <cell r="AN172">
            <v>25473</v>
          </cell>
          <cell r="AO172">
            <v>26047</v>
          </cell>
          <cell r="AP172">
            <v>564550</v>
          </cell>
          <cell r="AQ172">
            <v>286909</v>
          </cell>
          <cell r="AR172">
            <v>43127</v>
          </cell>
          <cell r="AS172">
            <v>2126</v>
          </cell>
          <cell r="AT172">
            <v>232388</v>
          </cell>
          <cell r="AU172">
            <v>3192974</v>
          </cell>
          <cell r="AV172">
            <v>420143</v>
          </cell>
          <cell r="AW172">
            <v>802886</v>
          </cell>
          <cell r="AX172">
            <v>1010377</v>
          </cell>
          <cell r="AY172">
            <v>959568</v>
          </cell>
          <cell r="AZ172">
            <v>1905450</v>
          </cell>
          <cell r="BA172">
            <v>177364</v>
          </cell>
          <cell r="BB172">
            <v>438356</v>
          </cell>
          <cell r="BC172">
            <v>642817</v>
          </cell>
          <cell r="BD172">
            <v>646913</v>
          </cell>
          <cell r="BE172">
            <v>332313</v>
          </cell>
          <cell r="BF172">
            <v>39114</v>
          </cell>
          <cell r="BG172">
            <v>68344</v>
          </cell>
          <cell r="BH172">
            <v>100476</v>
          </cell>
          <cell r="BI172">
            <v>124379</v>
          </cell>
          <cell r="BJ172">
            <v>50760</v>
          </cell>
          <cell r="BK172">
            <v>12690</v>
          </cell>
          <cell r="BL172">
            <v>12690</v>
          </cell>
          <cell r="BM172">
            <v>12690</v>
          </cell>
          <cell r="BN172">
            <v>12690</v>
          </cell>
          <cell r="BO172">
            <v>43199</v>
          </cell>
          <cell r="BP172">
            <v>10800</v>
          </cell>
          <cell r="BQ172">
            <v>10800</v>
          </cell>
          <cell r="BR172">
            <v>10800</v>
          </cell>
          <cell r="BS172">
            <v>10799</v>
          </cell>
          <cell r="BT172">
            <v>7561</v>
          </cell>
          <cell r="BU172">
            <v>1890</v>
          </cell>
          <cell r="BV172">
            <v>1890</v>
          </cell>
          <cell r="BW172">
            <v>1890</v>
          </cell>
          <cell r="BX172">
            <v>1891</v>
          </cell>
          <cell r="BY172">
            <v>863475</v>
          </cell>
          <cell r="BZ172">
            <v>147120</v>
          </cell>
          <cell r="CA172">
            <v>246054</v>
          </cell>
          <cell r="CB172">
            <v>251979</v>
          </cell>
          <cell r="CC172">
            <v>218322</v>
          </cell>
          <cell r="CD172">
            <v>416475</v>
          </cell>
          <cell r="CE172">
            <v>104122</v>
          </cell>
          <cell r="CF172">
            <v>104116</v>
          </cell>
          <cell r="CG172">
            <v>104116</v>
          </cell>
          <cell r="CH172">
            <v>104121</v>
          </cell>
          <cell r="CI172">
            <v>272589</v>
          </cell>
          <cell r="CJ172">
            <v>32642</v>
          </cell>
          <cell r="CK172">
            <v>86495</v>
          </cell>
          <cell r="CL172">
            <v>90279</v>
          </cell>
          <cell r="CM172">
            <v>63173</v>
          </cell>
          <cell r="CN172">
            <v>174411</v>
          </cell>
          <cell r="CO172">
            <v>10356</v>
          </cell>
          <cell r="CP172">
            <v>55443</v>
          </cell>
          <cell r="CQ172">
            <v>57584</v>
          </cell>
          <cell r="CR172">
            <v>51028</v>
          </cell>
          <cell r="CS172">
            <v>373289</v>
          </cell>
          <cell r="CT172">
            <v>82969</v>
          </cell>
          <cell r="CU172">
            <v>105786</v>
          </cell>
          <cell r="CV172">
            <v>102891</v>
          </cell>
          <cell r="CW172">
            <v>81643</v>
          </cell>
          <cell r="CX172">
            <v>2774796</v>
          </cell>
          <cell r="CY172">
            <v>761963</v>
          </cell>
          <cell r="CZ172">
            <v>637702</v>
          </cell>
          <cell r="DA172">
            <v>654843</v>
          </cell>
          <cell r="DB172">
            <v>720288</v>
          </cell>
          <cell r="DC172">
            <v>164914</v>
          </cell>
          <cell r="DD172">
            <v>41229</v>
          </cell>
          <cell r="DE172">
            <v>41228</v>
          </cell>
          <cell r="DF172">
            <v>41229</v>
          </cell>
          <cell r="DG172">
            <v>41228</v>
          </cell>
          <cell r="DH172">
            <v>46448459</v>
          </cell>
          <cell r="DI172">
            <v>11028119</v>
          </cell>
          <cell r="DJ172">
            <v>12410338</v>
          </cell>
          <cell r="DK172">
            <v>10150260</v>
          </cell>
          <cell r="DL172">
            <v>12859742</v>
          </cell>
          <cell r="DM172">
            <v>41433956</v>
          </cell>
          <cell r="DN172">
            <v>9837541</v>
          </cell>
          <cell r="DO172">
            <v>11070537</v>
          </cell>
          <cell r="DP172">
            <v>9054454</v>
          </cell>
          <cell r="DQ172">
            <v>11471424</v>
          </cell>
          <cell r="DR172">
            <v>2580263</v>
          </cell>
          <cell r="DS172">
            <v>612624</v>
          </cell>
          <cell r="DT172">
            <v>689408</v>
          </cell>
          <cell r="DU172">
            <v>563858</v>
          </cell>
          <cell r="DV172">
            <v>714373</v>
          </cell>
          <cell r="DW172">
            <v>1657673</v>
          </cell>
          <cell r="DX172">
            <v>393576</v>
          </cell>
          <cell r="DY172">
            <v>442906</v>
          </cell>
          <cell r="DZ172">
            <v>362247</v>
          </cell>
          <cell r="EA172">
            <v>458944</v>
          </cell>
          <cell r="EB172">
            <v>776567</v>
          </cell>
          <cell r="EC172">
            <v>184378</v>
          </cell>
          <cell r="ED172">
            <v>207487</v>
          </cell>
          <cell r="EE172">
            <v>169701</v>
          </cell>
          <cell r="EF172">
            <v>215001</v>
          </cell>
          <cell r="EG172">
            <v>0</v>
          </cell>
          <cell r="EH172">
            <v>0</v>
          </cell>
          <cell r="EI172">
            <v>0</v>
          </cell>
          <cell r="EJ172">
            <v>0</v>
          </cell>
          <cell r="EK172">
            <v>0</v>
          </cell>
          <cell r="EL172">
            <v>84775347</v>
          </cell>
          <cell r="EM172">
            <v>19077210</v>
          </cell>
          <cell r="EN172">
            <v>20973524</v>
          </cell>
          <cell r="EO172">
            <v>22226758</v>
          </cell>
          <cell r="EP172">
            <v>22497855</v>
          </cell>
          <cell r="EQ172">
            <v>1024689</v>
          </cell>
          <cell r="ER172">
            <v>2134</v>
          </cell>
          <cell r="ES172">
            <v>159385</v>
          </cell>
          <cell r="ET172">
            <v>550737</v>
          </cell>
          <cell r="EU172">
            <v>312433</v>
          </cell>
          <cell r="EV172">
            <v>800158</v>
          </cell>
          <cell r="EW172">
            <v>1063</v>
          </cell>
          <cell r="EX172">
            <v>85383</v>
          </cell>
          <cell r="EY172">
            <v>420865</v>
          </cell>
          <cell r="EZ172">
            <v>292847</v>
          </cell>
          <cell r="FA172">
            <v>548833</v>
          </cell>
          <cell r="FB172">
            <v>1063</v>
          </cell>
          <cell r="FC172">
            <v>55511</v>
          </cell>
          <cell r="FD172">
            <v>326849</v>
          </cell>
          <cell r="FE172">
            <v>165410</v>
          </cell>
          <cell r="FF172">
            <v>0</v>
          </cell>
          <cell r="FG172">
            <v>0</v>
          </cell>
          <cell r="FH172">
            <v>0</v>
          </cell>
          <cell r="FI172">
            <v>0</v>
          </cell>
          <cell r="FJ172">
            <v>0</v>
          </cell>
          <cell r="FK172">
            <v>198433</v>
          </cell>
          <cell r="FL172">
            <v>0</v>
          </cell>
          <cell r="FM172">
            <v>26187</v>
          </cell>
          <cell r="FN172">
            <v>84850</v>
          </cell>
          <cell r="FO172">
            <v>87396</v>
          </cell>
          <cell r="FP172">
            <v>52892</v>
          </cell>
          <cell r="FQ172">
            <v>0</v>
          </cell>
          <cell r="FR172">
            <v>3685</v>
          </cell>
          <cell r="FS172">
            <v>9166</v>
          </cell>
          <cell r="FT172">
            <v>40041</v>
          </cell>
          <cell r="FU172">
            <v>224531</v>
          </cell>
          <cell r="FV172">
            <v>1071</v>
          </cell>
          <cell r="FW172">
            <v>74002</v>
          </cell>
          <cell r="FX172">
            <v>129872</v>
          </cell>
          <cell r="FY172">
            <v>19586</v>
          </cell>
          <cell r="FZ172">
            <v>2291809</v>
          </cell>
          <cell r="GA172">
            <v>538981</v>
          </cell>
          <cell r="GB172">
            <v>577860</v>
          </cell>
          <cell r="GC172">
            <v>543586</v>
          </cell>
          <cell r="GD172">
            <v>631382</v>
          </cell>
          <cell r="GE172">
            <v>2076930</v>
          </cell>
          <cell r="GF172">
            <v>488447</v>
          </cell>
          <cell r="GG172">
            <v>523680</v>
          </cell>
          <cell r="GH172">
            <v>492619</v>
          </cell>
          <cell r="GI172">
            <v>572184</v>
          </cell>
          <cell r="GJ172">
            <v>125357</v>
          </cell>
          <cell r="GK172">
            <v>29481</v>
          </cell>
          <cell r="GL172">
            <v>31608</v>
          </cell>
          <cell r="GM172">
            <v>29733</v>
          </cell>
          <cell r="GN172">
            <v>34535</v>
          </cell>
          <cell r="GO172">
            <v>61916</v>
          </cell>
          <cell r="GP172">
            <v>14561</v>
          </cell>
          <cell r="GQ172">
            <v>15611</v>
          </cell>
          <cell r="GR172">
            <v>14686</v>
          </cell>
          <cell r="GS172">
            <v>17058</v>
          </cell>
          <cell r="GT172">
            <v>27606</v>
          </cell>
          <cell r="GU172">
            <v>6492</v>
          </cell>
          <cell r="GV172">
            <v>6961</v>
          </cell>
          <cell r="GW172">
            <v>6548</v>
          </cell>
          <cell r="GX172">
            <v>7605</v>
          </cell>
          <cell r="GY172">
            <v>0</v>
          </cell>
          <cell r="GZ172">
            <v>0</v>
          </cell>
          <cell r="HA172">
            <v>0</v>
          </cell>
          <cell r="HB172">
            <v>0</v>
          </cell>
          <cell r="HC172">
            <v>0</v>
          </cell>
          <cell r="HD172">
            <v>1962315</v>
          </cell>
          <cell r="HE172">
            <v>462589</v>
          </cell>
          <cell r="HF172">
            <v>463571</v>
          </cell>
          <cell r="HG172">
            <v>571808</v>
          </cell>
          <cell r="HH172">
            <v>464347</v>
          </cell>
          <cell r="HI172">
            <v>107255</v>
          </cell>
          <cell r="HJ172">
            <v>0</v>
          </cell>
          <cell r="HK172">
            <v>0</v>
          </cell>
          <cell r="HL172">
            <v>107255</v>
          </cell>
          <cell r="HM172">
            <v>0</v>
          </cell>
          <cell r="HN172">
            <v>543968</v>
          </cell>
          <cell r="HO172">
            <v>53911</v>
          </cell>
          <cell r="HP172">
            <v>109682</v>
          </cell>
          <cell r="HQ172">
            <v>217022</v>
          </cell>
          <cell r="HR172">
            <v>163353</v>
          </cell>
          <cell r="HS172">
            <v>75650</v>
          </cell>
          <cell r="HT172">
            <v>7803</v>
          </cell>
          <cell r="HU172">
            <v>21558</v>
          </cell>
          <cell r="HV172">
            <v>26852</v>
          </cell>
          <cell r="HW172">
            <v>19437</v>
          </cell>
          <cell r="HX172">
            <v>598461</v>
          </cell>
          <cell r="HY172">
            <v>138035</v>
          </cell>
          <cell r="HZ172">
            <v>155245</v>
          </cell>
          <cell r="IA172">
            <v>147106</v>
          </cell>
          <cell r="IB172">
            <v>158075</v>
          </cell>
          <cell r="IC172">
            <v>144030</v>
          </cell>
          <cell r="ID172">
            <v>28527</v>
          </cell>
          <cell r="IE172">
            <v>43481</v>
          </cell>
          <cell r="IF172">
            <v>37739</v>
          </cell>
          <cell r="IG172">
            <v>34283</v>
          </cell>
          <cell r="IH172">
            <v>210030</v>
          </cell>
          <cell r="II172">
            <v>52508</v>
          </cell>
          <cell r="IJ172">
            <v>42006</v>
          </cell>
          <cell r="IK172">
            <v>42006</v>
          </cell>
          <cell r="IL172">
            <v>73510</v>
          </cell>
          <cell r="IM172">
            <v>130904</v>
          </cell>
          <cell r="IN172">
            <v>26081</v>
          </cell>
          <cell r="IO172">
            <v>35309</v>
          </cell>
          <cell r="IP172">
            <v>39221</v>
          </cell>
          <cell r="IQ172">
            <v>30293</v>
          </cell>
        </row>
        <row r="173">
          <cell r="B173">
            <v>42932875</v>
          </cell>
          <cell r="C173">
            <v>9368557</v>
          </cell>
          <cell r="D173">
            <v>10199477</v>
          </cell>
          <cell r="E173">
            <v>11111314</v>
          </cell>
          <cell r="F173">
            <v>12253527</v>
          </cell>
          <cell r="G173">
            <v>1272056</v>
          </cell>
          <cell r="H173">
            <v>275166</v>
          </cell>
          <cell r="I173">
            <v>326635</v>
          </cell>
          <cell r="J173">
            <v>324994</v>
          </cell>
          <cell r="K173">
            <v>345261</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14564</v>
          </cell>
          <cell r="AB173">
            <v>3641</v>
          </cell>
          <cell r="AC173">
            <v>3641</v>
          </cell>
          <cell r="AD173">
            <v>3641</v>
          </cell>
          <cell r="AE173">
            <v>3641</v>
          </cell>
          <cell r="AF173">
            <v>13456</v>
          </cell>
          <cell r="AG173">
            <v>3364</v>
          </cell>
          <cell r="AH173">
            <v>3364</v>
          </cell>
          <cell r="AI173">
            <v>3364</v>
          </cell>
          <cell r="AJ173">
            <v>3364</v>
          </cell>
          <cell r="AK173">
            <v>1108</v>
          </cell>
          <cell r="AL173">
            <v>277</v>
          </cell>
          <cell r="AM173">
            <v>277</v>
          </cell>
          <cell r="AN173">
            <v>277</v>
          </cell>
          <cell r="AO173">
            <v>277</v>
          </cell>
          <cell r="AP173">
            <v>0</v>
          </cell>
          <cell r="AQ173">
            <v>0</v>
          </cell>
          <cell r="AR173">
            <v>0</v>
          </cell>
          <cell r="AS173">
            <v>0</v>
          </cell>
          <cell r="AT173">
            <v>0</v>
          </cell>
          <cell r="AU173">
            <v>38640</v>
          </cell>
          <cell r="AV173">
            <v>2388</v>
          </cell>
          <cell r="AW173">
            <v>30886</v>
          </cell>
          <cell r="AX173">
            <v>2688</v>
          </cell>
          <cell r="AY173">
            <v>2678</v>
          </cell>
          <cell r="AZ173">
            <v>5752</v>
          </cell>
          <cell r="BA173">
            <v>1438</v>
          </cell>
          <cell r="BB173">
            <v>1438</v>
          </cell>
          <cell r="BC173">
            <v>1438</v>
          </cell>
          <cell r="BD173">
            <v>1438</v>
          </cell>
          <cell r="BE173">
            <v>0</v>
          </cell>
          <cell r="BF173">
            <v>0</v>
          </cell>
          <cell r="BG173">
            <v>0</v>
          </cell>
          <cell r="BH173">
            <v>0</v>
          </cell>
          <cell r="BI173">
            <v>0</v>
          </cell>
          <cell r="BJ173">
            <v>0</v>
          </cell>
          <cell r="BK173">
            <v>0</v>
          </cell>
          <cell r="BL173">
            <v>0</v>
          </cell>
          <cell r="BM173">
            <v>0</v>
          </cell>
          <cell r="BN173">
            <v>0</v>
          </cell>
          <cell r="BO173">
            <v>0</v>
          </cell>
          <cell r="BP173">
            <v>0</v>
          </cell>
          <cell r="BQ173">
            <v>0</v>
          </cell>
          <cell r="BR173">
            <v>0</v>
          </cell>
          <cell r="BS173">
            <v>0</v>
          </cell>
          <cell r="BT173">
            <v>0</v>
          </cell>
          <cell r="BU173">
            <v>0</v>
          </cell>
          <cell r="BV173">
            <v>0</v>
          </cell>
          <cell r="BW173">
            <v>0</v>
          </cell>
          <cell r="BX173">
            <v>0</v>
          </cell>
          <cell r="BY173">
            <v>4758</v>
          </cell>
          <cell r="BZ173">
            <v>950</v>
          </cell>
          <cell r="CA173">
            <v>1318</v>
          </cell>
          <cell r="CB173">
            <v>1250</v>
          </cell>
          <cell r="CC173">
            <v>1240</v>
          </cell>
          <cell r="CD173">
            <v>958</v>
          </cell>
          <cell r="CE173">
            <v>0</v>
          </cell>
          <cell r="CF173">
            <v>368</v>
          </cell>
          <cell r="CG173">
            <v>300</v>
          </cell>
          <cell r="CH173">
            <v>290</v>
          </cell>
          <cell r="CI173">
            <v>3800</v>
          </cell>
          <cell r="CJ173">
            <v>950</v>
          </cell>
          <cell r="CK173">
            <v>950</v>
          </cell>
          <cell r="CL173">
            <v>950</v>
          </cell>
          <cell r="CM173">
            <v>950</v>
          </cell>
          <cell r="CN173">
            <v>0</v>
          </cell>
          <cell r="CO173">
            <v>0</v>
          </cell>
          <cell r="CP173">
            <v>0</v>
          </cell>
          <cell r="CQ173">
            <v>0</v>
          </cell>
          <cell r="CR173">
            <v>0</v>
          </cell>
          <cell r="CS173">
            <v>28130</v>
          </cell>
          <cell r="CT173">
            <v>0</v>
          </cell>
          <cell r="CU173">
            <v>28130</v>
          </cell>
          <cell r="CV173">
            <v>0</v>
          </cell>
          <cell r="CW173">
            <v>0</v>
          </cell>
          <cell r="CX173">
            <v>1110123</v>
          </cell>
          <cell r="CY173">
            <v>243674</v>
          </cell>
          <cell r="CZ173">
            <v>266442</v>
          </cell>
          <cell r="DA173">
            <v>290398</v>
          </cell>
          <cell r="DB173">
            <v>309609</v>
          </cell>
          <cell r="DC173">
            <v>108729</v>
          </cell>
          <cell r="DD173">
            <v>25463</v>
          </cell>
          <cell r="DE173">
            <v>25666</v>
          </cell>
          <cell r="DF173">
            <v>28267</v>
          </cell>
          <cell r="DG173">
            <v>29333</v>
          </cell>
          <cell r="DH173">
            <v>2842179</v>
          </cell>
          <cell r="DI173">
            <v>698337</v>
          </cell>
          <cell r="DJ173">
            <v>712814</v>
          </cell>
          <cell r="DK173">
            <v>715196</v>
          </cell>
          <cell r="DL173">
            <v>715832</v>
          </cell>
          <cell r="DM173">
            <v>2572505</v>
          </cell>
          <cell r="DN173">
            <v>632048</v>
          </cell>
          <cell r="DO173">
            <v>645190</v>
          </cell>
          <cell r="DP173">
            <v>647349</v>
          </cell>
          <cell r="DQ173">
            <v>647918</v>
          </cell>
          <cell r="DR173">
            <v>185991</v>
          </cell>
          <cell r="DS173">
            <v>45684</v>
          </cell>
          <cell r="DT173">
            <v>46653</v>
          </cell>
          <cell r="DU173">
            <v>46805</v>
          </cell>
          <cell r="DV173">
            <v>46849</v>
          </cell>
          <cell r="DW173">
            <v>75794</v>
          </cell>
          <cell r="DX173">
            <v>18663</v>
          </cell>
          <cell r="DY173">
            <v>18997</v>
          </cell>
          <cell r="DZ173">
            <v>19060</v>
          </cell>
          <cell r="EA173">
            <v>19074</v>
          </cell>
          <cell r="EB173">
            <v>7889</v>
          </cell>
          <cell r="EC173">
            <v>1942</v>
          </cell>
          <cell r="ED173">
            <v>1974</v>
          </cell>
          <cell r="EE173">
            <v>1982</v>
          </cell>
          <cell r="EF173">
            <v>1991</v>
          </cell>
          <cell r="EG173">
            <v>0</v>
          </cell>
          <cell r="EH173">
            <v>0</v>
          </cell>
          <cell r="EI173">
            <v>0</v>
          </cell>
          <cell r="EJ173">
            <v>0</v>
          </cell>
          <cell r="EK173">
            <v>0</v>
          </cell>
          <cell r="EL173">
            <v>38818640</v>
          </cell>
          <cell r="EM173">
            <v>8395054</v>
          </cell>
          <cell r="EN173">
            <v>9160028</v>
          </cell>
          <cell r="EO173">
            <v>10071124</v>
          </cell>
          <cell r="EP173">
            <v>11192434</v>
          </cell>
          <cell r="EQ173">
            <v>141536</v>
          </cell>
          <cell r="ER173">
            <v>40824</v>
          </cell>
          <cell r="ES173">
            <v>60824</v>
          </cell>
          <cell r="ET173">
            <v>24864</v>
          </cell>
          <cell r="EU173">
            <v>15024</v>
          </cell>
          <cell r="EV173">
            <v>0</v>
          </cell>
          <cell r="EW173">
            <v>0</v>
          </cell>
          <cell r="EX173">
            <v>0</v>
          </cell>
          <cell r="EY173">
            <v>0</v>
          </cell>
          <cell r="EZ173">
            <v>0</v>
          </cell>
          <cell r="FA173">
            <v>0</v>
          </cell>
          <cell r="FB173">
            <v>0</v>
          </cell>
          <cell r="FC173">
            <v>0</v>
          </cell>
          <cell r="FD173">
            <v>0</v>
          </cell>
          <cell r="FE173">
            <v>0</v>
          </cell>
          <cell r="FF173">
            <v>0</v>
          </cell>
          <cell r="FG173">
            <v>0</v>
          </cell>
          <cell r="FH173">
            <v>0</v>
          </cell>
          <cell r="FI173">
            <v>0</v>
          </cell>
          <cell r="FJ173">
            <v>0</v>
          </cell>
          <cell r="FK173">
            <v>0</v>
          </cell>
          <cell r="FL173">
            <v>0</v>
          </cell>
          <cell r="FM173">
            <v>0</v>
          </cell>
          <cell r="FN173">
            <v>0</v>
          </cell>
          <cell r="FO173">
            <v>0</v>
          </cell>
          <cell r="FP173">
            <v>0</v>
          </cell>
          <cell r="FQ173">
            <v>0</v>
          </cell>
          <cell r="FR173">
            <v>0</v>
          </cell>
          <cell r="FS173">
            <v>0</v>
          </cell>
          <cell r="FT173">
            <v>0</v>
          </cell>
          <cell r="FU173">
            <v>141536</v>
          </cell>
          <cell r="FV173">
            <v>40824</v>
          </cell>
          <cell r="FW173">
            <v>60824</v>
          </cell>
          <cell r="FX173">
            <v>24864</v>
          </cell>
          <cell r="FY173">
            <v>15024</v>
          </cell>
          <cell r="FZ173">
            <v>226304</v>
          </cell>
          <cell r="GA173">
            <v>55835</v>
          </cell>
          <cell r="GB173">
            <v>56823</v>
          </cell>
          <cell r="GC173">
            <v>56823</v>
          </cell>
          <cell r="GD173">
            <v>56823</v>
          </cell>
          <cell r="GE173">
            <v>204966</v>
          </cell>
          <cell r="GF173">
            <v>50568</v>
          </cell>
          <cell r="GG173">
            <v>51466</v>
          </cell>
          <cell r="GH173">
            <v>51466</v>
          </cell>
          <cell r="GI173">
            <v>51466</v>
          </cell>
          <cell r="GJ173">
            <v>13772</v>
          </cell>
          <cell r="GK173">
            <v>3392</v>
          </cell>
          <cell r="GL173">
            <v>3460</v>
          </cell>
          <cell r="GM173">
            <v>3460</v>
          </cell>
          <cell r="GN173">
            <v>3460</v>
          </cell>
          <cell r="GO173">
            <v>6612</v>
          </cell>
          <cell r="GP173">
            <v>1638</v>
          </cell>
          <cell r="GQ173">
            <v>1658</v>
          </cell>
          <cell r="GR173">
            <v>1658</v>
          </cell>
          <cell r="GS173">
            <v>1658</v>
          </cell>
          <cell r="GT173">
            <v>954</v>
          </cell>
          <cell r="GU173">
            <v>237</v>
          </cell>
          <cell r="GV173">
            <v>239</v>
          </cell>
          <cell r="GW173">
            <v>239</v>
          </cell>
          <cell r="GX173">
            <v>239</v>
          </cell>
          <cell r="GY173">
            <v>0</v>
          </cell>
          <cell r="GZ173">
            <v>0</v>
          </cell>
          <cell r="HA173">
            <v>0</v>
          </cell>
          <cell r="HB173">
            <v>0</v>
          </cell>
          <cell r="HC173">
            <v>0</v>
          </cell>
          <cell r="HD173">
            <v>184713</v>
          </cell>
          <cell r="HE173">
            <v>40092</v>
          </cell>
          <cell r="HF173">
            <v>41004</v>
          </cell>
          <cell r="HG173">
            <v>60450</v>
          </cell>
          <cell r="HH173">
            <v>43167</v>
          </cell>
          <cell r="HI173">
            <v>0</v>
          </cell>
          <cell r="HJ173">
            <v>0</v>
          </cell>
          <cell r="HK173">
            <v>0</v>
          </cell>
          <cell r="HL173">
            <v>0</v>
          </cell>
          <cell r="HM173">
            <v>0</v>
          </cell>
          <cell r="HN173">
            <v>12589</v>
          </cell>
          <cell r="HO173">
            <v>2028</v>
          </cell>
          <cell r="HP173">
            <v>5962</v>
          </cell>
          <cell r="HQ173">
            <v>2022</v>
          </cell>
          <cell r="HR173">
            <v>2577</v>
          </cell>
          <cell r="HS173">
            <v>0</v>
          </cell>
          <cell r="HT173">
            <v>0</v>
          </cell>
          <cell r="HU173">
            <v>0</v>
          </cell>
          <cell r="HV173">
            <v>0</v>
          </cell>
          <cell r="HW173">
            <v>0</v>
          </cell>
          <cell r="HX173">
            <v>42244</v>
          </cell>
          <cell r="HY173">
            <v>10561</v>
          </cell>
          <cell r="HZ173">
            <v>10561</v>
          </cell>
          <cell r="IA173">
            <v>10561</v>
          </cell>
          <cell r="IB173">
            <v>10561</v>
          </cell>
          <cell r="IC173">
            <v>0</v>
          </cell>
          <cell r="ID173">
            <v>0</v>
          </cell>
          <cell r="IE173">
            <v>0</v>
          </cell>
          <cell r="IF173">
            <v>0</v>
          </cell>
          <cell r="IG173">
            <v>0</v>
          </cell>
          <cell r="IH173">
            <v>0</v>
          </cell>
          <cell r="II173">
            <v>0</v>
          </cell>
          <cell r="IJ173">
            <v>0</v>
          </cell>
          <cell r="IK173">
            <v>0</v>
          </cell>
          <cell r="IL173">
            <v>0</v>
          </cell>
          <cell r="IM173">
            <v>34200</v>
          </cell>
          <cell r="IN173">
            <v>8550</v>
          </cell>
          <cell r="IO173">
            <v>8550</v>
          </cell>
          <cell r="IP173">
            <v>8550</v>
          </cell>
          <cell r="IQ173">
            <v>8550</v>
          </cell>
        </row>
        <row r="174">
          <cell r="B174">
            <v>693093</v>
          </cell>
          <cell r="C174">
            <v>184866</v>
          </cell>
          <cell r="D174">
            <v>172460</v>
          </cell>
          <cell r="E174">
            <v>167821</v>
          </cell>
          <cell r="F174">
            <v>167946</v>
          </cell>
          <cell r="G174">
            <v>1107</v>
          </cell>
          <cell r="H174">
            <v>308</v>
          </cell>
          <cell r="I174">
            <v>308</v>
          </cell>
          <cell r="J174">
            <v>183</v>
          </cell>
          <cell r="K174">
            <v>308</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v>
          </cell>
          <cell r="AM174">
            <v>0</v>
          </cell>
          <cell r="AN174">
            <v>0</v>
          </cell>
          <cell r="AO174">
            <v>0</v>
          </cell>
          <cell r="AP174">
            <v>0</v>
          </cell>
          <cell r="AQ174">
            <v>0</v>
          </cell>
          <cell r="AR174">
            <v>0</v>
          </cell>
          <cell r="AS174">
            <v>0</v>
          </cell>
          <cell r="AT174">
            <v>0</v>
          </cell>
          <cell r="AU174">
            <v>375</v>
          </cell>
          <cell r="AV174">
            <v>125</v>
          </cell>
          <cell r="AW174">
            <v>125</v>
          </cell>
          <cell r="AX174">
            <v>0</v>
          </cell>
          <cell r="AY174">
            <v>125</v>
          </cell>
          <cell r="AZ174">
            <v>0</v>
          </cell>
          <cell r="BA174">
            <v>0</v>
          </cell>
          <cell r="BB174">
            <v>0</v>
          </cell>
          <cell r="BC174">
            <v>0</v>
          </cell>
          <cell r="BD174">
            <v>0</v>
          </cell>
          <cell r="BE174">
            <v>0</v>
          </cell>
          <cell r="BF174">
            <v>0</v>
          </cell>
          <cell r="BG174">
            <v>0</v>
          </cell>
          <cell r="BH174">
            <v>0</v>
          </cell>
          <cell r="BI174">
            <v>0</v>
          </cell>
          <cell r="BJ174">
            <v>0</v>
          </cell>
          <cell r="BK174">
            <v>0</v>
          </cell>
          <cell r="BL174">
            <v>0</v>
          </cell>
          <cell r="BM174">
            <v>0</v>
          </cell>
          <cell r="BN174">
            <v>0</v>
          </cell>
          <cell r="BO174">
            <v>0</v>
          </cell>
          <cell r="BP174">
            <v>0</v>
          </cell>
          <cell r="BQ174">
            <v>0</v>
          </cell>
          <cell r="BR174">
            <v>0</v>
          </cell>
          <cell r="BS174">
            <v>0</v>
          </cell>
          <cell r="BT174">
            <v>0</v>
          </cell>
          <cell r="BU174">
            <v>0</v>
          </cell>
          <cell r="BV174">
            <v>0</v>
          </cell>
          <cell r="BW174">
            <v>0</v>
          </cell>
          <cell r="BX174">
            <v>0</v>
          </cell>
          <cell r="BY174">
            <v>0</v>
          </cell>
          <cell r="BZ174">
            <v>0</v>
          </cell>
          <cell r="CA174">
            <v>0</v>
          </cell>
          <cell r="CB174">
            <v>0</v>
          </cell>
          <cell r="CC174">
            <v>0</v>
          </cell>
          <cell r="CD174">
            <v>0</v>
          </cell>
          <cell r="CE174">
            <v>0</v>
          </cell>
          <cell r="CF174">
            <v>0</v>
          </cell>
          <cell r="CG174">
            <v>0</v>
          </cell>
          <cell r="CH174">
            <v>0</v>
          </cell>
          <cell r="CI174">
            <v>0</v>
          </cell>
          <cell r="CJ174">
            <v>0</v>
          </cell>
          <cell r="CK174">
            <v>0</v>
          </cell>
          <cell r="CL174">
            <v>0</v>
          </cell>
          <cell r="CM174">
            <v>0</v>
          </cell>
          <cell r="CN174">
            <v>0</v>
          </cell>
          <cell r="CO174">
            <v>0</v>
          </cell>
          <cell r="CP174">
            <v>0</v>
          </cell>
          <cell r="CQ174">
            <v>0</v>
          </cell>
          <cell r="CR174">
            <v>0</v>
          </cell>
          <cell r="CS174">
            <v>375</v>
          </cell>
          <cell r="CT174">
            <v>125</v>
          </cell>
          <cell r="CU174">
            <v>125</v>
          </cell>
          <cell r="CV174">
            <v>0</v>
          </cell>
          <cell r="CW174">
            <v>125</v>
          </cell>
          <cell r="CX174">
            <v>732</v>
          </cell>
          <cell r="CY174">
            <v>183</v>
          </cell>
          <cell r="CZ174">
            <v>183</v>
          </cell>
          <cell r="DA174">
            <v>183</v>
          </cell>
          <cell r="DB174">
            <v>183</v>
          </cell>
          <cell r="DC174">
            <v>0</v>
          </cell>
          <cell r="DD174">
            <v>0</v>
          </cell>
          <cell r="DE174">
            <v>0</v>
          </cell>
          <cell r="DF174">
            <v>0</v>
          </cell>
          <cell r="DG174">
            <v>0</v>
          </cell>
          <cell r="DH174">
            <v>35280</v>
          </cell>
          <cell r="DI174">
            <v>20307</v>
          </cell>
          <cell r="DJ174">
            <v>7995</v>
          </cell>
          <cell r="DK174">
            <v>3489</v>
          </cell>
          <cell r="DL174">
            <v>3489</v>
          </cell>
          <cell r="DM174">
            <v>31980</v>
          </cell>
          <cell r="DN174">
            <v>18477</v>
          </cell>
          <cell r="DO174">
            <v>7275</v>
          </cell>
          <cell r="DP174">
            <v>3114</v>
          </cell>
          <cell r="DQ174">
            <v>3114</v>
          </cell>
          <cell r="DR174">
            <v>1800</v>
          </cell>
          <cell r="DS174">
            <v>999</v>
          </cell>
          <cell r="DT174">
            <v>393</v>
          </cell>
          <cell r="DU174">
            <v>204</v>
          </cell>
          <cell r="DV174">
            <v>204</v>
          </cell>
          <cell r="DW174">
            <v>1500</v>
          </cell>
          <cell r="DX174">
            <v>831</v>
          </cell>
          <cell r="DY174">
            <v>327</v>
          </cell>
          <cell r="DZ174">
            <v>171</v>
          </cell>
          <cell r="EA174">
            <v>171</v>
          </cell>
          <cell r="EB174">
            <v>0</v>
          </cell>
          <cell r="EC174">
            <v>0</v>
          </cell>
          <cell r="ED174">
            <v>0</v>
          </cell>
          <cell r="EE174">
            <v>0</v>
          </cell>
          <cell r="EF174">
            <v>0</v>
          </cell>
          <cell r="EG174">
            <v>0</v>
          </cell>
          <cell r="EH174">
            <v>0</v>
          </cell>
          <cell r="EI174">
            <v>0</v>
          </cell>
          <cell r="EJ174">
            <v>0</v>
          </cell>
          <cell r="EK174">
            <v>0</v>
          </cell>
          <cell r="EL174">
            <v>656706</v>
          </cell>
          <cell r="EM174">
            <v>164251</v>
          </cell>
          <cell r="EN174">
            <v>164157</v>
          </cell>
          <cell r="EO174">
            <v>164149</v>
          </cell>
          <cell r="EP174">
            <v>164149</v>
          </cell>
          <cell r="EQ174">
            <v>0</v>
          </cell>
          <cell r="ER174">
            <v>0</v>
          </cell>
          <cell r="ES174">
            <v>0</v>
          </cell>
          <cell r="ET174">
            <v>0</v>
          </cell>
          <cell r="EU174">
            <v>0</v>
          </cell>
          <cell r="EV174">
            <v>0</v>
          </cell>
          <cell r="EW174">
            <v>0</v>
          </cell>
          <cell r="EX174">
            <v>0</v>
          </cell>
          <cell r="EY174">
            <v>0</v>
          </cell>
          <cell r="EZ174">
            <v>0</v>
          </cell>
          <cell r="FA174">
            <v>0</v>
          </cell>
          <cell r="FB174">
            <v>0</v>
          </cell>
          <cell r="FC174">
            <v>0</v>
          </cell>
          <cell r="FD174">
            <v>0</v>
          </cell>
          <cell r="FE174">
            <v>0</v>
          </cell>
          <cell r="FF174">
            <v>0</v>
          </cell>
          <cell r="FG174">
            <v>0</v>
          </cell>
          <cell r="FH174">
            <v>0</v>
          </cell>
          <cell r="FI174">
            <v>0</v>
          </cell>
          <cell r="FJ174">
            <v>0</v>
          </cell>
          <cell r="FK174">
            <v>0</v>
          </cell>
          <cell r="FL174">
            <v>0</v>
          </cell>
          <cell r="FM174">
            <v>0</v>
          </cell>
          <cell r="FN174">
            <v>0</v>
          </cell>
          <cell r="FO174">
            <v>0</v>
          </cell>
          <cell r="FP174">
            <v>0</v>
          </cell>
          <cell r="FQ174">
            <v>0</v>
          </cell>
          <cell r="FR174">
            <v>0</v>
          </cell>
          <cell r="FS174">
            <v>0</v>
          </cell>
          <cell r="FT174">
            <v>0</v>
          </cell>
          <cell r="FU174">
            <v>0</v>
          </cell>
          <cell r="FV174">
            <v>0</v>
          </cell>
          <cell r="FW174">
            <v>0</v>
          </cell>
          <cell r="FX174">
            <v>0</v>
          </cell>
          <cell r="FY174">
            <v>0</v>
          </cell>
          <cell r="FZ174">
            <v>0</v>
          </cell>
          <cell r="GA174">
            <v>0</v>
          </cell>
          <cell r="GB174">
            <v>0</v>
          </cell>
          <cell r="GC174">
            <v>0</v>
          </cell>
          <cell r="GD174">
            <v>0</v>
          </cell>
          <cell r="GE174">
            <v>0</v>
          </cell>
          <cell r="GF174">
            <v>0</v>
          </cell>
          <cell r="GG174">
            <v>0</v>
          </cell>
          <cell r="GH174">
            <v>0</v>
          </cell>
          <cell r="GI174">
            <v>0</v>
          </cell>
          <cell r="GJ174">
            <v>0</v>
          </cell>
          <cell r="GK174">
            <v>0</v>
          </cell>
          <cell r="GL174">
            <v>0</v>
          </cell>
          <cell r="GM174">
            <v>0</v>
          </cell>
          <cell r="GN174">
            <v>0</v>
          </cell>
          <cell r="GO174">
            <v>0</v>
          </cell>
          <cell r="GP174">
            <v>0</v>
          </cell>
          <cell r="GQ174">
            <v>0</v>
          </cell>
          <cell r="GR174">
            <v>0</v>
          </cell>
          <cell r="GS174">
            <v>0</v>
          </cell>
          <cell r="GT174">
            <v>0</v>
          </cell>
          <cell r="GU174">
            <v>0</v>
          </cell>
          <cell r="GV174">
            <v>0</v>
          </cell>
          <cell r="GW174">
            <v>0</v>
          </cell>
          <cell r="GX174">
            <v>0</v>
          </cell>
          <cell r="GY174">
            <v>0</v>
          </cell>
          <cell r="GZ174">
            <v>0</v>
          </cell>
          <cell r="HA174">
            <v>0</v>
          </cell>
          <cell r="HB174">
            <v>0</v>
          </cell>
          <cell r="HC174">
            <v>0</v>
          </cell>
          <cell r="HD174">
            <v>0</v>
          </cell>
          <cell r="HE174">
            <v>0</v>
          </cell>
          <cell r="HF174">
            <v>0</v>
          </cell>
          <cell r="HG174">
            <v>0</v>
          </cell>
          <cell r="HH174">
            <v>0</v>
          </cell>
          <cell r="HI174">
            <v>0</v>
          </cell>
          <cell r="HJ174">
            <v>0</v>
          </cell>
          <cell r="HK174">
            <v>0</v>
          </cell>
          <cell r="HL174">
            <v>0</v>
          </cell>
          <cell r="HM174">
            <v>0</v>
          </cell>
          <cell r="HN174">
            <v>0</v>
          </cell>
          <cell r="HO174">
            <v>0</v>
          </cell>
          <cell r="HP174">
            <v>0</v>
          </cell>
          <cell r="HQ174">
            <v>0</v>
          </cell>
          <cell r="HR174">
            <v>0</v>
          </cell>
          <cell r="HS174">
            <v>0</v>
          </cell>
          <cell r="HT174">
            <v>0</v>
          </cell>
          <cell r="HU174">
            <v>0</v>
          </cell>
          <cell r="HV174">
            <v>0</v>
          </cell>
          <cell r="HW174">
            <v>0</v>
          </cell>
          <cell r="HX174">
            <v>900</v>
          </cell>
          <cell r="HY174">
            <v>225</v>
          </cell>
          <cell r="HZ174">
            <v>225</v>
          </cell>
          <cell r="IA174">
            <v>225</v>
          </cell>
          <cell r="IB174">
            <v>225</v>
          </cell>
          <cell r="IC174">
            <v>0</v>
          </cell>
          <cell r="ID174">
            <v>0</v>
          </cell>
          <cell r="IE174">
            <v>0</v>
          </cell>
          <cell r="IF174">
            <v>0</v>
          </cell>
          <cell r="IG174">
            <v>0</v>
          </cell>
          <cell r="IH174">
            <v>0</v>
          </cell>
          <cell r="II174">
            <v>0</v>
          </cell>
          <cell r="IJ174">
            <v>0</v>
          </cell>
          <cell r="IK174">
            <v>0</v>
          </cell>
          <cell r="IL174">
            <v>0</v>
          </cell>
          <cell r="IM174">
            <v>0</v>
          </cell>
          <cell r="IN174">
            <v>0</v>
          </cell>
          <cell r="IO174">
            <v>0</v>
          </cell>
          <cell r="IP174">
            <v>0</v>
          </cell>
          <cell r="IQ174">
            <v>0</v>
          </cell>
        </row>
        <row r="175">
          <cell r="B175">
            <v>3598</v>
          </cell>
          <cell r="C175">
            <v>903</v>
          </cell>
          <cell r="D175">
            <v>901</v>
          </cell>
          <cell r="E175">
            <v>897</v>
          </cell>
          <cell r="F175">
            <v>897</v>
          </cell>
          <cell r="G175">
            <v>0</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v>
          </cell>
          <cell r="AM175">
            <v>0</v>
          </cell>
          <cell r="AN175">
            <v>0</v>
          </cell>
          <cell r="AO175">
            <v>0</v>
          </cell>
          <cell r="AP175">
            <v>0</v>
          </cell>
          <cell r="AQ175">
            <v>0</v>
          </cell>
          <cell r="AR175">
            <v>0</v>
          </cell>
          <cell r="AS175">
            <v>0</v>
          </cell>
          <cell r="AT175">
            <v>0</v>
          </cell>
          <cell r="AU175">
            <v>0</v>
          </cell>
          <cell r="AV175">
            <v>0</v>
          </cell>
          <cell r="AW175">
            <v>0</v>
          </cell>
          <cell r="AX175">
            <v>0</v>
          </cell>
          <cell r="AY175">
            <v>0</v>
          </cell>
          <cell r="AZ175">
            <v>0</v>
          </cell>
          <cell r="BA175">
            <v>0</v>
          </cell>
          <cell r="BB175">
            <v>0</v>
          </cell>
          <cell r="BC175">
            <v>0</v>
          </cell>
          <cell r="BD175">
            <v>0</v>
          </cell>
          <cell r="BE175">
            <v>0</v>
          </cell>
          <cell r="BF175">
            <v>0</v>
          </cell>
          <cell r="BG175">
            <v>0</v>
          </cell>
          <cell r="BH175">
            <v>0</v>
          </cell>
          <cell r="BI175">
            <v>0</v>
          </cell>
          <cell r="BJ175">
            <v>0</v>
          </cell>
          <cell r="BK175">
            <v>0</v>
          </cell>
          <cell r="BL175">
            <v>0</v>
          </cell>
          <cell r="BM175">
            <v>0</v>
          </cell>
          <cell r="BN175">
            <v>0</v>
          </cell>
          <cell r="BO175">
            <v>0</v>
          </cell>
          <cell r="BP175">
            <v>0</v>
          </cell>
          <cell r="BQ175">
            <v>0</v>
          </cell>
          <cell r="BR175">
            <v>0</v>
          </cell>
          <cell r="BS175">
            <v>0</v>
          </cell>
          <cell r="BT175">
            <v>0</v>
          </cell>
          <cell r="BU175">
            <v>0</v>
          </cell>
          <cell r="BV175">
            <v>0</v>
          </cell>
          <cell r="BW175">
            <v>0</v>
          </cell>
          <cell r="BX175">
            <v>0</v>
          </cell>
          <cell r="BY175">
            <v>0</v>
          </cell>
          <cell r="BZ175">
            <v>0</v>
          </cell>
          <cell r="CA175">
            <v>0</v>
          </cell>
          <cell r="CB175">
            <v>0</v>
          </cell>
          <cell r="CC175">
            <v>0</v>
          </cell>
          <cell r="CD175">
            <v>0</v>
          </cell>
          <cell r="CE175">
            <v>0</v>
          </cell>
          <cell r="CF175">
            <v>0</v>
          </cell>
          <cell r="CG175">
            <v>0</v>
          </cell>
          <cell r="CH175">
            <v>0</v>
          </cell>
          <cell r="CI175">
            <v>0</v>
          </cell>
          <cell r="CJ175">
            <v>0</v>
          </cell>
          <cell r="CK175">
            <v>0</v>
          </cell>
          <cell r="CL175">
            <v>0</v>
          </cell>
          <cell r="CM175">
            <v>0</v>
          </cell>
          <cell r="CN175">
            <v>0</v>
          </cell>
          <cell r="CO175">
            <v>0</v>
          </cell>
          <cell r="CP175">
            <v>0</v>
          </cell>
          <cell r="CQ175">
            <v>0</v>
          </cell>
          <cell r="CR175">
            <v>0</v>
          </cell>
          <cell r="CS175">
            <v>0</v>
          </cell>
          <cell r="CT175">
            <v>0</v>
          </cell>
          <cell r="CU175">
            <v>0</v>
          </cell>
          <cell r="CV175">
            <v>0</v>
          </cell>
          <cell r="CW175">
            <v>0</v>
          </cell>
          <cell r="CX175">
            <v>0</v>
          </cell>
          <cell r="CY175">
            <v>0</v>
          </cell>
          <cell r="CZ175">
            <v>0</v>
          </cell>
          <cell r="DA175">
            <v>0</v>
          </cell>
          <cell r="DB175">
            <v>0</v>
          </cell>
          <cell r="DC175">
            <v>0</v>
          </cell>
          <cell r="DD175">
            <v>0</v>
          </cell>
          <cell r="DE175">
            <v>0</v>
          </cell>
          <cell r="DF175">
            <v>0</v>
          </cell>
          <cell r="DG175">
            <v>0</v>
          </cell>
          <cell r="DH175">
            <v>1733</v>
          </cell>
          <cell r="DI175">
            <v>435</v>
          </cell>
          <cell r="DJ175">
            <v>434</v>
          </cell>
          <cell r="DK175">
            <v>432</v>
          </cell>
          <cell r="DL175">
            <v>432</v>
          </cell>
          <cell r="DM175">
            <v>1481</v>
          </cell>
          <cell r="DN175">
            <v>372</v>
          </cell>
          <cell r="DO175">
            <v>371</v>
          </cell>
          <cell r="DP175">
            <v>369</v>
          </cell>
          <cell r="DQ175">
            <v>369</v>
          </cell>
          <cell r="DR175">
            <v>252</v>
          </cell>
          <cell r="DS175">
            <v>63</v>
          </cell>
          <cell r="DT175">
            <v>63</v>
          </cell>
          <cell r="DU175">
            <v>63</v>
          </cell>
          <cell r="DV175">
            <v>63</v>
          </cell>
          <cell r="DW175">
            <v>0</v>
          </cell>
          <cell r="DX175">
            <v>0</v>
          </cell>
          <cell r="DY175">
            <v>0</v>
          </cell>
          <cell r="DZ175">
            <v>0</v>
          </cell>
          <cell r="EA175">
            <v>0</v>
          </cell>
          <cell r="EB175">
            <v>0</v>
          </cell>
          <cell r="EC175">
            <v>0</v>
          </cell>
          <cell r="ED175">
            <v>0</v>
          </cell>
          <cell r="EE175">
            <v>0</v>
          </cell>
          <cell r="EF175">
            <v>0</v>
          </cell>
          <cell r="EG175">
            <v>0</v>
          </cell>
          <cell r="EH175">
            <v>0</v>
          </cell>
          <cell r="EI175">
            <v>0</v>
          </cell>
          <cell r="EJ175">
            <v>0</v>
          </cell>
          <cell r="EK175">
            <v>0</v>
          </cell>
          <cell r="EL175">
            <v>1865</v>
          </cell>
          <cell r="EM175">
            <v>468</v>
          </cell>
          <cell r="EN175">
            <v>467</v>
          </cell>
          <cell r="EO175">
            <v>465</v>
          </cell>
          <cell r="EP175">
            <v>465</v>
          </cell>
          <cell r="EQ175">
            <v>0</v>
          </cell>
          <cell r="ER175">
            <v>0</v>
          </cell>
          <cell r="ES175">
            <v>0</v>
          </cell>
          <cell r="ET175">
            <v>0</v>
          </cell>
          <cell r="EU175">
            <v>0</v>
          </cell>
          <cell r="EV175">
            <v>0</v>
          </cell>
          <cell r="EW175">
            <v>0</v>
          </cell>
          <cell r="EX175">
            <v>0</v>
          </cell>
          <cell r="EY175">
            <v>0</v>
          </cell>
          <cell r="EZ175">
            <v>0</v>
          </cell>
          <cell r="FA175">
            <v>0</v>
          </cell>
          <cell r="FB175">
            <v>0</v>
          </cell>
          <cell r="FC175">
            <v>0</v>
          </cell>
          <cell r="FD175">
            <v>0</v>
          </cell>
          <cell r="FE175">
            <v>0</v>
          </cell>
          <cell r="FF175">
            <v>0</v>
          </cell>
          <cell r="FG175">
            <v>0</v>
          </cell>
          <cell r="FH175">
            <v>0</v>
          </cell>
          <cell r="FI175">
            <v>0</v>
          </cell>
          <cell r="FJ175">
            <v>0</v>
          </cell>
          <cell r="FK175">
            <v>0</v>
          </cell>
          <cell r="FL175">
            <v>0</v>
          </cell>
          <cell r="FM175">
            <v>0</v>
          </cell>
          <cell r="FN175">
            <v>0</v>
          </cell>
          <cell r="FO175">
            <v>0</v>
          </cell>
          <cell r="FP175">
            <v>0</v>
          </cell>
          <cell r="FQ175">
            <v>0</v>
          </cell>
          <cell r="FR175">
            <v>0</v>
          </cell>
          <cell r="FS175">
            <v>0</v>
          </cell>
          <cell r="FT175">
            <v>0</v>
          </cell>
          <cell r="FU175">
            <v>0</v>
          </cell>
          <cell r="FV175">
            <v>0</v>
          </cell>
          <cell r="FW175">
            <v>0</v>
          </cell>
          <cell r="FX175">
            <v>0</v>
          </cell>
          <cell r="FY175">
            <v>0</v>
          </cell>
          <cell r="FZ175">
            <v>1865</v>
          </cell>
          <cell r="GA175">
            <v>468</v>
          </cell>
          <cell r="GB175">
            <v>467</v>
          </cell>
          <cell r="GC175">
            <v>465</v>
          </cell>
          <cell r="GD175">
            <v>465</v>
          </cell>
          <cell r="GE175">
            <v>1589</v>
          </cell>
          <cell r="GF175">
            <v>399</v>
          </cell>
          <cell r="GG175">
            <v>398</v>
          </cell>
          <cell r="GH175">
            <v>396</v>
          </cell>
          <cell r="GI175">
            <v>396</v>
          </cell>
          <cell r="GJ175">
            <v>276</v>
          </cell>
          <cell r="GK175">
            <v>69</v>
          </cell>
          <cell r="GL175">
            <v>69</v>
          </cell>
          <cell r="GM175">
            <v>69</v>
          </cell>
          <cell r="GN175">
            <v>69</v>
          </cell>
          <cell r="GO175">
            <v>0</v>
          </cell>
          <cell r="GP175">
            <v>0</v>
          </cell>
          <cell r="GQ175">
            <v>0</v>
          </cell>
          <cell r="GR175">
            <v>0</v>
          </cell>
          <cell r="GS175">
            <v>0</v>
          </cell>
          <cell r="GT175">
            <v>0</v>
          </cell>
          <cell r="GU175">
            <v>0</v>
          </cell>
          <cell r="GV175">
            <v>0</v>
          </cell>
          <cell r="GW175">
            <v>0</v>
          </cell>
          <cell r="GX175">
            <v>0</v>
          </cell>
          <cell r="GY175">
            <v>0</v>
          </cell>
          <cell r="GZ175">
            <v>0</v>
          </cell>
          <cell r="HA175">
            <v>0</v>
          </cell>
          <cell r="HB175">
            <v>0</v>
          </cell>
          <cell r="HC175">
            <v>0</v>
          </cell>
          <cell r="HD175">
            <v>0</v>
          </cell>
          <cell r="HE175">
            <v>0</v>
          </cell>
          <cell r="HF175">
            <v>0</v>
          </cell>
          <cell r="HG175">
            <v>0</v>
          </cell>
          <cell r="HH175">
            <v>0</v>
          </cell>
          <cell r="HI175">
            <v>0</v>
          </cell>
          <cell r="HJ175">
            <v>0</v>
          </cell>
          <cell r="HK175">
            <v>0</v>
          </cell>
          <cell r="HL175">
            <v>0</v>
          </cell>
          <cell r="HM175">
            <v>0</v>
          </cell>
          <cell r="HN175">
            <v>0</v>
          </cell>
          <cell r="HO175">
            <v>0</v>
          </cell>
          <cell r="HP175">
            <v>0</v>
          </cell>
          <cell r="HQ175">
            <v>0</v>
          </cell>
          <cell r="HR175">
            <v>0</v>
          </cell>
          <cell r="HS175">
            <v>0</v>
          </cell>
          <cell r="HT175">
            <v>0</v>
          </cell>
          <cell r="HU175">
            <v>0</v>
          </cell>
          <cell r="HV175">
            <v>0</v>
          </cell>
          <cell r="HW175">
            <v>0</v>
          </cell>
          <cell r="HX175">
            <v>0</v>
          </cell>
          <cell r="HY175">
            <v>0</v>
          </cell>
          <cell r="HZ175">
            <v>0</v>
          </cell>
          <cell r="IA175">
            <v>0</v>
          </cell>
          <cell r="IB175">
            <v>0</v>
          </cell>
          <cell r="IC175">
            <v>0</v>
          </cell>
          <cell r="ID175">
            <v>0</v>
          </cell>
          <cell r="IE175">
            <v>0</v>
          </cell>
          <cell r="IF175">
            <v>0</v>
          </cell>
          <cell r="IG175">
            <v>0</v>
          </cell>
          <cell r="IH175">
            <v>0</v>
          </cell>
          <cell r="II175">
            <v>0</v>
          </cell>
          <cell r="IJ175">
            <v>0</v>
          </cell>
          <cell r="IK175">
            <v>0</v>
          </cell>
          <cell r="IL175">
            <v>0</v>
          </cell>
          <cell r="IM175">
            <v>0</v>
          </cell>
          <cell r="IN175">
            <v>0</v>
          </cell>
          <cell r="IO175">
            <v>0</v>
          </cell>
          <cell r="IP175">
            <v>0</v>
          </cell>
          <cell r="IQ175">
            <v>0</v>
          </cell>
        </row>
        <row r="176">
          <cell r="B176">
            <v>51719</v>
          </cell>
          <cell r="C176">
            <v>12938</v>
          </cell>
          <cell r="D176">
            <v>12937</v>
          </cell>
          <cell r="E176">
            <v>13035</v>
          </cell>
          <cell r="F176">
            <v>12809</v>
          </cell>
          <cell r="G176">
            <v>345</v>
          </cell>
          <cell r="H176">
            <v>87</v>
          </cell>
          <cell r="I176">
            <v>84</v>
          </cell>
          <cell r="J176">
            <v>87</v>
          </cell>
          <cell r="K176">
            <v>87</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120</v>
          </cell>
          <cell r="AB176">
            <v>30</v>
          </cell>
          <cell r="AC176">
            <v>30</v>
          </cell>
          <cell r="AD176">
            <v>30</v>
          </cell>
          <cell r="AE176">
            <v>30</v>
          </cell>
          <cell r="AF176">
            <v>120</v>
          </cell>
          <cell r="AG176">
            <v>30</v>
          </cell>
          <cell r="AH176">
            <v>30</v>
          </cell>
          <cell r="AI176">
            <v>30</v>
          </cell>
          <cell r="AJ176">
            <v>30</v>
          </cell>
          <cell r="AK176">
            <v>0</v>
          </cell>
          <cell r="AL176">
            <v>0</v>
          </cell>
          <cell r="AM176">
            <v>0</v>
          </cell>
          <cell r="AN176">
            <v>0</v>
          </cell>
          <cell r="AO176">
            <v>0</v>
          </cell>
          <cell r="AP176">
            <v>0</v>
          </cell>
          <cell r="AQ176">
            <v>0</v>
          </cell>
          <cell r="AR176">
            <v>0</v>
          </cell>
          <cell r="AS176">
            <v>0</v>
          </cell>
          <cell r="AT176">
            <v>0</v>
          </cell>
          <cell r="AU176">
            <v>120</v>
          </cell>
          <cell r="AV176">
            <v>30</v>
          </cell>
          <cell r="AW176">
            <v>30</v>
          </cell>
          <cell r="AX176">
            <v>30</v>
          </cell>
          <cell r="AY176">
            <v>30</v>
          </cell>
          <cell r="AZ176">
            <v>0</v>
          </cell>
          <cell r="BA176">
            <v>0</v>
          </cell>
          <cell r="BB176">
            <v>0</v>
          </cell>
          <cell r="BC176">
            <v>0</v>
          </cell>
          <cell r="BD176">
            <v>0</v>
          </cell>
          <cell r="BE176">
            <v>0</v>
          </cell>
          <cell r="BF176">
            <v>0</v>
          </cell>
          <cell r="BG176">
            <v>0</v>
          </cell>
          <cell r="BH176">
            <v>0</v>
          </cell>
          <cell r="BI176">
            <v>0</v>
          </cell>
          <cell r="BJ176">
            <v>0</v>
          </cell>
          <cell r="BK176">
            <v>0</v>
          </cell>
          <cell r="BL176">
            <v>0</v>
          </cell>
          <cell r="BM176">
            <v>0</v>
          </cell>
          <cell r="BN176">
            <v>0</v>
          </cell>
          <cell r="BO176">
            <v>0</v>
          </cell>
          <cell r="BP176">
            <v>0</v>
          </cell>
          <cell r="BQ176">
            <v>0</v>
          </cell>
          <cell r="BR176">
            <v>0</v>
          </cell>
          <cell r="BS176">
            <v>0</v>
          </cell>
          <cell r="BT176">
            <v>0</v>
          </cell>
          <cell r="BU176">
            <v>0</v>
          </cell>
          <cell r="BV176">
            <v>0</v>
          </cell>
          <cell r="BW176">
            <v>0</v>
          </cell>
          <cell r="BX176">
            <v>0</v>
          </cell>
          <cell r="BY176">
            <v>120</v>
          </cell>
          <cell r="BZ176">
            <v>30</v>
          </cell>
          <cell r="CA176">
            <v>30</v>
          </cell>
          <cell r="CB176">
            <v>30</v>
          </cell>
          <cell r="CC176">
            <v>30</v>
          </cell>
          <cell r="CD176">
            <v>0</v>
          </cell>
          <cell r="CE176">
            <v>0</v>
          </cell>
          <cell r="CF176">
            <v>0</v>
          </cell>
          <cell r="CG176">
            <v>0</v>
          </cell>
          <cell r="CH176">
            <v>0</v>
          </cell>
          <cell r="CI176">
            <v>120</v>
          </cell>
          <cell r="CJ176">
            <v>30</v>
          </cell>
          <cell r="CK176">
            <v>30</v>
          </cell>
          <cell r="CL176">
            <v>30</v>
          </cell>
          <cell r="CM176">
            <v>30</v>
          </cell>
          <cell r="CN176">
            <v>0</v>
          </cell>
          <cell r="CO176">
            <v>0</v>
          </cell>
          <cell r="CP176">
            <v>0</v>
          </cell>
          <cell r="CQ176">
            <v>0</v>
          </cell>
          <cell r="CR176">
            <v>0</v>
          </cell>
          <cell r="CS176">
            <v>0</v>
          </cell>
          <cell r="CT176">
            <v>0</v>
          </cell>
          <cell r="CU176">
            <v>0</v>
          </cell>
          <cell r="CV176">
            <v>0</v>
          </cell>
          <cell r="CW176">
            <v>0</v>
          </cell>
          <cell r="CX176">
            <v>105</v>
          </cell>
          <cell r="CY176">
            <v>27</v>
          </cell>
          <cell r="CZ176">
            <v>24</v>
          </cell>
          <cell r="DA176">
            <v>27</v>
          </cell>
          <cell r="DB176">
            <v>27</v>
          </cell>
          <cell r="DC176">
            <v>0</v>
          </cell>
          <cell r="DD176">
            <v>0</v>
          </cell>
          <cell r="DE176">
            <v>0</v>
          </cell>
          <cell r="DF176">
            <v>0</v>
          </cell>
          <cell r="DG176">
            <v>0</v>
          </cell>
          <cell r="DH176">
            <v>14776</v>
          </cell>
          <cell r="DI176">
            <v>3693</v>
          </cell>
          <cell r="DJ176">
            <v>3694</v>
          </cell>
          <cell r="DK176">
            <v>3694</v>
          </cell>
          <cell r="DL176">
            <v>3695</v>
          </cell>
          <cell r="DM176">
            <v>10701</v>
          </cell>
          <cell r="DN176">
            <v>2675</v>
          </cell>
          <cell r="DO176">
            <v>2675</v>
          </cell>
          <cell r="DP176">
            <v>2675</v>
          </cell>
          <cell r="DQ176">
            <v>2676</v>
          </cell>
          <cell r="DR176">
            <v>3079</v>
          </cell>
          <cell r="DS176">
            <v>769</v>
          </cell>
          <cell r="DT176">
            <v>770</v>
          </cell>
          <cell r="DU176">
            <v>770</v>
          </cell>
          <cell r="DV176">
            <v>770</v>
          </cell>
          <cell r="DW176">
            <v>0</v>
          </cell>
          <cell r="DX176">
            <v>0</v>
          </cell>
          <cell r="DY176">
            <v>0</v>
          </cell>
          <cell r="DZ176">
            <v>0</v>
          </cell>
          <cell r="EA176">
            <v>0</v>
          </cell>
          <cell r="EB176">
            <v>0</v>
          </cell>
          <cell r="EC176">
            <v>0</v>
          </cell>
          <cell r="ED176">
            <v>0</v>
          </cell>
          <cell r="EE176">
            <v>0</v>
          </cell>
          <cell r="EF176">
            <v>0</v>
          </cell>
          <cell r="EG176">
            <v>996</v>
          </cell>
          <cell r="EH176">
            <v>249</v>
          </cell>
          <cell r="EI176">
            <v>249</v>
          </cell>
          <cell r="EJ176">
            <v>249</v>
          </cell>
          <cell r="EK176">
            <v>249</v>
          </cell>
          <cell r="EL176">
            <v>36598</v>
          </cell>
          <cell r="EM176">
            <v>9158</v>
          </cell>
          <cell r="EN176">
            <v>9159</v>
          </cell>
          <cell r="EO176">
            <v>9254</v>
          </cell>
          <cell r="EP176">
            <v>9027</v>
          </cell>
          <cell r="EQ176">
            <v>0</v>
          </cell>
          <cell r="ER176">
            <v>0</v>
          </cell>
          <cell r="ES176">
            <v>0</v>
          </cell>
          <cell r="ET176">
            <v>0</v>
          </cell>
          <cell r="EU176">
            <v>0</v>
          </cell>
          <cell r="EV176">
            <v>0</v>
          </cell>
          <cell r="EW176">
            <v>0</v>
          </cell>
          <cell r="EX176">
            <v>0</v>
          </cell>
          <cell r="EY176">
            <v>0</v>
          </cell>
          <cell r="EZ176">
            <v>0</v>
          </cell>
          <cell r="FA176">
            <v>0</v>
          </cell>
          <cell r="FB176">
            <v>0</v>
          </cell>
          <cell r="FC176">
            <v>0</v>
          </cell>
          <cell r="FD176">
            <v>0</v>
          </cell>
          <cell r="FE176">
            <v>0</v>
          </cell>
          <cell r="FF176">
            <v>0</v>
          </cell>
          <cell r="FG176">
            <v>0</v>
          </cell>
          <cell r="FH176">
            <v>0</v>
          </cell>
          <cell r="FI176">
            <v>0</v>
          </cell>
          <cell r="FJ176">
            <v>0</v>
          </cell>
          <cell r="FK176">
            <v>0</v>
          </cell>
          <cell r="FL176">
            <v>0</v>
          </cell>
          <cell r="FM176">
            <v>0</v>
          </cell>
          <cell r="FN176">
            <v>0</v>
          </cell>
          <cell r="FO176">
            <v>0</v>
          </cell>
          <cell r="FP176">
            <v>0</v>
          </cell>
          <cell r="FQ176">
            <v>0</v>
          </cell>
          <cell r="FR176">
            <v>0</v>
          </cell>
          <cell r="FS176">
            <v>0</v>
          </cell>
          <cell r="FT176">
            <v>0</v>
          </cell>
          <cell r="FU176">
            <v>0</v>
          </cell>
          <cell r="FV176">
            <v>0</v>
          </cell>
          <cell r="FW176">
            <v>0</v>
          </cell>
          <cell r="FX176">
            <v>0</v>
          </cell>
          <cell r="FY176">
            <v>0</v>
          </cell>
          <cell r="FZ176">
            <v>0</v>
          </cell>
          <cell r="GA176">
            <v>0</v>
          </cell>
          <cell r="GB176">
            <v>0</v>
          </cell>
          <cell r="GC176">
            <v>0</v>
          </cell>
          <cell r="GD176">
            <v>0</v>
          </cell>
          <cell r="GE176">
            <v>0</v>
          </cell>
          <cell r="GF176">
            <v>0</v>
          </cell>
          <cell r="GG176">
            <v>0</v>
          </cell>
          <cell r="GH176">
            <v>0</v>
          </cell>
          <cell r="GI176">
            <v>0</v>
          </cell>
          <cell r="GJ176">
            <v>0</v>
          </cell>
          <cell r="GK176">
            <v>0</v>
          </cell>
          <cell r="GL176">
            <v>0</v>
          </cell>
          <cell r="GM176">
            <v>0</v>
          </cell>
          <cell r="GN176">
            <v>0</v>
          </cell>
          <cell r="GO176">
            <v>0</v>
          </cell>
          <cell r="GP176">
            <v>0</v>
          </cell>
          <cell r="GQ176">
            <v>0</v>
          </cell>
          <cell r="GR176">
            <v>0</v>
          </cell>
          <cell r="GS176">
            <v>0</v>
          </cell>
          <cell r="GT176">
            <v>0</v>
          </cell>
          <cell r="GU176">
            <v>0</v>
          </cell>
          <cell r="GV176">
            <v>0</v>
          </cell>
          <cell r="GW176">
            <v>0</v>
          </cell>
          <cell r="GX176">
            <v>0</v>
          </cell>
          <cell r="GY176">
            <v>0</v>
          </cell>
          <cell r="GZ176">
            <v>0</v>
          </cell>
          <cell r="HA176">
            <v>0</v>
          </cell>
          <cell r="HB176">
            <v>0</v>
          </cell>
          <cell r="HC176">
            <v>0</v>
          </cell>
          <cell r="HD176">
            <v>0</v>
          </cell>
          <cell r="HE176">
            <v>0</v>
          </cell>
          <cell r="HF176">
            <v>0</v>
          </cell>
          <cell r="HG176">
            <v>0</v>
          </cell>
          <cell r="HH176">
            <v>0</v>
          </cell>
          <cell r="HI176">
            <v>0</v>
          </cell>
          <cell r="HJ176">
            <v>0</v>
          </cell>
          <cell r="HK176">
            <v>0</v>
          </cell>
          <cell r="HL176">
            <v>0</v>
          </cell>
          <cell r="HM176">
            <v>0</v>
          </cell>
          <cell r="HN176">
            <v>0</v>
          </cell>
          <cell r="HO176">
            <v>0</v>
          </cell>
          <cell r="HP176">
            <v>0</v>
          </cell>
          <cell r="HQ176">
            <v>0</v>
          </cell>
          <cell r="HR176">
            <v>0</v>
          </cell>
          <cell r="HS176">
            <v>0</v>
          </cell>
          <cell r="HT176">
            <v>0</v>
          </cell>
          <cell r="HU176">
            <v>0</v>
          </cell>
          <cell r="HV176">
            <v>0</v>
          </cell>
          <cell r="HW176">
            <v>0</v>
          </cell>
          <cell r="HX176">
            <v>0</v>
          </cell>
          <cell r="HY176">
            <v>0</v>
          </cell>
          <cell r="HZ176">
            <v>0</v>
          </cell>
          <cell r="IA176">
            <v>0</v>
          </cell>
          <cell r="IB176">
            <v>0</v>
          </cell>
          <cell r="IC176">
            <v>0</v>
          </cell>
          <cell r="ID176">
            <v>0</v>
          </cell>
          <cell r="IE176">
            <v>0</v>
          </cell>
          <cell r="IF176">
            <v>0</v>
          </cell>
          <cell r="IG176">
            <v>0</v>
          </cell>
          <cell r="IH176">
            <v>0</v>
          </cell>
          <cell r="II176">
            <v>0</v>
          </cell>
          <cell r="IJ176">
            <v>0</v>
          </cell>
          <cell r="IK176">
            <v>0</v>
          </cell>
          <cell r="IL176">
            <v>0</v>
          </cell>
          <cell r="IM176">
            <v>0</v>
          </cell>
          <cell r="IN176">
            <v>0</v>
          </cell>
          <cell r="IO176">
            <v>0</v>
          </cell>
          <cell r="IP176">
            <v>0</v>
          </cell>
          <cell r="IQ176">
            <v>0</v>
          </cell>
        </row>
        <row r="177">
          <cell r="B177">
            <v>47093</v>
          </cell>
          <cell r="C177">
            <v>9995</v>
          </cell>
          <cell r="D177">
            <v>12366</v>
          </cell>
          <cell r="E177">
            <v>12366</v>
          </cell>
          <cell r="F177">
            <v>12366</v>
          </cell>
          <cell r="G177">
            <v>0</v>
          </cell>
          <cell r="H177">
            <v>0</v>
          </cell>
          <cell r="I177">
            <v>0</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v>
          </cell>
          <cell r="AM177">
            <v>0</v>
          </cell>
          <cell r="AN177">
            <v>0</v>
          </cell>
          <cell r="AO177">
            <v>0</v>
          </cell>
          <cell r="AP177">
            <v>0</v>
          </cell>
          <cell r="AQ177">
            <v>0</v>
          </cell>
          <cell r="AR177">
            <v>0</v>
          </cell>
          <cell r="AS177">
            <v>0</v>
          </cell>
          <cell r="AT177">
            <v>0</v>
          </cell>
          <cell r="AU177">
            <v>0</v>
          </cell>
          <cell r="AV177">
            <v>0</v>
          </cell>
          <cell r="AW177">
            <v>0</v>
          </cell>
          <cell r="AX177">
            <v>0</v>
          </cell>
          <cell r="AY177">
            <v>0</v>
          </cell>
          <cell r="AZ177">
            <v>0</v>
          </cell>
          <cell r="BA177">
            <v>0</v>
          </cell>
          <cell r="BB177">
            <v>0</v>
          </cell>
          <cell r="BC177">
            <v>0</v>
          </cell>
          <cell r="BD177">
            <v>0</v>
          </cell>
          <cell r="BE177">
            <v>0</v>
          </cell>
          <cell r="BF177">
            <v>0</v>
          </cell>
          <cell r="BG177">
            <v>0</v>
          </cell>
          <cell r="BH177">
            <v>0</v>
          </cell>
          <cell r="BI177">
            <v>0</v>
          </cell>
          <cell r="BJ177">
            <v>0</v>
          </cell>
          <cell r="BK177">
            <v>0</v>
          </cell>
          <cell r="BL177">
            <v>0</v>
          </cell>
          <cell r="BM177">
            <v>0</v>
          </cell>
          <cell r="BN177">
            <v>0</v>
          </cell>
          <cell r="BO177">
            <v>0</v>
          </cell>
          <cell r="BP177">
            <v>0</v>
          </cell>
          <cell r="BQ177">
            <v>0</v>
          </cell>
          <cell r="BR177">
            <v>0</v>
          </cell>
          <cell r="BS177">
            <v>0</v>
          </cell>
          <cell r="BT177">
            <v>0</v>
          </cell>
          <cell r="BU177">
            <v>0</v>
          </cell>
          <cell r="BV177">
            <v>0</v>
          </cell>
          <cell r="BW177">
            <v>0</v>
          </cell>
          <cell r="BX177">
            <v>0</v>
          </cell>
          <cell r="BY177">
            <v>0</v>
          </cell>
          <cell r="BZ177">
            <v>0</v>
          </cell>
          <cell r="CA177">
            <v>0</v>
          </cell>
          <cell r="CB177">
            <v>0</v>
          </cell>
          <cell r="CC177">
            <v>0</v>
          </cell>
          <cell r="CD177">
            <v>0</v>
          </cell>
          <cell r="CE177">
            <v>0</v>
          </cell>
          <cell r="CF177">
            <v>0</v>
          </cell>
          <cell r="CG177">
            <v>0</v>
          </cell>
          <cell r="CH177">
            <v>0</v>
          </cell>
          <cell r="CI177">
            <v>0</v>
          </cell>
          <cell r="CJ177">
            <v>0</v>
          </cell>
          <cell r="CK177">
            <v>0</v>
          </cell>
          <cell r="CL177">
            <v>0</v>
          </cell>
          <cell r="CM177">
            <v>0</v>
          </cell>
          <cell r="CN177">
            <v>0</v>
          </cell>
          <cell r="CO177">
            <v>0</v>
          </cell>
          <cell r="CP177">
            <v>0</v>
          </cell>
          <cell r="CQ177">
            <v>0</v>
          </cell>
          <cell r="CR177">
            <v>0</v>
          </cell>
          <cell r="CS177">
            <v>0</v>
          </cell>
          <cell r="CT177">
            <v>0</v>
          </cell>
          <cell r="CU177">
            <v>0</v>
          </cell>
          <cell r="CV177">
            <v>0</v>
          </cell>
          <cell r="CW177">
            <v>0</v>
          </cell>
          <cell r="CX177">
            <v>0</v>
          </cell>
          <cell r="CY177">
            <v>0</v>
          </cell>
          <cell r="CZ177">
            <v>0</v>
          </cell>
          <cell r="DA177">
            <v>0</v>
          </cell>
          <cell r="DB177">
            <v>0</v>
          </cell>
          <cell r="DC177">
            <v>0</v>
          </cell>
          <cell r="DD177">
            <v>0</v>
          </cell>
          <cell r="DE177">
            <v>0</v>
          </cell>
          <cell r="DF177">
            <v>0</v>
          </cell>
          <cell r="DG177">
            <v>0</v>
          </cell>
          <cell r="DH177">
            <v>22092</v>
          </cell>
          <cell r="DI177">
            <v>5523</v>
          </cell>
          <cell r="DJ177">
            <v>5523</v>
          </cell>
          <cell r="DK177">
            <v>5523</v>
          </cell>
          <cell r="DL177">
            <v>5523</v>
          </cell>
          <cell r="DM177">
            <v>20100</v>
          </cell>
          <cell r="DN177">
            <v>5025</v>
          </cell>
          <cell r="DO177">
            <v>5025</v>
          </cell>
          <cell r="DP177">
            <v>5025</v>
          </cell>
          <cell r="DQ177">
            <v>5025</v>
          </cell>
          <cell r="DR177">
            <v>1476</v>
          </cell>
          <cell r="DS177">
            <v>369</v>
          </cell>
          <cell r="DT177">
            <v>369</v>
          </cell>
          <cell r="DU177">
            <v>369</v>
          </cell>
          <cell r="DV177">
            <v>369</v>
          </cell>
          <cell r="DW177">
            <v>516</v>
          </cell>
          <cell r="DX177">
            <v>129</v>
          </cell>
          <cell r="DY177">
            <v>129</v>
          </cell>
          <cell r="DZ177">
            <v>129</v>
          </cell>
          <cell r="EA177">
            <v>129</v>
          </cell>
          <cell r="EB177">
            <v>0</v>
          </cell>
          <cell r="EC177">
            <v>0</v>
          </cell>
          <cell r="ED177">
            <v>0</v>
          </cell>
          <cell r="EE177">
            <v>0</v>
          </cell>
          <cell r="EF177">
            <v>0</v>
          </cell>
          <cell r="EG177">
            <v>0</v>
          </cell>
          <cell r="EH177">
            <v>0</v>
          </cell>
          <cell r="EI177">
            <v>0</v>
          </cell>
          <cell r="EJ177">
            <v>0</v>
          </cell>
          <cell r="EK177">
            <v>0</v>
          </cell>
          <cell r="EL177">
            <v>25001</v>
          </cell>
          <cell r="EM177">
            <v>4472</v>
          </cell>
          <cell r="EN177">
            <v>6843</v>
          </cell>
          <cell r="EO177">
            <v>6843</v>
          </cell>
          <cell r="EP177">
            <v>6843</v>
          </cell>
          <cell r="EQ177">
            <v>0</v>
          </cell>
          <cell r="ER177">
            <v>0</v>
          </cell>
          <cell r="ES177">
            <v>0</v>
          </cell>
          <cell r="ET177">
            <v>0</v>
          </cell>
          <cell r="EU177">
            <v>0</v>
          </cell>
          <cell r="EV177">
            <v>0</v>
          </cell>
          <cell r="EW177">
            <v>0</v>
          </cell>
          <cell r="EX177">
            <v>0</v>
          </cell>
          <cell r="EY177">
            <v>0</v>
          </cell>
          <cell r="EZ177">
            <v>0</v>
          </cell>
          <cell r="FA177">
            <v>0</v>
          </cell>
          <cell r="FB177">
            <v>0</v>
          </cell>
          <cell r="FC177">
            <v>0</v>
          </cell>
          <cell r="FD177">
            <v>0</v>
          </cell>
          <cell r="FE177">
            <v>0</v>
          </cell>
          <cell r="FF177">
            <v>0</v>
          </cell>
          <cell r="FG177">
            <v>0</v>
          </cell>
          <cell r="FH177">
            <v>0</v>
          </cell>
          <cell r="FI177">
            <v>0</v>
          </cell>
          <cell r="FJ177">
            <v>0</v>
          </cell>
          <cell r="FK177">
            <v>0</v>
          </cell>
          <cell r="FL177">
            <v>0</v>
          </cell>
          <cell r="FM177">
            <v>0</v>
          </cell>
          <cell r="FN177">
            <v>0</v>
          </cell>
          <cell r="FO177">
            <v>0</v>
          </cell>
          <cell r="FP177">
            <v>0</v>
          </cell>
          <cell r="FQ177">
            <v>0</v>
          </cell>
          <cell r="FR177">
            <v>0</v>
          </cell>
          <cell r="FS177">
            <v>0</v>
          </cell>
          <cell r="FT177">
            <v>0</v>
          </cell>
          <cell r="FU177">
            <v>0</v>
          </cell>
          <cell r="FV177">
            <v>0</v>
          </cell>
          <cell r="FW177">
            <v>0</v>
          </cell>
          <cell r="FX177">
            <v>0</v>
          </cell>
          <cell r="FY177">
            <v>0</v>
          </cell>
          <cell r="FZ177">
            <v>0</v>
          </cell>
          <cell r="GA177">
            <v>0</v>
          </cell>
          <cell r="GB177">
            <v>0</v>
          </cell>
          <cell r="GC177">
            <v>0</v>
          </cell>
          <cell r="GD177">
            <v>0</v>
          </cell>
          <cell r="GE177">
            <v>0</v>
          </cell>
          <cell r="GF177">
            <v>0</v>
          </cell>
          <cell r="GG177">
            <v>0</v>
          </cell>
          <cell r="GH177">
            <v>0</v>
          </cell>
          <cell r="GI177">
            <v>0</v>
          </cell>
          <cell r="GJ177">
            <v>0</v>
          </cell>
          <cell r="GK177">
            <v>0</v>
          </cell>
          <cell r="GL177">
            <v>0</v>
          </cell>
          <cell r="GM177">
            <v>0</v>
          </cell>
          <cell r="GN177">
            <v>0</v>
          </cell>
          <cell r="GO177">
            <v>0</v>
          </cell>
          <cell r="GP177">
            <v>0</v>
          </cell>
          <cell r="GQ177">
            <v>0</v>
          </cell>
          <cell r="GR177">
            <v>0</v>
          </cell>
          <cell r="GS177">
            <v>0</v>
          </cell>
          <cell r="GT177">
            <v>0</v>
          </cell>
          <cell r="GU177">
            <v>0</v>
          </cell>
          <cell r="GV177">
            <v>0</v>
          </cell>
          <cell r="GW177">
            <v>0</v>
          </cell>
          <cell r="GX177">
            <v>0</v>
          </cell>
          <cell r="GY177">
            <v>0</v>
          </cell>
          <cell r="GZ177">
            <v>0</v>
          </cell>
          <cell r="HA177">
            <v>0</v>
          </cell>
          <cell r="HB177">
            <v>0</v>
          </cell>
          <cell r="HC177">
            <v>0</v>
          </cell>
          <cell r="HD177">
            <v>0</v>
          </cell>
          <cell r="HE177">
            <v>0</v>
          </cell>
          <cell r="HF177">
            <v>0</v>
          </cell>
          <cell r="HG177">
            <v>0</v>
          </cell>
          <cell r="HH177">
            <v>0</v>
          </cell>
          <cell r="HI177">
            <v>0</v>
          </cell>
          <cell r="HJ177">
            <v>0</v>
          </cell>
          <cell r="HK177">
            <v>0</v>
          </cell>
          <cell r="HL177">
            <v>0</v>
          </cell>
          <cell r="HM177">
            <v>0</v>
          </cell>
          <cell r="HN177">
            <v>0</v>
          </cell>
          <cell r="HO177">
            <v>0</v>
          </cell>
          <cell r="HP177">
            <v>0</v>
          </cell>
          <cell r="HQ177">
            <v>0</v>
          </cell>
          <cell r="HR177">
            <v>0</v>
          </cell>
          <cell r="HS177">
            <v>0</v>
          </cell>
          <cell r="HT177">
            <v>0</v>
          </cell>
          <cell r="HU177">
            <v>0</v>
          </cell>
          <cell r="HV177">
            <v>0</v>
          </cell>
          <cell r="HW177">
            <v>0</v>
          </cell>
          <cell r="HX177">
            <v>2328</v>
          </cell>
          <cell r="HY177">
            <v>582</v>
          </cell>
          <cell r="HZ177">
            <v>582</v>
          </cell>
          <cell r="IA177">
            <v>582</v>
          </cell>
          <cell r="IB177">
            <v>582</v>
          </cell>
          <cell r="IC177">
            <v>852</v>
          </cell>
          <cell r="ID177">
            <v>213</v>
          </cell>
          <cell r="IE177">
            <v>213</v>
          </cell>
          <cell r="IF177">
            <v>213</v>
          </cell>
          <cell r="IG177">
            <v>213</v>
          </cell>
          <cell r="IH177">
            <v>0</v>
          </cell>
          <cell r="II177">
            <v>0</v>
          </cell>
          <cell r="IJ177">
            <v>0</v>
          </cell>
          <cell r="IK177">
            <v>0</v>
          </cell>
          <cell r="IL177">
            <v>0</v>
          </cell>
          <cell r="IM177">
            <v>1600</v>
          </cell>
          <cell r="IN177">
            <v>400</v>
          </cell>
          <cell r="IO177">
            <v>400</v>
          </cell>
          <cell r="IP177">
            <v>400</v>
          </cell>
          <cell r="IQ177">
            <v>400</v>
          </cell>
        </row>
        <row r="178">
          <cell r="B178">
            <v>1868691</v>
          </cell>
          <cell r="C178">
            <v>462188</v>
          </cell>
          <cell r="D178">
            <v>478554</v>
          </cell>
          <cell r="E178">
            <v>467308</v>
          </cell>
          <cell r="F178">
            <v>460641</v>
          </cell>
          <cell r="G178">
            <v>30794</v>
          </cell>
          <cell r="H178">
            <v>4312</v>
          </cell>
          <cell r="I178">
            <v>8806</v>
          </cell>
          <cell r="J178">
            <v>13190</v>
          </cell>
          <cell r="K178">
            <v>4486</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22999</v>
          </cell>
          <cell r="AB178">
            <v>3803</v>
          </cell>
          <cell r="AC178">
            <v>8231</v>
          </cell>
          <cell r="AD178">
            <v>6999</v>
          </cell>
          <cell r="AE178">
            <v>3966</v>
          </cell>
          <cell r="AF178">
            <v>22999</v>
          </cell>
          <cell r="AG178">
            <v>3803</v>
          </cell>
          <cell r="AH178">
            <v>8231</v>
          </cell>
          <cell r="AI178">
            <v>6999</v>
          </cell>
          <cell r="AJ178">
            <v>3966</v>
          </cell>
          <cell r="AK178">
            <v>0</v>
          </cell>
          <cell r="AL178">
            <v>0</v>
          </cell>
          <cell r="AM178">
            <v>0</v>
          </cell>
          <cell r="AN178">
            <v>0</v>
          </cell>
          <cell r="AO178">
            <v>0</v>
          </cell>
          <cell r="AP178">
            <v>0</v>
          </cell>
          <cell r="AQ178">
            <v>0</v>
          </cell>
          <cell r="AR178">
            <v>0</v>
          </cell>
          <cell r="AS178">
            <v>0</v>
          </cell>
          <cell r="AT178">
            <v>0</v>
          </cell>
          <cell r="AU178">
            <v>5947</v>
          </cell>
          <cell r="AV178">
            <v>54</v>
          </cell>
          <cell r="AW178">
            <v>114</v>
          </cell>
          <cell r="AX178">
            <v>5725</v>
          </cell>
          <cell r="AY178">
            <v>54</v>
          </cell>
          <cell r="AZ178">
            <v>4611</v>
          </cell>
          <cell r="BA178">
            <v>0</v>
          </cell>
          <cell r="BB178">
            <v>0</v>
          </cell>
          <cell r="BC178">
            <v>4611</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1000</v>
          </cell>
          <cell r="BZ178">
            <v>0</v>
          </cell>
          <cell r="CA178">
            <v>0</v>
          </cell>
          <cell r="CB178">
            <v>1000</v>
          </cell>
          <cell r="CC178">
            <v>0</v>
          </cell>
          <cell r="CD178">
            <v>0</v>
          </cell>
          <cell r="CE178">
            <v>0</v>
          </cell>
          <cell r="CF178">
            <v>0</v>
          </cell>
          <cell r="CG178">
            <v>0</v>
          </cell>
          <cell r="CH178">
            <v>0</v>
          </cell>
          <cell r="CI178">
            <v>1000</v>
          </cell>
          <cell r="CJ178">
            <v>0</v>
          </cell>
          <cell r="CK178">
            <v>0</v>
          </cell>
          <cell r="CL178">
            <v>1000</v>
          </cell>
          <cell r="CM178">
            <v>0</v>
          </cell>
          <cell r="CN178">
            <v>0</v>
          </cell>
          <cell r="CO178">
            <v>0</v>
          </cell>
          <cell r="CP178">
            <v>0</v>
          </cell>
          <cell r="CQ178">
            <v>0</v>
          </cell>
          <cell r="CR178">
            <v>0</v>
          </cell>
          <cell r="CS178">
            <v>336</v>
          </cell>
          <cell r="CT178">
            <v>54</v>
          </cell>
          <cell r="CU178">
            <v>114</v>
          </cell>
          <cell r="CV178">
            <v>114</v>
          </cell>
          <cell r="CW178">
            <v>54</v>
          </cell>
          <cell r="CX178">
            <v>1848</v>
          </cell>
          <cell r="CY178">
            <v>455</v>
          </cell>
          <cell r="CZ178">
            <v>461</v>
          </cell>
          <cell r="DA178">
            <v>466</v>
          </cell>
          <cell r="DB178">
            <v>466</v>
          </cell>
          <cell r="DC178">
            <v>0</v>
          </cell>
          <cell r="DD178">
            <v>0</v>
          </cell>
          <cell r="DE178">
            <v>0</v>
          </cell>
          <cell r="DF178">
            <v>0</v>
          </cell>
          <cell r="DG178">
            <v>0</v>
          </cell>
          <cell r="DH178">
            <v>256992</v>
          </cell>
          <cell r="DI178">
            <v>64270</v>
          </cell>
          <cell r="DJ178">
            <v>64270</v>
          </cell>
          <cell r="DK178">
            <v>64270</v>
          </cell>
          <cell r="DL178">
            <v>64182</v>
          </cell>
          <cell r="DM178">
            <v>232140</v>
          </cell>
          <cell r="DN178">
            <v>58057</v>
          </cell>
          <cell r="DO178">
            <v>58057</v>
          </cell>
          <cell r="DP178">
            <v>58057</v>
          </cell>
          <cell r="DQ178">
            <v>57969</v>
          </cell>
          <cell r="DR178">
            <v>14064</v>
          </cell>
          <cell r="DS178">
            <v>3517</v>
          </cell>
          <cell r="DT178">
            <v>3517</v>
          </cell>
          <cell r="DU178">
            <v>3517</v>
          </cell>
          <cell r="DV178">
            <v>3513</v>
          </cell>
          <cell r="DW178">
            <v>9192</v>
          </cell>
          <cell r="DX178">
            <v>2297</v>
          </cell>
          <cell r="DY178">
            <v>2297</v>
          </cell>
          <cell r="DZ178">
            <v>2297</v>
          </cell>
          <cell r="EA178">
            <v>2301</v>
          </cell>
          <cell r="EB178">
            <v>1596</v>
          </cell>
          <cell r="EC178">
            <v>399</v>
          </cell>
          <cell r="ED178">
            <v>399</v>
          </cell>
          <cell r="EE178">
            <v>399</v>
          </cell>
          <cell r="EF178">
            <v>399</v>
          </cell>
          <cell r="EG178">
            <v>0</v>
          </cell>
          <cell r="EH178">
            <v>0</v>
          </cell>
          <cell r="EI178">
            <v>0</v>
          </cell>
          <cell r="EJ178">
            <v>0</v>
          </cell>
          <cell r="EK178">
            <v>0</v>
          </cell>
          <cell r="EL178">
            <v>1580905</v>
          </cell>
          <cell r="EM178">
            <v>393606</v>
          </cell>
          <cell r="EN178">
            <v>405478</v>
          </cell>
          <cell r="EO178">
            <v>389848</v>
          </cell>
          <cell r="EP178">
            <v>391973</v>
          </cell>
          <cell r="EQ178">
            <v>0</v>
          </cell>
          <cell r="ER178">
            <v>0</v>
          </cell>
          <cell r="ES178">
            <v>0</v>
          </cell>
          <cell r="ET178">
            <v>0</v>
          </cell>
          <cell r="EU178">
            <v>0</v>
          </cell>
          <cell r="EV178">
            <v>0</v>
          </cell>
          <cell r="EW178">
            <v>0</v>
          </cell>
          <cell r="EX178">
            <v>0</v>
          </cell>
          <cell r="EY178">
            <v>0</v>
          </cell>
          <cell r="EZ178">
            <v>0</v>
          </cell>
          <cell r="FA178">
            <v>0</v>
          </cell>
          <cell r="FB178">
            <v>0</v>
          </cell>
          <cell r="FC178">
            <v>0</v>
          </cell>
          <cell r="FD178">
            <v>0</v>
          </cell>
          <cell r="FE178">
            <v>0</v>
          </cell>
          <cell r="FF178">
            <v>0</v>
          </cell>
          <cell r="FG178">
            <v>0</v>
          </cell>
          <cell r="FH178">
            <v>0</v>
          </cell>
          <cell r="FI178">
            <v>0</v>
          </cell>
          <cell r="FJ178">
            <v>0</v>
          </cell>
          <cell r="FK178">
            <v>0</v>
          </cell>
          <cell r="FL178">
            <v>0</v>
          </cell>
          <cell r="FM178">
            <v>0</v>
          </cell>
          <cell r="FN178">
            <v>0</v>
          </cell>
          <cell r="FO178">
            <v>0</v>
          </cell>
          <cell r="FP178">
            <v>0</v>
          </cell>
          <cell r="FQ178">
            <v>0</v>
          </cell>
          <cell r="FR178">
            <v>0</v>
          </cell>
          <cell r="FS178">
            <v>0</v>
          </cell>
          <cell r="FT178">
            <v>0</v>
          </cell>
          <cell r="FU178">
            <v>0</v>
          </cell>
          <cell r="FV178">
            <v>0</v>
          </cell>
          <cell r="FW178">
            <v>0</v>
          </cell>
          <cell r="FX178">
            <v>0</v>
          </cell>
          <cell r="FY178">
            <v>0</v>
          </cell>
          <cell r="FZ178">
            <v>0</v>
          </cell>
          <cell r="GA178">
            <v>0</v>
          </cell>
          <cell r="GB178">
            <v>0</v>
          </cell>
          <cell r="GC178">
            <v>0</v>
          </cell>
          <cell r="GD178">
            <v>0</v>
          </cell>
          <cell r="GE178">
            <v>0</v>
          </cell>
          <cell r="GF178">
            <v>0</v>
          </cell>
          <cell r="GG178">
            <v>0</v>
          </cell>
          <cell r="GH178">
            <v>0</v>
          </cell>
          <cell r="GI178">
            <v>0</v>
          </cell>
          <cell r="GJ178">
            <v>0</v>
          </cell>
          <cell r="GK178">
            <v>0</v>
          </cell>
          <cell r="GL178">
            <v>0</v>
          </cell>
          <cell r="GM178">
            <v>0</v>
          </cell>
          <cell r="GN178">
            <v>0</v>
          </cell>
          <cell r="GO178">
            <v>0</v>
          </cell>
          <cell r="GP178">
            <v>0</v>
          </cell>
          <cell r="GQ178">
            <v>0</v>
          </cell>
          <cell r="GR178">
            <v>0</v>
          </cell>
          <cell r="GS178">
            <v>0</v>
          </cell>
          <cell r="GT178">
            <v>0</v>
          </cell>
          <cell r="GU178">
            <v>0</v>
          </cell>
          <cell r="GV178">
            <v>0</v>
          </cell>
          <cell r="GW178">
            <v>0</v>
          </cell>
          <cell r="GX178">
            <v>0</v>
          </cell>
          <cell r="GY178">
            <v>0</v>
          </cell>
          <cell r="GZ178">
            <v>0</v>
          </cell>
          <cell r="HA178">
            <v>0</v>
          </cell>
          <cell r="HB178">
            <v>0</v>
          </cell>
          <cell r="HC178">
            <v>0</v>
          </cell>
          <cell r="HD178">
            <v>0</v>
          </cell>
          <cell r="HE178">
            <v>0</v>
          </cell>
          <cell r="HF178">
            <v>0</v>
          </cell>
          <cell r="HG178">
            <v>0</v>
          </cell>
          <cell r="HH178">
            <v>0</v>
          </cell>
          <cell r="HI178">
            <v>0</v>
          </cell>
          <cell r="HJ178">
            <v>0</v>
          </cell>
          <cell r="HK178">
            <v>0</v>
          </cell>
          <cell r="HL178">
            <v>0</v>
          </cell>
          <cell r="HM178">
            <v>0</v>
          </cell>
          <cell r="HN178">
            <v>1870</v>
          </cell>
          <cell r="HO178">
            <v>0</v>
          </cell>
          <cell r="HP178">
            <v>1870</v>
          </cell>
          <cell r="HQ178">
            <v>0</v>
          </cell>
          <cell r="HR178">
            <v>0</v>
          </cell>
          <cell r="HS178">
            <v>0</v>
          </cell>
          <cell r="HT178">
            <v>0</v>
          </cell>
          <cell r="HU178">
            <v>0</v>
          </cell>
          <cell r="HV178">
            <v>0</v>
          </cell>
          <cell r="HW178">
            <v>0</v>
          </cell>
          <cell r="HX178">
            <v>39969</v>
          </cell>
          <cell r="HY178">
            <v>11091</v>
          </cell>
          <cell r="HZ178">
            <v>20333</v>
          </cell>
          <cell r="IA178">
            <v>5466</v>
          </cell>
          <cell r="IB178">
            <v>3079</v>
          </cell>
          <cell r="IC178">
            <v>18160</v>
          </cell>
          <cell r="ID178">
            <v>4932</v>
          </cell>
          <cell r="IE178">
            <v>9191</v>
          </cell>
          <cell r="IF178">
            <v>2454</v>
          </cell>
          <cell r="IG178">
            <v>1583</v>
          </cell>
          <cell r="IH178">
            <v>5797</v>
          </cell>
          <cell r="II178">
            <v>5114</v>
          </cell>
          <cell r="IJ178">
            <v>0</v>
          </cell>
          <cell r="IK178">
            <v>683</v>
          </cell>
          <cell r="IL178">
            <v>0</v>
          </cell>
          <cell r="IM178">
            <v>2000</v>
          </cell>
          <cell r="IN178">
            <v>1300</v>
          </cell>
          <cell r="IO178">
            <v>0</v>
          </cell>
          <cell r="IP178">
            <v>700</v>
          </cell>
          <cell r="IQ178">
            <v>0</v>
          </cell>
        </row>
        <row r="179">
          <cell r="B179">
            <v>1549732</v>
          </cell>
          <cell r="C179">
            <v>366421</v>
          </cell>
          <cell r="D179">
            <v>365038</v>
          </cell>
          <cell r="E179">
            <v>353576</v>
          </cell>
          <cell r="F179">
            <v>464697</v>
          </cell>
          <cell r="G179">
            <v>84118</v>
          </cell>
          <cell r="H179">
            <v>20315</v>
          </cell>
          <cell r="I179">
            <v>20865</v>
          </cell>
          <cell r="J179">
            <v>20868</v>
          </cell>
          <cell r="K179">
            <v>22070</v>
          </cell>
          <cell r="L179">
            <v>265</v>
          </cell>
          <cell r="M179">
            <v>66</v>
          </cell>
          <cell r="N179">
            <v>66</v>
          </cell>
          <cell r="O179">
            <v>66</v>
          </cell>
          <cell r="P179">
            <v>67</v>
          </cell>
          <cell r="Q179">
            <v>0</v>
          </cell>
          <cell r="R179">
            <v>0</v>
          </cell>
          <cell r="S179">
            <v>0</v>
          </cell>
          <cell r="T179">
            <v>0</v>
          </cell>
          <cell r="U179">
            <v>0</v>
          </cell>
          <cell r="V179">
            <v>265</v>
          </cell>
          <cell r="W179">
            <v>66</v>
          </cell>
          <cell r="X179">
            <v>66</v>
          </cell>
          <cell r="Y179">
            <v>66</v>
          </cell>
          <cell r="Z179">
            <v>67</v>
          </cell>
          <cell r="AA179">
            <v>1320</v>
          </cell>
          <cell r="AB179">
            <v>330</v>
          </cell>
          <cell r="AC179">
            <v>330</v>
          </cell>
          <cell r="AD179">
            <v>330</v>
          </cell>
          <cell r="AE179">
            <v>330</v>
          </cell>
          <cell r="AF179">
            <v>0</v>
          </cell>
          <cell r="AG179">
            <v>0</v>
          </cell>
          <cell r="AH179">
            <v>0</v>
          </cell>
          <cell r="AI179">
            <v>0</v>
          </cell>
          <cell r="AJ179">
            <v>0</v>
          </cell>
          <cell r="AK179">
            <v>1320</v>
          </cell>
          <cell r="AL179">
            <v>330</v>
          </cell>
          <cell r="AM179">
            <v>330</v>
          </cell>
          <cell r="AN179">
            <v>330</v>
          </cell>
          <cell r="AO179">
            <v>330</v>
          </cell>
          <cell r="AP179">
            <v>0</v>
          </cell>
          <cell r="AQ179">
            <v>0</v>
          </cell>
          <cell r="AR179">
            <v>0</v>
          </cell>
          <cell r="AS179">
            <v>0</v>
          </cell>
          <cell r="AT179">
            <v>0</v>
          </cell>
          <cell r="AU179">
            <v>5584</v>
          </cell>
          <cell r="AV179">
            <v>681</v>
          </cell>
          <cell r="AW179">
            <v>1232</v>
          </cell>
          <cell r="AX179">
            <v>1235</v>
          </cell>
          <cell r="AY179">
            <v>2436</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426</v>
          </cell>
          <cell r="BZ179">
            <v>105</v>
          </cell>
          <cell r="CA179">
            <v>105</v>
          </cell>
          <cell r="CB179">
            <v>108</v>
          </cell>
          <cell r="CC179">
            <v>108</v>
          </cell>
          <cell r="CD179">
            <v>0</v>
          </cell>
          <cell r="CE179">
            <v>0</v>
          </cell>
          <cell r="CF179">
            <v>0</v>
          </cell>
          <cell r="CG179">
            <v>0</v>
          </cell>
          <cell r="CH179">
            <v>0</v>
          </cell>
          <cell r="CI179">
            <v>426</v>
          </cell>
          <cell r="CJ179">
            <v>105</v>
          </cell>
          <cell r="CK179">
            <v>105</v>
          </cell>
          <cell r="CL179">
            <v>108</v>
          </cell>
          <cell r="CM179">
            <v>108</v>
          </cell>
          <cell r="CN179">
            <v>0</v>
          </cell>
          <cell r="CO179">
            <v>0</v>
          </cell>
          <cell r="CP179">
            <v>0</v>
          </cell>
          <cell r="CQ179">
            <v>0</v>
          </cell>
          <cell r="CR179">
            <v>0</v>
          </cell>
          <cell r="CS179">
            <v>5158</v>
          </cell>
          <cell r="CT179">
            <v>576</v>
          </cell>
          <cell r="CU179">
            <v>1127</v>
          </cell>
          <cell r="CV179">
            <v>1127</v>
          </cell>
          <cell r="CW179">
            <v>2328</v>
          </cell>
          <cell r="CX179">
            <v>59485</v>
          </cell>
          <cell r="CY179">
            <v>14872</v>
          </cell>
          <cell r="CZ179">
            <v>14871</v>
          </cell>
          <cell r="DA179">
            <v>14871</v>
          </cell>
          <cell r="DB179">
            <v>14871</v>
          </cell>
          <cell r="DC179">
            <v>17464</v>
          </cell>
          <cell r="DD179">
            <v>4366</v>
          </cell>
          <cell r="DE179">
            <v>4366</v>
          </cell>
          <cell r="DF179">
            <v>4366</v>
          </cell>
          <cell r="DG179">
            <v>4366</v>
          </cell>
          <cell r="DH179">
            <v>830042</v>
          </cell>
          <cell r="DI179">
            <v>185093</v>
          </cell>
          <cell r="DJ179">
            <v>212319</v>
          </cell>
          <cell r="DK179">
            <v>212319</v>
          </cell>
          <cell r="DL179">
            <v>220311</v>
          </cell>
          <cell r="DM179">
            <v>741908</v>
          </cell>
          <cell r="DN179">
            <v>165152</v>
          </cell>
          <cell r="DO179">
            <v>189828</v>
          </cell>
          <cell r="DP179">
            <v>189828</v>
          </cell>
          <cell r="DQ179">
            <v>197100</v>
          </cell>
          <cell r="DR179">
            <v>40058</v>
          </cell>
          <cell r="DS179">
            <v>8918</v>
          </cell>
          <cell r="DT179">
            <v>10249</v>
          </cell>
          <cell r="DU179">
            <v>10249</v>
          </cell>
          <cell r="DV179">
            <v>10642</v>
          </cell>
          <cell r="DW179">
            <v>33388</v>
          </cell>
          <cell r="DX179">
            <v>7432</v>
          </cell>
          <cell r="DY179">
            <v>8543</v>
          </cell>
          <cell r="DZ179">
            <v>8543</v>
          </cell>
          <cell r="EA179">
            <v>8870</v>
          </cell>
          <cell r="EB179">
            <v>14688</v>
          </cell>
          <cell r="EC179">
            <v>3591</v>
          </cell>
          <cell r="ED179">
            <v>3699</v>
          </cell>
          <cell r="EE179">
            <v>3699</v>
          </cell>
          <cell r="EF179">
            <v>3699</v>
          </cell>
          <cell r="EG179">
            <v>0</v>
          </cell>
          <cell r="EH179">
            <v>0</v>
          </cell>
          <cell r="EI179">
            <v>0</v>
          </cell>
          <cell r="EJ179">
            <v>0</v>
          </cell>
          <cell r="EK179">
            <v>0</v>
          </cell>
          <cell r="EL179">
            <v>635572</v>
          </cell>
          <cell r="EM179">
            <v>161013</v>
          </cell>
          <cell r="EN179">
            <v>131854</v>
          </cell>
          <cell r="EO179">
            <v>120389</v>
          </cell>
          <cell r="EP179">
            <v>222316</v>
          </cell>
          <cell r="EQ179">
            <v>0</v>
          </cell>
          <cell r="ER179">
            <v>0</v>
          </cell>
          <cell r="ES179">
            <v>0</v>
          </cell>
          <cell r="ET179">
            <v>0</v>
          </cell>
          <cell r="EU179">
            <v>0</v>
          </cell>
          <cell r="EV179">
            <v>0</v>
          </cell>
          <cell r="EW179">
            <v>0</v>
          </cell>
          <cell r="EX179">
            <v>0</v>
          </cell>
          <cell r="EY179">
            <v>0</v>
          </cell>
          <cell r="EZ179">
            <v>0</v>
          </cell>
          <cell r="FA179">
            <v>0</v>
          </cell>
          <cell r="FB179">
            <v>0</v>
          </cell>
          <cell r="FC179">
            <v>0</v>
          </cell>
          <cell r="FD179">
            <v>0</v>
          </cell>
          <cell r="FE179">
            <v>0</v>
          </cell>
          <cell r="FF179">
            <v>0</v>
          </cell>
          <cell r="FG179">
            <v>0</v>
          </cell>
          <cell r="FH179">
            <v>0</v>
          </cell>
          <cell r="FI179">
            <v>0</v>
          </cell>
          <cell r="FJ179">
            <v>0</v>
          </cell>
          <cell r="FK179">
            <v>0</v>
          </cell>
          <cell r="FL179">
            <v>0</v>
          </cell>
          <cell r="FM179">
            <v>0</v>
          </cell>
          <cell r="FN179">
            <v>0</v>
          </cell>
          <cell r="FO179">
            <v>0</v>
          </cell>
          <cell r="FP179">
            <v>0</v>
          </cell>
          <cell r="FQ179">
            <v>0</v>
          </cell>
          <cell r="FR179">
            <v>0</v>
          </cell>
          <cell r="FS179">
            <v>0</v>
          </cell>
          <cell r="FT179">
            <v>0</v>
          </cell>
          <cell r="FU179">
            <v>0</v>
          </cell>
          <cell r="FV179">
            <v>0</v>
          </cell>
          <cell r="FW179">
            <v>0</v>
          </cell>
          <cell r="FX179">
            <v>0</v>
          </cell>
          <cell r="FY179">
            <v>0</v>
          </cell>
          <cell r="FZ179">
            <v>0</v>
          </cell>
          <cell r="GA179">
            <v>0</v>
          </cell>
          <cell r="GB179">
            <v>0</v>
          </cell>
          <cell r="GC179">
            <v>0</v>
          </cell>
          <cell r="GD179">
            <v>0</v>
          </cell>
          <cell r="GE179">
            <v>0</v>
          </cell>
          <cell r="GF179">
            <v>0</v>
          </cell>
          <cell r="GG179">
            <v>0</v>
          </cell>
          <cell r="GH179">
            <v>0</v>
          </cell>
          <cell r="GI179">
            <v>0</v>
          </cell>
          <cell r="GJ179">
            <v>0</v>
          </cell>
          <cell r="GK179">
            <v>0</v>
          </cell>
          <cell r="GL179">
            <v>0</v>
          </cell>
          <cell r="GM179">
            <v>0</v>
          </cell>
          <cell r="GN179">
            <v>0</v>
          </cell>
          <cell r="GO179">
            <v>0</v>
          </cell>
          <cell r="GP179">
            <v>0</v>
          </cell>
          <cell r="GQ179">
            <v>0</v>
          </cell>
          <cell r="GR179">
            <v>0</v>
          </cell>
          <cell r="GS179">
            <v>0</v>
          </cell>
          <cell r="GT179">
            <v>0</v>
          </cell>
          <cell r="GU179">
            <v>0</v>
          </cell>
          <cell r="GV179">
            <v>0</v>
          </cell>
          <cell r="GW179">
            <v>0</v>
          </cell>
          <cell r="GX179">
            <v>0</v>
          </cell>
          <cell r="GY179">
            <v>0</v>
          </cell>
          <cell r="GZ179">
            <v>0</v>
          </cell>
          <cell r="HA179">
            <v>0</v>
          </cell>
          <cell r="HB179">
            <v>0</v>
          </cell>
          <cell r="HC179">
            <v>0</v>
          </cell>
          <cell r="HD179">
            <v>6000</v>
          </cell>
          <cell r="HE179">
            <v>1500</v>
          </cell>
          <cell r="HF179">
            <v>1500</v>
          </cell>
          <cell r="HG179">
            <v>1500</v>
          </cell>
          <cell r="HH179">
            <v>1500</v>
          </cell>
          <cell r="HI179">
            <v>0</v>
          </cell>
          <cell r="HJ179">
            <v>0</v>
          </cell>
          <cell r="HK179">
            <v>0</v>
          </cell>
          <cell r="HL179">
            <v>0</v>
          </cell>
          <cell r="HM179">
            <v>0</v>
          </cell>
          <cell r="HN179">
            <v>5348</v>
          </cell>
          <cell r="HO179">
            <v>1337</v>
          </cell>
          <cell r="HP179">
            <v>1337</v>
          </cell>
          <cell r="HQ179">
            <v>1337</v>
          </cell>
          <cell r="HR179">
            <v>1337</v>
          </cell>
          <cell r="HS179">
            <v>2665</v>
          </cell>
          <cell r="HT179">
            <v>666</v>
          </cell>
          <cell r="HU179">
            <v>666</v>
          </cell>
          <cell r="HV179">
            <v>666</v>
          </cell>
          <cell r="HW179">
            <v>667</v>
          </cell>
          <cell r="HX179">
            <v>5935</v>
          </cell>
          <cell r="HY179">
            <v>1482</v>
          </cell>
          <cell r="HZ179">
            <v>1483</v>
          </cell>
          <cell r="IA179">
            <v>1485</v>
          </cell>
          <cell r="IB179">
            <v>1485</v>
          </cell>
          <cell r="IC179">
            <v>1483</v>
          </cell>
          <cell r="ID179">
            <v>369</v>
          </cell>
          <cell r="IE179">
            <v>370</v>
          </cell>
          <cell r="IF179">
            <v>372</v>
          </cell>
          <cell r="IG179">
            <v>372</v>
          </cell>
          <cell r="IH179">
            <v>0</v>
          </cell>
          <cell r="II179">
            <v>0</v>
          </cell>
          <cell r="IJ179">
            <v>0</v>
          </cell>
          <cell r="IK179">
            <v>0</v>
          </cell>
          <cell r="IL179">
            <v>0</v>
          </cell>
          <cell r="IM179">
            <v>4937</v>
          </cell>
          <cell r="IN179">
            <v>1234</v>
          </cell>
          <cell r="IO179">
            <v>1234</v>
          </cell>
          <cell r="IP179">
            <v>1234</v>
          </cell>
          <cell r="IQ179">
            <v>1235</v>
          </cell>
        </row>
        <row r="180">
          <cell r="B180">
            <v>0</v>
          </cell>
          <cell r="C180">
            <v>0</v>
          </cell>
          <cell r="D180">
            <v>0</v>
          </cell>
          <cell r="E180">
            <v>0</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cell r="EB180">
            <v>0</v>
          </cell>
          <cell r="EC180">
            <v>0</v>
          </cell>
          <cell r="ED180">
            <v>0</v>
          </cell>
          <cell r="EE180">
            <v>0</v>
          </cell>
          <cell r="EF180">
            <v>0</v>
          </cell>
          <cell r="EG180">
            <v>0</v>
          </cell>
          <cell r="EH180">
            <v>0</v>
          </cell>
          <cell r="EI180">
            <v>0</v>
          </cell>
          <cell r="EJ180">
            <v>0</v>
          </cell>
          <cell r="EK180">
            <v>0</v>
          </cell>
          <cell r="EL180">
            <v>0</v>
          </cell>
          <cell r="EM180">
            <v>0</v>
          </cell>
          <cell r="EN180">
            <v>0</v>
          </cell>
          <cell r="EO180">
            <v>0</v>
          </cell>
          <cell r="EP180">
            <v>0</v>
          </cell>
          <cell r="EQ180">
            <v>0</v>
          </cell>
          <cell r="ER180">
            <v>0</v>
          </cell>
          <cell r="ES180">
            <v>0</v>
          </cell>
          <cell r="ET180">
            <v>0</v>
          </cell>
          <cell r="EU180">
            <v>0</v>
          </cell>
          <cell r="EV180">
            <v>0</v>
          </cell>
          <cell r="EW180">
            <v>0</v>
          </cell>
          <cell r="EX180">
            <v>0</v>
          </cell>
          <cell r="EY180">
            <v>0</v>
          </cell>
          <cell r="EZ180">
            <v>0</v>
          </cell>
          <cell r="FA180">
            <v>0</v>
          </cell>
          <cell r="FB180">
            <v>0</v>
          </cell>
          <cell r="FC180">
            <v>0</v>
          </cell>
          <cell r="FD180">
            <v>0</v>
          </cell>
          <cell r="FE180">
            <v>0</v>
          </cell>
          <cell r="FF180">
            <v>0</v>
          </cell>
          <cell r="FG180">
            <v>0</v>
          </cell>
          <cell r="FH180">
            <v>0</v>
          </cell>
          <cell r="FI180">
            <v>0</v>
          </cell>
          <cell r="FJ180">
            <v>0</v>
          </cell>
          <cell r="FK180">
            <v>0</v>
          </cell>
          <cell r="FL180">
            <v>0</v>
          </cell>
          <cell r="FM180">
            <v>0</v>
          </cell>
          <cell r="FN180">
            <v>0</v>
          </cell>
          <cell r="FO180">
            <v>0</v>
          </cell>
          <cell r="FP180">
            <v>0</v>
          </cell>
          <cell r="FQ180">
            <v>0</v>
          </cell>
          <cell r="FR180">
            <v>0</v>
          </cell>
          <cell r="FS180">
            <v>0</v>
          </cell>
          <cell r="FT180">
            <v>0</v>
          </cell>
          <cell r="FU180">
            <v>0</v>
          </cell>
          <cell r="FV180">
            <v>0</v>
          </cell>
          <cell r="FW180">
            <v>0</v>
          </cell>
          <cell r="FX180">
            <v>0</v>
          </cell>
          <cell r="FY180">
            <v>0</v>
          </cell>
          <cell r="FZ180">
            <v>0</v>
          </cell>
          <cell r="GA180">
            <v>0</v>
          </cell>
          <cell r="GB180">
            <v>0</v>
          </cell>
          <cell r="GC180">
            <v>0</v>
          </cell>
          <cell r="GD180">
            <v>0</v>
          </cell>
          <cell r="GE180">
            <v>0</v>
          </cell>
          <cell r="GF180">
            <v>0</v>
          </cell>
          <cell r="GG180">
            <v>0</v>
          </cell>
          <cell r="GH180">
            <v>0</v>
          </cell>
          <cell r="GI180">
            <v>0</v>
          </cell>
          <cell r="GJ180">
            <v>0</v>
          </cell>
          <cell r="GK180">
            <v>0</v>
          </cell>
          <cell r="GL180">
            <v>0</v>
          </cell>
          <cell r="GM180">
            <v>0</v>
          </cell>
          <cell r="GN180">
            <v>0</v>
          </cell>
          <cell r="GO180">
            <v>0</v>
          </cell>
          <cell r="GP180">
            <v>0</v>
          </cell>
          <cell r="GQ180">
            <v>0</v>
          </cell>
          <cell r="GR180">
            <v>0</v>
          </cell>
          <cell r="GS180">
            <v>0</v>
          </cell>
          <cell r="GT180">
            <v>0</v>
          </cell>
          <cell r="GU180">
            <v>0</v>
          </cell>
          <cell r="GV180">
            <v>0</v>
          </cell>
          <cell r="GW180">
            <v>0</v>
          </cell>
          <cell r="GX180">
            <v>0</v>
          </cell>
          <cell r="GY180">
            <v>0</v>
          </cell>
          <cell r="GZ180">
            <v>0</v>
          </cell>
          <cell r="HA180">
            <v>0</v>
          </cell>
          <cell r="HB180">
            <v>0</v>
          </cell>
          <cell r="HC180">
            <v>0</v>
          </cell>
          <cell r="HD180">
            <v>0</v>
          </cell>
          <cell r="HE180">
            <v>0</v>
          </cell>
          <cell r="HF180">
            <v>0</v>
          </cell>
          <cell r="HG180">
            <v>0</v>
          </cell>
          <cell r="HH180">
            <v>0</v>
          </cell>
          <cell r="HI180">
            <v>0</v>
          </cell>
          <cell r="HJ180">
            <v>0</v>
          </cell>
          <cell r="HK180">
            <v>0</v>
          </cell>
          <cell r="HL180">
            <v>0</v>
          </cell>
          <cell r="HM180">
            <v>0</v>
          </cell>
          <cell r="HN180">
            <v>0</v>
          </cell>
          <cell r="HO180">
            <v>0</v>
          </cell>
          <cell r="HP180">
            <v>0</v>
          </cell>
          <cell r="HQ180">
            <v>0</v>
          </cell>
          <cell r="HR180">
            <v>0</v>
          </cell>
          <cell r="HS180">
            <v>0</v>
          </cell>
          <cell r="HT180">
            <v>0</v>
          </cell>
          <cell r="HU180">
            <v>0</v>
          </cell>
          <cell r="HV180">
            <v>0</v>
          </cell>
          <cell r="HW180">
            <v>0</v>
          </cell>
          <cell r="HX180">
            <v>0</v>
          </cell>
          <cell r="HY180">
            <v>0</v>
          </cell>
          <cell r="HZ180">
            <v>0</v>
          </cell>
          <cell r="IA180">
            <v>0</v>
          </cell>
          <cell r="IB180">
            <v>0</v>
          </cell>
          <cell r="IC180">
            <v>0</v>
          </cell>
          <cell r="ID180">
            <v>0</v>
          </cell>
          <cell r="IE180">
            <v>0</v>
          </cell>
          <cell r="IF180">
            <v>0</v>
          </cell>
          <cell r="IG180">
            <v>0</v>
          </cell>
          <cell r="IH180">
            <v>0</v>
          </cell>
          <cell r="II180">
            <v>0</v>
          </cell>
          <cell r="IJ180">
            <v>0</v>
          </cell>
          <cell r="IK180">
            <v>0</v>
          </cell>
          <cell r="IL180">
            <v>0</v>
          </cell>
          <cell r="IM180">
            <v>0</v>
          </cell>
          <cell r="IN180">
            <v>0</v>
          </cell>
          <cell r="IO180">
            <v>0</v>
          </cell>
          <cell r="IP180">
            <v>0</v>
          </cell>
          <cell r="IQ180">
            <v>0</v>
          </cell>
        </row>
        <row r="181">
          <cell r="B181">
            <v>0</v>
          </cell>
          <cell r="C181">
            <v>0</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0</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Q181">
            <v>0</v>
          </cell>
          <cell r="CR181">
            <v>0</v>
          </cell>
          <cell r="CS181">
            <v>0</v>
          </cell>
          <cell r="CT181">
            <v>0</v>
          </cell>
          <cell r="CU181">
            <v>0</v>
          </cell>
          <cell r="CV181">
            <v>0</v>
          </cell>
          <cell r="CW181">
            <v>0</v>
          </cell>
          <cell r="CX181">
            <v>0</v>
          </cell>
          <cell r="CY181">
            <v>0</v>
          </cell>
          <cell r="CZ181">
            <v>0</v>
          </cell>
          <cell r="DA181">
            <v>0</v>
          </cell>
          <cell r="DB181">
            <v>0</v>
          </cell>
          <cell r="DC181">
            <v>0</v>
          </cell>
          <cell r="DD181">
            <v>0</v>
          </cell>
          <cell r="DE181">
            <v>0</v>
          </cell>
          <cell r="DF181">
            <v>0</v>
          </cell>
          <cell r="DG181">
            <v>0</v>
          </cell>
          <cell r="DH181">
            <v>0</v>
          </cell>
          <cell r="DI181">
            <v>0</v>
          </cell>
          <cell r="DJ181">
            <v>0</v>
          </cell>
          <cell r="DK181">
            <v>0</v>
          </cell>
          <cell r="DL181">
            <v>0</v>
          </cell>
          <cell r="DM181">
            <v>0</v>
          </cell>
          <cell r="DN181">
            <v>0</v>
          </cell>
          <cell r="DO181">
            <v>0</v>
          </cell>
          <cell r="DP181">
            <v>0</v>
          </cell>
          <cell r="DQ181">
            <v>0</v>
          </cell>
          <cell r="DR181">
            <v>0</v>
          </cell>
          <cell r="DS181">
            <v>0</v>
          </cell>
          <cell r="DT181">
            <v>0</v>
          </cell>
          <cell r="DU181">
            <v>0</v>
          </cell>
          <cell r="DV181">
            <v>0</v>
          </cell>
          <cell r="DW181">
            <v>0</v>
          </cell>
          <cell r="DX181">
            <v>0</v>
          </cell>
          <cell r="DY181">
            <v>0</v>
          </cell>
          <cell r="DZ181">
            <v>0</v>
          </cell>
          <cell r="EA181">
            <v>0</v>
          </cell>
          <cell r="EB181">
            <v>0</v>
          </cell>
          <cell r="EC181">
            <v>0</v>
          </cell>
          <cell r="ED181">
            <v>0</v>
          </cell>
          <cell r="EE181">
            <v>0</v>
          </cell>
          <cell r="EF181">
            <v>0</v>
          </cell>
          <cell r="EG181">
            <v>0</v>
          </cell>
          <cell r="EH181">
            <v>0</v>
          </cell>
          <cell r="EI181">
            <v>0</v>
          </cell>
          <cell r="EJ181">
            <v>0</v>
          </cell>
          <cell r="EK181">
            <v>0</v>
          </cell>
          <cell r="EL181">
            <v>0</v>
          </cell>
          <cell r="EM181">
            <v>0</v>
          </cell>
          <cell r="EN181">
            <v>0</v>
          </cell>
          <cell r="EO181">
            <v>0</v>
          </cell>
          <cell r="EP181">
            <v>0</v>
          </cell>
          <cell r="EQ181">
            <v>0</v>
          </cell>
          <cell r="ER181">
            <v>0</v>
          </cell>
          <cell r="ES181">
            <v>0</v>
          </cell>
          <cell r="ET181">
            <v>0</v>
          </cell>
          <cell r="EU181">
            <v>0</v>
          </cell>
          <cell r="EV181">
            <v>0</v>
          </cell>
          <cell r="EW181">
            <v>0</v>
          </cell>
          <cell r="EX181">
            <v>0</v>
          </cell>
          <cell r="EY181">
            <v>0</v>
          </cell>
          <cell r="EZ181">
            <v>0</v>
          </cell>
          <cell r="FA181">
            <v>0</v>
          </cell>
          <cell r="FB181">
            <v>0</v>
          </cell>
          <cell r="FC181">
            <v>0</v>
          </cell>
          <cell r="FD181">
            <v>0</v>
          </cell>
          <cell r="FE181">
            <v>0</v>
          </cell>
          <cell r="FF181">
            <v>0</v>
          </cell>
          <cell r="FG181">
            <v>0</v>
          </cell>
          <cell r="FH181">
            <v>0</v>
          </cell>
          <cell r="FI181">
            <v>0</v>
          </cell>
          <cell r="FJ181">
            <v>0</v>
          </cell>
          <cell r="FK181">
            <v>0</v>
          </cell>
          <cell r="FL181">
            <v>0</v>
          </cell>
          <cell r="FM181">
            <v>0</v>
          </cell>
          <cell r="FN181">
            <v>0</v>
          </cell>
          <cell r="FO181">
            <v>0</v>
          </cell>
          <cell r="FP181">
            <v>0</v>
          </cell>
          <cell r="FQ181">
            <v>0</v>
          </cell>
          <cell r="FR181">
            <v>0</v>
          </cell>
          <cell r="FS181">
            <v>0</v>
          </cell>
          <cell r="FT181">
            <v>0</v>
          </cell>
          <cell r="FU181">
            <v>0</v>
          </cell>
          <cell r="FV181">
            <v>0</v>
          </cell>
          <cell r="FW181">
            <v>0</v>
          </cell>
          <cell r="FX181">
            <v>0</v>
          </cell>
          <cell r="FY181">
            <v>0</v>
          </cell>
          <cell r="FZ181">
            <v>0</v>
          </cell>
          <cell r="GA181">
            <v>0</v>
          </cell>
          <cell r="GB181">
            <v>0</v>
          </cell>
          <cell r="GC181">
            <v>0</v>
          </cell>
          <cell r="GD181">
            <v>0</v>
          </cell>
          <cell r="GE181">
            <v>0</v>
          </cell>
          <cell r="GF181">
            <v>0</v>
          </cell>
          <cell r="GG181">
            <v>0</v>
          </cell>
          <cell r="GH181">
            <v>0</v>
          </cell>
          <cell r="GI181">
            <v>0</v>
          </cell>
          <cell r="GJ181">
            <v>0</v>
          </cell>
          <cell r="GK181">
            <v>0</v>
          </cell>
          <cell r="GL181">
            <v>0</v>
          </cell>
          <cell r="GM181">
            <v>0</v>
          </cell>
          <cell r="GN181">
            <v>0</v>
          </cell>
          <cell r="GO181">
            <v>0</v>
          </cell>
          <cell r="GP181">
            <v>0</v>
          </cell>
          <cell r="GQ181">
            <v>0</v>
          </cell>
          <cell r="GR181">
            <v>0</v>
          </cell>
          <cell r="GS181">
            <v>0</v>
          </cell>
          <cell r="GT181">
            <v>0</v>
          </cell>
          <cell r="GU181">
            <v>0</v>
          </cell>
          <cell r="GV181">
            <v>0</v>
          </cell>
          <cell r="GW181">
            <v>0</v>
          </cell>
          <cell r="GX181">
            <v>0</v>
          </cell>
          <cell r="GY181">
            <v>0</v>
          </cell>
          <cell r="GZ181">
            <v>0</v>
          </cell>
          <cell r="HA181">
            <v>0</v>
          </cell>
          <cell r="HB181">
            <v>0</v>
          </cell>
          <cell r="HC181">
            <v>0</v>
          </cell>
          <cell r="HD181">
            <v>0</v>
          </cell>
          <cell r="HE181">
            <v>0</v>
          </cell>
          <cell r="HF181">
            <v>0</v>
          </cell>
          <cell r="HG181">
            <v>0</v>
          </cell>
          <cell r="HH181">
            <v>0</v>
          </cell>
          <cell r="HI181">
            <v>0</v>
          </cell>
          <cell r="HJ181">
            <v>0</v>
          </cell>
          <cell r="HK181">
            <v>0</v>
          </cell>
          <cell r="HL181">
            <v>0</v>
          </cell>
          <cell r="HM181">
            <v>0</v>
          </cell>
          <cell r="HN181">
            <v>0</v>
          </cell>
          <cell r="HO181">
            <v>0</v>
          </cell>
          <cell r="HP181">
            <v>0</v>
          </cell>
          <cell r="HQ181">
            <v>0</v>
          </cell>
          <cell r="HR181">
            <v>0</v>
          </cell>
          <cell r="HS181">
            <v>0</v>
          </cell>
          <cell r="HT181">
            <v>0</v>
          </cell>
          <cell r="HU181">
            <v>0</v>
          </cell>
          <cell r="HV181">
            <v>0</v>
          </cell>
          <cell r="HW181">
            <v>0</v>
          </cell>
          <cell r="HX181">
            <v>0</v>
          </cell>
          <cell r="HY181">
            <v>0</v>
          </cell>
          <cell r="HZ181">
            <v>0</v>
          </cell>
          <cell r="IA181">
            <v>0</v>
          </cell>
          <cell r="IB181">
            <v>0</v>
          </cell>
          <cell r="IC181">
            <v>0</v>
          </cell>
          <cell r="ID181">
            <v>0</v>
          </cell>
          <cell r="IE181">
            <v>0</v>
          </cell>
          <cell r="IF181">
            <v>0</v>
          </cell>
          <cell r="IG181">
            <v>0</v>
          </cell>
          <cell r="IH181">
            <v>0</v>
          </cell>
          <cell r="II181">
            <v>0</v>
          </cell>
          <cell r="IJ181">
            <v>0</v>
          </cell>
          <cell r="IK181">
            <v>0</v>
          </cell>
          <cell r="IL181">
            <v>0</v>
          </cell>
          <cell r="IM181">
            <v>0</v>
          </cell>
          <cell r="IN181">
            <v>0</v>
          </cell>
          <cell r="IO181">
            <v>0</v>
          </cell>
          <cell r="IP181">
            <v>0</v>
          </cell>
          <cell r="IQ181">
            <v>0</v>
          </cell>
        </row>
        <row r="182">
          <cell r="B182">
            <v>0</v>
          </cell>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v>0</v>
          </cell>
          <cell r="AN182">
            <v>0</v>
          </cell>
          <cell r="AO182">
            <v>0</v>
          </cell>
          <cell r="AP182">
            <v>0</v>
          </cell>
          <cell r="AQ182">
            <v>0</v>
          </cell>
          <cell r="AR182">
            <v>0</v>
          </cell>
          <cell r="AS182">
            <v>0</v>
          </cell>
          <cell r="AT182">
            <v>0</v>
          </cell>
          <cell r="AU182">
            <v>0</v>
          </cell>
          <cell r="AV182">
            <v>0</v>
          </cell>
          <cell r="AW182">
            <v>0</v>
          </cell>
          <cell r="AX182">
            <v>0</v>
          </cell>
          <cell r="AY182">
            <v>0</v>
          </cell>
          <cell r="AZ182">
            <v>0</v>
          </cell>
          <cell r="BA182">
            <v>0</v>
          </cell>
          <cell r="BB182">
            <v>0</v>
          </cell>
          <cell r="BC182">
            <v>0</v>
          </cell>
          <cell r="BD182">
            <v>0</v>
          </cell>
          <cell r="BE182">
            <v>0</v>
          </cell>
          <cell r="BF182">
            <v>0</v>
          </cell>
          <cell r="BG182">
            <v>0</v>
          </cell>
          <cell r="BH182">
            <v>0</v>
          </cell>
          <cell r="BI182">
            <v>0</v>
          </cell>
          <cell r="BJ182">
            <v>0</v>
          </cell>
          <cell r="BK182">
            <v>0</v>
          </cell>
          <cell r="BL182">
            <v>0</v>
          </cell>
          <cell r="BM182">
            <v>0</v>
          </cell>
          <cell r="BN182">
            <v>0</v>
          </cell>
          <cell r="BO182">
            <v>0</v>
          </cell>
          <cell r="BP182">
            <v>0</v>
          </cell>
          <cell r="BQ182">
            <v>0</v>
          </cell>
          <cell r="BR182">
            <v>0</v>
          </cell>
          <cell r="BS182">
            <v>0</v>
          </cell>
          <cell r="BT182">
            <v>0</v>
          </cell>
          <cell r="BU182">
            <v>0</v>
          </cell>
          <cell r="BV182">
            <v>0</v>
          </cell>
          <cell r="BW182">
            <v>0</v>
          </cell>
          <cell r="BX182">
            <v>0</v>
          </cell>
          <cell r="BY182">
            <v>0</v>
          </cell>
          <cell r="BZ182">
            <v>0</v>
          </cell>
          <cell r="CA182">
            <v>0</v>
          </cell>
          <cell r="CB182">
            <v>0</v>
          </cell>
          <cell r="CC182">
            <v>0</v>
          </cell>
          <cell r="CD182">
            <v>0</v>
          </cell>
          <cell r="CE182">
            <v>0</v>
          </cell>
          <cell r="CF182">
            <v>0</v>
          </cell>
          <cell r="CG182">
            <v>0</v>
          </cell>
          <cell r="CH182">
            <v>0</v>
          </cell>
          <cell r="CI182">
            <v>0</v>
          </cell>
          <cell r="CJ182">
            <v>0</v>
          </cell>
          <cell r="CK182">
            <v>0</v>
          </cell>
          <cell r="CL182">
            <v>0</v>
          </cell>
          <cell r="CM182">
            <v>0</v>
          </cell>
          <cell r="CN182">
            <v>0</v>
          </cell>
          <cell r="CO182">
            <v>0</v>
          </cell>
          <cell r="CP182">
            <v>0</v>
          </cell>
          <cell r="CQ182">
            <v>0</v>
          </cell>
          <cell r="CR182">
            <v>0</v>
          </cell>
          <cell r="CS182">
            <v>0</v>
          </cell>
          <cell r="CT182">
            <v>0</v>
          </cell>
          <cell r="CU182">
            <v>0</v>
          </cell>
          <cell r="CV182">
            <v>0</v>
          </cell>
          <cell r="CW182">
            <v>0</v>
          </cell>
          <cell r="CX182">
            <v>0</v>
          </cell>
          <cell r="CY182">
            <v>0</v>
          </cell>
          <cell r="CZ182">
            <v>0</v>
          </cell>
          <cell r="DA182">
            <v>0</v>
          </cell>
          <cell r="DB182">
            <v>0</v>
          </cell>
          <cell r="DC182">
            <v>0</v>
          </cell>
          <cell r="DD182">
            <v>0</v>
          </cell>
          <cell r="DE182">
            <v>0</v>
          </cell>
          <cell r="DF182">
            <v>0</v>
          </cell>
          <cell r="DG182">
            <v>0</v>
          </cell>
          <cell r="DH182">
            <v>0</v>
          </cell>
          <cell r="DI182">
            <v>0</v>
          </cell>
          <cell r="DJ182">
            <v>0</v>
          </cell>
          <cell r="DK182">
            <v>0</v>
          </cell>
          <cell r="DL182">
            <v>0</v>
          </cell>
          <cell r="DM182">
            <v>0</v>
          </cell>
          <cell r="DN182">
            <v>0</v>
          </cell>
          <cell r="DO182">
            <v>0</v>
          </cell>
          <cell r="DP182">
            <v>0</v>
          </cell>
          <cell r="DQ182">
            <v>0</v>
          </cell>
          <cell r="DR182">
            <v>0</v>
          </cell>
          <cell r="DS182">
            <v>0</v>
          </cell>
          <cell r="DT182">
            <v>0</v>
          </cell>
          <cell r="DU182">
            <v>0</v>
          </cell>
          <cell r="DV182">
            <v>0</v>
          </cell>
          <cell r="DW182">
            <v>0</v>
          </cell>
          <cell r="DX182">
            <v>0</v>
          </cell>
          <cell r="DY182">
            <v>0</v>
          </cell>
          <cell r="DZ182">
            <v>0</v>
          </cell>
          <cell r="EA182">
            <v>0</v>
          </cell>
          <cell r="EB182">
            <v>0</v>
          </cell>
          <cell r="EC182">
            <v>0</v>
          </cell>
          <cell r="ED182">
            <v>0</v>
          </cell>
          <cell r="EE182">
            <v>0</v>
          </cell>
          <cell r="EF182">
            <v>0</v>
          </cell>
          <cell r="EG182">
            <v>0</v>
          </cell>
          <cell r="EH182">
            <v>0</v>
          </cell>
          <cell r="EI182">
            <v>0</v>
          </cell>
          <cell r="EJ182">
            <v>0</v>
          </cell>
          <cell r="EK182">
            <v>0</v>
          </cell>
          <cell r="EL182">
            <v>0</v>
          </cell>
          <cell r="EM182">
            <v>0</v>
          </cell>
          <cell r="EN182">
            <v>0</v>
          </cell>
          <cell r="EO182">
            <v>0</v>
          </cell>
          <cell r="EP182">
            <v>0</v>
          </cell>
          <cell r="EQ182">
            <v>0</v>
          </cell>
          <cell r="ER182">
            <v>0</v>
          </cell>
          <cell r="ES182">
            <v>0</v>
          </cell>
          <cell r="ET182">
            <v>0</v>
          </cell>
          <cell r="EU182">
            <v>0</v>
          </cell>
          <cell r="EV182">
            <v>0</v>
          </cell>
          <cell r="EW182">
            <v>0</v>
          </cell>
          <cell r="EX182">
            <v>0</v>
          </cell>
          <cell r="EY182">
            <v>0</v>
          </cell>
          <cell r="EZ182">
            <v>0</v>
          </cell>
          <cell r="FA182">
            <v>0</v>
          </cell>
          <cell r="FB182">
            <v>0</v>
          </cell>
          <cell r="FC182">
            <v>0</v>
          </cell>
          <cell r="FD182">
            <v>0</v>
          </cell>
          <cell r="FE182">
            <v>0</v>
          </cell>
          <cell r="FF182">
            <v>0</v>
          </cell>
          <cell r="FG182">
            <v>0</v>
          </cell>
          <cell r="FH182">
            <v>0</v>
          </cell>
          <cell r="FI182">
            <v>0</v>
          </cell>
          <cell r="FJ182">
            <v>0</v>
          </cell>
          <cell r="FK182">
            <v>0</v>
          </cell>
          <cell r="FL182">
            <v>0</v>
          </cell>
          <cell r="FM182">
            <v>0</v>
          </cell>
          <cell r="FN182">
            <v>0</v>
          </cell>
          <cell r="FO182">
            <v>0</v>
          </cell>
          <cell r="FP182">
            <v>0</v>
          </cell>
          <cell r="FQ182">
            <v>0</v>
          </cell>
          <cell r="FR182">
            <v>0</v>
          </cell>
          <cell r="FS182">
            <v>0</v>
          </cell>
          <cell r="FT182">
            <v>0</v>
          </cell>
          <cell r="FU182">
            <v>0</v>
          </cell>
          <cell r="FV182">
            <v>0</v>
          </cell>
          <cell r="FW182">
            <v>0</v>
          </cell>
          <cell r="FX182">
            <v>0</v>
          </cell>
          <cell r="FY182">
            <v>0</v>
          </cell>
          <cell r="FZ182">
            <v>0</v>
          </cell>
          <cell r="GA182">
            <v>0</v>
          </cell>
          <cell r="GB182">
            <v>0</v>
          </cell>
          <cell r="GC182">
            <v>0</v>
          </cell>
          <cell r="GD182">
            <v>0</v>
          </cell>
          <cell r="GE182">
            <v>0</v>
          </cell>
          <cell r="GF182">
            <v>0</v>
          </cell>
          <cell r="GG182">
            <v>0</v>
          </cell>
          <cell r="GH182">
            <v>0</v>
          </cell>
          <cell r="GI182">
            <v>0</v>
          </cell>
          <cell r="GJ182">
            <v>0</v>
          </cell>
          <cell r="GK182">
            <v>0</v>
          </cell>
          <cell r="GL182">
            <v>0</v>
          </cell>
          <cell r="GM182">
            <v>0</v>
          </cell>
          <cell r="GN182">
            <v>0</v>
          </cell>
          <cell r="GO182">
            <v>0</v>
          </cell>
          <cell r="GP182">
            <v>0</v>
          </cell>
          <cell r="GQ182">
            <v>0</v>
          </cell>
          <cell r="GR182">
            <v>0</v>
          </cell>
          <cell r="GS182">
            <v>0</v>
          </cell>
          <cell r="GT182">
            <v>0</v>
          </cell>
          <cell r="GU182">
            <v>0</v>
          </cell>
          <cell r="GV182">
            <v>0</v>
          </cell>
          <cell r="GW182">
            <v>0</v>
          </cell>
          <cell r="GX182">
            <v>0</v>
          </cell>
          <cell r="GY182">
            <v>0</v>
          </cell>
          <cell r="GZ182">
            <v>0</v>
          </cell>
          <cell r="HA182">
            <v>0</v>
          </cell>
          <cell r="HB182">
            <v>0</v>
          </cell>
          <cell r="HC182">
            <v>0</v>
          </cell>
          <cell r="HD182">
            <v>0</v>
          </cell>
          <cell r="HE182">
            <v>0</v>
          </cell>
          <cell r="HF182">
            <v>0</v>
          </cell>
          <cell r="HG182">
            <v>0</v>
          </cell>
          <cell r="HH182">
            <v>0</v>
          </cell>
          <cell r="HI182">
            <v>0</v>
          </cell>
          <cell r="HJ182">
            <v>0</v>
          </cell>
          <cell r="HK182">
            <v>0</v>
          </cell>
          <cell r="HL182">
            <v>0</v>
          </cell>
          <cell r="HM182">
            <v>0</v>
          </cell>
          <cell r="HN182">
            <v>0</v>
          </cell>
          <cell r="HO182">
            <v>0</v>
          </cell>
          <cell r="HP182">
            <v>0</v>
          </cell>
          <cell r="HQ182">
            <v>0</v>
          </cell>
          <cell r="HR182">
            <v>0</v>
          </cell>
          <cell r="HS182">
            <v>0</v>
          </cell>
          <cell r="HT182">
            <v>0</v>
          </cell>
          <cell r="HU182">
            <v>0</v>
          </cell>
          <cell r="HV182">
            <v>0</v>
          </cell>
          <cell r="HW182">
            <v>0</v>
          </cell>
          <cell r="HX182">
            <v>0</v>
          </cell>
          <cell r="HY182">
            <v>0</v>
          </cell>
          <cell r="HZ182">
            <v>0</v>
          </cell>
          <cell r="IA182">
            <v>0</v>
          </cell>
          <cell r="IB182">
            <v>0</v>
          </cell>
          <cell r="IC182">
            <v>0</v>
          </cell>
          <cell r="ID182">
            <v>0</v>
          </cell>
          <cell r="IE182">
            <v>0</v>
          </cell>
          <cell r="IF182">
            <v>0</v>
          </cell>
          <cell r="IG182">
            <v>0</v>
          </cell>
          <cell r="IH182">
            <v>0</v>
          </cell>
          <cell r="II182">
            <v>0</v>
          </cell>
          <cell r="IJ182">
            <v>0</v>
          </cell>
          <cell r="IK182">
            <v>0</v>
          </cell>
          <cell r="IL182">
            <v>0</v>
          </cell>
          <cell r="IM182">
            <v>0</v>
          </cell>
          <cell r="IN182">
            <v>0</v>
          </cell>
          <cell r="IO182">
            <v>0</v>
          </cell>
          <cell r="IP182">
            <v>0</v>
          </cell>
          <cell r="IQ182">
            <v>0</v>
          </cell>
        </row>
        <row r="183">
          <cell r="B183">
            <v>188836015</v>
          </cell>
          <cell r="C183">
            <v>42614230</v>
          </cell>
          <cell r="D183">
            <v>47034481</v>
          </cell>
          <cell r="E183">
            <v>47290404</v>
          </cell>
          <cell r="F183">
            <v>51896900</v>
          </cell>
          <cell r="G183">
            <v>11853828</v>
          </cell>
          <cell r="H183">
            <v>2403221</v>
          </cell>
          <cell r="I183">
            <v>2765584</v>
          </cell>
          <cell r="J183">
            <v>3146391</v>
          </cell>
          <cell r="K183">
            <v>3538632</v>
          </cell>
          <cell r="L183">
            <v>2235321</v>
          </cell>
          <cell r="M183">
            <v>209808</v>
          </cell>
          <cell r="N183">
            <v>500267</v>
          </cell>
          <cell r="O183">
            <v>695682</v>
          </cell>
          <cell r="P183">
            <v>829564</v>
          </cell>
          <cell r="Q183">
            <v>684305</v>
          </cell>
          <cell r="R183">
            <v>85191</v>
          </cell>
          <cell r="S183">
            <v>139875</v>
          </cell>
          <cell r="T183">
            <v>209593</v>
          </cell>
          <cell r="U183">
            <v>249646</v>
          </cell>
          <cell r="V183">
            <v>1551016</v>
          </cell>
          <cell r="W183">
            <v>124617</v>
          </cell>
          <cell r="X183">
            <v>360392</v>
          </cell>
          <cell r="Y183">
            <v>486089</v>
          </cell>
          <cell r="Z183">
            <v>579918</v>
          </cell>
          <cell r="AA183">
            <v>2136671</v>
          </cell>
          <cell r="AB183">
            <v>677760</v>
          </cell>
          <cell r="AC183">
            <v>439101</v>
          </cell>
          <cell r="AD183">
            <v>396004</v>
          </cell>
          <cell r="AE183">
            <v>623806</v>
          </cell>
          <cell r="AF183">
            <v>1466194</v>
          </cell>
          <cell r="AG183">
            <v>364602</v>
          </cell>
          <cell r="AH183">
            <v>369030</v>
          </cell>
          <cell r="AI183">
            <v>367798</v>
          </cell>
          <cell r="AJ183">
            <v>364764</v>
          </cell>
          <cell r="AK183">
            <v>105927</v>
          </cell>
          <cell r="AL183">
            <v>26249</v>
          </cell>
          <cell r="AM183">
            <v>26944</v>
          </cell>
          <cell r="AN183">
            <v>26080</v>
          </cell>
          <cell r="AO183">
            <v>26654</v>
          </cell>
          <cell r="AP183">
            <v>564550</v>
          </cell>
          <cell r="AQ183">
            <v>286909</v>
          </cell>
          <cell r="AR183">
            <v>43127</v>
          </cell>
          <cell r="AS183">
            <v>2126</v>
          </cell>
          <cell r="AT183">
            <v>232388</v>
          </cell>
          <cell r="AU183">
            <v>3243640</v>
          </cell>
          <cell r="AV183">
            <v>423421</v>
          </cell>
          <cell r="AW183">
            <v>835273</v>
          </cell>
          <cell r="AX183">
            <v>1020055</v>
          </cell>
          <cell r="AY183">
            <v>964891</v>
          </cell>
          <cell r="AZ183">
            <v>1915813</v>
          </cell>
          <cell r="BA183">
            <v>178802</v>
          </cell>
          <cell r="BB183">
            <v>439794</v>
          </cell>
          <cell r="BC183">
            <v>648866</v>
          </cell>
          <cell r="BD183">
            <v>648351</v>
          </cell>
          <cell r="BE183">
            <v>332313</v>
          </cell>
          <cell r="BF183">
            <v>39114</v>
          </cell>
          <cell r="BG183">
            <v>68344</v>
          </cell>
          <cell r="BH183">
            <v>100476</v>
          </cell>
          <cell r="BI183">
            <v>124379</v>
          </cell>
          <cell r="BJ183">
            <v>50760</v>
          </cell>
          <cell r="BK183">
            <v>12690</v>
          </cell>
          <cell r="BL183">
            <v>12690</v>
          </cell>
          <cell r="BM183">
            <v>12690</v>
          </cell>
          <cell r="BN183">
            <v>12690</v>
          </cell>
          <cell r="BO183">
            <v>43199</v>
          </cell>
          <cell r="BP183">
            <v>10800</v>
          </cell>
          <cell r="BQ183">
            <v>10800</v>
          </cell>
          <cell r="BR183">
            <v>10800</v>
          </cell>
          <cell r="BS183">
            <v>10799</v>
          </cell>
          <cell r="BT183">
            <v>7561</v>
          </cell>
          <cell r="BU183">
            <v>1890</v>
          </cell>
          <cell r="BV183">
            <v>1890</v>
          </cell>
          <cell r="BW183">
            <v>1890</v>
          </cell>
          <cell r="BX183">
            <v>1891</v>
          </cell>
          <cell r="BY183">
            <v>869779</v>
          </cell>
          <cell r="BZ183">
            <v>148205</v>
          </cell>
          <cell r="CA183">
            <v>247507</v>
          </cell>
          <cell r="CB183">
            <v>254367</v>
          </cell>
          <cell r="CC183">
            <v>219700</v>
          </cell>
          <cell r="CD183">
            <v>417433</v>
          </cell>
          <cell r="CE183">
            <v>104122</v>
          </cell>
          <cell r="CF183">
            <v>104484</v>
          </cell>
          <cell r="CG183">
            <v>104416</v>
          </cell>
          <cell r="CH183">
            <v>104411</v>
          </cell>
          <cell r="CI183">
            <v>277935</v>
          </cell>
          <cell r="CJ183">
            <v>33727</v>
          </cell>
          <cell r="CK183">
            <v>87580</v>
          </cell>
          <cell r="CL183">
            <v>92367</v>
          </cell>
          <cell r="CM183">
            <v>64261</v>
          </cell>
          <cell r="CN183">
            <v>174411</v>
          </cell>
          <cell r="CO183">
            <v>10356</v>
          </cell>
          <cell r="CP183">
            <v>55443</v>
          </cell>
          <cell r="CQ183">
            <v>57584</v>
          </cell>
          <cell r="CR183">
            <v>51028</v>
          </cell>
          <cell r="CS183">
            <v>407288</v>
          </cell>
          <cell r="CT183">
            <v>83724</v>
          </cell>
          <cell r="CU183">
            <v>135282</v>
          </cell>
          <cell r="CV183">
            <v>104132</v>
          </cell>
          <cell r="CW183">
            <v>84150</v>
          </cell>
          <cell r="CX183">
            <v>3947089</v>
          </cell>
          <cell r="CY183">
            <v>1021174</v>
          </cell>
          <cell r="CZ183">
            <v>919683</v>
          </cell>
          <cell r="DA183">
            <v>960788</v>
          </cell>
          <cell r="DB183">
            <v>1045444</v>
          </cell>
          <cell r="DC183">
            <v>291107</v>
          </cell>
          <cell r="DD183">
            <v>71058</v>
          </cell>
          <cell r="DE183">
            <v>71260</v>
          </cell>
          <cell r="DF183">
            <v>73862</v>
          </cell>
          <cell r="DG183">
            <v>74927</v>
          </cell>
          <cell r="DH183">
            <v>50451553</v>
          </cell>
          <cell r="DI183">
            <v>12005777</v>
          </cell>
          <cell r="DJ183">
            <v>13417387</v>
          </cell>
          <cell r="DK183">
            <v>11155183</v>
          </cell>
          <cell r="DL183">
            <v>13873206</v>
          </cell>
          <cell r="DM183">
            <v>45044771</v>
          </cell>
          <cell r="DN183">
            <v>10719347</v>
          </cell>
          <cell r="DO183">
            <v>11978958</v>
          </cell>
          <cell r="DP183">
            <v>9960871</v>
          </cell>
          <cell r="DQ183">
            <v>12385595</v>
          </cell>
          <cell r="DR183">
            <v>2826983</v>
          </cell>
          <cell r="DS183">
            <v>672943</v>
          </cell>
          <cell r="DT183">
            <v>751422</v>
          </cell>
          <cell r="DU183">
            <v>625835</v>
          </cell>
          <cell r="DV183">
            <v>776783</v>
          </cell>
          <cell r="DW183">
            <v>1778063</v>
          </cell>
          <cell r="DX183">
            <v>422928</v>
          </cell>
          <cell r="DY183">
            <v>473199</v>
          </cell>
          <cell r="DZ183">
            <v>392447</v>
          </cell>
          <cell r="EA183">
            <v>489489</v>
          </cell>
          <cell r="EB183">
            <v>800740</v>
          </cell>
          <cell r="EC183">
            <v>190310</v>
          </cell>
          <cell r="ED183">
            <v>213559</v>
          </cell>
          <cell r="EE183">
            <v>175781</v>
          </cell>
          <cell r="EF183">
            <v>221090</v>
          </cell>
          <cell r="EG183">
            <v>996</v>
          </cell>
          <cell r="EH183">
            <v>249</v>
          </cell>
          <cell r="EI183">
            <v>249</v>
          </cell>
          <cell r="EJ183">
            <v>249</v>
          </cell>
          <cell r="EK183">
            <v>249</v>
          </cell>
          <cell r="EL183">
            <v>126530634</v>
          </cell>
          <cell r="EM183">
            <v>28205232</v>
          </cell>
          <cell r="EN183">
            <v>30851510</v>
          </cell>
          <cell r="EO183">
            <v>32988830</v>
          </cell>
          <cell r="EP183">
            <v>34485062</v>
          </cell>
          <cell r="EQ183">
            <v>1166225</v>
          </cell>
          <cell r="ER183">
            <v>42958</v>
          </cell>
          <cell r="ES183">
            <v>220209</v>
          </cell>
          <cell r="ET183">
            <v>575601</v>
          </cell>
          <cell r="EU183">
            <v>327457</v>
          </cell>
          <cell r="EV183">
            <v>800158</v>
          </cell>
          <cell r="EW183">
            <v>1063</v>
          </cell>
          <cell r="EX183">
            <v>85383</v>
          </cell>
          <cell r="EY183">
            <v>420865</v>
          </cell>
          <cell r="EZ183">
            <v>292847</v>
          </cell>
          <cell r="FA183">
            <v>548833</v>
          </cell>
          <cell r="FB183">
            <v>1063</v>
          </cell>
          <cell r="FC183">
            <v>55511</v>
          </cell>
          <cell r="FD183">
            <v>326849</v>
          </cell>
          <cell r="FE183">
            <v>165410</v>
          </cell>
          <cell r="FF183">
            <v>0</v>
          </cell>
          <cell r="FG183">
            <v>0</v>
          </cell>
          <cell r="FH183">
            <v>0</v>
          </cell>
          <cell r="FI183">
            <v>0</v>
          </cell>
          <cell r="FJ183">
            <v>0</v>
          </cell>
          <cell r="FK183">
            <v>198433</v>
          </cell>
          <cell r="FL183">
            <v>0</v>
          </cell>
          <cell r="FM183">
            <v>26187</v>
          </cell>
          <cell r="FN183">
            <v>84850</v>
          </cell>
          <cell r="FO183">
            <v>87396</v>
          </cell>
          <cell r="FP183">
            <v>52892</v>
          </cell>
          <cell r="FQ183">
            <v>0</v>
          </cell>
          <cell r="FR183">
            <v>3685</v>
          </cell>
          <cell r="FS183">
            <v>9166</v>
          </cell>
          <cell r="FT183">
            <v>40041</v>
          </cell>
          <cell r="FU183">
            <v>366067</v>
          </cell>
          <cell r="FV183">
            <v>41895</v>
          </cell>
          <cell r="FW183">
            <v>134826</v>
          </cell>
          <cell r="FX183">
            <v>154736</v>
          </cell>
          <cell r="FY183">
            <v>34610</v>
          </cell>
          <cell r="FZ183">
            <v>2519978</v>
          </cell>
          <cell r="GA183">
            <v>595284</v>
          </cell>
          <cell r="GB183">
            <v>635150</v>
          </cell>
          <cell r="GC183">
            <v>600874</v>
          </cell>
          <cell r="GD183">
            <v>688670</v>
          </cell>
          <cell r="GE183">
            <v>2283485</v>
          </cell>
          <cell r="GF183">
            <v>539414</v>
          </cell>
          <cell r="GG183">
            <v>575544</v>
          </cell>
          <cell r="GH183">
            <v>544481</v>
          </cell>
          <cell r="GI183">
            <v>624046</v>
          </cell>
          <cell r="GJ183">
            <v>139405</v>
          </cell>
          <cell r="GK183">
            <v>32942</v>
          </cell>
          <cell r="GL183">
            <v>35137</v>
          </cell>
          <cell r="GM183">
            <v>33262</v>
          </cell>
          <cell r="GN183">
            <v>38064</v>
          </cell>
          <cell r="GO183">
            <v>68528</v>
          </cell>
          <cell r="GP183">
            <v>16199</v>
          </cell>
          <cell r="GQ183">
            <v>17269</v>
          </cell>
          <cell r="GR183">
            <v>16344</v>
          </cell>
          <cell r="GS183">
            <v>18716</v>
          </cell>
          <cell r="GT183">
            <v>28560</v>
          </cell>
          <cell r="GU183">
            <v>6729</v>
          </cell>
          <cell r="GV183">
            <v>7200</v>
          </cell>
          <cell r="GW183">
            <v>6787</v>
          </cell>
          <cell r="GX183">
            <v>7844</v>
          </cell>
          <cell r="GY183">
            <v>0</v>
          </cell>
          <cell r="GZ183">
            <v>0</v>
          </cell>
          <cell r="HA183">
            <v>0</v>
          </cell>
          <cell r="HB183">
            <v>0</v>
          </cell>
          <cell r="HC183">
            <v>0</v>
          </cell>
          <cell r="HD183">
            <v>2153028</v>
          </cell>
          <cell r="HE183">
            <v>504181</v>
          </cell>
          <cell r="HF183">
            <v>506075</v>
          </cell>
          <cell r="HG183">
            <v>633758</v>
          </cell>
          <cell r="HH183">
            <v>509014</v>
          </cell>
          <cell r="HI183">
            <v>107255</v>
          </cell>
          <cell r="HJ183">
            <v>0</v>
          </cell>
          <cell r="HK183">
            <v>0</v>
          </cell>
          <cell r="HL183">
            <v>107255</v>
          </cell>
          <cell r="HM183">
            <v>0</v>
          </cell>
          <cell r="HN183">
            <v>563775</v>
          </cell>
          <cell r="HO183">
            <v>57276</v>
          </cell>
          <cell r="HP183">
            <v>118851</v>
          </cell>
          <cell r="HQ183">
            <v>220381</v>
          </cell>
          <cell r="HR183">
            <v>167267</v>
          </cell>
          <cell r="HS183">
            <v>78315</v>
          </cell>
          <cell r="HT183">
            <v>8469</v>
          </cell>
          <cell r="HU183">
            <v>22224</v>
          </cell>
          <cell r="HV183">
            <v>27518</v>
          </cell>
          <cell r="HW183">
            <v>20104</v>
          </cell>
          <cell r="HX183">
            <v>689837</v>
          </cell>
          <cell r="HY183">
            <v>161976</v>
          </cell>
          <cell r="HZ183">
            <v>188429</v>
          </cell>
          <cell r="IA183">
            <v>165425</v>
          </cell>
          <cell r="IB183">
            <v>174007</v>
          </cell>
          <cell r="IC183">
            <v>164525</v>
          </cell>
          <cell r="ID183">
            <v>34041</v>
          </cell>
          <cell r="IE183">
            <v>53255</v>
          </cell>
          <cell r="IF183">
            <v>40778</v>
          </cell>
          <cell r="IG183">
            <v>36451</v>
          </cell>
          <cell r="IH183">
            <v>215827</v>
          </cell>
          <cell r="II183">
            <v>57622</v>
          </cell>
          <cell r="IJ183">
            <v>42006</v>
          </cell>
          <cell r="IK183">
            <v>42689</v>
          </cell>
          <cell r="IL183">
            <v>73510</v>
          </cell>
          <cell r="IM183">
            <v>173641</v>
          </cell>
          <cell r="IN183">
            <v>37565</v>
          </cell>
          <cell r="IO183">
            <v>45493</v>
          </cell>
          <cell r="IP183">
            <v>50105</v>
          </cell>
          <cell r="IQ183">
            <v>40478</v>
          </cell>
        </row>
        <row r="184">
          <cell r="B184">
            <v>-18285329</v>
          </cell>
          <cell r="C184">
            <v>-3883560</v>
          </cell>
          <cell r="D184">
            <v>-4332213</v>
          </cell>
          <cell r="E184">
            <v>-4773459</v>
          </cell>
          <cell r="F184">
            <v>-5296097</v>
          </cell>
          <cell r="G184">
            <v>-46605</v>
          </cell>
          <cell r="H184">
            <v>-11651</v>
          </cell>
          <cell r="I184">
            <v>-11651</v>
          </cell>
          <cell r="J184">
            <v>-11651</v>
          </cell>
          <cell r="K184">
            <v>-11652</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v>0</v>
          </cell>
          <cell r="AN184">
            <v>0</v>
          </cell>
          <cell r="AO184">
            <v>0</v>
          </cell>
          <cell r="AP184">
            <v>0</v>
          </cell>
          <cell r="AQ184">
            <v>0</v>
          </cell>
          <cell r="AR184">
            <v>0</v>
          </cell>
          <cell r="AS184">
            <v>0</v>
          </cell>
          <cell r="AT184">
            <v>0</v>
          </cell>
          <cell r="AU184">
            <v>0</v>
          </cell>
          <cell r="AV184">
            <v>0</v>
          </cell>
          <cell r="AW184">
            <v>0</v>
          </cell>
          <cell r="AX184">
            <v>0</v>
          </cell>
          <cell r="AY184">
            <v>0</v>
          </cell>
          <cell r="AZ184">
            <v>0</v>
          </cell>
          <cell r="BA184">
            <v>0</v>
          </cell>
          <cell r="BB184">
            <v>0</v>
          </cell>
          <cell r="BC184">
            <v>0</v>
          </cell>
          <cell r="BD184">
            <v>0</v>
          </cell>
          <cell r="BE184">
            <v>0</v>
          </cell>
          <cell r="BF184">
            <v>0</v>
          </cell>
          <cell r="BG184">
            <v>0</v>
          </cell>
          <cell r="BH184">
            <v>0</v>
          </cell>
          <cell r="BI184">
            <v>0</v>
          </cell>
          <cell r="BJ184">
            <v>0</v>
          </cell>
          <cell r="BK184">
            <v>0</v>
          </cell>
          <cell r="BL184">
            <v>0</v>
          </cell>
          <cell r="BM184">
            <v>0</v>
          </cell>
          <cell r="BN184">
            <v>0</v>
          </cell>
          <cell r="BO184">
            <v>0</v>
          </cell>
          <cell r="BP184">
            <v>0</v>
          </cell>
          <cell r="BQ184">
            <v>0</v>
          </cell>
          <cell r="BR184">
            <v>0</v>
          </cell>
          <cell r="BS184">
            <v>0</v>
          </cell>
          <cell r="BT184">
            <v>0</v>
          </cell>
          <cell r="BU184">
            <v>0</v>
          </cell>
          <cell r="BV184">
            <v>0</v>
          </cell>
          <cell r="BW184">
            <v>0</v>
          </cell>
          <cell r="BX184">
            <v>0</v>
          </cell>
          <cell r="BY184">
            <v>0</v>
          </cell>
          <cell r="BZ184">
            <v>0</v>
          </cell>
          <cell r="CA184">
            <v>0</v>
          </cell>
          <cell r="CB184">
            <v>0</v>
          </cell>
          <cell r="CC184">
            <v>0</v>
          </cell>
          <cell r="CD184">
            <v>0</v>
          </cell>
          <cell r="CE184">
            <v>0</v>
          </cell>
          <cell r="CF184">
            <v>0</v>
          </cell>
          <cell r="CG184">
            <v>0</v>
          </cell>
          <cell r="CH184">
            <v>0</v>
          </cell>
          <cell r="CI184">
            <v>0</v>
          </cell>
          <cell r="CJ184">
            <v>0</v>
          </cell>
          <cell r="CK184">
            <v>0</v>
          </cell>
          <cell r="CL184">
            <v>0</v>
          </cell>
          <cell r="CM184">
            <v>0</v>
          </cell>
          <cell r="CN184">
            <v>0</v>
          </cell>
          <cell r="CO184">
            <v>0</v>
          </cell>
          <cell r="CP184">
            <v>0</v>
          </cell>
          <cell r="CQ184">
            <v>0</v>
          </cell>
          <cell r="CR184">
            <v>0</v>
          </cell>
          <cell r="CS184">
            <v>0</v>
          </cell>
          <cell r="CT184">
            <v>0</v>
          </cell>
          <cell r="CU184">
            <v>0</v>
          </cell>
          <cell r="CV184">
            <v>0</v>
          </cell>
          <cell r="CW184">
            <v>0</v>
          </cell>
          <cell r="CX184">
            <v>-46605</v>
          </cell>
          <cell r="CY184">
            <v>-11651</v>
          </cell>
          <cell r="CZ184">
            <v>-11651</v>
          </cell>
          <cell r="DA184">
            <v>-11651</v>
          </cell>
          <cell r="DB184">
            <v>-11652</v>
          </cell>
          <cell r="DC184">
            <v>0</v>
          </cell>
          <cell r="DD184">
            <v>0</v>
          </cell>
          <cell r="DE184">
            <v>0</v>
          </cell>
          <cell r="DF184">
            <v>0</v>
          </cell>
          <cell r="DG184">
            <v>0</v>
          </cell>
          <cell r="DH184">
            <v>0</v>
          </cell>
          <cell r="DI184">
            <v>0</v>
          </cell>
          <cell r="DJ184">
            <v>0</v>
          </cell>
          <cell r="DK184">
            <v>0</v>
          </cell>
          <cell r="DL184">
            <v>0</v>
          </cell>
          <cell r="DM184">
            <v>0</v>
          </cell>
          <cell r="DN184">
            <v>0</v>
          </cell>
          <cell r="DO184">
            <v>0</v>
          </cell>
          <cell r="DP184">
            <v>0</v>
          </cell>
          <cell r="DQ184">
            <v>0</v>
          </cell>
          <cell r="DR184">
            <v>0</v>
          </cell>
          <cell r="DS184">
            <v>0</v>
          </cell>
          <cell r="DT184">
            <v>0</v>
          </cell>
          <cell r="DU184">
            <v>0</v>
          </cell>
          <cell r="DV184">
            <v>0</v>
          </cell>
          <cell r="DW184">
            <v>0</v>
          </cell>
          <cell r="DX184">
            <v>0</v>
          </cell>
          <cell r="DY184">
            <v>0</v>
          </cell>
          <cell r="DZ184">
            <v>0</v>
          </cell>
          <cell r="EA184">
            <v>0</v>
          </cell>
          <cell r="EB184">
            <v>0</v>
          </cell>
          <cell r="EC184">
            <v>0</v>
          </cell>
          <cell r="ED184">
            <v>0</v>
          </cell>
          <cell r="EE184">
            <v>0</v>
          </cell>
          <cell r="EF184">
            <v>0</v>
          </cell>
          <cell r="EG184">
            <v>0</v>
          </cell>
          <cell r="EH184">
            <v>0</v>
          </cell>
          <cell r="EI184">
            <v>0</v>
          </cell>
          <cell r="EJ184">
            <v>0</v>
          </cell>
          <cell r="EK184">
            <v>0</v>
          </cell>
          <cell r="EL184">
            <v>-18238724</v>
          </cell>
          <cell r="EM184">
            <v>-3871909</v>
          </cell>
          <cell r="EN184">
            <v>-4320562</v>
          </cell>
          <cell r="EO184">
            <v>-4761808</v>
          </cell>
          <cell r="EP184">
            <v>-5284445</v>
          </cell>
          <cell r="EQ184">
            <v>0</v>
          </cell>
          <cell r="ER184">
            <v>0</v>
          </cell>
          <cell r="ES184">
            <v>0</v>
          </cell>
          <cell r="ET184">
            <v>0</v>
          </cell>
          <cell r="EU184">
            <v>0</v>
          </cell>
          <cell r="EV184">
            <v>0</v>
          </cell>
          <cell r="EW184">
            <v>0</v>
          </cell>
          <cell r="EX184">
            <v>0</v>
          </cell>
          <cell r="EY184">
            <v>0</v>
          </cell>
          <cell r="EZ184">
            <v>0</v>
          </cell>
          <cell r="FA184">
            <v>0</v>
          </cell>
          <cell r="FB184">
            <v>0</v>
          </cell>
          <cell r="FC184">
            <v>0</v>
          </cell>
          <cell r="FD184">
            <v>0</v>
          </cell>
          <cell r="FE184">
            <v>0</v>
          </cell>
          <cell r="FF184">
            <v>0</v>
          </cell>
          <cell r="FG184">
            <v>0</v>
          </cell>
          <cell r="FH184">
            <v>0</v>
          </cell>
          <cell r="FI184">
            <v>0</v>
          </cell>
          <cell r="FJ184">
            <v>0</v>
          </cell>
          <cell r="FK184">
            <v>0</v>
          </cell>
          <cell r="FL184">
            <v>0</v>
          </cell>
          <cell r="FM184">
            <v>0</v>
          </cell>
          <cell r="FN184">
            <v>0</v>
          </cell>
          <cell r="FO184">
            <v>0</v>
          </cell>
          <cell r="FP184">
            <v>0</v>
          </cell>
          <cell r="FQ184">
            <v>0</v>
          </cell>
          <cell r="FR184">
            <v>0</v>
          </cell>
          <cell r="FS184">
            <v>0</v>
          </cell>
          <cell r="FT184">
            <v>0</v>
          </cell>
          <cell r="FU184">
            <v>0</v>
          </cell>
          <cell r="FV184">
            <v>0</v>
          </cell>
          <cell r="FW184">
            <v>0</v>
          </cell>
          <cell r="FX184">
            <v>0</v>
          </cell>
          <cell r="FY184">
            <v>0</v>
          </cell>
          <cell r="FZ184">
            <v>0</v>
          </cell>
          <cell r="GA184">
            <v>0</v>
          </cell>
          <cell r="GB184">
            <v>0</v>
          </cell>
          <cell r="GC184">
            <v>0</v>
          </cell>
          <cell r="GD184">
            <v>0</v>
          </cell>
          <cell r="GE184">
            <v>0</v>
          </cell>
          <cell r="GF184">
            <v>0</v>
          </cell>
          <cell r="GG184">
            <v>0</v>
          </cell>
          <cell r="GH184">
            <v>0</v>
          </cell>
          <cell r="GI184">
            <v>0</v>
          </cell>
          <cell r="GJ184">
            <v>0</v>
          </cell>
          <cell r="GK184">
            <v>0</v>
          </cell>
          <cell r="GL184">
            <v>0</v>
          </cell>
          <cell r="GM184">
            <v>0</v>
          </cell>
          <cell r="GN184">
            <v>0</v>
          </cell>
          <cell r="GO184">
            <v>0</v>
          </cell>
          <cell r="GP184">
            <v>0</v>
          </cell>
          <cell r="GQ184">
            <v>0</v>
          </cell>
          <cell r="GR184">
            <v>0</v>
          </cell>
          <cell r="GS184">
            <v>0</v>
          </cell>
          <cell r="GT184">
            <v>0</v>
          </cell>
          <cell r="GU184">
            <v>0</v>
          </cell>
          <cell r="GV184">
            <v>0</v>
          </cell>
          <cell r="GW184">
            <v>0</v>
          </cell>
          <cell r="GX184">
            <v>0</v>
          </cell>
          <cell r="GY184">
            <v>0</v>
          </cell>
          <cell r="GZ184">
            <v>0</v>
          </cell>
          <cell r="HA184">
            <v>0</v>
          </cell>
          <cell r="HB184">
            <v>0</v>
          </cell>
          <cell r="HC184">
            <v>0</v>
          </cell>
          <cell r="HD184">
            <v>0</v>
          </cell>
          <cell r="HE184">
            <v>0</v>
          </cell>
          <cell r="HF184">
            <v>0</v>
          </cell>
          <cell r="HG184">
            <v>0</v>
          </cell>
          <cell r="HH184">
            <v>0</v>
          </cell>
          <cell r="HI184">
            <v>0</v>
          </cell>
          <cell r="HJ184">
            <v>0</v>
          </cell>
          <cell r="HK184">
            <v>0</v>
          </cell>
          <cell r="HL184">
            <v>0</v>
          </cell>
          <cell r="HM184">
            <v>0</v>
          </cell>
          <cell r="HN184">
            <v>0</v>
          </cell>
          <cell r="HO184">
            <v>0</v>
          </cell>
          <cell r="HP184">
            <v>0</v>
          </cell>
          <cell r="HQ184">
            <v>0</v>
          </cell>
          <cell r="HR184">
            <v>0</v>
          </cell>
          <cell r="HS184">
            <v>0</v>
          </cell>
          <cell r="HT184">
            <v>0</v>
          </cell>
          <cell r="HU184">
            <v>0</v>
          </cell>
          <cell r="HV184">
            <v>0</v>
          </cell>
          <cell r="HW184">
            <v>0</v>
          </cell>
          <cell r="HX184">
            <v>0</v>
          </cell>
          <cell r="HY184">
            <v>0</v>
          </cell>
          <cell r="HZ184">
            <v>0</v>
          </cell>
          <cell r="IA184">
            <v>0</v>
          </cell>
          <cell r="IB184">
            <v>0</v>
          </cell>
          <cell r="IC184">
            <v>0</v>
          </cell>
          <cell r="ID184">
            <v>0</v>
          </cell>
          <cell r="IE184">
            <v>0</v>
          </cell>
          <cell r="IF184">
            <v>0</v>
          </cell>
          <cell r="IG184">
            <v>0</v>
          </cell>
          <cell r="IH184">
            <v>0</v>
          </cell>
          <cell r="II184">
            <v>0</v>
          </cell>
          <cell r="IJ184">
            <v>0</v>
          </cell>
          <cell r="IK184">
            <v>0</v>
          </cell>
          <cell r="IL184">
            <v>0</v>
          </cell>
          <cell r="IM184">
            <v>0</v>
          </cell>
          <cell r="IN184">
            <v>0</v>
          </cell>
          <cell r="IO184">
            <v>0</v>
          </cell>
          <cell r="IP184">
            <v>0</v>
          </cell>
          <cell r="IQ184">
            <v>0</v>
          </cell>
        </row>
        <row r="185">
          <cell r="B185">
            <v>170550686</v>
          </cell>
          <cell r="C185">
            <v>38730670</v>
          </cell>
          <cell r="D185">
            <v>42702268</v>
          </cell>
          <cell r="E185">
            <v>42516945</v>
          </cell>
          <cell r="F185">
            <v>46600803</v>
          </cell>
          <cell r="G185">
            <v>11807223</v>
          </cell>
          <cell r="H185">
            <v>2391570</v>
          </cell>
          <cell r="I185">
            <v>2753933</v>
          </cell>
          <cell r="J185">
            <v>3134740</v>
          </cell>
          <cell r="K185">
            <v>3526980</v>
          </cell>
          <cell r="L185">
            <v>2235321</v>
          </cell>
          <cell r="M185">
            <v>209808</v>
          </cell>
          <cell r="N185">
            <v>500267</v>
          </cell>
          <cell r="O185">
            <v>695682</v>
          </cell>
          <cell r="P185">
            <v>829564</v>
          </cell>
          <cell r="Q185">
            <v>684305</v>
          </cell>
          <cell r="R185">
            <v>85191</v>
          </cell>
          <cell r="S185">
            <v>139875</v>
          </cell>
          <cell r="T185">
            <v>209593</v>
          </cell>
          <cell r="U185">
            <v>249646</v>
          </cell>
          <cell r="V185">
            <v>1551016</v>
          </cell>
          <cell r="W185">
            <v>124617</v>
          </cell>
          <cell r="X185">
            <v>360392</v>
          </cell>
          <cell r="Y185">
            <v>486089</v>
          </cell>
          <cell r="Z185">
            <v>579918</v>
          </cell>
          <cell r="AA185">
            <v>2136671</v>
          </cell>
          <cell r="AB185">
            <v>677760</v>
          </cell>
          <cell r="AC185">
            <v>439101</v>
          </cell>
          <cell r="AD185">
            <v>396004</v>
          </cell>
          <cell r="AE185">
            <v>623806</v>
          </cell>
          <cell r="AF185">
            <v>1466194</v>
          </cell>
          <cell r="AG185">
            <v>364602</v>
          </cell>
          <cell r="AH185">
            <v>369030</v>
          </cell>
          <cell r="AI185">
            <v>367798</v>
          </cell>
          <cell r="AJ185">
            <v>364764</v>
          </cell>
          <cell r="AK185">
            <v>105927</v>
          </cell>
          <cell r="AL185">
            <v>26249</v>
          </cell>
          <cell r="AM185">
            <v>26944</v>
          </cell>
          <cell r="AN185">
            <v>26080</v>
          </cell>
          <cell r="AO185">
            <v>26654</v>
          </cell>
          <cell r="AP185">
            <v>564550</v>
          </cell>
          <cell r="AQ185">
            <v>286909</v>
          </cell>
          <cell r="AR185">
            <v>43127</v>
          </cell>
          <cell r="AS185">
            <v>2126</v>
          </cell>
          <cell r="AT185">
            <v>232388</v>
          </cell>
          <cell r="AU185">
            <v>3243640</v>
          </cell>
          <cell r="AV185">
            <v>423421</v>
          </cell>
          <cell r="AW185">
            <v>835273</v>
          </cell>
          <cell r="AX185">
            <v>1020055</v>
          </cell>
          <cell r="AY185">
            <v>964891</v>
          </cell>
          <cell r="AZ185">
            <v>1915813</v>
          </cell>
          <cell r="BA185">
            <v>178802</v>
          </cell>
          <cell r="BB185">
            <v>439794</v>
          </cell>
          <cell r="BC185">
            <v>648866</v>
          </cell>
          <cell r="BD185">
            <v>648351</v>
          </cell>
          <cell r="BE185">
            <v>332313</v>
          </cell>
          <cell r="BF185">
            <v>39114</v>
          </cell>
          <cell r="BG185">
            <v>68344</v>
          </cell>
          <cell r="BH185">
            <v>100476</v>
          </cell>
          <cell r="BI185">
            <v>124379</v>
          </cell>
          <cell r="BJ185">
            <v>50760</v>
          </cell>
          <cell r="BK185">
            <v>12690</v>
          </cell>
          <cell r="BL185">
            <v>12690</v>
          </cell>
          <cell r="BM185">
            <v>12690</v>
          </cell>
          <cell r="BN185">
            <v>12690</v>
          </cell>
          <cell r="BO185">
            <v>43199</v>
          </cell>
          <cell r="BP185">
            <v>10800</v>
          </cell>
          <cell r="BQ185">
            <v>10800</v>
          </cell>
          <cell r="BR185">
            <v>10800</v>
          </cell>
          <cell r="BS185">
            <v>10799</v>
          </cell>
          <cell r="BT185">
            <v>7561</v>
          </cell>
          <cell r="BU185">
            <v>1890</v>
          </cell>
          <cell r="BV185">
            <v>1890</v>
          </cell>
          <cell r="BW185">
            <v>1890</v>
          </cell>
          <cell r="BX185">
            <v>1891</v>
          </cell>
          <cell r="BY185">
            <v>869779</v>
          </cell>
          <cell r="BZ185">
            <v>148205</v>
          </cell>
          <cell r="CA185">
            <v>247507</v>
          </cell>
          <cell r="CB185">
            <v>254367</v>
          </cell>
          <cell r="CC185">
            <v>219700</v>
          </cell>
          <cell r="CD185">
            <v>417433</v>
          </cell>
          <cell r="CE185">
            <v>104122</v>
          </cell>
          <cell r="CF185">
            <v>104484</v>
          </cell>
          <cell r="CG185">
            <v>104416</v>
          </cell>
          <cell r="CH185">
            <v>104411</v>
          </cell>
          <cell r="CI185">
            <v>277935</v>
          </cell>
          <cell r="CJ185">
            <v>33727</v>
          </cell>
          <cell r="CK185">
            <v>87580</v>
          </cell>
          <cell r="CL185">
            <v>92367</v>
          </cell>
          <cell r="CM185">
            <v>64261</v>
          </cell>
          <cell r="CN185">
            <v>174411</v>
          </cell>
          <cell r="CO185">
            <v>10356</v>
          </cell>
          <cell r="CP185">
            <v>55443</v>
          </cell>
          <cell r="CQ185">
            <v>57584</v>
          </cell>
          <cell r="CR185">
            <v>51028</v>
          </cell>
          <cell r="CS185">
            <v>407288</v>
          </cell>
          <cell r="CT185">
            <v>83724</v>
          </cell>
          <cell r="CU185">
            <v>135282</v>
          </cell>
          <cell r="CV185">
            <v>104132</v>
          </cell>
          <cell r="CW185">
            <v>84150</v>
          </cell>
          <cell r="CX185">
            <v>3900484</v>
          </cell>
          <cell r="CY185">
            <v>1009523</v>
          </cell>
          <cell r="CZ185">
            <v>908032</v>
          </cell>
          <cell r="DA185">
            <v>949137</v>
          </cell>
          <cell r="DB185">
            <v>1033792</v>
          </cell>
          <cell r="DC185">
            <v>291107</v>
          </cell>
          <cell r="DD185">
            <v>71058</v>
          </cell>
          <cell r="DE185">
            <v>71260</v>
          </cell>
          <cell r="DF185">
            <v>73862</v>
          </cell>
          <cell r="DG185">
            <v>74927</v>
          </cell>
          <cell r="DH185">
            <v>50451553</v>
          </cell>
          <cell r="DI185">
            <v>12005777</v>
          </cell>
          <cell r="DJ185">
            <v>13417387</v>
          </cell>
          <cell r="DK185">
            <v>11155183</v>
          </cell>
          <cell r="DL185">
            <v>13873206</v>
          </cell>
          <cell r="DM185">
            <v>45044771</v>
          </cell>
          <cell r="DN185">
            <v>10719347</v>
          </cell>
          <cell r="DO185">
            <v>11978958</v>
          </cell>
          <cell r="DP185">
            <v>9960871</v>
          </cell>
          <cell r="DQ185">
            <v>12385595</v>
          </cell>
          <cell r="DR185">
            <v>2826983</v>
          </cell>
          <cell r="DS185">
            <v>672943</v>
          </cell>
          <cell r="DT185">
            <v>751422</v>
          </cell>
          <cell r="DU185">
            <v>625835</v>
          </cell>
          <cell r="DV185">
            <v>776783</v>
          </cell>
          <cell r="DW185">
            <v>1778063</v>
          </cell>
          <cell r="DX185">
            <v>422928</v>
          </cell>
          <cell r="DY185">
            <v>473199</v>
          </cell>
          <cell r="DZ185">
            <v>392447</v>
          </cell>
          <cell r="EA185">
            <v>489489</v>
          </cell>
          <cell r="EB185">
            <v>800740</v>
          </cell>
          <cell r="EC185">
            <v>190310</v>
          </cell>
          <cell r="ED185">
            <v>213559</v>
          </cell>
          <cell r="EE185">
            <v>175781</v>
          </cell>
          <cell r="EF185">
            <v>221090</v>
          </cell>
          <cell r="EG185">
            <v>996</v>
          </cell>
          <cell r="EH185">
            <v>249</v>
          </cell>
          <cell r="EI185">
            <v>249</v>
          </cell>
          <cell r="EJ185">
            <v>249</v>
          </cell>
          <cell r="EK185">
            <v>249</v>
          </cell>
          <cell r="EL185">
            <v>108291910</v>
          </cell>
          <cell r="EM185">
            <v>24333323</v>
          </cell>
          <cell r="EN185">
            <v>26530948</v>
          </cell>
          <cell r="EO185">
            <v>28227022</v>
          </cell>
          <cell r="EP185">
            <v>29200617</v>
          </cell>
          <cell r="EQ185">
            <v>1166225</v>
          </cell>
          <cell r="ER185">
            <v>42958</v>
          </cell>
          <cell r="ES185">
            <v>220209</v>
          </cell>
          <cell r="ET185">
            <v>575601</v>
          </cell>
          <cell r="EU185">
            <v>327457</v>
          </cell>
          <cell r="EV185">
            <v>800158</v>
          </cell>
          <cell r="EW185">
            <v>1063</v>
          </cell>
          <cell r="EX185">
            <v>85383</v>
          </cell>
          <cell r="EY185">
            <v>420865</v>
          </cell>
          <cell r="EZ185">
            <v>292847</v>
          </cell>
          <cell r="FA185">
            <v>548833</v>
          </cell>
          <cell r="FB185">
            <v>1063</v>
          </cell>
          <cell r="FC185">
            <v>55511</v>
          </cell>
          <cell r="FD185">
            <v>326849</v>
          </cell>
          <cell r="FE185">
            <v>165410</v>
          </cell>
          <cell r="FF185">
            <v>0</v>
          </cell>
          <cell r="FG185">
            <v>0</v>
          </cell>
          <cell r="FH185">
            <v>0</v>
          </cell>
          <cell r="FI185">
            <v>0</v>
          </cell>
          <cell r="FJ185">
            <v>0</v>
          </cell>
          <cell r="FK185">
            <v>198433</v>
          </cell>
          <cell r="FL185">
            <v>0</v>
          </cell>
          <cell r="FM185">
            <v>26187</v>
          </cell>
          <cell r="FN185">
            <v>84850</v>
          </cell>
          <cell r="FO185">
            <v>87396</v>
          </cell>
          <cell r="FP185">
            <v>52892</v>
          </cell>
          <cell r="FQ185">
            <v>0</v>
          </cell>
          <cell r="FR185">
            <v>3685</v>
          </cell>
          <cell r="FS185">
            <v>9166</v>
          </cell>
          <cell r="FT185">
            <v>40041</v>
          </cell>
          <cell r="FU185">
            <v>366067</v>
          </cell>
          <cell r="FV185">
            <v>41895</v>
          </cell>
          <cell r="FW185">
            <v>134826</v>
          </cell>
          <cell r="FX185">
            <v>154736</v>
          </cell>
          <cell r="FY185">
            <v>34610</v>
          </cell>
          <cell r="FZ185">
            <v>2519978</v>
          </cell>
          <cell r="GA185">
            <v>595284</v>
          </cell>
          <cell r="GB185">
            <v>635150</v>
          </cell>
          <cell r="GC185">
            <v>600874</v>
          </cell>
          <cell r="GD185">
            <v>688670</v>
          </cell>
          <cell r="GE185">
            <v>2283485</v>
          </cell>
          <cell r="GF185">
            <v>539414</v>
          </cell>
          <cell r="GG185">
            <v>575544</v>
          </cell>
          <cell r="GH185">
            <v>544481</v>
          </cell>
          <cell r="GI185">
            <v>624046</v>
          </cell>
          <cell r="GJ185">
            <v>139405</v>
          </cell>
          <cell r="GK185">
            <v>32942</v>
          </cell>
          <cell r="GL185">
            <v>35137</v>
          </cell>
          <cell r="GM185">
            <v>33262</v>
          </cell>
          <cell r="GN185">
            <v>38064</v>
          </cell>
          <cell r="GO185">
            <v>68528</v>
          </cell>
          <cell r="GP185">
            <v>16199</v>
          </cell>
          <cell r="GQ185">
            <v>17269</v>
          </cell>
          <cell r="GR185">
            <v>16344</v>
          </cell>
          <cell r="GS185">
            <v>18716</v>
          </cell>
          <cell r="GT185">
            <v>28560</v>
          </cell>
          <cell r="GU185">
            <v>6729</v>
          </cell>
          <cell r="GV185">
            <v>7200</v>
          </cell>
          <cell r="GW185">
            <v>6787</v>
          </cell>
          <cell r="GX185">
            <v>7844</v>
          </cell>
          <cell r="GY185">
            <v>0</v>
          </cell>
          <cell r="GZ185">
            <v>0</v>
          </cell>
          <cell r="HA185">
            <v>0</v>
          </cell>
          <cell r="HB185">
            <v>0</v>
          </cell>
          <cell r="HC185">
            <v>0</v>
          </cell>
          <cell r="HD185">
            <v>2153028</v>
          </cell>
          <cell r="HE185">
            <v>504181</v>
          </cell>
          <cell r="HF185">
            <v>506075</v>
          </cell>
          <cell r="HG185">
            <v>633758</v>
          </cell>
          <cell r="HH185">
            <v>509014</v>
          </cell>
          <cell r="HI185">
            <v>107255</v>
          </cell>
          <cell r="HJ185">
            <v>0</v>
          </cell>
          <cell r="HK185">
            <v>0</v>
          </cell>
          <cell r="HL185">
            <v>107255</v>
          </cell>
          <cell r="HM185">
            <v>0</v>
          </cell>
          <cell r="HN185">
            <v>563775</v>
          </cell>
          <cell r="HO185">
            <v>57276</v>
          </cell>
          <cell r="HP185">
            <v>118851</v>
          </cell>
          <cell r="HQ185">
            <v>220381</v>
          </cell>
          <cell r="HR185">
            <v>167267</v>
          </cell>
          <cell r="HS185">
            <v>78315</v>
          </cell>
          <cell r="HT185">
            <v>8469</v>
          </cell>
          <cell r="HU185">
            <v>22224</v>
          </cell>
          <cell r="HV185">
            <v>27518</v>
          </cell>
          <cell r="HW185">
            <v>20104</v>
          </cell>
          <cell r="HX185">
            <v>689837</v>
          </cell>
          <cell r="HY185">
            <v>161976</v>
          </cell>
          <cell r="HZ185">
            <v>188429</v>
          </cell>
          <cell r="IA185">
            <v>165425</v>
          </cell>
          <cell r="IB185">
            <v>174007</v>
          </cell>
          <cell r="IC185">
            <v>164525</v>
          </cell>
          <cell r="ID185">
            <v>34041</v>
          </cell>
          <cell r="IE185">
            <v>53255</v>
          </cell>
          <cell r="IF185">
            <v>40778</v>
          </cell>
          <cell r="IG185">
            <v>36451</v>
          </cell>
          <cell r="IH185">
            <v>215827</v>
          </cell>
          <cell r="II185">
            <v>57622</v>
          </cell>
          <cell r="IJ185">
            <v>42006</v>
          </cell>
          <cell r="IK185">
            <v>42689</v>
          </cell>
          <cell r="IL185">
            <v>73510</v>
          </cell>
          <cell r="IM185">
            <v>173641</v>
          </cell>
          <cell r="IN185">
            <v>37565</v>
          </cell>
          <cell r="IO185">
            <v>45493</v>
          </cell>
          <cell r="IP185">
            <v>50105</v>
          </cell>
          <cell r="IQ185">
            <v>40478</v>
          </cell>
        </row>
        <row r="186">
          <cell r="B186">
            <v>0</v>
          </cell>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v>0</v>
          </cell>
          <cell r="AN186">
            <v>0</v>
          </cell>
          <cell r="AO186">
            <v>0</v>
          </cell>
          <cell r="AP186">
            <v>0</v>
          </cell>
          <cell r="AQ186">
            <v>0</v>
          </cell>
          <cell r="AR186">
            <v>0</v>
          </cell>
          <cell r="AS186">
            <v>0</v>
          </cell>
          <cell r="AT186">
            <v>0</v>
          </cell>
          <cell r="AU186">
            <v>0</v>
          </cell>
          <cell r="AV186">
            <v>0</v>
          </cell>
          <cell r="AW186">
            <v>0</v>
          </cell>
          <cell r="AX186">
            <v>0</v>
          </cell>
          <cell r="AY186">
            <v>0</v>
          </cell>
          <cell r="AZ186">
            <v>0</v>
          </cell>
          <cell r="BA186">
            <v>0</v>
          </cell>
          <cell r="BB186">
            <v>0</v>
          </cell>
          <cell r="BC186">
            <v>0</v>
          </cell>
          <cell r="BD186">
            <v>0</v>
          </cell>
          <cell r="BE186">
            <v>0</v>
          </cell>
          <cell r="BF186">
            <v>0</v>
          </cell>
          <cell r="BG186">
            <v>0</v>
          </cell>
          <cell r="BH186">
            <v>0</v>
          </cell>
          <cell r="BI186">
            <v>0</v>
          </cell>
          <cell r="BJ186">
            <v>0</v>
          </cell>
          <cell r="BK186">
            <v>0</v>
          </cell>
          <cell r="BL186">
            <v>0</v>
          </cell>
          <cell r="BM186">
            <v>0</v>
          </cell>
          <cell r="BN186">
            <v>0</v>
          </cell>
          <cell r="BO186">
            <v>0</v>
          </cell>
          <cell r="BP186">
            <v>0</v>
          </cell>
          <cell r="BQ186">
            <v>0</v>
          </cell>
          <cell r="BR186">
            <v>0</v>
          </cell>
          <cell r="BS186">
            <v>0</v>
          </cell>
          <cell r="BT186">
            <v>0</v>
          </cell>
          <cell r="BU186">
            <v>0</v>
          </cell>
          <cell r="BV186">
            <v>0</v>
          </cell>
          <cell r="BW186">
            <v>0</v>
          </cell>
          <cell r="BX186">
            <v>0</v>
          </cell>
          <cell r="BY186">
            <v>0</v>
          </cell>
          <cell r="BZ186">
            <v>0</v>
          </cell>
          <cell r="CA186">
            <v>0</v>
          </cell>
          <cell r="CB186">
            <v>0</v>
          </cell>
          <cell r="CC186">
            <v>0</v>
          </cell>
          <cell r="CD186">
            <v>0</v>
          </cell>
          <cell r="CE186">
            <v>0</v>
          </cell>
          <cell r="CF186">
            <v>0</v>
          </cell>
          <cell r="CG186">
            <v>0</v>
          </cell>
          <cell r="CH186">
            <v>0</v>
          </cell>
          <cell r="CI186">
            <v>0</v>
          </cell>
          <cell r="CJ186">
            <v>0</v>
          </cell>
          <cell r="CK186">
            <v>0</v>
          </cell>
          <cell r="CL186">
            <v>0</v>
          </cell>
          <cell r="CM186">
            <v>0</v>
          </cell>
          <cell r="CN186">
            <v>0</v>
          </cell>
          <cell r="CO186">
            <v>0</v>
          </cell>
          <cell r="CP186">
            <v>0</v>
          </cell>
          <cell r="CQ186">
            <v>0</v>
          </cell>
          <cell r="CR186">
            <v>0</v>
          </cell>
          <cell r="CS186">
            <v>0</v>
          </cell>
          <cell r="CT186">
            <v>0</v>
          </cell>
          <cell r="CU186">
            <v>0</v>
          </cell>
          <cell r="CV186">
            <v>0</v>
          </cell>
          <cell r="CW186">
            <v>0</v>
          </cell>
          <cell r="CX186">
            <v>0</v>
          </cell>
          <cell r="CY186">
            <v>0</v>
          </cell>
          <cell r="CZ186">
            <v>0</v>
          </cell>
          <cell r="DA186">
            <v>0</v>
          </cell>
          <cell r="DB186">
            <v>0</v>
          </cell>
          <cell r="DC186">
            <v>0</v>
          </cell>
          <cell r="DD186">
            <v>0</v>
          </cell>
          <cell r="DE186">
            <v>0</v>
          </cell>
          <cell r="DF186">
            <v>0</v>
          </cell>
          <cell r="DG186">
            <v>0</v>
          </cell>
          <cell r="DH186">
            <v>0</v>
          </cell>
          <cell r="DI186">
            <v>0</v>
          </cell>
          <cell r="DJ186">
            <v>0</v>
          </cell>
          <cell r="DK186">
            <v>0</v>
          </cell>
          <cell r="DL186">
            <v>0</v>
          </cell>
          <cell r="DM186">
            <v>0</v>
          </cell>
          <cell r="DN186">
            <v>0</v>
          </cell>
          <cell r="DO186">
            <v>0</v>
          </cell>
          <cell r="DP186">
            <v>0</v>
          </cell>
          <cell r="DQ186">
            <v>0</v>
          </cell>
          <cell r="DR186">
            <v>0</v>
          </cell>
          <cell r="DS186">
            <v>0</v>
          </cell>
          <cell r="DT186">
            <v>0</v>
          </cell>
          <cell r="DU186">
            <v>0</v>
          </cell>
          <cell r="DV186">
            <v>0</v>
          </cell>
          <cell r="DW186">
            <v>0</v>
          </cell>
          <cell r="DX186">
            <v>0</v>
          </cell>
          <cell r="DY186">
            <v>0</v>
          </cell>
          <cell r="DZ186">
            <v>0</v>
          </cell>
          <cell r="EA186">
            <v>0</v>
          </cell>
          <cell r="EB186">
            <v>0</v>
          </cell>
          <cell r="EC186">
            <v>0</v>
          </cell>
          <cell r="ED186">
            <v>0</v>
          </cell>
          <cell r="EE186">
            <v>0</v>
          </cell>
          <cell r="EF186">
            <v>0</v>
          </cell>
          <cell r="EG186">
            <v>0</v>
          </cell>
          <cell r="EH186">
            <v>0</v>
          </cell>
          <cell r="EI186">
            <v>0</v>
          </cell>
          <cell r="EJ186">
            <v>0</v>
          </cell>
          <cell r="EK186">
            <v>0</v>
          </cell>
          <cell r="EL186">
            <v>0</v>
          </cell>
          <cell r="EM186">
            <v>0</v>
          </cell>
          <cell r="EN186">
            <v>0</v>
          </cell>
          <cell r="EO186">
            <v>0</v>
          </cell>
          <cell r="EP186">
            <v>0</v>
          </cell>
          <cell r="EQ186">
            <v>0</v>
          </cell>
          <cell r="ER186">
            <v>0</v>
          </cell>
          <cell r="ES186">
            <v>0</v>
          </cell>
          <cell r="ET186">
            <v>0</v>
          </cell>
          <cell r="EU186">
            <v>0</v>
          </cell>
          <cell r="EV186">
            <v>0</v>
          </cell>
          <cell r="EW186">
            <v>0</v>
          </cell>
          <cell r="EX186">
            <v>0</v>
          </cell>
          <cell r="EY186">
            <v>0</v>
          </cell>
          <cell r="EZ186">
            <v>0</v>
          </cell>
          <cell r="FA186">
            <v>0</v>
          </cell>
          <cell r="FB186">
            <v>0</v>
          </cell>
          <cell r="FC186">
            <v>0</v>
          </cell>
          <cell r="FD186">
            <v>0</v>
          </cell>
          <cell r="FE186">
            <v>0</v>
          </cell>
          <cell r="FF186">
            <v>0</v>
          </cell>
          <cell r="FG186">
            <v>0</v>
          </cell>
          <cell r="FH186">
            <v>0</v>
          </cell>
          <cell r="FI186">
            <v>0</v>
          </cell>
          <cell r="FJ186">
            <v>0</v>
          </cell>
          <cell r="FK186">
            <v>0</v>
          </cell>
          <cell r="FL186">
            <v>0</v>
          </cell>
          <cell r="FM186">
            <v>0</v>
          </cell>
          <cell r="FN186">
            <v>0</v>
          </cell>
          <cell r="FO186">
            <v>0</v>
          </cell>
          <cell r="FP186">
            <v>0</v>
          </cell>
          <cell r="FQ186">
            <v>0</v>
          </cell>
          <cell r="FR186">
            <v>0</v>
          </cell>
          <cell r="FS186">
            <v>0</v>
          </cell>
          <cell r="FT186">
            <v>0</v>
          </cell>
          <cell r="FU186">
            <v>0</v>
          </cell>
          <cell r="FV186">
            <v>0</v>
          </cell>
          <cell r="FW186">
            <v>0</v>
          </cell>
          <cell r="FX186">
            <v>0</v>
          </cell>
          <cell r="FY186">
            <v>0</v>
          </cell>
          <cell r="FZ186">
            <v>0</v>
          </cell>
          <cell r="GA186">
            <v>0</v>
          </cell>
          <cell r="GB186">
            <v>0</v>
          </cell>
          <cell r="GC186">
            <v>0</v>
          </cell>
          <cell r="GD186">
            <v>0</v>
          </cell>
          <cell r="GE186">
            <v>0</v>
          </cell>
          <cell r="GF186">
            <v>0</v>
          </cell>
          <cell r="GG186">
            <v>0</v>
          </cell>
          <cell r="GH186">
            <v>0</v>
          </cell>
          <cell r="GI186">
            <v>0</v>
          </cell>
          <cell r="GJ186">
            <v>0</v>
          </cell>
          <cell r="GK186">
            <v>0</v>
          </cell>
          <cell r="GL186">
            <v>0</v>
          </cell>
          <cell r="GM186">
            <v>0</v>
          </cell>
          <cell r="GN186">
            <v>0</v>
          </cell>
          <cell r="GO186">
            <v>0</v>
          </cell>
          <cell r="GP186">
            <v>0</v>
          </cell>
          <cell r="GQ186">
            <v>0</v>
          </cell>
          <cell r="GR186">
            <v>0</v>
          </cell>
          <cell r="GS186">
            <v>0</v>
          </cell>
          <cell r="GT186">
            <v>0</v>
          </cell>
          <cell r="GU186">
            <v>0</v>
          </cell>
          <cell r="GV186">
            <v>0</v>
          </cell>
          <cell r="GW186">
            <v>0</v>
          </cell>
          <cell r="GX186">
            <v>0</v>
          </cell>
          <cell r="GY186">
            <v>0</v>
          </cell>
          <cell r="GZ186">
            <v>0</v>
          </cell>
          <cell r="HA186">
            <v>0</v>
          </cell>
          <cell r="HB186">
            <v>0</v>
          </cell>
          <cell r="HC186">
            <v>0</v>
          </cell>
          <cell r="HD186">
            <v>0</v>
          </cell>
          <cell r="HE186">
            <v>0</v>
          </cell>
          <cell r="HF186">
            <v>0</v>
          </cell>
          <cell r="HG186">
            <v>0</v>
          </cell>
          <cell r="HH186">
            <v>0</v>
          </cell>
          <cell r="HI186">
            <v>0</v>
          </cell>
          <cell r="HJ186">
            <v>0</v>
          </cell>
          <cell r="HK186">
            <v>0</v>
          </cell>
          <cell r="HL186">
            <v>0</v>
          </cell>
          <cell r="HM186">
            <v>0</v>
          </cell>
          <cell r="HN186">
            <v>0</v>
          </cell>
          <cell r="HO186">
            <v>0</v>
          </cell>
          <cell r="HP186">
            <v>0</v>
          </cell>
          <cell r="HQ186">
            <v>0</v>
          </cell>
          <cell r="HR186">
            <v>0</v>
          </cell>
          <cell r="HS186">
            <v>0</v>
          </cell>
          <cell r="HT186">
            <v>0</v>
          </cell>
          <cell r="HU186">
            <v>0</v>
          </cell>
          <cell r="HV186">
            <v>0</v>
          </cell>
          <cell r="HW186">
            <v>0</v>
          </cell>
          <cell r="HX186">
            <v>0</v>
          </cell>
          <cell r="HY186">
            <v>0</v>
          </cell>
          <cell r="HZ186">
            <v>0</v>
          </cell>
          <cell r="IA186">
            <v>0</v>
          </cell>
          <cell r="IB186">
            <v>0</v>
          </cell>
          <cell r="IC186">
            <v>0</v>
          </cell>
          <cell r="ID186">
            <v>0</v>
          </cell>
          <cell r="IE186">
            <v>0</v>
          </cell>
          <cell r="IF186">
            <v>0</v>
          </cell>
          <cell r="IG186">
            <v>0</v>
          </cell>
          <cell r="IH186">
            <v>0</v>
          </cell>
          <cell r="II186">
            <v>0</v>
          </cell>
          <cell r="IJ186">
            <v>0</v>
          </cell>
          <cell r="IK186">
            <v>0</v>
          </cell>
          <cell r="IL186">
            <v>0</v>
          </cell>
          <cell r="IM186">
            <v>0</v>
          </cell>
          <cell r="IN186">
            <v>0</v>
          </cell>
          <cell r="IO186">
            <v>0</v>
          </cell>
          <cell r="IP186">
            <v>0</v>
          </cell>
          <cell r="IQ186">
            <v>0</v>
          </cell>
        </row>
        <row r="187">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cell r="EB187">
            <v>0</v>
          </cell>
          <cell r="EC187">
            <v>0</v>
          </cell>
          <cell r="ED187">
            <v>0</v>
          </cell>
          <cell r="EE187">
            <v>0</v>
          </cell>
          <cell r="EF187">
            <v>0</v>
          </cell>
          <cell r="EG187">
            <v>0</v>
          </cell>
          <cell r="EH187">
            <v>0</v>
          </cell>
          <cell r="EI187">
            <v>0</v>
          </cell>
          <cell r="EJ187">
            <v>0</v>
          </cell>
          <cell r="EK187">
            <v>0</v>
          </cell>
          <cell r="EL187">
            <v>0</v>
          </cell>
          <cell r="EM187">
            <v>0</v>
          </cell>
          <cell r="EN187">
            <v>0</v>
          </cell>
          <cell r="EO187">
            <v>0</v>
          </cell>
          <cell r="EP187">
            <v>0</v>
          </cell>
          <cell r="EQ187">
            <v>0</v>
          </cell>
          <cell r="ER187">
            <v>0</v>
          </cell>
          <cell r="ES187">
            <v>0</v>
          </cell>
          <cell r="ET187">
            <v>0</v>
          </cell>
          <cell r="EU187">
            <v>0</v>
          </cell>
          <cell r="EV187">
            <v>0</v>
          </cell>
          <cell r="EW187">
            <v>0</v>
          </cell>
          <cell r="EX187">
            <v>0</v>
          </cell>
          <cell r="EY187">
            <v>0</v>
          </cell>
          <cell r="EZ187">
            <v>0</v>
          </cell>
          <cell r="FA187">
            <v>0</v>
          </cell>
          <cell r="FB187">
            <v>0</v>
          </cell>
          <cell r="FC187">
            <v>0</v>
          </cell>
          <cell r="FD187">
            <v>0</v>
          </cell>
          <cell r="FE187">
            <v>0</v>
          </cell>
          <cell r="FF187">
            <v>0</v>
          </cell>
          <cell r="FG187">
            <v>0</v>
          </cell>
          <cell r="FH187">
            <v>0</v>
          </cell>
          <cell r="FI187">
            <v>0</v>
          </cell>
          <cell r="FJ187">
            <v>0</v>
          </cell>
          <cell r="FK187">
            <v>0</v>
          </cell>
          <cell r="FL187">
            <v>0</v>
          </cell>
          <cell r="FM187">
            <v>0</v>
          </cell>
          <cell r="FN187">
            <v>0</v>
          </cell>
          <cell r="FO187">
            <v>0</v>
          </cell>
          <cell r="FP187">
            <v>0</v>
          </cell>
          <cell r="FQ187">
            <v>0</v>
          </cell>
          <cell r="FR187">
            <v>0</v>
          </cell>
          <cell r="FS187">
            <v>0</v>
          </cell>
          <cell r="FT187">
            <v>0</v>
          </cell>
          <cell r="FU187">
            <v>0</v>
          </cell>
          <cell r="FV187">
            <v>0</v>
          </cell>
          <cell r="FW187">
            <v>0</v>
          </cell>
          <cell r="FX187">
            <v>0</v>
          </cell>
          <cell r="FY187">
            <v>0</v>
          </cell>
          <cell r="FZ187">
            <v>0</v>
          </cell>
          <cell r="GA187">
            <v>0</v>
          </cell>
          <cell r="GB187">
            <v>0</v>
          </cell>
          <cell r="GC187">
            <v>0</v>
          </cell>
          <cell r="GD187">
            <v>0</v>
          </cell>
          <cell r="GE187">
            <v>0</v>
          </cell>
          <cell r="GF187">
            <v>0</v>
          </cell>
          <cell r="GG187">
            <v>0</v>
          </cell>
          <cell r="GH187">
            <v>0</v>
          </cell>
          <cell r="GI187">
            <v>0</v>
          </cell>
          <cell r="GJ187">
            <v>0</v>
          </cell>
          <cell r="GK187">
            <v>0</v>
          </cell>
          <cell r="GL187">
            <v>0</v>
          </cell>
          <cell r="GM187">
            <v>0</v>
          </cell>
          <cell r="GN187">
            <v>0</v>
          </cell>
          <cell r="GO187">
            <v>0</v>
          </cell>
          <cell r="GP187">
            <v>0</v>
          </cell>
          <cell r="GQ187">
            <v>0</v>
          </cell>
          <cell r="GR187">
            <v>0</v>
          </cell>
          <cell r="GS187">
            <v>0</v>
          </cell>
          <cell r="GT187">
            <v>0</v>
          </cell>
          <cell r="GU187">
            <v>0</v>
          </cell>
          <cell r="GV187">
            <v>0</v>
          </cell>
          <cell r="GW187">
            <v>0</v>
          </cell>
          <cell r="GX187">
            <v>0</v>
          </cell>
          <cell r="GY187">
            <v>0</v>
          </cell>
          <cell r="GZ187">
            <v>0</v>
          </cell>
          <cell r="HA187">
            <v>0</v>
          </cell>
          <cell r="HB187">
            <v>0</v>
          </cell>
          <cell r="HC187">
            <v>0</v>
          </cell>
          <cell r="HD187">
            <v>0</v>
          </cell>
          <cell r="HE187">
            <v>0</v>
          </cell>
          <cell r="HF187">
            <v>0</v>
          </cell>
          <cell r="HG187">
            <v>0</v>
          </cell>
          <cell r="HH187">
            <v>0</v>
          </cell>
          <cell r="HI187">
            <v>0</v>
          </cell>
          <cell r="HJ187">
            <v>0</v>
          </cell>
          <cell r="HK187">
            <v>0</v>
          </cell>
          <cell r="HL187">
            <v>0</v>
          </cell>
          <cell r="HM187">
            <v>0</v>
          </cell>
          <cell r="HN187">
            <v>0</v>
          </cell>
          <cell r="HO187">
            <v>0</v>
          </cell>
          <cell r="HP187">
            <v>0</v>
          </cell>
          <cell r="HQ187">
            <v>0</v>
          </cell>
          <cell r="HR187">
            <v>0</v>
          </cell>
          <cell r="HS187">
            <v>0</v>
          </cell>
          <cell r="HT187">
            <v>0</v>
          </cell>
          <cell r="HU187">
            <v>0</v>
          </cell>
          <cell r="HV187">
            <v>0</v>
          </cell>
          <cell r="HW187">
            <v>0</v>
          </cell>
          <cell r="HX187">
            <v>0</v>
          </cell>
          <cell r="HY187">
            <v>0</v>
          </cell>
          <cell r="HZ187">
            <v>0</v>
          </cell>
          <cell r="IA187">
            <v>0</v>
          </cell>
          <cell r="IB187">
            <v>0</v>
          </cell>
          <cell r="IC187">
            <v>0</v>
          </cell>
          <cell r="ID187">
            <v>0</v>
          </cell>
          <cell r="IE187">
            <v>0</v>
          </cell>
          <cell r="IF187">
            <v>0</v>
          </cell>
          <cell r="IG187">
            <v>0</v>
          </cell>
          <cell r="IH187">
            <v>0</v>
          </cell>
          <cell r="II187">
            <v>0</v>
          </cell>
          <cell r="IJ187">
            <v>0</v>
          </cell>
          <cell r="IK187">
            <v>0</v>
          </cell>
          <cell r="IL187">
            <v>0</v>
          </cell>
          <cell r="IM187">
            <v>0</v>
          </cell>
          <cell r="IN187">
            <v>0</v>
          </cell>
          <cell r="IO187">
            <v>0</v>
          </cell>
          <cell r="IP187">
            <v>0</v>
          </cell>
          <cell r="IQ187">
            <v>0</v>
          </cell>
        </row>
        <row r="188">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cell r="CP188">
            <v>0</v>
          </cell>
          <cell r="CQ188">
            <v>0</v>
          </cell>
          <cell r="CR188">
            <v>0</v>
          </cell>
          <cell r="CS188">
            <v>0</v>
          </cell>
          <cell r="CT188">
            <v>0</v>
          </cell>
          <cell r="CU188">
            <v>0</v>
          </cell>
          <cell r="CV188">
            <v>0</v>
          </cell>
          <cell r="CW188">
            <v>0</v>
          </cell>
          <cell r="CX188">
            <v>0</v>
          </cell>
          <cell r="CY188">
            <v>0</v>
          </cell>
          <cell r="CZ188">
            <v>0</v>
          </cell>
          <cell r="DA188">
            <v>0</v>
          </cell>
          <cell r="DB188">
            <v>0</v>
          </cell>
          <cell r="DC188">
            <v>0</v>
          </cell>
          <cell r="DD188">
            <v>0</v>
          </cell>
          <cell r="DE188">
            <v>0</v>
          </cell>
          <cell r="DF188">
            <v>0</v>
          </cell>
          <cell r="DG188">
            <v>0</v>
          </cell>
          <cell r="DH188">
            <v>0</v>
          </cell>
          <cell r="DI188">
            <v>0</v>
          </cell>
          <cell r="DJ188">
            <v>0</v>
          </cell>
          <cell r="DK188">
            <v>0</v>
          </cell>
          <cell r="DL188">
            <v>0</v>
          </cell>
          <cell r="DM188">
            <v>0</v>
          </cell>
          <cell r="DN188">
            <v>0</v>
          </cell>
          <cell r="DO188">
            <v>0</v>
          </cell>
          <cell r="DP188">
            <v>0</v>
          </cell>
          <cell r="DQ188">
            <v>0</v>
          </cell>
          <cell r="DR188">
            <v>0</v>
          </cell>
          <cell r="DS188">
            <v>0</v>
          </cell>
          <cell r="DT188">
            <v>0</v>
          </cell>
          <cell r="DU188">
            <v>0</v>
          </cell>
          <cell r="DV188">
            <v>0</v>
          </cell>
          <cell r="DW188">
            <v>0</v>
          </cell>
          <cell r="DX188">
            <v>0</v>
          </cell>
          <cell r="DY188">
            <v>0</v>
          </cell>
          <cell r="DZ188">
            <v>0</v>
          </cell>
          <cell r="EA188">
            <v>0</v>
          </cell>
          <cell r="EB188">
            <v>0</v>
          </cell>
          <cell r="EC188">
            <v>0</v>
          </cell>
          <cell r="ED188">
            <v>0</v>
          </cell>
          <cell r="EE188">
            <v>0</v>
          </cell>
          <cell r="EF188">
            <v>0</v>
          </cell>
          <cell r="EG188">
            <v>0</v>
          </cell>
          <cell r="EH188">
            <v>0</v>
          </cell>
          <cell r="EI188">
            <v>0</v>
          </cell>
          <cell r="EJ188">
            <v>0</v>
          </cell>
          <cell r="EK188">
            <v>0</v>
          </cell>
          <cell r="EL188">
            <v>0</v>
          </cell>
          <cell r="EM188">
            <v>0</v>
          </cell>
          <cell r="EN188">
            <v>0</v>
          </cell>
          <cell r="EO188">
            <v>0</v>
          </cell>
          <cell r="EP188">
            <v>0</v>
          </cell>
          <cell r="EQ188">
            <v>0</v>
          </cell>
          <cell r="ER188">
            <v>0</v>
          </cell>
          <cell r="ES188">
            <v>0</v>
          </cell>
          <cell r="ET188">
            <v>0</v>
          </cell>
          <cell r="EU188">
            <v>0</v>
          </cell>
          <cell r="EV188">
            <v>0</v>
          </cell>
          <cell r="EW188">
            <v>0</v>
          </cell>
          <cell r="EX188">
            <v>0</v>
          </cell>
          <cell r="EY188">
            <v>0</v>
          </cell>
          <cell r="EZ188">
            <v>0</v>
          </cell>
          <cell r="FA188">
            <v>0</v>
          </cell>
          <cell r="FB188">
            <v>0</v>
          </cell>
          <cell r="FC188">
            <v>0</v>
          </cell>
          <cell r="FD188">
            <v>0</v>
          </cell>
          <cell r="FE188">
            <v>0</v>
          </cell>
          <cell r="FF188">
            <v>0</v>
          </cell>
          <cell r="FG188">
            <v>0</v>
          </cell>
          <cell r="FH188">
            <v>0</v>
          </cell>
          <cell r="FI188">
            <v>0</v>
          </cell>
          <cell r="FJ188">
            <v>0</v>
          </cell>
          <cell r="FK188">
            <v>0</v>
          </cell>
          <cell r="FL188">
            <v>0</v>
          </cell>
          <cell r="FM188">
            <v>0</v>
          </cell>
          <cell r="FN188">
            <v>0</v>
          </cell>
          <cell r="FO188">
            <v>0</v>
          </cell>
          <cell r="FP188">
            <v>0</v>
          </cell>
          <cell r="FQ188">
            <v>0</v>
          </cell>
          <cell r="FR188">
            <v>0</v>
          </cell>
          <cell r="FS188">
            <v>0</v>
          </cell>
          <cell r="FT188">
            <v>0</v>
          </cell>
          <cell r="FU188">
            <v>0</v>
          </cell>
          <cell r="FV188">
            <v>0</v>
          </cell>
          <cell r="FW188">
            <v>0</v>
          </cell>
          <cell r="FX188">
            <v>0</v>
          </cell>
          <cell r="FY188">
            <v>0</v>
          </cell>
          <cell r="FZ188">
            <v>0</v>
          </cell>
          <cell r="GA188">
            <v>0</v>
          </cell>
          <cell r="GB188">
            <v>0</v>
          </cell>
          <cell r="GC188">
            <v>0</v>
          </cell>
          <cell r="GD188">
            <v>0</v>
          </cell>
          <cell r="GE188">
            <v>0</v>
          </cell>
          <cell r="GF188">
            <v>0</v>
          </cell>
          <cell r="GG188">
            <v>0</v>
          </cell>
          <cell r="GH188">
            <v>0</v>
          </cell>
          <cell r="GI188">
            <v>0</v>
          </cell>
          <cell r="GJ188">
            <v>0</v>
          </cell>
          <cell r="GK188">
            <v>0</v>
          </cell>
          <cell r="GL188">
            <v>0</v>
          </cell>
          <cell r="GM188">
            <v>0</v>
          </cell>
          <cell r="GN188">
            <v>0</v>
          </cell>
          <cell r="GO188">
            <v>0</v>
          </cell>
          <cell r="GP188">
            <v>0</v>
          </cell>
          <cell r="GQ188">
            <v>0</v>
          </cell>
          <cell r="GR188">
            <v>0</v>
          </cell>
          <cell r="GS188">
            <v>0</v>
          </cell>
          <cell r="GT188">
            <v>0</v>
          </cell>
          <cell r="GU188">
            <v>0</v>
          </cell>
          <cell r="GV188">
            <v>0</v>
          </cell>
          <cell r="GW188">
            <v>0</v>
          </cell>
          <cell r="GX188">
            <v>0</v>
          </cell>
          <cell r="GY188">
            <v>0</v>
          </cell>
          <cell r="GZ188">
            <v>0</v>
          </cell>
          <cell r="HA188">
            <v>0</v>
          </cell>
          <cell r="HB188">
            <v>0</v>
          </cell>
          <cell r="HC188">
            <v>0</v>
          </cell>
          <cell r="HD188">
            <v>0</v>
          </cell>
          <cell r="HE188">
            <v>0</v>
          </cell>
          <cell r="HF188">
            <v>0</v>
          </cell>
          <cell r="HG188">
            <v>0</v>
          </cell>
          <cell r="HH188">
            <v>0</v>
          </cell>
          <cell r="HI188">
            <v>0</v>
          </cell>
          <cell r="HJ188">
            <v>0</v>
          </cell>
          <cell r="HK188">
            <v>0</v>
          </cell>
          <cell r="HL188">
            <v>0</v>
          </cell>
          <cell r="HM188">
            <v>0</v>
          </cell>
          <cell r="HN188">
            <v>0</v>
          </cell>
          <cell r="HO188">
            <v>0</v>
          </cell>
          <cell r="HP188">
            <v>0</v>
          </cell>
          <cell r="HQ188">
            <v>0</v>
          </cell>
          <cell r="HR188">
            <v>0</v>
          </cell>
          <cell r="HS188">
            <v>0</v>
          </cell>
          <cell r="HT188">
            <v>0</v>
          </cell>
          <cell r="HU188">
            <v>0</v>
          </cell>
          <cell r="HV188">
            <v>0</v>
          </cell>
          <cell r="HW188">
            <v>0</v>
          </cell>
          <cell r="HX188">
            <v>0</v>
          </cell>
          <cell r="HY188">
            <v>0</v>
          </cell>
          <cell r="HZ188">
            <v>0</v>
          </cell>
          <cell r="IA188">
            <v>0</v>
          </cell>
          <cell r="IB188">
            <v>0</v>
          </cell>
          <cell r="IC188">
            <v>0</v>
          </cell>
          <cell r="ID188">
            <v>0</v>
          </cell>
          <cell r="IE188">
            <v>0</v>
          </cell>
          <cell r="IF188">
            <v>0</v>
          </cell>
          <cell r="IG188">
            <v>0</v>
          </cell>
          <cell r="IH188">
            <v>0</v>
          </cell>
          <cell r="II188">
            <v>0</v>
          </cell>
          <cell r="IJ188">
            <v>0</v>
          </cell>
          <cell r="IK188">
            <v>0</v>
          </cell>
          <cell r="IL188">
            <v>0</v>
          </cell>
          <cell r="IM188">
            <v>0</v>
          </cell>
          <cell r="IN188">
            <v>0</v>
          </cell>
          <cell r="IO188">
            <v>0</v>
          </cell>
          <cell r="IP188">
            <v>0</v>
          </cell>
          <cell r="IQ188">
            <v>0</v>
          </cell>
        </row>
        <row r="200">
          <cell r="AP200">
            <v>2220</v>
          </cell>
          <cell r="AQ200">
            <v>200</v>
          </cell>
          <cell r="AR200">
            <v>800</v>
          </cell>
          <cell r="AS200">
            <v>220</v>
          </cell>
          <cell r="AT200">
            <v>1000</v>
          </cell>
          <cell r="AU200">
            <v>0</v>
          </cell>
          <cell r="AV200">
            <v>0</v>
          </cell>
          <cell r="AW200">
            <v>0</v>
          </cell>
          <cell r="AX200">
            <v>0</v>
          </cell>
          <cell r="AY200">
            <v>0</v>
          </cell>
          <cell r="AZ200">
            <v>0</v>
          </cell>
          <cell r="BA200">
            <v>0</v>
          </cell>
          <cell r="BB200">
            <v>0</v>
          </cell>
          <cell r="BC200">
            <v>0</v>
          </cell>
          <cell r="BD200">
            <v>0</v>
          </cell>
          <cell r="BE200">
            <v>0</v>
          </cell>
          <cell r="BF200">
            <v>0</v>
          </cell>
          <cell r="BG200">
            <v>0</v>
          </cell>
          <cell r="BH200">
            <v>0</v>
          </cell>
          <cell r="BI200">
            <v>0</v>
          </cell>
          <cell r="BJ200">
            <v>0</v>
          </cell>
          <cell r="BK200">
            <v>0</v>
          </cell>
          <cell r="BL200">
            <v>0</v>
          </cell>
          <cell r="BM200">
            <v>0</v>
          </cell>
          <cell r="BN200">
            <v>0</v>
          </cell>
          <cell r="BO200">
            <v>0</v>
          </cell>
          <cell r="BP200">
            <v>0</v>
          </cell>
          <cell r="BQ200">
            <v>0</v>
          </cell>
          <cell r="BR200">
            <v>0</v>
          </cell>
          <cell r="BS200">
            <v>0</v>
          </cell>
          <cell r="BT200">
            <v>0</v>
          </cell>
          <cell r="BU200">
            <v>0</v>
          </cell>
          <cell r="BV200">
            <v>0</v>
          </cell>
          <cell r="BW200">
            <v>0</v>
          </cell>
          <cell r="BX200">
            <v>0</v>
          </cell>
          <cell r="BY200">
            <v>0</v>
          </cell>
          <cell r="BZ200">
            <v>0</v>
          </cell>
          <cell r="CA200">
            <v>0</v>
          </cell>
          <cell r="CB200">
            <v>0</v>
          </cell>
          <cell r="CC200">
            <v>0</v>
          </cell>
          <cell r="CD200">
            <v>0</v>
          </cell>
          <cell r="CE200">
            <v>0</v>
          </cell>
          <cell r="CF200">
            <v>0</v>
          </cell>
          <cell r="CG200">
            <v>0</v>
          </cell>
          <cell r="CH200">
            <v>0</v>
          </cell>
          <cell r="CI200">
            <v>0</v>
          </cell>
          <cell r="CJ200">
            <v>0</v>
          </cell>
          <cell r="CK200">
            <v>0</v>
          </cell>
          <cell r="CL200">
            <v>0</v>
          </cell>
          <cell r="CM200">
            <v>0</v>
          </cell>
          <cell r="CN200">
            <v>0</v>
          </cell>
          <cell r="CO200">
            <v>0</v>
          </cell>
          <cell r="CP200">
            <v>0</v>
          </cell>
          <cell r="CQ200">
            <v>0</v>
          </cell>
          <cell r="CR200">
            <v>0</v>
          </cell>
          <cell r="CS200">
            <v>0</v>
          </cell>
          <cell r="CT200">
            <v>0</v>
          </cell>
          <cell r="CU200">
            <v>0</v>
          </cell>
          <cell r="CV200">
            <v>0</v>
          </cell>
          <cell r="CW200">
            <v>0</v>
          </cell>
          <cell r="CX200">
            <v>0</v>
          </cell>
          <cell r="CY200">
            <v>0</v>
          </cell>
          <cell r="CZ200">
            <v>0</v>
          </cell>
          <cell r="DA200">
            <v>0</v>
          </cell>
          <cell r="DB200">
            <v>0</v>
          </cell>
          <cell r="DC200">
            <v>0</v>
          </cell>
          <cell r="DD200">
            <v>0</v>
          </cell>
          <cell r="DE200">
            <v>0</v>
          </cell>
          <cell r="DF200">
            <v>0</v>
          </cell>
          <cell r="DG200">
            <v>0</v>
          </cell>
          <cell r="DH200">
            <v>480</v>
          </cell>
          <cell r="DI200">
            <v>120</v>
          </cell>
          <cell r="DJ200">
            <v>120</v>
          </cell>
          <cell r="DK200">
            <v>120</v>
          </cell>
          <cell r="DL200">
            <v>120</v>
          </cell>
          <cell r="DM200">
            <v>480</v>
          </cell>
          <cell r="DN200">
            <v>120</v>
          </cell>
          <cell r="DO200">
            <v>120</v>
          </cell>
          <cell r="DP200">
            <v>120</v>
          </cell>
          <cell r="DQ200">
            <v>120</v>
          </cell>
          <cell r="DR200">
            <v>0</v>
          </cell>
          <cell r="DS200">
            <v>0</v>
          </cell>
          <cell r="DT200">
            <v>0</v>
          </cell>
          <cell r="DU200">
            <v>0</v>
          </cell>
          <cell r="DV200">
            <v>0</v>
          </cell>
          <cell r="DW200">
            <v>480</v>
          </cell>
          <cell r="DX200">
            <v>120</v>
          </cell>
          <cell r="DY200">
            <v>120</v>
          </cell>
          <cell r="DZ200">
            <v>120</v>
          </cell>
          <cell r="EA200">
            <v>120</v>
          </cell>
          <cell r="EB200">
            <v>480</v>
          </cell>
          <cell r="EC200">
            <v>120</v>
          </cell>
          <cell r="ED200">
            <v>120</v>
          </cell>
          <cell r="EE200">
            <v>120</v>
          </cell>
          <cell r="EF200">
            <v>120</v>
          </cell>
          <cell r="EG200">
            <v>0</v>
          </cell>
          <cell r="EH200">
            <v>0</v>
          </cell>
          <cell r="EI200">
            <v>0</v>
          </cell>
          <cell r="EJ200">
            <v>0</v>
          </cell>
          <cell r="EK200">
            <v>0</v>
          </cell>
          <cell r="EL200">
            <v>0</v>
          </cell>
          <cell r="EM200">
            <v>0</v>
          </cell>
          <cell r="EN200">
            <v>0</v>
          </cell>
          <cell r="EO200">
            <v>0</v>
          </cell>
          <cell r="EP200">
            <v>0</v>
          </cell>
          <cell r="EQ200">
            <v>0</v>
          </cell>
          <cell r="ER200">
            <v>0</v>
          </cell>
          <cell r="ES200">
            <v>0</v>
          </cell>
          <cell r="ET200">
            <v>0</v>
          </cell>
          <cell r="EU200">
            <v>0</v>
          </cell>
          <cell r="EV200">
            <v>0</v>
          </cell>
          <cell r="EW200">
            <v>0</v>
          </cell>
          <cell r="EX200">
            <v>0</v>
          </cell>
          <cell r="EY200">
            <v>0</v>
          </cell>
          <cell r="EZ200">
            <v>0</v>
          </cell>
          <cell r="FA200">
            <v>0</v>
          </cell>
          <cell r="FB200">
            <v>0</v>
          </cell>
          <cell r="FC200">
            <v>0</v>
          </cell>
          <cell r="FD200">
            <v>0</v>
          </cell>
          <cell r="FE200">
            <v>0</v>
          </cell>
          <cell r="FF200">
            <v>0</v>
          </cell>
          <cell r="FG200">
            <v>0</v>
          </cell>
          <cell r="FH200">
            <v>0</v>
          </cell>
          <cell r="FI200">
            <v>0</v>
          </cell>
          <cell r="FJ200">
            <v>0</v>
          </cell>
          <cell r="FK200">
            <v>84425</v>
          </cell>
          <cell r="FL200">
            <v>21107</v>
          </cell>
          <cell r="FM200">
            <v>21106</v>
          </cell>
          <cell r="FN200">
            <v>21106</v>
          </cell>
          <cell r="FO200">
            <v>21106</v>
          </cell>
          <cell r="FP200">
            <v>55464</v>
          </cell>
          <cell r="FQ200">
            <v>13866</v>
          </cell>
          <cell r="FR200">
            <v>13866</v>
          </cell>
          <cell r="FS200">
            <v>13866</v>
          </cell>
          <cell r="FT200">
            <v>13866</v>
          </cell>
          <cell r="FU200">
            <v>1267432</v>
          </cell>
          <cell r="FV200">
            <v>270583</v>
          </cell>
          <cell r="FW200">
            <v>322262</v>
          </cell>
          <cell r="FX200">
            <v>331138</v>
          </cell>
          <cell r="FY200">
            <v>343449</v>
          </cell>
          <cell r="FZ200">
            <v>28919</v>
          </cell>
          <cell r="GA200">
            <v>7333</v>
          </cell>
          <cell r="GB200">
            <v>7333</v>
          </cell>
          <cell r="GC200">
            <v>7168</v>
          </cell>
          <cell r="GD200">
            <v>7085</v>
          </cell>
          <cell r="GE200">
            <v>104569</v>
          </cell>
          <cell r="GF200">
            <v>27272</v>
          </cell>
          <cell r="GG200">
            <v>26938</v>
          </cell>
          <cell r="GH200">
            <v>25926</v>
          </cell>
          <cell r="GI200">
            <v>24433</v>
          </cell>
        </row>
        <row r="201">
          <cell r="AP201">
            <v>1480</v>
          </cell>
          <cell r="AQ201">
            <v>100</v>
          </cell>
          <cell r="AR201">
            <v>730</v>
          </cell>
          <cell r="AS201">
            <v>0</v>
          </cell>
          <cell r="AT201">
            <v>650</v>
          </cell>
          <cell r="AU201">
            <v>0</v>
          </cell>
          <cell r="AV201">
            <v>0</v>
          </cell>
          <cell r="AW201">
            <v>0</v>
          </cell>
          <cell r="AX201">
            <v>0</v>
          </cell>
          <cell r="AY201">
            <v>0</v>
          </cell>
          <cell r="AZ201">
            <v>0</v>
          </cell>
          <cell r="BA201">
            <v>0</v>
          </cell>
          <cell r="BB201">
            <v>0</v>
          </cell>
          <cell r="BC201">
            <v>0</v>
          </cell>
          <cell r="BD201">
            <v>0</v>
          </cell>
          <cell r="BE201">
            <v>0</v>
          </cell>
          <cell r="BF201">
            <v>0</v>
          </cell>
          <cell r="BG201">
            <v>0</v>
          </cell>
          <cell r="BH201">
            <v>0</v>
          </cell>
          <cell r="BI201">
            <v>0</v>
          </cell>
          <cell r="BJ201">
            <v>0</v>
          </cell>
          <cell r="BK201">
            <v>0</v>
          </cell>
          <cell r="BL201">
            <v>0</v>
          </cell>
          <cell r="BM201">
            <v>0</v>
          </cell>
          <cell r="BN201">
            <v>0</v>
          </cell>
          <cell r="BO201">
            <v>0</v>
          </cell>
          <cell r="BP201">
            <v>0</v>
          </cell>
          <cell r="BQ201">
            <v>0</v>
          </cell>
          <cell r="BR201">
            <v>0</v>
          </cell>
          <cell r="BS201">
            <v>0</v>
          </cell>
          <cell r="BT201">
            <v>0</v>
          </cell>
          <cell r="BU201">
            <v>0</v>
          </cell>
          <cell r="BV201">
            <v>0</v>
          </cell>
          <cell r="BW201">
            <v>0</v>
          </cell>
          <cell r="BX201">
            <v>0</v>
          </cell>
          <cell r="BY201">
            <v>0</v>
          </cell>
          <cell r="BZ201">
            <v>0</v>
          </cell>
          <cell r="CA201">
            <v>0</v>
          </cell>
          <cell r="CB201">
            <v>0</v>
          </cell>
          <cell r="CC201">
            <v>0</v>
          </cell>
          <cell r="CD201">
            <v>0</v>
          </cell>
          <cell r="CE201">
            <v>0</v>
          </cell>
          <cell r="CF201">
            <v>0</v>
          </cell>
          <cell r="CG201">
            <v>0</v>
          </cell>
          <cell r="CH201">
            <v>0</v>
          </cell>
          <cell r="CI201">
            <v>0</v>
          </cell>
          <cell r="CJ201">
            <v>0</v>
          </cell>
          <cell r="CK201">
            <v>0</v>
          </cell>
          <cell r="CL201">
            <v>0</v>
          </cell>
          <cell r="CM201">
            <v>0</v>
          </cell>
          <cell r="CN201">
            <v>0</v>
          </cell>
          <cell r="CO201">
            <v>0</v>
          </cell>
          <cell r="CP201">
            <v>0</v>
          </cell>
          <cell r="CQ201">
            <v>0</v>
          </cell>
          <cell r="CR201">
            <v>0</v>
          </cell>
          <cell r="CS201">
            <v>0</v>
          </cell>
          <cell r="CT201">
            <v>0</v>
          </cell>
          <cell r="CU201">
            <v>0</v>
          </cell>
          <cell r="CV201">
            <v>0</v>
          </cell>
          <cell r="CW201">
            <v>0</v>
          </cell>
          <cell r="CX201">
            <v>0</v>
          </cell>
          <cell r="CY201">
            <v>0</v>
          </cell>
          <cell r="CZ201">
            <v>0</v>
          </cell>
          <cell r="DA201">
            <v>0</v>
          </cell>
          <cell r="DB201">
            <v>0</v>
          </cell>
          <cell r="DC201">
            <v>0</v>
          </cell>
          <cell r="DD201">
            <v>0</v>
          </cell>
          <cell r="DE201">
            <v>0</v>
          </cell>
          <cell r="DF201">
            <v>0</v>
          </cell>
          <cell r="DG201">
            <v>0</v>
          </cell>
          <cell r="DH201">
            <v>29440</v>
          </cell>
          <cell r="DI201">
            <v>7360</v>
          </cell>
          <cell r="DJ201">
            <v>7360</v>
          </cell>
          <cell r="DK201">
            <v>7360</v>
          </cell>
          <cell r="DL201">
            <v>7360</v>
          </cell>
          <cell r="DM201">
            <v>29440</v>
          </cell>
          <cell r="DN201">
            <v>7360</v>
          </cell>
          <cell r="DO201">
            <v>7360</v>
          </cell>
          <cell r="DP201">
            <v>7360</v>
          </cell>
          <cell r="DQ201">
            <v>7360</v>
          </cell>
          <cell r="DR201">
            <v>0</v>
          </cell>
          <cell r="DS201">
            <v>0</v>
          </cell>
          <cell r="DT201">
            <v>0</v>
          </cell>
          <cell r="DU201">
            <v>0</v>
          </cell>
          <cell r="DV201">
            <v>0</v>
          </cell>
          <cell r="DW201">
            <v>28600</v>
          </cell>
          <cell r="DX201">
            <v>7150</v>
          </cell>
          <cell r="DY201">
            <v>7150</v>
          </cell>
          <cell r="DZ201">
            <v>7150</v>
          </cell>
          <cell r="EA201">
            <v>7150</v>
          </cell>
          <cell r="EB201">
            <v>26100</v>
          </cell>
          <cell r="EC201">
            <v>6525</v>
          </cell>
          <cell r="ED201">
            <v>6525</v>
          </cell>
          <cell r="EE201">
            <v>6525</v>
          </cell>
          <cell r="EF201">
            <v>6525</v>
          </cell>
          <cell r="EG201">
            <v>2500</v>
          </cell>
          <cell r="EH201">
            <v>625</v>
          </cell>
          <cell r="EI201">
            <v>625</v>
          </cell>
          <cell r="EJ201">
            <v>625</v>
          </cell>
          <cell r="EK201">
            <v>625</v>
          </cell>
          <cell r="EL201">
            <v>840</v>
          </cell>
          <cell r="EM201">
            <v>210</v>
          </cell>
          <cell r="EN201">
            <v>210</v>
          </cell>
          <cell r="EO201">
            <v>210</v>
          </cell>
          <cell r="EP201">
            <v>210</v>
          </cell>
          <cell r="EQ201">
            <v>0</v>
          </cell>
          <cell r="ER201">
            <v>0</v>
          </cell>
          <cell r="ES201">
            <v>0</v>
          </cell>
          <cell r="ET201">
            <v>0</v>
          </cell>
          <cell r="EU201">
            <v>0</v>
          </cell>
          <cell r="EV201">
            <v>0</v>
          </cell>
          <cell r="EW201">
            <v>0</v>
          </cell>
          <cell r="EX201">
            <v>0</v>
          </cell>
          <cell r="EY201">
            <v>0</v>
          </cell>
          <cell r="EZ201">
            <v>0</v>
          </cell>
          <cell r="FA201">
            <v>0</v>
          </cell>
          <cell r="FB201">
            <v>0</v>
          </cell>
          <cell r="FC201">
            <v>0</v>
          </cell>
          <cell r="FD201">
            <v>0</v>
          </cell>
          <cell r="FE201">
            <v>0</v>
          </cell>
          <cell r="FF201">
            <v>0</v>
          </cell>
          <cell r="FG201">
            <v>0</v>
          </cell>
          <cell r="FH201">
            <v>0</v>
          </cell>
          <cell r="FI201">
            <v>0</v>
          </cell>
          <cell r="FJ201">
            <v>0</v>
          </cell>
          <cell r="FK201">
            <v>75482</v>
          </cell>
          <cell r="FL201">
            <v>18869</v>
          </cell>
          <cell r="FM201">
            <v>18871</v>
          </cell>
          <cell r="FN201">
            <v>18871</v>
          </cell>
          <cell r="FO201">
            <v>18871</v>
          </cell>
          <cell r="FP201">
            <v>55180</v>
          </cell>
          <cell r="FQ201">
            <v>13795</v>
          </cell>
          <cell r="FR201">
            <v>13795</v>
          </cell>
          <cell r="FS201">
            <v>13795</v>
          </cell>
          <cell r="FT201">
            <v>13795</v>
          </cell>
          <cell r="FU201">
            <v>978090</v>
          </cell>
          <cell r="FV201">
            <v>208811</v>
          </cell>
          <cell r="FW201">
            <v>248693</v>
          </cell>
          <cell r="FX201">
            <v>255543</v>
          </cell>
          <cell r="FY201">
            <v>265043</v>
          </cell>
          <cell r="FZ201">
            <v>29051</v>
          </cell>
          <cell r="GA201">
            <v>7354</v>
          </cell>
          <cell r="GB201">
            <v>7354</v>
          </cell>
          <cell r="GC201">
            <v>7208</v>
          </cell>
          <cell r="GD201">
            <v>7135</v>
          </cell>
          <cell r="GE201">
            <v>91079</v>
          </cell>
          <cell r="GF201">
            <v>23754</v>
          </cell>
          <cell r="GG201">
            <v>23463</v>
          </cell>
          <cell r="GH201">
            <v>22581</v>
          </cell>
          <cell r="GI201">
            <v>21281</v>
          </cell>
        </row>
        <row r="202">
          <cell r="AP202">
            <v>1575</v>
          </cell>
          <cell r="AQ202">
            <v>100</v>
          </cell>
          <cell r="AR202">
            <v>700</v>
          </cell>
          <cell r="AS202">
            <v>75</v>
          </cell>
          <cell r="AT202">
            <v>700</v>
          </cell>
          <cell r="AU202">
            <v>0</v>
          </cell>
          <cell r="AV202">
            <v>0</v>
          </cell>
          <cell r="AW202">
            <v>0</v>
          </cell>
          <cell r="AX202">
            <v>0</v>
          </cell>
          <cell r="AY202">
            <v>0</v>
          </cell>
          <cell r="AZ202">
            <v>0</v>
          </cell>
          <cell r="BA202">
            <v>0</v>
          </cell>
          <cell r="BB202">
            <v>0</v>
          </cell>
          <cell r="BC202">
            <v>0</v>
          </cell>
          <cell r="BD202">
            <v>0</v>
          </cell>
          <cell r="BE202">
            <v>0</v>
          </cell>
          <cell r="BF202">
            <v>0</v>
          </cell>
          <cell r="BG202">
            <v>0</v>
          </cell>
          <cell r="BH202">
            <v>0</v>
          </cell>
          <cell r="BI202">
            <v>0</v>
          </cell>
          <cell r="BJ202">
            <v>0</v>
          </cell>
          <cell r="BK202">
            <v>0</v>
          </cell>
          <cell r="BL202">
            <v>0</v>
          </cell>
          <cell r="BM202">
            <v>0</v>
          </cell>
          <cell r="BN202">
            <v>0</v>
          </cell>
          <cell r="BO202">
            <v>0</v>
          </cell>
          <cell r="BP202">
            <v>0</v>
          </cell>
          <cell r="BQ202">
            <v>0</v>
          </cell>
          <cell r="BR202">
            <v>0</v>
          </cell>
          <cell r="BS202">
            <v>0</v>
          </cell>
          <cell r="BT202">
            <v>0</v>
          </cell>
          <cell r="BU202">
            <v>0</v>
          </cell>
          <cell r="BV202">
            <v>0</v>
          </cell>
          <cell r="BW202">
            <v>0</v>
          </cell>
          <cell r="BX202">
            <v>0</v>
          </cell>
          <cell r="BY202">
            <v>0</v>
          </cell>
          <cell r="BZ202">
            <v>0</v>
          </cell>
          <cell r="CA202">
            <v>0</v>
          </cell>
          <cell r="CB202">
            <v>0</v>
          </cell>
          <cell r="CC202">
            <v>0</v>
          </cell>
          <cell r="CD202">
            <v>0</v>
          </cell>
          <cell r="CE202">
            <v>0</v>
          </cell>
          <cell r="CF202">
            <v>0</v>
          </cell>
          <cell r="CG202">
            <v>0</v>
          </cell>
          <cell r="CH202">
            <v>0</v>
          </cell>
          <cell r="CI202">
            <v>0</v>
          </cell>
          <cell r="CJ202">
            <v>0</v>
          </cell>
          <cell r="CK202">
            <v>0</v>
          </cell>
          <cell r="CL202">
            <v>0</v>
          </cell>
          <cell r="CM202">
            <v>0</v>
          </cell>
          <cell r="CN202">
            <v>0</v>
          </cell>
          <cell r="CO202">
            <v>0</v>
          </cell>
          <cell r="CP202">
            <v>0</v>
          </cell>
          <cell r="CQ202">
            <v>0</v>
          </cell>
          <cell r="CR202">
            <v>0</v>
          </cell>
          <cell r="CS202">
            <v>0</v>
          </cell>
          <cell r="CT202">
            <v>0</v>
          </cell>
          <cell r="CU202">
            <v>0</v>
          </cell>
          <cell r="CV202">
            <v>0</v>
          </cell>
          <cell r="CW202">
            <v>0</v>
          </cell>
          <cell r="CX202">
            <v>0</v>
          </cell>
          <cell r="CY202">
            <v>0</v>
          </cell>
          <cell r="CZ202">
            <v>0</v>
          </cell>
          <cell r="DA202">
            <v>0</v>
          </cell>
          <cell r="DB202">
            <v>0</v>
          </cell>
          <cell r="DC202">
            <v>0</v>
          </cell>
          <cell r="DD202">
            <v>0</v>
          </cell>
          <cell r="DE202">
            <v>0</v>
          </cell>
          <cell r="DF202">
            <v>0</v>
          </cell>
          <cell r="DG202">
            <v>0</v>
          </cell>
          <cell r="DH202">
            <v>0</v>
          </cell>
          <cell r="DI202">
            <v>0</v>
          </cell>
          <cell r="DJ202">
            <v>0</v>
          </cell>
          <cell r="DK202">
            <v>0</v>
          </cell>
          <cell r="DL202">
            <v>0</v>
          </cell>
          <cell r="DM202">
            <v>0</v>
          </cell>
          <cell r="DN202">
            <v>0</v>
          </cell>
          <cell r="DO202">
            <v>0</v>
          </cell>
          <cell r="DP202">
            <v>0</v>
          </cell>
          <cell r="DQ202">
            <v>0</v>
          </cell>
          <cell r="DR202">
            <v>0</v>
          </cell>
          <cell r="DS202">
            <v>0</v>
          </cell>
          <cell r="DT202">
            <v>0</v>
          </cell>
          <cell r="DU202">
            <v>0</v>
          </cell>
          <cell r="DV202">
            <v>0</v>
          </cell>
          <cell r="DW202">
            <v>0</v>
          </cell>
          <cell r="DX202">
            <v>0</v>
          </cell>
          <cell r="DY202">
            <v>0</v>
          </cell>
          <cell r="DZ202">
            <v>0</v>
          </cell>
          <cell r="EA202">
            <v>0</v>
          </cell>
          <cell r="EB202">
            <v>0</v>
          </cell>
          <cell r="EC202">
            <v>0</v>
          </cell>
          <cell r="ED202">
            <v>0</v>
          </cell>
          <cell r="EE202">
            <v>0</v>
          </cell>
          <cell r="EF202">
            <v>0</v>
          </cell>
          <cell r="EG202">
            <v>0</v>
          </cell>
          <cell r="EH202">
            <v>0</v>
          </cell>
          <cell r="EI202">
            <v>0</v>
          </cell>
          <cell r="EJ202">
            <v>0</v>
          </cell>
          <cell r="EK202">
            <v>0</v>
          </cell>
          <cell r="EL202">
            <v>0</v>
          </cell>
          <cell r="EM202">
            <v>0</v>
          </cell>
          <cell r="EN202">
            <v>0</v>
          </cell>
          <cell r="EO202">
            <v>0</v>
          </cell>
          <cell r="EP202">
            <v>0</v>
          </cell>
          <cell r="EQ202">
            <v>0</v>
          </cell>
          <cell r="ER202">
            <v>0</v>
          </cell>
          <cell r="ES202">
            <v>0</v>
          </cell>
          <cell r="ET202">
            <v>0</v>
          </cell>
          <cell r="EU202">
            <v>0</v>
          </cell>
          <cell r="EV202">
            <v>0</v>
          </cell>
          <cell r="EW202">
            <v>0</v>
          </cell>
          <cell r="EX202">
            <v>0</v>
          </cell>
          <cell r="EY202">
            <v>0</v>
          </cell>
          <cell r="EZ202">
            <v>0</v>
          </cell>
          <cell r="FA202">
            <v>0</v>
          </cell>
          <cell r="FB202">
            <v>0</v>
          </cell>
          <cell r="FC202">
            <v>0</v>
          </cell>
          <cell r="FD202">
            <v>0</v>
          </cell>
          <cell r="FE202">
            <v>0</v>
          </cell>
          <cell r="FF202">
            <v>0</v>
          </cell>
          <cell r="FG202">
            <v>0</v>
          </cell>
          <cell r="FH202">
            <v>0</v>
          </cell>
          <cell r="FI202">
            <v>0</v>
          </cell>
          <cell r="FJ202">
            <v>0</v>
          </cell>
          <cell r="FK202">
            <v>122235</v>
          </cell>
          <cell r="FL202">
            <v>30558</v>
          </cell>
          <cell r="FM202">
            <v>30559</v>
          </cell>
          <cell r="FN202">
            <v>30559</v>
          </cell>
          <cell r="FO202">
            <v>30559</v>
          </cell>
          <cell r="FP202">
            <v>60028</v>
          </cell>
          <cell r="FQ202">
            <v>15007</v>
          </cell>
          <cell r="FR202">
            <v>15007</v>
          </cell>
          <cell r="FS202">
            <v>15007</v>
          </cell>
          <cell r="FT202">
            <v>15007</v>
          </cell>
          <cell r="FU202">
            <v>1756338</v>
          </cell>
          <cell r="FV202">
            <v>374959</v>
          </cell>
          <cell r="FW202">
            <v>446573</v>
          </cell>
          <cell r="FX202">
            <v>458873</v>
          </cell>
          <cell r="FY202">
            <v>475933</v>
          </cell>
          <cell r="FZ202">
            <v>44465</v>
          </cell>
          <cell r="GA202">
            <v>11265</v>
          </cell>
          <cell r="GB202">
            <v>11265</v>
          </cell>
          <cell r="GC202">
            <v>11027</v>
          </cell>
          <cell r="GD202">
            <v>10908</v>
          </cell>
          <cell r="GE202">
            <v>76115</v>
          </cell>
          <cell r="GF202">
            <v>19851</v>
          </cell>
          <cell r="GG202">
            <v>19608</v>
          </cell>
          <cell r="GH202">
            <v>18871</v>
          </cell>
          <cell r="GI202">
            <v>17785</v>
          </cell>
        </row>
        <row r="203">
          <cell r="AP203">
            <v>1670</v>
          </cell>
          <cell r="AQ203">
            <v>150</v>
          </cell>
          <cell r="AR203">
            <v>650</v>
          </cell>
          <cell r="AS203">
            <v>170</v>
          </cell>
          <cell r="AT203">
            <v>700</v>
          </cell>
          <cell r="AU203">
            <v>0</v>
          </cell>
          <cell r="AV203">
            <v>0</v>
          </cell>
          <cell r="AW203">
            <v>0</v>
          </cell>
          <cell r="AX203">
            <v>0</v>
          </cell>
          <cell r="AY203">
            <v>0</v>
          </cell>
          <cell r="AZ203">
            <v>0</v>
          </cell>
          <cell r="BA203">
            <v>0</v>
          </cell>
          <cell r="BB203">
            <v>0</v>
          </cell>
          <cell r="BC203">
            <v>0</v>
          </cell>
          <cell r="BD203">
            <v>0</v>
          </cell>
          <cell r="BE203">
            <v>0</v>
          </cell>
          <cell r="BF203">
            <v>0</v>
          </cell>
          <cell r="BG203">
            <v>0</v>
          </cell>
          <cell r="BH203">
            <v>0</v>
          </cell>
          <cell r="BI203">
            <v>0</v>
          </cell>
          <cell r="BJ203">
            <v>0</v>
          </cell>
          <cell r="BK203">
            <v>0</v>
          </cell>
          <cell r="BL203">
            <v>0</v>
          </cell>
          <cell r="BM203">
            <v>0</v>
          </cell>
          <cell r="BN203">
            <v>0</v>
          </cell>
          <cell r="BO203">
            <v>0</v>
          </cell>
          <cell r="BP203">
            <v>0</v>
          </cell>
          <cell r="BQ203">
            <v>0</v>
          </cell>
          <cell r="BR203">
            <v>0</v>
          </cell>
          <cell r="BS203">
            <v>0</v>
          </cell>
          <cell r="BT203">
            <v>0</v>
          </cell>
          <cell r="BU203">
            <v>0</v>
          </cell>
          <cell r="BV203">
            <v>0</v>
          </cell>
          <cell r="BW203">
            <v>0</v>
          </cell>
          <cell r="BX203">
            <v>0</v>
          </cell>
          <cell r="BY203">
            <v>0</v>
          </cell>
          <cell r="BZ203">
            <v>0</v>
          </cell>
          <cell r="CA203">
            <v>0</v>
          </cell>
          <cell r="CB203">
            <v>0</v>
          </cell>
          <cell r="CC203">
            <v>0</v>
          </cell>
          <cell r="CD203">
            <v>0</v>
          </cell>
          <cell r="CE203">
            <v>0</v>
          </cell>
          <cell r="CF203">
            <v>0</v>
          </cell>
          <cell r="CG203">
            <v>0</v>
          </cell>
          <cell r="CH203">
            <v>0</v>
          </cell>
          <cell r="CI203">
            <v>0</v>
          </cell>
          <cell r="CJ203">
            <v>0</v>
          </cell>
          <cell r="CK203">
            <v>0</v>
          </cell>
          <cell r="CL203">
            <v>0</v>
          </cell>
          <cell r="CM203">
            <v>0</v>
          </cell>
          <cell r="CN203">
            <v>0</v>
          </cell>
          <cell r="CO203">
            <v>0</v>
          </cell>
          <cell r="CP203">
            <v>0</v>
          </cell>
          <cell r="CQ203">
            <v>0</v>
          </cell>
          <cell r="CR203">
            <v>0</v>
          </cell>
          <cell r="CS203">
            <v>0</v>
          </cell>
          <cell r="CT203">
            <v>0</v>
          </cell>
          <cell r="CU203">
            <v>0</v>
          </cell>
          <cell r="CV203">
            <v>0</v>
          </cell>
          <cell r="CW203">
            <v>0</v>
          </cell>
          <cell r="CX203">
            <v>0</v>
          </cell>
          <cell r="CY203">
            <v>0</v>
          </cell>
          <cell r="CZ203">
            <v>0</v>
          </cell>
          <cell r="DA203">
            <v>0</v>
          </cell>
          <cell r="DB203">
            <v>0</v>
          </cell>
          <cell r="DC203">
            <v>0</v>
          </cell>
          <cell r="DD203">
            <v>0</v>
          </cell>
          <cell r="DE203">
            <v>0</v>
          </cell>
          <cell r="DF203">
            <v>0</v>
          </cell>
          <cell r="DG203">
            <v>0</v>
          </cell>
          <cell r="DH203">
            <v>1646</v>
          </cell>
          <cell r="DI203">
            <v>411</v>
          </cell>
          <cell r="DJ203">
            <v>412</v>
          </cell>
          <cell r="DK203">
            <v>411</v>
          </cell>
          <cell r="DL203">
            <v>412</v>
          </cell>
          <cell r="DM203">
            <v>30</v>
          </cell>
          <cell r="DN203">
            <v>7</v>
          </cell>
          <cell r="DO203">
            <v>8</v>
          </cell>
          <cell r="DP203">
            <v>7</v>
          </cell>
          <cell r="DQ203">
            <v>8</v>
          </cell>
          <cell r="DR203">
            <v>0</v>
          </cell>
          <cell r="DS203">
            <v>0</v>
          </cell>
          <cell r="DT203">
            <v>0</v>
          </cell>
          <cell r="DU203">
            <v>0</v>
          </cell>
          <cell r="DV203">
            <v>0</v>
          </cell>
          <cell r="DW203">
            <v>30</v>
          </cell>
          <cell r="DX203">
            <v>7</v>
          </cell>
          <cell r="DY203">
            <v>8</v>
          </cell>
          <cell r="DZ203">
            <v>7</v>
          </cell>
          <cell r="EA203">
            <v>8</v>
          </cell>
          <cell r="EB203">
            <v>30</v>
          </cell>
          <cell r="EC203">
            <v>7</v>
          </cell>
          <cell r="ED203">
            <v>8</v>
          </cell>
          <cell r="EE203">
            <v>7</v>
          </cell>
          <cell r="EF203">
            <v>8</v>
          </cell>
          <cell r="EG203">
            <v>0</v>
          </cell>
          <cell r="EH203">
            <v>0</v>
          </cell>
          <cell r="EI203">
            <v>0</v>
          </cell>
          <cell r="EJ203">
            <v>0</v>
          </cell>
          <cell r="EK203">
            <v>0</v>
          </cell>
          <cell r="EL203">
            <v>0</v>
          </cell>
          <cell r="EM203">
            <v>0</v>
          </cell>
          <cell r="EN203">
            <v>0</v>
          </cell>
          <cell r="EO203">
            <v>0</v>
          </cell>
          <cell r="EP203">
            <v>0</v>
          </cell>
          <cell r="EQ203">
            <v>0</v>
          </cell>
          <cell r="ER203">
            <v>0</v>
          </cell>
          <cell r="ES203">
            <v>0</v>
          </cell>
          <cell r="ET203">
            <v>0</v>
          </cell>
          <cell r="EU203">
            <v>0</v>
          </cell>
          <cell r="EV203">
            <v>0</v>
          </cell>
          <cell r="EW203">
            <v>0</v>
          </cell>
          <cell r="EX203">
            <v>0</v>
          </cell>
          <cell r="EY203">
            <v>0</v>
          </cell>
          <cell r="EZ203">
            <v>0</v>
          </cell>
          <cell r="FA203">
            <v>0</v>
          </cell>
          <cell r="FB203">
            <v>0</v>
          </cell>
          <cell r="FC203">
            <v>0</v>
          </cell>
          <cell r="FD203">
            <v>0</v>
          </cell>
          <cell r="FE203">
            <v>0</v>
          </cell>
          <cell r="FF203">
            <v>1616</v>
          </cell>
          <cell r="FG203">
            <v>404</v>
          </cell>
          <cell r="FH203">
            <v>404</v>
          </cell>
          <cell r="FI203">
            <v>404</v>
          </cell>
          <cell r="FJ203">
            <v>404</v>
          </cell>
          <cell r="FK203">
            <v>75275</v>
          </cell>
          <cell r="FL203">
            <v>18818</v>
          </cell>
          <cell r="FM203">
            <v>18819</v>
          </cell>
          <cell r="FN203">
            <v>18819</v>
          </cell>
          <cell r="FO203">
            <v>18819</v>
          </cell>
          <cell r="FP203">
            <v>47764</v>
          </cell>
          <cell r="FQ203">
            <v>11941</v>
          </cell>
          <cell r="FR203">
            <v>11941</v>
          </cell>
          <cell r="FS203">
            <v>11941</v>
          </cell>
          <cell r="FT203">
            <v>11941</v>
          </cell>
          <cell r="FU203">
            <v>982229</v>
          </cell>
          <cell r="FV203">
            <v>209695</v>
          </cell>
          <cell r="FW203">
            <v>249745</v>
          </cell>
          <cell r="FX203">
            <v>256624</v>
          </cell>
          <cell r="FY203">
            <v>266165</v>
          </cell>
          <cell r="FZ203">
            <v>33731</v>
          </cell>
          <cell r="GA203">
            <v>8518</v>
          </cell>
          <cell r="GB203">
            <v>8518</v>
          </cell>
          <cell r="GC203">
            <v>8382</v>
          </cell>
          <cell r="GD203">
            <v>8313</v>
          </cell>
          <cell r="GE203">
            <v>74907</v>
          </cell>
          <cell r="GF203">
            <v>19536</v>
          </cell>
          <cell r="GG203">
            <v>19297</v>
          </cell>
          <cell r="GH203">
            <v>18572</v>
          </cell>
          <cell r="GI203">
            <v>17502</v>
          </cell>
        </row>
        <row r="204">
          <cell r="AP204">
            <v>2400</v>
          </cell>
          <cell r="AQ204">
            <v>300</v>
          </cell>
          <cell r="AR204">
            <v>800</v>
          </cell>
          <cell r="AS204">
            <v>400</v>
          </cell>
          <cell r="AT204">
            <v>900</v>
          </cell>
          <cell r="AU204">
            <v>0</v>
          </cell>
          <cell r="AV204">
            <v>0</v>
          </cell>
          <cell r="AW204">
            <v>0</v>
          </cell>
          <cell r="AX204">
            <v>0</v>
          </cell>
          <cell r="AY204">
            <v>0</v>
          </cell>
          <cell r="AZ204">
            <v>0</v>
          </cell>
          <cell r="BA204">
            <v>0</v>
          </cell>
          <cell r="BB204">
            <v>0</v>
          </cell>
          <cell r="BC204">
            <v>0</v>
          </cell>
          <cell r="BD204">
            <v>0</v>
          </cell>
          <cell r="BE204">
            <v>0</v>
          </cell>
          <cell r="BF204">
            <v>0</v>
          </cell>
          <cell r="BG204">
            <v>0</v>
          </cell>
          <cell r="BH204">
            <v>0</v>
          </cell>
          <cell r="BI204">
            <v>0</v>
          </cell>
          <cell r="BJ204">
            <v>0</v>
          </cell>
          <cell r="BK204">
            <v>0</v>
          </cell>
          <cell r="BL204">
            <v>0</v>
          </cell>
          <cell r="BM204">
            <v>0</v>
          </cell>
          <cell r="BN204">
            <v>0</v>
          </cell>
          <cell r="BO204">
            <v>0</v>
          </cell>
          <cell r="BP204">
            <v>0</v>
          </cell>
          <cell r="BQ204">
            <v>0</v>
          </cell>
          <cell r="BR204">
            <v>0</v>
          </cell>
          <cell r="BS204">
            <v>0</v>
          </cell>
          <cell r="BT204">
            <v>0</v>
          </cell>
          <cell r="BU204">
            <v>0</v>
          </cell>
          <cell r="BV204">
            <v>0</v>
          </cell>
          <cell r="BW204">
            <v>0</v>
          </cell>
          <cell r="BX204">
            <v>0</v>
          </cell>
          <cell r="BY204">
            <v>0</v>
          </cell>
          <cell r="BZ204">
            <v>0</v>
          </cell>
          <cell r="CA204">
            <v>0</v>
          </cell>
          <cell r="CB204">
            <v>0</v>
          </cell>
          <cell r="CC204">
            <v>0</v>
          </cell>
          <cell r="CD204">
            <v>0</v>
          </cell>
          <cell r="CE204">
            <v>0</v>
          </cell>
          <cell r="CF204">
            <v>0</v>
          </cell>
          <cell r="CG204">
            <v>0</v>
          </cell>
          <cell r="CH204">
            <v>0</v>
          </cell>
          <cell r="CI204">
            <v>0</v>
          </cell>
          <cell r="CJ204">
            <v>0</v>
          </cell>
          <cell r="CK204">
            <v>0</v>
          </cell>
          <cell r="CL204">
            <v>0</v>
          </cell>
          <cell r="CM204">
            <v>0</v>
          </cell>
          <cell r="CN204">
            <v>0</v>
          </cell>
          <cell r="CO204">
            <v>0</v>
          </cell>
          <cell r="CP204">
            <v>0</v>
          </cell>
          <cell r="CQ204">
            <v>0</v>
          </cell>
          <cell r="CR204">
            <v>0</v>
          </cell>
          <cell r="CS204">
            <v>0</v>
          </cell>
          <cell r="CT204">
            <v>0</v>
          </cell>
          <cell r="CU204">
            <v>0</v>
          </cell>
          <cell r="CV204">
            <v>0</v>
          </cell>
          <cell r="CW204">
            <v>0</v>
          </cell>
          <cell r="CX204">
            <v>0</v>
          </cell>
          <cell r="CY204">
            <v>0</v>
          </cell>
          <cell r="CZ204">
            <v>0</v>
          </cell>
          <cell r="DA204">
            <v>0</v>
          </cell>
          <cell r="DB204">
            <v>0</v>
          </cell>
          <cell r="DC204">
            <v>0</v>
          </cell>
          <cell r="DD204">
            <v>0</v>
          </cell>
          <cell r="DE204">
            <v>0</v>
          </cell>
          <cell r="DF204">
            <v>0</v>
          </cell>
          <cell r="DG204">
            <v>0</v>
          </cell>
          <cell r="DH204">
            <v>4800</v>
          </cell>
          <cell r="DI204">
            <v>1200</v>
          </cell>
          <cell r="DJ204">
            <v>1200</v>
          </cell>
          <cell r="DK204">
            <v>1200</v>
          </cell>
          <cell r="DL204">
            <v>1200</v>
          </cell>
          <cell r="DM204">
            <v>4800</v>
          </cell>
          <cell r="DN204">
            <v>1200</v>
          </cell>
          <cell r="DO204">
            <v>1200</v>
          </cell>
          <cell r="DP204">
            <v>1200</v>
          </cell>
          <cell r="DQ204">
            <v>1200</v>
          </cell>
          <cell r="DR204">
            <v>0</v>
          </cell>
          <cell r="DS204">
            <v>0</v>
          </cell>
          <cell r="DT204">
            <v>0</v>
          </cell>
          <cell r="DU204">
            <v>0</v>
          </cell>
          <cell r="DV204">
            <v>0</v>
          </cell>
          <cell r="DW204">
            <v>4800</v>
          </cell>
          <cell r="DX204">
            <v>1200</v>
          </cell>
          <cell r="DY204">
            <v>1200</v>
          </cell>
          <cell r="DZ204">
            <v>1200</v>
          </cell>
          <cell r="EA204">
            <v>1200</v>
          </cell>
          <cell r="EB204">
            <v>4800</v>
          </cell>
          <cell r="EC204">
            <v>1200</v>
          </cell>
          <cell r="ED204">
            <v>1200</v>
          </cell>
          <cell r="EE204">
            <v>1200</v>
          </cell>
          <cell r="EF204">
            <v>1200</v>
          </cell>
          <cell r="EG204">
            <v>0</v>
          </cell>
          <cell r="EH204">
            <v>0</v>
          </cell>
          <cell r="EI204">
            <v>0</v>
          </cell>
          <cell r="EJ204">
            <v>0</v>
          </cell>
          <cell r="EK204">
            <v>0</v>
          </cell>
          <cell r="EL204">
            <v>0</v>
          </cell>
          <cell r="EM204">
            <v>0</v>
          </cell>
          <cell r="EN204">
            <v>0</v>
          </cell>
          <cell r="EO204">
            <v>0</v>
          </cell>
          <cell r="EP204">
            <v>0</v>
          </cell>
          <cell r="EQ204">
            <v>0</v>
          </cell>
          <cell r="ER204">
            <v>0</v>
          </cell>
          <cell r="ES204">
            <v>0</v>
          </cell>
          <cell r="ET204">
            <v>0</v>
          </cell>
          <cell r="EU204">
            <v>0</v>
          </cell>
          <cell r="EV204">
            <v>0</v>
          </cell>
          <cell r="EW204">
            <v>0</v>
          </cell>
          <cell r="EX204">
            <v>0</v>
          </cell>
          <cell r="EY204">
            <v>0</v>
          </cell>
          <cell r="EZ204">
            <v>0</v>
          </cell>
          <cell r="FA204">
            <v>0</v>
          </cell>
          <cell r="FB204">
            <v>0</v>
          </cell>
          <cell r="FC204">
            <v>0</v>
          </cell>
          <cell r="FD204">
            <v>0</v>
          </cell>
          <cell r="FE204">
            <v>0</v>
          </cell>
          <cell r="FF204">
            <v>0</v>
          </cell>
          <cell r="FG204">
            <v>0</v>
          </cell>
          <cell r="FH204">
            <v>0</v>
          </cell>
          <cell r="FI204">
            <v>0</v>
          </cell>
          <cell r="FJ204">
            <v>0</v>
          </cell>
          <cell r="FK204">
            <v>126545</v>
          </cell>
          <cell r="FL204">
            <v>31637</v>
          </cell>
          <cell r="FM204">
            <v>31636</v>
          </cell>
          <cell r="FN204">
            <v>31636</v>
          </cell>
          <cell r="FO204">
            <v>31636</v>
          </cell>
          <cell r="FP204">
            <v>62928</v>
          </cell>
          <cell r="FQ204">
            <v>15732</v>
          </cell>
          <cell r="FR204">
            <v>15732</v>
          </cell>
          <cell r="FS204">
            <v>15732</v>
          </cell>
          <cell r="FT204">
            <v>15732</v>
          </cell>
          <cell r="FU204">
            <v>1640432</v>
          </cell>
          <cell r="FV204">
            <v>350214</v>
          </cell>
          <cell r="FW204">
            <v>417102</v>
          </cell>
          <cell r="FX204">
            <v>428591</v>
          </cell>
          <cell r="FY204">
            <v>444525</v>
          </cell>
          <cell r="FZ204">
            <v>59230</v>
          </cell>
          <cell r="GA204">
            <v>14974</v>
          </cell>
          <cell r="GB204">
            <v>14975</v>
          </cell>
          <cell r="GC204">
            <v>14707</v>
          </cell>
          <cell r="GD204">
            <v>14574</v>
          </cell>
          <cell r="GE204">
            <v>134671</v>
          </cell>
          <cell r="GF204">
            <v>35123</v>
          </cell>
          <cell r="GG204">
            <v>34693</v>
          </cell>
          <cell r="GH204">
            <v>33389</v>
          </cell>
          <cell r="GI204">
            <v>31466</v>
          </cell>
        </row>
        <row r="205">
          <cell r="AP205">
            <v>2200</v>
          </cell>
          <cell r="AQ205">
            <v>300</v>
          </cell>
          <cell r="AR205">
            <v>800</v>
          </cell>
          <cell r="AS205">
            <v>300</v>
          </cell>
          <cell r="AT205">
            <v>800</v>
          </cell>
          <cell r="AU205">
            <v>0</v>
          </cell>
          <cell r="AV205">
            <v>0</v>
          </cell>
          <cell r="AW205">
            <v>0</v>
          </cell>
          <cell r="AX205">
            <v>0</v>
          </cell>
          <cell r="AY205">
            <v>0</v>
          </cell>
          <cell r="AZ205">
            <v>0</v>
          </cell>
          <cell r="BA205">
            <v>0</v>
          </cell>
          <cell r="BB205">
            <v>0</v>
          </cell>
          <cell r="BC205">
            <v>0</v>
          </cell>
          <cell r="BD205">
            <v>0</v>
          </cell>
          <cell r="BE205">
            <v>0</v>
          </cell>
          <cell r="BF205">
            <v>0</v>
          </cell>
          <cell r="BG205">
            <v>0</v>
          </cell>
          <cell r="BH205">
            <v>0</v>
          </cell>
          <cell r="BI205">
            <v>0</v>
          </cell>
          <cell r="BJ205">
            <v>0</v>
          </cell>
          <cell r="BK205">
            <v>0</v>
          </cell>
          <cell r="BL205">
            <v>0</v>
          </cell>
          <cell r="BM205">
            <v>0</v>
          </cell>
          <cell r="BN205">
            <v>0</v>
          </cell>
          <cell r="BO205">
            <v>0</v>
          </cell>
          <cell r="BP205">
            <v>0</v>
          </cell>
          <cell r="BQ205">
            <v>0</v>
          </cell>
          <cell r="BR205">
            <v>0</v>
          </cell>
          <cell r="BS205">
            <v>0</v>
          </cell>
          <cell r="BT205">
            <v>0</v>
          </cell>
          <cell r="BU205">
            <v>0</v>
          </cell>
          <cell r="BV205">
            <v>0</v>
          </cell>
          <cell r="BW205">
            <v>0</v>
          </cell>
          <cell r="BX205">
            <v>0</v>
          </cell>
          <cell r="BY205">
            <v>0</v>
          </cell>
          <cell r="BZ205">
            <v>0</v>
          </cell>
          <cell r="CA205">
            <v>0</v>
          </cell>
          <cell r="CB205">
            <v>0</v>
          </cell>
          <cell r="CC205">
            <v>0</v>
          </cell>
          <cell r="CD205">
            <v>0</v>
          </cell>
          <cell r="CE205">
            <v>0</v>
          </cell>
          <cell r="CF205">
            <v>0</v>
          </cell>
          <cell r="CG205">
            <v>0</v>
          </cell>
          <cell r="CH205">
            <v>0</v>
          </cell>
          <cell r="CI205">
            <v>0</v>
          </cell>
          <cell r="CJ205">
            <v>0</v>
          </cell>
          <cell r="CK205">
            <v>0</v>
          </cell>
          <cell r="CL205">
            <v>0</v>
          </cell>
          <cell r="CM205">
            <v>0</v>
          </cell>
          <cell r="CN205">
            <v>0</v>
          </cell>
          <cell r="CO205">
            <v>0</v>
          </cell>
          <cell r="CP205">
            <v>0</v>
          </cell>
          <cell r="CQ205">
            <v>0</v>
          </cell>
          <cell r="CR205">
            <v>0</v>
          </cell>
          <cell r="CS205">
            <v>0</v>
          </cell>
          <cell r="CT205">
            <v>0</v>
          </cell>
          <cell r="CU205">
            <v>0</v>
          </cell>
          <cell r="CV205">
            <v>0</v>
          </cell>
          <cell r="CW205">
            <v>0</v>
          </cell>
          <cell r="CX205">
            <v>0</v>
          </cell>
          <cell r="CY205">
            <v>0</v>
          </cell>
          <cell r="CZ205">
            <v>0</v>
          </cell>
          <cell r="DA205">
            <v>0</v>
          </cell>
          <cell r="DB205">
            <v>0</v>
          </cell>
          <cell r="DC205">
            <v>0</v>
          </cell>
          <cell r="DD205">
            <v>0</v>
          </cell>
          <cell r="DE205">
            <v>0</v>
          </cell>
          <cell r="DF205">
            <v>0</v>
          </cell>
          <cell r="DG205">
            <v>0</v>
          </cell>
          <cell r="DH205">
            <v>36</v>
          </cell>
          <cell r="DI205">
            <v>9</v>
          </cell>
          <cell r="DJ205">
            <v>9</v>
          </cell>
          <cell r="DK205">
            <v>9</v>
          </cell>
          <cell r="DL205">
            <v>9</v>
          </cell>
          <cell r="DM205">
            <v>36</v>
          </cell>
          <cell r="DN205">
            <v>9</v>
          </cell>
          <cell r="DO205">
            <v>9</v>
          </cell>
          <cell r="DP205">
            <v>9</v>
          </cell>
          <cell r="DQ205">
            <v>9</v>
          </cell>
          <cell r="DR205">
            <v>0</v>
          </cell>
          <cell r="DS205">
            <v>0</v>
          </cell>
          <cell r="DT205">
            <v>0</v>
          </cell>
          <cell r="DU205">
            <v>0</v>
          </cell>
          <cell r="DV205">
            <v>0</v>
          </cell>
          <cell r="DW205">
            <v>36</v>
          </cell>
          <cell r="DX205">
            <v>9</v>
          </cell>
          <cell r="DY205">
            <v>9</v>
          </cell>
          <cell r="DZ205">
            <v>9</v>
          </cell>
          <cell r="EA205">
            <v>9</v>
          </cell>
          <cell r="EB205">
            <v>36</v>
          </cell>
          <cell r="EC205">
            <v>9</v>
          </cell>
          <cell r="ED205">
            <v>9</v>
          </cell>
          <cell r="EE205">
            <v>9</v>
          </cell>
          <cell r="EF205">
            <v>9</v>
          </cell>
          <cell r="EG205">
            <v>0</v>
          </cell>
          <cell r="EH205">
            <v>0</v>
          </cell>
          <cell r="EI205">
            <v>0</v>
          </cell>
          <cell r="EJ205">
            <v>0</v>
          </cell>
          <cell r="EK205">
            <v>0</v>
          </cell>
          <cell r="EL205">
            <v>0</v>
          </cell>
          <cell r="EM205">
            <v>0</v>
          </cell>
          <cell r="EN205">
            <v>0</v>
          </cell>
          <cell r="EO205">
            <v>0</v>
          </cell>
          <cell r="EP205">
            <v>0</v>
          </cell>
          <cell r="EQ205">
            <v>0</v>
          </cell>
          <cell r="ER205">
            <v>0</v>
          </cell>
          <cell r="ES205">
            <v>0</v>
          </cell>
          <cell r="ET205">
            <v>0</v>
          </cell>
          <cell r="EU205">
            <v>0</v>
          </cell>
          <cell r="EV205">
            <v>0</v>
          </cell>
          <cell r="EW205">
            <v>0</v>
          </cell>
          <cell r="EX205">
            <v>0</v>
          </cell>
          <cell r="EY205">
            <v>0</v>
          </cell>
          <cell r="EZ205">
            <v>0</v>
          </cell>
          <cell r="FA205">
            <v>0</v>
          </cell>
          <cell r="FB205">
            <v>0</v>
          </cell>
          <cell r="FC205">
            <v>0</v>
          </cell>
          <cell r="FD205">
            <v>0</v>
          </cell>
          <cell r="FE205">
            <v>0</v>
          </cell>
          <cell r="FF205">
            <v>0</v>
          </cell>
          <cell r="FG205">
            <v>0</v>
          </cell>
          <cell r="FH205">
            <v>0</v>
          </cell>
          <cell r="FI205">
            <v>0</v>
          </cell>
          <cell r="FJ205">
            <v>0</v>
          </cell>
          <cell r="FK205">
            <v>61945</v>
          </cell>
          <cell r="FL205">
            <v>15487</v>
          </cell>
          <cell r="FM205">
            <v>15486</v>
          </cell>
          <cell r="FN205">
            <v>15486</v>
          </cell>
          <cell r="FO205">
            <v>15486</v>
          </cell>
          <cell r="FP205">
            <v>52484</v>
          </cell>
          <cell r="FQ205">
            <v>13121</v>
          </cell>
          <cell r="FR205">
            <v>13121</v>
          </cell>
          <cell r="FS205">
            <v>13121</v>
          </cell>
          <cell r="FT205">
            <v>13121</v>
          </cell>
          <cell r="FU205">
            <v>939898</v>
          </cell>
          <cell r="FV205">
            <v>200658</v>
          </cell>
          <cell r="FW205">
            <v>238982</v>
          </cell>
          <cell r="FX205">
            <v>245564</v>
          </cell>
          <cell r="FY205">
            <v>254694</v>
          </cell>
          <cell r="FZ205">
            <v>25794</v>
          </cell>
          <cell r="GA205">
            <v>6513</v>
          </cell>
          <cell r="GB205">
            <v>6513</v>
          </cell>
          <cell r="GC205">
            <v>6410</v>
          </cell>
          <cell r="GD205">
            <v>6358</v>
          </cell>
          <cell r="GE205">
            <v>49954</v>
          </cell>
          <cell r="GF205">
            <v>13028</v>
          </cell>
          <cell r="GG205">
            <v>12869</v>
          </cell>
          <cell r="GH205">
            <v>12385</v>
          </cell>
          <cell r="GI205">
            <v>11672</v>
          </cell>
        </row>
        <row r="206">
          <cell r="AP206">
            <v>1550</v>
          </cell>
          <cell r="AQ206">
            <v>0</v>
          </cell>
          <cell r="AR206">
            <v>750</v>
          </cell>
          <cell r="AS206">
            <v>0</v>
          </cell>
          <cell r="AT206">
            <v>800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cell r="CP206">
            <v>0</v>
          </cell>
          <cell r="CQ206">
            <v>0</v>
          </cell>
          <cell r="CR206">
            <v>0</v>
          </cell>
          <cell r="CS206">
            <v>0</v>
          </cell>
          <cell r="CT206">
            <v>0</v>
          </cell>
          <cell r="CU206">
            <v>0</v>
          </cell>
          <cell r="CV206">
            <v>0</v>
          </cell>
          <cell r="CW206">
            <v>0</v>
          </cell>
          <cell r="CX206">
            <v>0</v>
          </cell>
          <cell r="CY206">
            <v>0</v>
          </cell>
          <cell r="CZ206">
            <v>0</v>
          </cell>
          <cell r="DA206">
            <v>0</v>
          </cell>
          <cell r="DB206">
            <v>0</v>
          </cell>
          <cell r="DC206">
            <v>0</v>
          </cell>
          <cell r="DD206">
            <v>0</v>
          </cell>
          <cell r="DE206">
            <v>0</v>
          </cell>
          <cell r="DF206">
            <v>0</v>
          </cell>
          <cell r="DG206">
            <v>0</v>
          </cell>
          <cell r="DH206">
            <v>176</v>
          </cell>
          <cell r="DI206">
            <v>44</v>
          </cell>
          <cell r="DJ206">
            <v>44</v>
          </cell>
          <cell r="DK206">
            <v>44</v>
          </cell>
          <cell r="DL206">
            <v>44</v>
          </cell>
          <cell r="DM206">
            <v>176</v>
          </cell>
          <cell r="DN206">
            <v>44</v>
          </cell>
          <cell r="DO206">
            <v>44</v>
          </cell>
          <cell r="DP206">
            <v>44</v>
          </cell>
          <cell r="DQ206">
            <v>44</v>
          </cell>
          <cell r="DR206">
            <v>0</v>
          </cell>
          <cell r="DS206">
            <v>0</v>
          </cell>
          <cell r="DT206">
            <v>0</v>
          </cell>
          <cell r="DU206">
            <v>0</v>
          </cell>
          <cell r="DV206">
            <v>0</v>
          </cell>
          <cell r="DW206">
            <v>168</v>
          </cell>
          <cell r="DX206">
            <v>42</v>
          </cell>
          <cell r="DY206">
            <v>42</v>
          </cell>
          <cell r="DZ206">
            <v>42</v>
          </cell>
          <cell r="EA206">
            <v>42</v>
          </cell>
          <cell r="EB206">
            <v>72</v>
          </cell>
          <cell r="EC206">
            <v>18</v>
          </cell>
          <cell r="ED206">
            <v>18</v>
          </cell>
          <cell r="EE206">
            <v>18</v>
          </cell>
          <cell r="EF206">
            <v>18</v>
          </cell>
          <cell r="EG206">
            <v>96</v>
          </cell>
          <cell r="EH206">
            <v>24</v>
          </cell>
          <cell r="EI206">
            <v>24</v>
          </cell>
          <cell r="EJ206">
            <v>24</v>
          </cell>
          <cell r="EK206">
            <v>24</v>
          </cell>
          <cell r="EL206">
            <v>8</v>
          </cell>
          <cell r="EM206">
            <v>2</v>
          </cell>
          <cell r="EN206">
            <v>2</v>
          </cell>
          <cell r="EO206">
            <v>2</v>
          </cell>
          <cell r="EP206">
            <v>2</v>
          </cell>
          <cell r="EQ206">
            <v>0</v>
          </cell>
          <cell r="ER206">
            <v>0</v>
          </cell>
          <cell r="ES206">
            <v>0</v>
          </cell>
          <cell r="ET206">
            <v>0</v>
          </cell>
          <cell r="EU206">
            <v>0</v>
          </cell>
          <cell r="EV206">
            <v>0</v>
          </cell>
          <cell r="EW206">
            <v>0</v>
          </cell>
          <cell r="EX206">
            <v>0</v>
          </cell>
          <cell r="EY206">
            <v>0</v>
          </cell>
          <cell r="EZ206">
            <v>0</v>
          </cell>
          <cell r="FA206">
            <v>0</v>
          </cell>
          <cell r="FB206">
            <v>0</v>
          </cell>
          <cell r="FC206">
            <v>0</v>
          </cell>
          <cell r="FD206">
            <v>0</v>
          </cell>
          <cell r="FE206">
            <v>0</v>
          </cell>
          <cell r="FF206">
            <v>0</v>
          </cell>
          <cell r="FG206">
            <v>0</v>
          </cell>
          <cell r="FH206">
            <v>0</v>
          </cell>
          <cell r="FI206">
            <v>0</v>
          </cell>
          <cell r="FJ206">
            <v>0</v>
          </cell>
          <cell r="FK206">
            <v>50235</v>
          </cell>
          <cell r="FL206">
            <v>12558</v>
          </cell>
          <cell r="FM206">
            <v>12559</v>
          </cell>
          <cell r="FN206">
            <v>12559</v>
          </cell>
          <cell r="FO206">
            <v>12559</v>
          </cell>
          <cell r="FP206">
            <v>46452</v>
          </cell>
          <cell r="FQ206">
            <v>11613</v>
          </cell>
          <cell r="FR206">
            <v>11613</v>
          </cell>
          <cell r="FS206">
            <v>11613</v>
          </cell>
          <cell r="FT206">
            <v>11613</v>
          </cell>
          <cell r="FU206">
            <v>806886</v>
          </cell>
          <cell r="FV206">
            <v>172261</v>
          </cell>
          <cell r="FW206">
            <v>205162</v>
          </cell>
          <cell r="FX206">
            <v>210813</v>
          </cell>
          <cell r="FY206">
            <v>218650</v>
          </cell>
          <cell r="FZ206">
            <v>27482</v>
          </cell>
          <cell r="GA206">
            <v>6937</v>
          </cell>
          <cell r="GB206">
            <v>6936</v>
          </cell>
          <cell r="GC206">
            <v>6831</v>
          </cell>
          <cell r="GD206">
            <v>6778</v>
          </cell>
          <cell r="GE206">
            <v>58238</v>
          </cell>
          <cell r="GF206">
            <v>15189</v>
          </cell>
          <cell r="GG206">
            <v>15003</v>
          </cell>
          <cell r="GH206">
            <v>14439</v>
          </cell>
          <cell r="GI206">
            <v>13607</v>
          </cell>
        </row>
        <row r="207">
          <cell r="AP207">
            <v>3200</v>
          </cell>
          <cell r="AQ207">
            <v>200</v>
          </cell>
          <cell r="AR207">
            <v>1200</v>
          </cell>
          <cell r="AS207">
            <v>550</v>
          </cell>
          <cell r="AT207">
            <v>1250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cell r="CP207">
            <v>0</v>
          </cell>
          <cell r="CQ207">
            <v>0</v>
          </cell>
          <cell r="CR207">
            <v>0</v>
          </cell>
          <cell r="CS207">
            <v>0</v>
          </cell>
          <cell r="CT207">
            <v>0</v>
          </cell>
          <cell r="CU207">
            <v>0</v>
          </cell>
          <cell r="CV207">
            <v>0</v>
          </cell>
          <cell r="CW207">
            <v>0</v>
          </cell>
          <cell r="CX207">
            <v>0</v>
          </cell>
          <cell r="CY207">
            <v>0</v>
          </cell>
          <cell r="CZ207">
            <v>0</v>
          </cell>
          <cell r="DA207">
            <v>0</v>
          </cell>
          <cell r="DB207">
            <v>0</v>
          </cell>
          <cell r="DC207">
            <v>0</v>
          </cell>
          <cell r="DD207">
            <v>0</v>
          </cell>
          <cell r="DE207">
            <v>0</v>
          </cell>
          <cell r="DF207">
            <v>0</v>
          </cell>
          <cell r="DG207">
            <v>0</v>
          </cell>
          <cell r="DH207">
            <v>12332</v>
          </cell>
          <cell r="DI207">
            <v>3083</v>
          </cell>
          <cell r="DJ207">
            <v>3083</v>
          </cell>
          <cell r="DK207">
            <v>3083</v>
          </cell>
          <cell r="DL207">
            <v>3083</v>
          </cell>
          <cell r="DM207">
            <v>12332</v>
          </cell>
          <cell r="DN207">
            <v>3083</v>
          </cell>
          <cell r="DO207">
            <v>3083</v>
          </cell>
          <cell r="DP207">
            <v>3083</v>
          </cell>
          <cell r="DQ207">
            <v>3083</v>
          </cell>
          <cell r="DR207">
            <v>0</v>
          </cell>
          <cell r="DS207">
            <v>0</v>
          </cell>
          <cell r="DT207">
            <v>0</v>
          </cell>
          <cell r="DU207">
            <v>0</v>
          </cell>
          <cell r="DV207">
            <v>0</v>
          </cell>
          <cell r="DW207">
            <v>12332</v>
          </cell>
          <cell r="DX207">
            <v>3083</v>
          </cell>
          <cell r="DY207">
            <v>3083</v>
          </cell>
          <cell r="DZ207">
            <v>3083</v>
          </cell>
          <cell r="EA207">
            <v>3083</v>
          </cell>
          <cell r="EB207">
            <v>12332</v>
          </cell>
          <cell r="EC207">
            <v>3083</v>
          </cell>
          <cell r="ED207">
            <v>3083</v>
          </cell>
          <cell r="EE207">
            <v>3083</v>
          </cell>
          <cell r="EF207">
            <v>3083</v>
          </cell>
          <cell r="EG207">
            <v>0</v>
          </cell>
          <cell r="EH207">
            <v>0</v>
          </cell>
          <cell r="EI207">
            <v>0</v>
          </cell>
          <cell r="EJ207">
            <v>0</v>
          </cell>
          <cell r="EK207">
            <v>0</v>
          </cell>
          <cell r="EL207">
            <v>0</v>
          </cell>
          <cell r="EM207">
            <v>0</v>
          </cell>
          <cell r="EN207">
            <v>0</v>
          </cell>
          <cell r="EO207">
            <v>0</v>
          </cell>
          <cell r="EP207">
            <v>0</v>
          </cell>
          <cell r="EQ207">
            <v>0</v>
          </cell>
          <cell r="ER207">
            <v>0</v>
          </cell>
          <cell r="ES207">
            <v>0</v>
          </cell>
          <cell r="ET207">
            <v>0</v>
          </cell>
          <cell r="EU207">
            <v>0</v>
          </cell>
          <cell r="EV207">
            <v>0</v>
          </cell>
          <cell r="EW207">
            <v>0</v>
          </cell>
          <cell r="EX207">
            <v>0</v>
          </cell>
          <cell r="EY207">
            <v>0</v>
          </cell>
          <cell r="EZ207">
            <v>0</v>
          </cell>
          <cell r="FA207">
            <v>0</v>
          </cell>
          <cell r="FB207">
            <v>0</v>
          </cell>
          <cell r="FC207">
            <v>0</v>
          </cell>
          <cell r="FD207">
            <v>0</v>
          </cell>
          <cell r="FE207">
            <v>0</v>
          </cell>
          <cell r="FF207">
            <v>0</v>
          </cell>
          <cell r="FG207">
            <v>0</v>
          </cell>
          <cell r="FH207">
            <v>0</v>
          </cell>
          <cell r="FI207">
            <v>0</v>
          </cell>
          <cell r="FJ207">
            <v>0</v>
          </cell>
          <cell r="FK207">
            <v>145216</v>
          </cell>
          <cell r="FL207">
            <v>36304</v>
          </cell>
          <cell r="FM207">
            <v>36304</v>
          </cell>
          <cell r="FN207">
            <v>36304</v>
          </cell>
          <cell r="FO207">
            <v>36304</v>
          </cell>
          <cell r="FP207">
            <v>55508</v>
          </cell>
          <cell r="FQ207">
            <v>13877</v>
          </cell>
          <cell r="FR207">
            <v>13877</v>
          </cell>
          <cell r="FS207">
            <v>13877</v>
          </cell>
          <cell r="FT207">
            <v>13877</v>
          </cell>
          <cell r="FU207">
            <v>2299556</v>
          </cell>
          <cell r="FV207">
            <v>490930</v>
          </cell>
          <cell r="FW207">
            <v>584693</v>
          </cell>
          <cell r="FX207">
            <v>600798</v>
          </cell>
          <cell r="FY207">
            <v>623135</v>
          </cell>
          <cell r="FZ207">
            <v>50437</v>
          </cell>
          <cell r="GA207">
            <v>12769</v>
          </cell>
          <cell r="GB207">
            <v>12769</v>
          </cell>
          <cell r="GC207">
            <v>12513</v>
          </cell>
          <cell r="GD207">
            <v>12386</v>
          </cell>
          <cell r="GE207">
            <v>159818</v>
          </cell>
          <cell r="GF207">
            <v>41681</v>
          </cell>
          <cell r="GG207">
            <v>41171</v>
          </cell>
          <cell r="GH207">
            <v>39624</v>
          </cell>
          <cell r="GI207">
            <v>37342</v>
          </cell>
        </row>
        <row r="208">
          <cell r="AP208">
            <v>1400</v>
          </cell>
          <cell r="AQ208">
            <v>200</v>
          </cell>
          <cell r="AR208">
            <v>550</v>
          </cell>
          <cell r="AS208">
            <v>0</v>
          </cell>
          <cell r="AT208">
            <v>650</v>
          </cell>
          <cell r="AU208">
            <v>0</v>
          </cell>
          <cell r="AV208">
            <v>0</v>
          </cell>
          <cell r="AW208">
            <v>0</v>
          </cell>
          <cell r="AX208">
            <v>0</v>
          </cell>
          <cell r="AY208">
            <v>0</v>
          </cell>
          <cell r="AZ208">
            <v>0</v>
          </cell>
          <cell r="BA208">
            <v>0</v>
          </cell>
          <cell r="BB208">
            <v>0</v>
          </cell>
          <cell r="BC208">
            <v>0</v>
          </cell>
          <cell r="BD208">
            <v>0</v>
          </cell>
          <cell r="BE208">
            <v>0</v>
          </cell>
          <cell r="BF208">
            <v>0</v>
          </cell>
          <cell r="BG208">
            <v>0</v>
          </cell>
          <cell r="BH208">
            <v>0</v>
          </cell>
          <cell r="BI208">
            <v>0</v>
          </cell>
          <cell r="BJ208">
            <v>0</v>
          </cell>
          <cell r="BK208">
            <v>0</v>
          </cell>
          <cell r="BL208">
            <v>0</v>
          </cell>
          <cell r="BM208">
            <v>0</v>
          </cell>
          <cell r="BN208">
            <v>0</v>
          </cell>
          <cell r="BO208">
            <v>0</v>
          </cell>
          <cell r="BP208">
            <v>0</v>
          </cell>
          <cell r="BQ208">
            <v>0</v>
          </cell>
          <cell r="BR208">
            <v>0</v>
          </cell>
          <cell r="BS208">
            <v>0</v>
          </cell>
          <cell r="BT208">
            <v>0</v>
          </cell>
          <cell r="BU208">
            <v>0</v>
          </cell>
          <cell r="BV208">
            <v>0</v>
          </cell>
          <cell r="BW208">
            <v>0</v>
          </cell>
          <cell r="BX208">
            <v>0</v>
          </cell>
          <cell r="BY208">
            <v>0</v>
          </cell>
          <cell r="BZ208">
            <v>0</v>
          </cell>
          <cell r="CA208">
            <v>0</v>
          </cell>
          <cell r="CB208">
            <v>0</v>
          </cell>
          <cell r="CC208">
            <v>0</v>
          </cell>
          <cell r="CD208">
            <v>0</v>
          </cell>
          <cell r="CE208">
            <v>0</v>
          </cell>
          <cell r="CF208">
            <v>0</v>
          </cell>
          <cell r="CG208">
            <v>0</v>
          </cell>
          <cell r="CH208">
            <v>0</v>
          </cell>
          <cell r="CI208">
            <v>0</v>
          </cell>
          <cell r="CJ208">
            <v>0</v>
          </cell>
          <cell r="CK208">
            <v>0</v>
          </cell>
          <cell r="CL208">
            <v>0</v>
          </cell>
          <cell r="CM208">
            <v>0</v>
          </cell>
          <cell r="CN208">
            <v>0</v>
          </cell>
          <cell r="CO208">
            <v>0</v>
          </cell>
          <cell r="CP208">
            <v>0</v>
          </cell>
          <cell r="CQ208">
            <v>0</v>
          </cell>
          <cell r="CR208">
            <v>0</v>
          </cell>
          <cell r="CS208">
            <v>0</v>
          </cell>
          <cell r="CT208">
            <v>0</v>
          </cell>
          <cell r="CU208">
            <v>0</v>
          </cell>
          <cell r="CV208">
            <v>0</v>
          </cell>
          <cell r="CW208">
            <v>0</v>
          </cell>
          <cell r="CX208">
            <v>0</v>
          </cell>
          <cell r="CY208">
            <v>0</v>
          </cell>
          <cell r="CZ208">
            <v>0</v>
          </cell>
          <cell r="DA208">
            <v>0</v>
          </cell>
          <cell r="DB208">
            <v>0</v>
          </cell>
          <cell r="DC208">
            <v>0</v>
          </cell>
          <cell r="DD208">
            <v>0</v>
          </cell>
          <cell r="DE208">
            <v>0</v>
          </cell>
          <cell r="DF208">
            <v>0</v>
          </cell>
          <cell r="DG208">
            <v>0</v>
          </cell>
          <cell r="DH208">
            <v>0</v>
          </cell>
          <cell r="DI208">
            <v>0</v>
          </cell>
          <cell r="DJ208">
            <v>0</v>
          </cell>
          <cell r="DK208">
            <v>0</v>
          </cell>
          <cell r="DL208">
            <v>0</v>
          </cell>
          <cell r="DM208">
            <v>0</v>
          </cell>
          <cell r="DN208">
            <v>0</v>
          </cell>
          <cell r="DO208">
            <v>0</v>
          </cell>
          <cell r="DP208">
            <v>0</v>
          </cell>
          <cell r="DQ208">
            <v>0</v>
          </cell>
          <cell r="DR208">
            <v>0</v>
          </cell>
          <cell r="DS208">
            <v>0</v>
          </cell>
          <cell r="DT208">
            <v>0</v>
          </cell>
          <cell r="DU208">
            <v>0</v>
          </cell>
          <cell r="DV208">
            <v>0</v>
          </cell>
          <cell r="DW208">
            <v>0</v>
          </cell>
          <cell r="DX208">
            <v>0</v>
          </cell>
          <cell r="DY208">
            <v>0</v>
          </cell>
          <cell r="DZ208">
            <v>0</v>
          </cell>
          <cell r="EA208">
            <v>0</v>
          </cell>
          <cell r="EB208">
            <v>0</v>
          </cell>
          <cell r="EC208">
            <v>0</v>
          </cell>
          <cell r="ED208">
            <v>0</v>
          </cell>
          <cell r="EE208">
            <v>0</v>
          </cell>
          <cell r="EF208">
            <v>0</v>
          </cell>
          <cell r="EG208">
            <v>0</v>
          </cell>
          <cell r="EH208">
            <v>0</v>
          </cell>
          <cell r="EI208">
            <v>0</v>
          </cell>
          <cell r="EJ208">
            <v>0</v>
          </cell>
          <cell r="EK208">
            <v>0</v>
          </cell>
          <cell r="EL208">
            <v>0</v>
          </cell>
          <cell r="EM208">
            <v>0</v>
          </cell>
          <cell r="EN208">
            <v>0</v>
          </cell>
          <cell r="EO208">
            <v>0</v>
          </cell>
          <cell r="EP208">
            <v>0</v>
          </cell>
          <cell r="EQ208">
            <v>0</v>
          </cell>
          <cell r="ER208">
            <v>0</v>
          </cell>
          <cell r="ES208">
            <v>0</v>
          </cell>
          <cell r="ET208">
            <v>0</v>
          </cell>
          <cell r="EU208">
            <v>0</v>
          </cell>
          <cell r="EV208">
            <v>0</v>
          </cell>
          <cell r="EW208">
            <v>0</v>
          </cell>
          <cell r="EX208">
            <v>0</v>
          </cell>
          <cell r="EY208">
            <v>0</v>
          </cell>
          <cell r="EZ208">
            <v>0</v>
          </cell>
          <cell r="FA208">
            <v>0</v>
          </cell>
          <cell r="FB208">
            <v>0</v>
          </cell>
          <cell r="FC208">
            <v>0</v>
          </cell>
          <cell r="FD208">
            <v>0</v>
          </cell>
          <cell r="FE208">
            <v>0</v>
          </cell>
          <cell r="FF208">
            <v>0</v>
          </cell>
          <cell r="FG208">
            <v>0</v>
          </cell>
          <cell r="FH208">
            <v>0</v>
          </cell>
          <cell r="FI208">
            <v>0</v>
          </cell>
          <cell r="FJ208">
            <v>0</v>
          </cell>
          <cell r="FK208">
            <v>41673</v>
          </cell>
          <cell r="FL208">
            <v>10419</v>
          </cell>
          <cell r="FM208">
            <v>10418</v>
          </cell>
          <cell r="FN208">
            <v>10418</v>
          </cell>
          <cell r="FO208">
            <v>10418</v>
          </cell>
          <cell r="FP208">
            <v>47808</v>
          </cell>
          <cell r="FQ208">
            <v>11952</v>
          </cell>
          <cell r="FR208">
            <v>11952</v>
          </cell>
          <cell r="FS208">
            <v>11952</v>
          </cell>
          <cell r="FT208">
            <v>11952</v>
          </cell>
          <cell r="FU208">
            <v>724394</v>
          </cell>
          <cell r="FV208">
            <v>154650</v>
          </cell>
          <cell r="FW208">
            <v>184187</v>
          </cell>
          <cell r="FX208">
            <v>189260</v>
          </cell>
          <cell r="FY208">
            <v>196297</v>
          </cell>
          <cell r="FZ208">
            <v>21550</v>
          </cell>
          <cell r="GA208">
            <v>5437</v>
          </cell>
          <cell r="GB208">
            <v>5437</v>
          </cell>
          <cell r="GC208">
            <v>5358</v>
          </cell>
          <cell r="GD208">
            <v>5318</v>
          </cell>
          <cell r="GE208">
            <v>50843</v>
          </cell>
          <cell r="GF208">
            <v>13260</v>
          </cell>
          <cell r="GG208">
            <v>13097</v>
          </cell>
          <cell r="GH208">
            <v>12606</v>
          </cell>
          <cell r="GI208">
            <v>11880</v>
          </cell>
        </row>
        <row r="209">
          <cell r="AP209">
            <v>2500</v>
          </cell>
          <cell r="AQ209">
            <v>250</v>
          </cell>
          <cell r="AR209">
            <v>900</v>
          </cell>
          <cell r="AS209">
            <v>350</v>
          </cell>
          <cell r="AT209">
            <v>1000</v>
          </cell>
          <cell r="AU209">
            <v>0</v>
          </cell>
          <cell r="AV209">
            <v>0</v>
          </cell>
          <cell r="AW209">
            <v>0</v>
          </cell>
          <cell r="AX209">
            <v>0</v>
          </cell>
          <cell r="AY209">
            <v>0</v>
          </cell>
          <cell r="AZ209">
            <v>0</v>
          </cell>
          <cell r="BA209">
            <v>0</v>
          </cell>
          <cell r="BB209">
            <v>0</v>
          </cell>
          <cell r="BC209">
            <v>0</v>
          </cell>
          <cell r="BD209">
            <v>0</v>
          </cell>
          <cell r="BE209">
            <v>0</v>
          </cell>
          <cell r="BF209">
            <v>0</v>
          </cell>
          <cell r="BG209">
            <v>0</v>
          </cell>
          <cell r="BH209">
            <v>0</v>
          </cell>
          <cell r="BI209">
            <v>0</v>
          </cell>
          <cell r="BJ209">
            <v>0</v>
          </cell>
          <cell r="BK209">
            <v>0</v>
          </cell>
          <cell r="BL209">
            <v>0</v>
          </cell>
          <cell r="BM209">
            <v>0</v>
          </cell>
          <cell r="BN209">
            <v>0</v>
          </cell>
          <cell r="BO209">
            <v>0</v>
          </cell>
          <cell r="BP209">
            <v>0</v>
          </cell>
          <cell r="BQ209">
            <v>0</v>
          </cell>
          <cell r="BR209">
            <v>0</v>
          </cell>
          <cell r="BS209">
            <v>0</v>
          </cell>
          <cell r="BT209">
            <v>0</v>
          </cell>
          <cell r="BU209">
            <v>0</v>
          </cell>
          <cell r="BV209">
            <v>0</v>
          </cell>
          <cell r="BW209">
            <v>0</v>
          </cell>
          <cell r="BX209">
            <v>0</v>
          </cell>
          <cell r="BY209">
            <v>0</v>
          </cell>
          <cell r="BZ209">
            <v>0</v>
          </cell>
          <cell r="CA209">
            <v>0</v>
          </cell>
          <cell r="CB209">
            <v>0</v>
          </cell>
          <cell r="CC209">
            <v>0</v>
          </cell>
          <cell r="CD209">
            <v>0</v>
          </cell>
          <cell r="CE209">
            <v>0</v>
          </cell>
          <cell r="CF209">
            <v>0</v>
          </cell>
          <cell r="CG209">
            <v>0</v>
          </cell>
          <cell r="CH209">
            <v>0</v>
          </cell>
          <cell r="CI209">
            <v>0</v>
          </cell>
          <cell r="CJ209">
            <v>0</v>
          </cell>
          <cell r="CK209">
            <v>0</v>
          </cell>
          <cell r="CL209">
            <v>0</v>
          </cell>
          <cell r="CM209">
            <v>0</v>
          </cell>
          <cell r="CN209">
            <v>0</v>
          </cell>
          <cell r="CO209">
            <v>0</v>
          </cell>
          <cell r="CP209">
            <v>0</v>
          </cell>
          <cell r="CQ209">
            <v>0</v>
          </cell>
          <cell r="CR209">
            <v>0</v>
          </cell>
          <cell r="CS209">
            <v>0</v>
          </cell>
          <cell r="CT209">
            <v>0</v>
          </cell>
          <cell r="CU209">
            <v>0</v>
          </cell>
          <cell r="CV209">
            <v>0</v>
          </cell>
          <cell r="CW209">
            <v>0</v>
          </cell>
          <cell r="CX209">
            <v>0</v>
          </cell>
          <cell r="CY209">
            <v>0</v>
          </cell>
          <cell r="CZ209">
            <v>0</v>
          </cell>
          <cell r="DA209">
            <v>0</v>
          </cell>
          <cell r="DB209">
            <v>0</v>
          </cell>
          <cell r="DC209">
            <v>0</v>
          </cell>
          <cell r="DD209">
            <v>0</v>
          </cell>
          <cell r="DE209">
            <v>0</v>
          </cell>
          <cell r="DF209">
            <v>0</v>
          </cell>
          <cell r="DG209">
            <v>0</v>
          </cell>
          <cell r="DH209">
            <v>816</v>
          </cell>
          <cell r="DI209">
            <v>204</v>
          </cell>
          <cell r="DJ209">
            <v>204</v>
          </cell>
          <cell r="DK209">
            <v>204</v>
          </cell>
          <cell r="DL209">
            <v>204</v>
          </cell>
          <cell r="DM209">
            <v>816</v>
          </cell>
          <cell r="DN209">
            <v>204</v>
          </cell>
          <cell r="DO209">
            <v>204</v>
          </cell>
          <cell r="DP209">
            <v>204</v>
          </cell>
          <cell r="DQ209">
            <v>204</v>
          </cell>
          <cell r="DR209">
            <v>0</v>
          </cell>
          <cell r="DS209">
            <v>0</v>
          </cell>
          <cell r="DT209">
            <v>0</v>
          </cell>
          <cell r="DU209">
            <v>0</v>
          </cell>
          <cell r="DV209">
            <v>0</v>
          </cell>
          <cell r="DW209">
            <v>804</v>
          </cell>
          <cell r="DX209">
            <v>201</v>
          </cell>
          <cell r="DY209">
            <v>201</v>
          </cell>
          <cell r="DZ209">
            <v>201</v>
          </cell>
          <cell r="EA209">
            <v>201</v>
          </cell>
          <cell r="EB209">
            <v>660</v>
          </cell>
          <cell r="EC209">
            <v>165</v>
          </cell>
          <cell r="ED209">
            <v>165</v>
          </cell>
          <cell r="EE209">
            <v>165</v>
          </cell>
          <cell r="EF209">
            <v>165</v>
          </cell>
          <cell r="EG209">
            <v>144</v>
          </cell>
          <cell r="EH209">
            <v>36</v>
          </cell>
          <cell r="EI209">
            <v>36</v>
          </cell>
          <cell r="EJ209">
            <v>36</v>
          </cell>
          <cell r="EK209">
            <v>36</v>
          </cell>
          <cell r="EL209">
            <v>12</v>
          </cell>
          <cell r="EM209">
            <v>3</v>
          </cell>
          <cell r="EN209">
            <v>3</v>
          </cell>
          <cell r="EO209">
            <v>3</v>
          </cell>
          <cell r="EP209">
            <v>3</v>
          </cell>
          <cell r="EQ209">
            <v>0</v>
          </cell>
          <cell r="ER209">
            <v>0</v>
          </cell>
          <cell r="ES209">
            <v>0</v>
          </cell>
          <cell r="ET209">
            <v>0</v>
          </cell>
          <cell r="EU209">
            <v>0</v>
          </cell>
          <cell r="EV209">
            <v>0</v>
          </cell>
          <cell r="EW209">
            <v>0</v>
          </cell>
          <cell r="EX209">
            <v>0</v>
          </cell>
          <cell r="EY209">
            <v>0</v>
          </cell>
          <cell r="EZ209">
            <v>0</v>
          </cell>
          <cell r="FA209">
            <v>0</v>
          </cell>
          <cell r="FB209">
            <v>0</v>
          </cell>
          <cell r="FC209">
            <v>0</v>
          </cell>
          <cell r="FD209">
            <v>0</v>
          </cell>
          <cell r="FE209">
            <v>0</v>
          </cell>
          <cell r="FF209">
            <v>0</v>
          </cell>
          <cell r="FG209">
            <v>0</v>
          </cell>
          <cell r="FH209">
            <v>0</v>
          </cell>
          <cell r="FI209">
            <v>0</v>
          </cell>
          <cell r="FJ209">
            <v>0</v>
          </cell>
          <cell r="FK209">
            <v>97429</v>
          </cell>
          <cell r="FL209">
            <v>24358</v>
          </cell>
          <cell r="FM209">
            <v>24357</v>
          </cell>
          <cell r="FN209">
            <v>24357</v>
          </cell>
          <cell r="FO209">
            <v>24357</v>
          </cell>
          <cell r="FP209">
            <v>48544</v>
          </cell>
          <cell r="FQ209">
            <v>12136</v>
          </cell>
          <cell r="FR209">
            <v>12136</v>
          </cell>
          <cell r="FS209">
            <v>12136</v>
          </cell>
          <cell r="FT209">
            <v>12136</v>
          </cell>
          <cell r="FU209">
            <v>1269045</v>
          </cell>
          <cell r="FV209">
            <v>270927</v>
          </cell>
          <cell r="FW209">
            <v>322672</v>
          </cell>
          <cell r="FX209">
            <v>331560</v>
          </cell>
          <cell r="FY209">
            <v>343886</v>
          </cell>
          <cell r="FZ209">
            <v>38895</v>
          </cell>
          <cell r="GA209">
            <v>9838</v>
          </cell>
          <cell r="GB209">
            <v>9838</v>
          </cell>
          <cell r="GC209">
            <v>9655</v>
          </cell>
          <cell r="GD209">
            <v>9564</v>
          </cell>
          <cell r="GE209">
            <v>87460</v>
          </cell>
          <cell r="GF209">
            <v>22810</v>
          </cell>
          <cell r="GG209">
            <v>22531</v>
          </cell>
          <cell r="GH209">
            <v>21684</v>
          </cell>
          <cell r="GI209">
            <v>20435</v>
          </cell>
        </row>
        <row r="210">
          <cell r="AP210">
            <v>1100</v>
          </cell>
          <cell r="AQ210">
            <v>50</v>
          </cell>
          <cell r="AR210">
            <v>500</v>
          </cell>
          <cell r="AS210">
            <v>0</v>
          </cell>
          <cell r="AT210">
            <v>550</v>
          </cell>
          <cell r="AU210">
            <v>0</v>
          </cell>
          <cell r="AV210">
            <v>0</v>
          </cell>
          <cell r="AW210">
            <v>0</v>
          </cell>
          <cell r="AX210">
            <v>0</v>
          </cell>
          <cell r="AY210">
            <v>0</v>
          </cell>
          <cell r="AZ210">
            <v>0</v>
          </cell>
          <cell r="BA210">
            <v>0</v>
          </cell>
          <cell r="BB210">
            <v>0</v>
          </cell>
          <cell r="BC210">
            <v>0</v>
          </cell>
          <cell r="BD210">
            <v>0</v>
          </cell>
          <cell r="BE210">
            <v>0</v>
          </cell>
          <cell r="BF210">
            <v>0</v>
          </cell>
          <cell r="BG210">
            <v>0</v>
          </cell>
          <cell r="BH210">
            <v>0</v>
          </cell>
          <cell r="BI210">
            <v>0</v>
          </cell>
          <cell r="BJ210">
            <v>0</v>
          </cell>
          <cell r="BK210">
            <v>0</v>
          </cell>
          <cell r="BL210">
            <v>0</v>
          </cell>
          <cell r="BM210">
            <v>0</v>
          </cell>
          <cell r="BN210">
            <v>0</v>
          </cell>
          <cell r="BO210">
            <v>0</v>
          </cell>
          <cell r="BP210">
            <v>0</v>
          </cell>
          <cell r="BQ210">
            <v>0</v>
          </cell>
          <cell r="BR210">
            <v>0</v>
          </cell>
          <cell r="BS210">
            <v>0</v>
          </cell>
          <cell r="BT210">
            <v>0</v>
          </cell>
          <cell r="BU210">
            <v>0</v>
          </cell>
          <cell r="BV210">
            <v>0</v>
          </cell>
          <cell r="BW210">
            <v>0</v>
          </cell>
          <cell r="BX210">
            <v>0</v>
          </cell>
          <cell r="BY210">
            <v>0</v>
          </cell>
          <cell r="BZ210">
            <v>0</v>
          </cell>
          <cell r="CA210">
            <v>0</v>
          </cell>
          <cell r="CB210">
            <v>0</v>
          </cell>
          <cell r="CC210">
            <v>0</v>
          </cell>
          <cell r="CD210">
            <v>0</v>
          </cell>
          <cell r="CE210">
            <v>0</v>
          </cell>
          <cell r="CF210">
            <v>0</v>
          </cell>
          <cell r="CG210">
            <v>0</v>
          </cell>
          <cell r="CH210">
            <v>0</v>
          </cell>
          <cell r="CI210">
            <v>0</v>
          </cell>
          <cell r="CJ210">
            <v>0</v>
          </cell>
          <cell r="CK210">
            <v>0</v>
          </cell>
          <cell r="CL210">
            <v>0</v>
          </cell>
          <cell r="CM210">
            <v>0</v>
          </cell>
          <cell r="CN210">
            <v>0</v>
          </cell>
          <cell r="CO210">
            <v>0</v>
          </cell>
          <cell r="CP210">
            <v>0</v>
          </cell>
          <cell r="CQ210">
            <v>0</v>
          </cell>
          <cell r="CR210">
            <v>0</v>
          </cell>
          <cell r="CS210">
            <v>0</v>
          </cell>
          <cell r="CT210">
            <v>0</v>
          </cell>
          <cell r="CU210">
            <v>0</v>
          </cell>
          <cell r="CV210">
            <v>0</v>
          </cell>
          <cell r="CW210">
            <v>0</v>
          </cell>
          <cell r="CX210">
            <v>0</v>
          </cell>
          <cell r="CY210">
            <v>0</v>
          </cell>
          <cell r="CZ210">
            <v>0</v>
          </cell>
          <cell r="DA210">
            <v>0</v>
          </cell>
          <cell r="DB210">
            <v>0</v>
          </cell>
          <cell r="DC210">
            <v>0</v>
          </cell>
          <cell r="DD210">
            <v>0</v>
          </cell>
          <cell r="DE210">
            <v>0</v>
          </cell>
          <cell r="DF210">
            <v>0</v>
          </cell>
          <cell r="DG210">
            <v>0</v>
          </cell>
          <cell r="DH210">
            <v>10132</v>
          </cell>
          <cell r="DI210">
            <v>2533</v>
          </cell>
          <cell r="DJ210">
            <v>2533</v>
          </cell>
          <cell r="DK210">
            <v>2533</v>
          </cell>
          <cell r="DL210">
            <v>2533</v>
          </cell>
          <cell r="DM210">
            <v>9000</v>
          </cell>
          <cell r="DN210">
            <v>2250</v>
          </cell>
          <cell r="DO210">
            <v>2250</v>
          </cell>
          <cell r="DP210">
            <v>2250</v>
          </cell>
          <cell r="DQ210">
            <v>2250</v>
          </cell>
          <cell r="DR210">
            <v>0</v>
          </cell>
          <cell r="DS210">
            <v>0</v>
          </cell>
          <cell r="DT210">
            <v>0</v>
          </cell>
          <cell r="DU210">
            <v>0</v>
          </cell>
          <cell r="DV210">
            <v>0</v>
          </cell>
          <cell r="DW210">
            <v>9000</v>
          </cell>
          <cell r="DX210">
            <v>2250</v>
          </cell>
          <cell r="DY210">
            <v>2250</v>
          </cell>
          <cell r="DZ210">
            <v>2250</v>
          </cell>
          <cell r="EA210">
            <v>2250</v>
          </cell>
          <cell r="EB210">
            <v>9000</v>
          </cell>
          <cell r="EC210">
            <v>2250</v>
          </cell>
          <cell r="ED210">
            <v>2250</v>
          </cell>
          <cell r="EE210">
            <v>2250</v>
          </cell>
          <cell r="EF210">
            <v>2250</v>
          </cell>
          <cell r="EG210">
            <v>0</v>
          </cell>
          <cell r="EH210">
            <v>0</v>
          </cell>
          <cell r="EI210">
            <v>0</v>
          </cell>
          <cell r="EJ210">
            <v>0</v>
          </cell>
          <cell r="EK210">
            <v>0</v>
          </cell>
          <cell r="EL210">
            <v>0</v>
          </cell>
          <cell r="EM210">
            <v>0</v>
          </cell>
          <cell r="EN210">
            <v>0</v>
          </cell>
          <cell r="EO210">
            <v>0</v>
          </cell>
          <cell r="EP210">
            <v>0</v>
          </cell>
          <cell r="EQ210">
            <v>0</v>
          </cell>
          <cell r="ER210">
            <v>0</v>
          </cell>
          <cell r="ES210">
            <v>0</v>
          </cell>
          <cell r="ET210">
            <v>0</v>
          </cell>
          <cell r="EU210">
            <v>0</v>
          </cell>
          <cell r="EV210">
            <v>0</v>
          </cell>
          <cell r="EW210">
            <v>0</v>
          </cell>
          <cell r="EX210">
            <v>0</v>
          </cell>
          <cell r="EY210">
            <v>0</v>
          </cell>
          <cell r="EZ210">
            <v>0</v>
          </cell>
          <cell r="FA210">
            <v>0</v>
          </cell>
          <cell r="FB210">
            <v>0</v>
          </cell>
          <cell r="FC210">
            <v>0</v>
          </cell>
          <cell r="FD210">
            <v>0</v>
          </cell>
          <cell r="FE210">
            <v>0</v>
          </cell>
          <cell r="FF210">
            <v>1132</v>
          </cell>
          <cell r="FG210">
            <v>283</v>
          </cell>
          <cell r="FH210">
            <v>283</v>
          </cell>
          <cell r="FI210">
            <v>283</v>
          </cell>
          <cell r="FJ210">
            <v>283</v>
          </cell>
          <cell r="FK210">
            <v>36215</v>
          </cell>
          <cell r="FL210">
            <v>9053</v>
          </cell>
          <cell r="FM210">
            <v>9054</v>
          </cell>
          <cell r="FN210">
            <v>9054</v>
          </cell>
          <cell r="FO210">
            <v>9054</v>
          </cell>
          <cell r="FP210">
            <v>46044</v>
          </cell>
          <cell r="FQ210">
            <v>11511</v>
          </cell>
          <cell r="FR210">
            <v>11511</v>
          </cell>
          <cell r="FS210">
            <v>11511</v>
          </cell>
          <cell r="FT210">
            <v>11511</v>
          </cell>
          <cell r="FU210">
            <v>680648</v>
          </cell>
          <cell r="FV210">
            <v>145311</v>
          </cell>
          <cell r="FW210">
            <v>173064</v>
          </cell>
          <cell r="FX210">
            <v>177831</v>
          </cell>
          <cell r="FY210">
            <v>184442</v>
          </cell>
          <cell r="FZ210">
            <v>17119</v>
          </cell>
          <cell r="GA210">
            <v>4321</v>
          </cell>
          <cell r="GB210">
            <v>4321</v>
          </cell>
          <cell r="GC210">
            <v>4255</v>
          </cell>
          <cell r="GD210">
            <v>4222</v>
          </cell>
          <cell r="GE210">
            <v>36119</v>
          </cell>
          <cell r="GF210">
            <v>9420</v>
          </cell>
          <cell r="GG210">
            <v>9305</v>
          </cell>
          <cell r="GH210">
            <v>8955</v>
          </cell>
          <cell r="GI210">
            <v>8439</v>
          </cell>
        </row>
        <row r="211">
          <cell r="AP211">
            <v>2750</v>
          </cell>
          <cell r="AQ211">
            <v>300</v>
          </cell>
          <cell r="AR211">
            <v>950</v>
          </cell>
          <cell r="AS211">
            <v>500</v>
          </cell>
          <cell r="AT211">
            <v>1000</v>
          </cell>
          <cell r="AU211">
            <v>0</v>
          </cell>
          <cell r="AV211">
            <v>0</v>
          </cell>
          <cell r="AW211">
            <v>0</v>
          </cell>
          <cell r="AX211">
            <v>0</v>
          </cell>
          <cell r="AY211">
            <v>0</v>
          </cell>
          <cell r="AZ211">
            <v>0</v>
          </cell>
          <cell r="BA211">
            <v>0</v>
          </cell>
          <cell r="BB211">
            <v>0</v>
          </cell>
          <cell r="BC211">
            <v>0</v>
          </cell>
          <cell r="BD211">
            <v>0</v>
          </cell>
          <cell r="BE211">
            <v>0</v>
          </cell>
          <cell r="BF211">
            <v>0</v>
          </cell>
          <cell r="BG211">
            <v>0</v>
          </cell>
          <cell r="BH211">
            <v>0</v>
          </cell>
          <cell r="BI211">
            <v>0</v>
          </cell>
          <cell r="BJ211">
            <v>0</v>
          </cell>
          <cell r="BK211">
            <v>0</v>
          </cell>
          <cell r="BL211">
            <v>0</v>
          </cell>
          <cell r="BM211">
            <v>0</v>
          </cell>
          <cell r="BN211">
            <v>0</v>
          </cell>
          <cell r="BO211">
            <v>0</v>
          </cell>
          <cell r="BP211">
            <v>0</v>
          </cell>
          <cell r="BQ211">
            <v>0</v>
          </cell>
          <cell r="BR211">
            <v>0</v>
          </cell>
          <cell r="BS211">
            <v>0</v>
          </cell>
          <cell r="BT211">
            <v>0</v>
          </cell>
          <cell r="BU211">
            <v>0</v>
          </cell>
          <cell r="BV211">
            <v>0</v>
          </cell>
          <cell r="BW211">
            <v>0</v>
          </cell>
          <cell r="BX211">
            <v>0</v>
          </cell>
          <cell r="BY211">
            <v>0</v>
          </cell>
          <cell r="BZ211">
            <v>0</v>
          </cell>
          <cell r="CA211">
            <v>0</v>
          </cell>
          <cell r="CB211">
            <v>0</v>
          </cell>
          <cell r="CC211">
            <v>0</v>
          </cell>
          <cell r="CD211">
            <v>0</v>
          </cell>
          <cell r="CE211">
            <v>0</v>
          </cell>
          <cell r="CF211">
            <v>0</v>
          </cell>
          <cell r="CG211">
            <v>0</v>
          </cell>
          <cell r="CH211">
            <v>0</v>
          </cell>
          <cell r="CI211">
            <v>0</v>
          </cell>
          <cell r="CJ211">
            <v>0</v>
          </cell>
          <cell r="CK211">
            <v>0</v>
          </cell>
          <cell r="CL211">
            <v>0</v>
          </cell>
          <cell r="CM211">
            <v>0</v>
          </cell>
          <cell r="CN211">
            <v>0</v>
          </cell>
          <cell r="CO211">
            <v>0</v>
          </cell>
          <cell r="CP211">
            <v>0</v>
          </cell>
          <cell r="CQ211">
            <v>0</v>
          </cell>
          <cell r="CR211">
            <v>0</v>
          </cell>
          <cell r="CS211">
            <v>0</v>
          </cell>
          <cell r="CT211">
            <v>0</v>
          </cell>
          <cell r="CU211">
            <v>0</v>
          </cell>
          <cell r="CV211">
            <v>0</v>
          </cell>
          <cell r="CW211">
            <v>0</v>
          </cell>
          <cell r="CX211">
            <v>0</v>
          </cell>
          <cell r="CY211">
            <v>0</v>
          </cell>
          <cell r="CZ211">
            <v>0</v>
          </cell>
          <cell r="DA211">
            <v>0</v>
          </cell>
          <cell r="DB211">
            <v>0</v>
          </cell>
          <cell r="DC211">
            <v>0</v>
          </cell>
          <cell r="DD211">
            <v>0</v>
          </cell>
          <cell r="DE211">
            <v>0</v>
          </cell>
          <cell r="DF211">
            <v>0</v>
          </cell>
          <cell r="DG211">
            <v>0</v>
          </cell>
          <cell r="DH211">
            <v>18240</v>
          </cell>
          <cell r="DI211">
            <v>4560</v>
          </cell>
          <cell r="DJ211">
            <v>4560</v>
          </cell>
          <cell r="DK211">
            <v>4560</v>
          </cell>
          <cell r="DL211">
            <v>4560</v>
          </cell>
          <cell r="DM211">
            <v>3000</v>
          </cell>
          <cell r="DN211">
            <v>750</v>
          </cell>
          <cell r="DO211">
            <v>750</v>
          </cell>
          <cell r="DP211">
            <v>750</v>
          </cell>
          <cell r="DQ211">
            <v>750</v>
          </cell>
          <cell r="DR211">
            <v>0</v>
          </cell>
          <cell r="DS211">
            <v>0</v>
          </cell>
          <cell r="DT211">
            <v>0</v>
          </cell>
          <cell r="DU211">
            <v>0</v>
          </cell>
          <cell r="DV211">
            <v>0</v>
          </cell>
          <cell r="DW211">
            <v>3000</v>
          </cell>
          <cell r="DX211">
            <v>750</v>
          </cell>
          <cell r="DY211">
            <v>750</v>
          </cell>
          <cell r="DZ211">
            <v>750</v>
          </cell>
          <cell r="EA211">
            <v>750</v>
          </cell>
          <cell r="EB211">
            <v>3000</v>
          </cell>
          <cell r="EC211">
            <v>750</v>
          </cell>
          <cell r="ED211">
            <v>750</v>
          </cell>
          <cell r="EE211">
            <v>750</v>
          </cell>
          <cell r="EF211">
            <v>750</v>
          </cell>
          <cell r="EG211">
            <v>0</v>
          </cell>
          <cell r="EH211">
            <v>0</v>
          </cell>
          <cell r="EI211">
            <v>0</v>
          </cell>
          <cell r="EJ211">
            <v>0</v>
          </cell>
          <cell r="EK211">
            <v>0</v>
          </cell>
          <cell r="EL211">
            <v>0</v>
          </cell>
          <cell r="EM211">
            <v>0</v>
          </cell>
          <cell r="EN211">
            <v>0</v>
          </cell>
          <cell r="EO211">
            <v>0</v>
          </cell>
          <cell r="EP211">
            <v>0</v>
          </cell>
          <cell r="EQ211">
            <v>0</v>
          </cell>
          <cell r="ER211">
            <v>0</v>
          </cell>
          <cell r="ES211">
            <v>0</v>
          </cell>
          <cell r="ET211">
            <v>0</v>
          </cell>
          <cell r="EU211">
            <v>0</v>
          </cell>
          <cell r="EV211">
            <v>0</v>
          </cell>
          <cell r="EW211">
            <v>0</v>
          </cell>
          <cell r="EX211">
            <v>0</v>
          </cell>
          <cell r="EY211">
            <v>0</v>
          </cell>
          <cell r="EZ211">
            <v>0</v>
          </cell>
          <cell r="FA211">
            <v>0</v>
          </cell>
          <cell r="FB211">
            <v>0</v>
          </cell>
          <cell r="FC211">
            <v>0</v>
          </cell>
          <cell r="FD211">
            <v>0</v>
          </cell>
          <cell r="FE211">
            <v>0</v>
          </cell>
          <cell r="FF211">
            <v>15240</v>
          </cell>
          <cell r="FG211">
            <v>3810</v>
          </cell>
          <cell r="FH211">
            <v>3810</v>
          </cell>
          <cell r="FI211">
            <v>3810</v>
          </cell>
          <cell r="FJ211">
            <v>3810</v>
          </cell>
          <cell r="FK211">
            <v>89251</v>
          </cell>
          <cell r="FL211">
            <v>22312</v>
          </cell>
          <cell r="FM211">
            <v>22313</v>
          </cell>
          <cell r="FN211">
            <v>22313</v>
          </cell>
          <cell r="FO211">
            <v>22313</v>
          </cell>
          <cell r="FP211">
            <v>53080</v>
          </cell>
          <cell r="FQ211">
            <v>13270</v>
          </cell>
          <cell r="FR211">
            <v>13270</v>
          </cell>
          <cell r="FS211">
            <v>13270</v>
          </cell>
          <cell r="FT211">
            <v>13270</v>
          </cell>
          <cell r="FU211">
            <v>1235458</v>
          </cell>
          <cell r="FV211">
            <v>263757</v>
          </cell>
          <cell r="FW211">
            <v>314132</v>
          </cell>
          <cell r="FX211">
            <v>322784</v>
          </cell>
          <cell r="FY211">
            <v>334785</v>
          </cell>
          <cell r="FZ211">
            <v>36167</v>
          </cell>
          <cell r="GA211">
            <v>9143</v>
          </cell>
          <cell r="GB211">
            <v>9143</v>
          </cell>
          <cell r="GC211">
            <v>8981</v>
          </cell>
          <cell r="GD211">
            <v>8900</v>
          </cell>
          <cell r="GE211">
            <v>74371</v>
          </cell>
          <cell r="GF211">
            <v>19396</v>
          </cell>
          <cell r="GG211">
            <v>19159</v>
          </cell>
          <cell r="GH211">
            <v>18439</v>
          </cell>
          <cell r="GI211">
            <v>17377</v>
          </cell>
        </row>
        <row r="212">
          <cell r="AP212">
            <v>1350</v>
          </cell>
          <cell r="AQ212">
            <v>100</v>
          </cell>
          <cell r="AR212">
            <v>600</v>
          </cell>
          <cell r="AS212">
            <v>0</v>
          </cell>
          <cell r="AT212">
            <v>650</v>
          </cell>
          <cell r="AU212">
            <v>0</v>
          </cell>
          <cell r="AV212">
            <v>0</v>
          </cell>
          <cell r="AW212">
            <v>0</v>
          </cell>
          <cell r="AX212">
            <v>0</v>
          </cell>
          <cell r="AY212">
            <v>0</v>
          </cell>
          <cell r="AZ212">
            <v>0</v>
          </cell>
          <cell r="BA212">
            <v>0</v>
          </cell>
          <cell r="BB212">
            <v>0</v>
          </cell>
          <cell r="BC212">
            <v>0</v>
          </cell>
          <cell r="BD212">
            <v>0</v>
          </cell>
          <cell r="BE212">
            <v>0</v>
          </cell>
          <cell r="BF212">
            <v>0</v>
          </cell>
          <cell r="BG212">
            <v>0</v>
          </cell>
          <cell r="BH212">
            <v>0</v>
          </cell>
          <cell r="BI212">
            <v>0</v>
          </cell>
          <cell r="BJ212">
            <v>0</v>
          </cell>
          <cell r="BK212">
            <v>0</v>
          </cell>
          <cell r="BL212">
            <v>0</v>
          </cell>
          <cell r="BM212">
            <v>0</v>
          </cell>
          <cell r="BN212">
            <v>0</v>
          </cell>
          <cell r="BO212">
            <v>0</v>
          </cell>
          <cell r="BP212">
            <v>0</v>
          </cell>
          <cell r="BQ212">
            <v>0</v>
          </cell>
          <cell r="BR212">
            <v>0</v>
          </cell>
          <cell r="BS212">
            <v>0</v>
          </cell>
          <cell r="BT212">
            <v>0</v>
          </cell>
          <cell r="BU212">
            <v>0</v>
          </cell>
          <cell r="BV212">
            <v>0</v>
          </cell>
          <cell r="BW212">
            <v>0</v>
          </cell>
          <cell r="BX212">
            <v>0</v>
          </cell>
          <cell r="BY212">
            <v>0</v>
          </cell>
          <cell r="BZ212">
            <v>0</v>
          </cell>
          <cell r="CA212">
            <v>0</v>
          </cell>
          <cell r="CB212">
            <v>0</v>
          </cell>
          <cell r="CC212">
            <v>0</v>
          </cell>
          <cell r="CD212">
            <v>0</v>
          </cell>
          <cell r="CE212">
            <v>0</v>
          </cell>
          <cell r="CF212">
            <v>0</v>
          </cell>
          <cell r="CG212">
            <v>0</v>
          </cell>
          <cell r="CH212">
            <v>0</v>
          </cell>
          <cell r="CI212">
            <v>0</v>
          </cell>
          <cell r="CJ212">
            <v>0</v>
          </cell>
          <cell r="CK212">
            <v>0</v>
          </cell>
          <cell r="CL212">
            <v>0</v>
          </cell>
          <cell r="CM212">
            <v>0</v>
          </cell>
          <cell r="CN212">
            <v>0</v>
          </cell>
          <cell r="CO212">
            <v>0</v>
          </cell>
          <cell r="CP212">
            <v>0</v>
          </cell>
          <cell r="CQ212">
            <v>0</v>
          </cell>
          <cell r="CR212">
            <v>0</v>
          </cell>
          <cell r="CS212">
            <v>0</v>
          </cell>
          <cell r="CT212">
            <v>0</v>
          </cell>
          <cell r="CU212">
            <v>0</v>
          </cell>
          <cell r="CV212">
            <v>0</v>
          </cell>
          <cell r="CW212">
            <v>0</v>
          </cell>
          <cell r="CX212">
            <v>0</v>
          </cell>
          <cell r="CY212">
            <v>0</v>
          </cell>
          <cell r="CZ212">
            <v>0</v>
          </cell>
          <cell r="DA212">
            <v>0</v>
          </cell>
          <cell r="DB212">
            <v>0</v>
          </cell>
          <cell r="DC212">
            <v>0</v>
          </cell>
          <cell r="DD212">
            <v>0</v>
          </cell>
          <cell r="DE212">
            <v>0</v>
          </cell>
          <cell r="DF212">
            <v>0</v>
          </cell>
          <cell r="DG212">
            <v>0</v>
          </cell>
          <cell r="DH212">
            <v>1092</v>
          </cell>
          <cell r="DI212">
            <v>273</v>
          </cell>
          <cell r="DJ212">
            <v>273</v>
          </cell>
          <cell r="DK212">
            <v>273</v>
          </cell>
          <cell r="DL212">
            <v>273</v>
          </cell>
          <cell r="DM212">
            <v>1092</v>
          </cell>
          <cell r="DN212">
            <v>273</v>
          </cell>
          <cell r="DO212">
            <v>273</v>
          </cell>
          <cell r="DP212">
            <v>273</v>
          </cell>
          <cell r="DQ212">
            <v>273</v>
          </cell>
          <cell r="DR212">
            <v>0</v>
          </cell>
          <cell r="DS212">
            <v>0</v>
          </cell>
          <cell r="DT212">
            <v>0</v>
          </cell>
          <cell r="DU212">
            <v>0</v>
          </cell>
          <cell r="DV212">
            <v>0</v>
          </cell>
          <cell r="DW212">
            <v>1092</v>
          </cell>
          <cell r="DX212">
            <v>273</v>
          </cell>
          <cell r="DY212">
            <v>273</v>
          </cell>
          <cell r="DZ212">
            <v>273</v>
          </cell>
          <cell r="EA212">
            <v>273</v>
          </cell>
          <cell r="EB212">
            <v>1092</v>
          </cell>
          <cell r="EC212">
            <v>273</v>
          </cell>
          <cell r="ED212">
            <v>273</v>
          </cell>
          <cell r="EE212">
            <v>273</v>
          </cell>
          <cell r="EF212">
            <v>273</v>
          </cell>
          <cell r="EG212">
            <v>0</v>
          </cell>
          <cell r="EH212">
            <v>0</v>
          </cell>
          <cell r="EI212">
            <v>0</v>
          </cell>
          <cell r="EJ212">
            <v>0</v>
          </cell>
          <cell r="EK212">
            <v>0</v>
          </cell>
          <cell r="EL212">
            <v>0</v>
          </cell>
          <cell r="EM212">
            <v>0</v>
          </cell>
          <cell r="EN212">
            <v>0</v>
          </cell>
          <cell r="EO212">
            <v>0</v>
          </cell>
          <cell r="EP212">
            <v>0</v>
          </cell>
          <cell r="EQ212">
            <v>0</v>
          </cell>
          <cell r="ER212">
            <v>0</v>
          </cell>
          <cell r="ES212">
            <v>0</v>
          </cell>
          <cell r="ET212">
            <v>0</v>
          </cell>
          <cell r="EU212">
            <v>0</v>
          </cell>
          <cell r="EV212">
            <v>0</v>
          </cell>
          <cell r="EW212">
            <v>0</v>
          </cell>
          <cell r="EX212">
            <v>0</v>
          </cell>
          <cell r="EY212">
            <v>0</v>
          </cell>
          <cell r="EZ212">
            <v>0</v>
          </cell>
          <cell r="FA212">
            <v>0</v>
          </cell>
          <cell r="FB212">
            <v>0</v>
          </cell>
          <cell r="FC212">
            <v>0</v>
          </cell>
          <cell r="FD212">
            <v>0</v>
          </cell>
          <cell r="FE212">
            <v>0</v>
          </cell>
          <cell r="FF212">
            <v>0</v>
          </cell>
          <cell r="FG212">
            <v>0</v>
          </cell>
          <cell r="FH212">
            <v>0</v>
          </cell>
          <cell r="FI212">
            <v>0</v>
          </cell>
          <cell r="FJ212">
            <v>0</v>
          </cell>
          <cell r="FK212">
            <v>64091</v>
          </cell>
          <cell r="FL212">
            <v>16022</v>
          </cell>
          <cell r="FM212">
            <v>16023</v>
          </cell>
          <cell r="FN212">
            <v>16023</v>
          </cell>
          <cell r="FO212">
            <v>16023</v>
          </cell>
          <cell r="FP212">
            <v>52040</v>
          </cell>
          <cell r="FQ212">
            <v>13010</v>
          </cell>
          <cell r="FR212">
            <v>13010</v>
          </cell>
          <cell r="FS212">
            <v>13010</v>
          </cell>
          <cell r="FT212">
            <v>13010</v>
          </cell>
          <cell r="FU212">
            <v>754450</v>
          </cell>
          <cell r="FV212">
            <v>161067</v>
          </cell>
          <cell r="FW212">
            <v>191829</v>
          </cell>
          <cell r="FX212">
            <v>197113</v>
          </cell>
          <cell r="FY212">
            <v>204441</v>
          </cell>
          <cell r="FZ212">
            <v>28596</v>
          </cell>
          <cell r="GA212">
            <v>7222</v>
          </cell>
          <cell r="GB212">
            <v>7222</v>
          </cell>
          <cell r="GC212">
            <v>7105</v>
          </cell>
          <cell r="GD212">
            <v>7047</v>
          </cell>
          <cell r="GE212">
            <v>72951</v>
          </cell>
          <cell r="GF212">
            <v>19026</v>
          </cell>
          <cell r="GG212">
            <v>18793</v>
          </cell>
          <cell r="GH212">
            <v>18087</v>
          </cell>
          <cell r="GI212">
            <v>17045</v>
          </cell>
        </row>
        <row r="213">
          <cell r="AP213">
            <v>4350</v>
          </cell>
          <cell r="AQ213">
            <v>400</v>
          </cell>
          <cell r="AR213">
            <v>1600</v>
          </cell>
          <cell r="AS213">
            <v>550</v>
          </cell>
          <cell r="AT213">
            <v>1800</v>
          </cell>
          <cell r="AU213">
            <v>0</v>
          </cell>
          <cell r="AV213">
            <v>0</v>
          </cell>
          <cell r="AW213">
            <v>0</v>
          </cell>
          <cell r="AX213">
            <v>0</v>
          </cell>
          <cell r="AY213">
            <v>0</v>
          </cell>
          <cell r="AZ213">
            <v>0</v>
          </cell>
          <cell r="BA213">
            <v>0</v>
          </cell>
          <cell r="BB213">
            <v>0</v>
          </cell>
          <cell r="BC213">
            <v>0</v>
          </cell>
          <cell r="BD213">
            <v>0</v>
          </cell>
          <cell r="BE213">
            <v>0</v>
          </cell>
          <cell r="BF213">
            <v>0</v>
          </cell>
          <cell r="BG213">
            <v>0</v>
          </cell>
          <cell r="BH213">
            <v>0</v>
          </cell>
          <cell r="BI213">
            <v>0</v>
          </cell>
          <cell r="BJ213">
            <v>0</v>
          </cell>
          <cell r="BK213">
            <v>0</v>
          </cell>
          <cell r="BL213">
            <v>0</v>
          </cell>
          <cell r="BM213">
            <v>0</v>
          </cell>
          <cell r="BN213">
            <v>0</v>
          </cell>
          <cell r="BO213">
            <v>0</v>
          </cell>
          <cell r="BP213">
            <v>0</v>
          </cell>
          <cell r="BQ213">
            <v>0</v>
          </cell>
          <cell r="BR213">
            <v>0</v>
          </cell>
          <cell r="BS213">
            <v>0</v>
          </cell>
          <cell r="BT213">
            <v>0</v>
          </cell>
          <cell r="BU213">
            <v>0</v>
          </cell>
          <cell r="BV213">
            <v>0</v>
          </cell>
          <cell r="BW213">
            <v>0</v>
          </cell>
          <cell r="BX213">
            <v>0</v>
          </cell>
          <cell r="BY213">
            <v>0</v>
          </cell>
          <cell r="BZ213">
            <v>0</v>
          </cell>
          <cell r="CA213">
            <v>0</v>
          </cell>
          <cell r="CB213">
            <v>0</v>
          </cell>
          <cell r="CC213">
            <v>0</v>
          </cell>
          <cell r="CD213">
            <v>0</v>
          </cell>
          <cell r="CE213">
            <v>0</v>
          </cell>
          <cell r="CF213">
            <v>0</v>
          </cell>
          <cell r="CG213">
            <v>0</v>
          </cell>
          <cell r="CH213">
            <v>0</v>
          </cell>
          <cell r="CI213">
            <v>0</v>
          </cell>
          <cell r="CJ213">
            <v>0</v>
          </cell>
          <cell r="CK213">
            <v>0</v>
          </cell>
          <cell r="CL213">
            <v>0</v>
          </cell>
          <cell r="CM213">
            <v>0</v>
          </cell>
          <cell r="CN213">
            <v>0</v>
          </cell>
          <cell r="CO213">
            <v>0</v>
          </cell>
          <cell r="CP213">
            <v>0</v>
          </cell>
          <cell r="CQ213">
            <v>0</v>
          </cell>
          <cell r="CR213">
            <v>0</v>
          </cell>
          <cell r="CS213">
            <v>0</v>
          </cell>
          <cell r="CT213">
            <v>0</v>
          </cell>
          <cell r="CU213">
            <v>0</v>
          </cell>
          <cell r="CV213">
            <v>0</v>
          </cell>
          <cell r="CW213">
            <v>0</v>
          </cell>
          <cell r="CX213">
            <v>0</v>
          </cell>
          <cell r="CY213">
            <v>0</v>
          </cell>
          <cell r="CZ213">
            <v>0</v>
          </cell>
          <cell r="DA213">
            <v>0</v>
          </cell>
          <cell r="DB213">
            <v>0</v>
          </cell>
          <cell r="DC213">
            <v>0</v>
          </cell>
          <cell r="DD213">
            <v>0</v>
          </cell>
          <cell r="DE213">
            <v>0</v>
          </cell>
          <cell r="DF213">
            <v>0</v>
          </cell>
          <cell r="DG213">
            <v>0</v>
          </cell>
          <cell r="DH213">
            <v>1740</v>
          </cell>
          <cell r="DI213">
            <v>435</v>
          </cell>
          <cell r="DJ213">
            <v>435</v>
          </cell>
          <cell r="DK213">
            <v>435</v>
          </cell>
          <cell r="DL213">
            <v>435</v>
          </cell>
          <cell r="DM213">
            <v>300</v>
          </cell>
          <cell r="DN213">
            <v>75</v>
          </cell>
          <cell r="DO213">
            <v>75</v>
          </cell>
          <cell r="DP213">
            <v>75</v>
          </cell>
          <cell r="DQ213">
            <v>75</v>
          </cell>
          <cell r="DR213">
            <v>0</v>
          </cell>
          <cell r="DS213">
            <v>0</v>
          </cell>
          <cell r="DT213">
            <v>0</v>
          </cell>
          <cell r="DU213">
            <v>0</v>
          </cell>
          <cell r="DV213">
            <v>0</v>
          </cell>
          <cell r="DW213">
            <v>300</v>
          </cell>
          <cell r="DX213">
            <v>75</v>
          </cell>
          <cell r="DY213">
            <v>75</v>
          </cell>
          <cell r="DZ213">
            <v>75</v>
          </cell>
          <cell r="EA213">
            <v>75</v>
          </cell>
          <cell r="EB213">
            <v>300</v>
          </cell>
          <cell r="EC213">
            <v>75</v>
          </cell>
          <cell r="ED213">
            <v>75</v>
          </cell>
          <cell r="EE213">
            <v>75</v>
          </cell>
          <cell r="EF213">
            <v>75</v>
          </cell>
          <cell r="EG213">
            <v>0</v>
          </cell>
          <cell r="EH213">
            <v>0</v>
          </cell>
          <cell r="EI213">
            <v>0</v>
          </cell>
          <cell r="EJ213">
            <v>0</v>
          </cell>
          <cell r="EK213">
            <v>0</v>
          </cell>
          <cell r="EL213">
            <v>0</v>
          </cell>
          <cell r="EM213">
            <v>0</v>
          </cell>
          <cell r="EN213">
            <v>0</v>
          </cell>
          <cell r="EO213">
            <v>0</v>
          </cell>
          <cell r="EP213">
            <v>0</v>
          </cell>
          <cell r="EQ213">
            <v>0</v>
          </cell>
          <cell r="ER213">
            <v>0</v>
          </cell>
          <cell r="ES213">
            <v>0</v>
          </cell>
          <cell r="ET213">
            <v>0</v>
          </cell>
          <cell r="EU213">
            <v>0</v>
          </cell>
          <cell r="EV213">
            <v>0</v>
          </cell>
          <cell r="EW213">
            <v>0</v>
          </cell>
          <cell r="EX213">
            <v>0</v>
          </cell>
          <cell r="EY213">
            <v>0</v>
          </cell>
          <cell r="EZ213">
            <v>0</v>
          </cell>
          <cell r="FA213">
            <v>0</v>
          </cell>
          <cell r="FB213">
            <v>0</v>
          </cell>
          <cell r="FC213">
            <v>0</v>
          </cell>
          <cell r="FD213">
            <v>0</v>
          </cell>
          <cell r="FE213">
            <v>0</v>
          </cell>
          <cell r="FF213">
            <v>1440</v>
          </cell>
          <cell r="FG213">
            <v>360</v>
          </cell>
          <cell r="FH213">
            <v>360</v>
          </cell>
          <cell r="FI213">
            <v>360</v>
          </cell>
          <cell r="FJ213">
            <v>360</v>
          </cell>
          <cell r="FK213">
            <v>97045</v>
          </cell>
          <cell r="FL213">
            <v>24262</v>
          </cell>
          <cell r="FM213">
            <v>24261</v>
          </cell>
          <cell r="FN213">
            <v>24261</v>
          </cell>
          <cell r="FO213">
            <v>24261</v>
          </cell>
          <cell r="FP213">
            <v>52279</v>
          </cell>
          <cell r="FQ213">
            <v>13069</v>
          </cell>
          <cell r="FR213">
            <v>13070</v>
          </cell>
          <cell r="FS213">
            <v>13070</v>
          </cell>
          <cell r="FT213">
            <v>13070</v>
          </cell>
          <cell r="FU213">
            <v>1365959</v>
          </cell>
          <cell r="FV213">
            <v>291617</v>
          </cell>
          <cell r="FW213">
            <v>347314</v>
          </cell>
          <cell r="FX213">
            <v>356880</v>
          </cell>
          <cell r="FY213">
            <v>370148</v>
          </cell>
          <cell r="FZ213">
            <v>37814</v>
          </cell>
          <cell r="GA213">
            <v>9566</v>
          </cell>
          <cell r="GB213">
            <v>9566</v>
          </cell>
          <cell r="GC213">
            <v>9386</v>
          </cell>
          <cell r="GD213">
            <v>9296</v>
          </cell>
          <cell r="GE213">
            <v>78777</v>
          </cell>
          <cell r="GF213">
            <v>20545</v>
          </cell>
          <cell r="GG213">
            <v>20293</v>
          </cell>
          <cell r="GH213">
            <v>19532</v>
          </cell>
          <cell r="GI213">
            <v>18407</v>
          </cell>
        </row>
        <row r="214">
          <cell r="AP214">
            <v>6335</v>
          </cell>
          <cell r="AQ214">
            <v>450</v>
          </cell>
          <cell r="AR214">
            <v>2455</v>
          </cell>
          <cell r="AS214">
            <v>950</v>
          </cell>
          <cell r="AT214">
            <v>2480</v>
          </cell>
          <cell r="AU214">
            <v>0</v>
          </cell>
          <cell r="AV214">
            <v>0</v>
          </cell>
          <cell r="AW214">
            <v>0</v>
          </cell>
          <cell r="AX214">
            <v>0</v>
          </cell>
          <cell r="AY214">
            <v>0</v>
          </cell>
          <cell r="AZ214">
            <v>0</v>
          </cell>
          <cell r="BA214">
            <v>0</v>
          </cell>
          <cell r="BB214">
            <v>0</v>
          </cell>
          <cell r="BC214">
            <v>0</v>
          </cell>
          <cell r="BD214">
            <v>0</v>
          </cell>
          <cell r="BE214">
            <v>0</v>
          </cell>
          <cell r="BF214">
            <v>0</v>
          </cell>
          <cell r="BG214">
            <v>0</v>
          </cell>
          <cell r="BH214">
            <v>0</v>
          </cell>
          <cell r="BI214">
            <v>0</v>
          </cell>
          <cell r="BJ214">
            <v>0</v>
          </cell>
          <cell r="BK214">
            <v>0</v>
          </cell>
          <cell r="BL214">
            <v>0</v>
          </cell>
          <cell r="BM214">
            <v>0</v>
          </cell>
          <cell r="BN214">
            <v>0</v>
          </cell>
          <cell r="BO214">
            <v>0</v>
          </cell>
          <cell r="BP214">
            <v>0</v>
          </cell>
          <cell r="BQ214">
            <v>0</v>
          </cell>
          <cell r="BR214">
            <v>0</v>
          </cell>
          <cell r="BS214">
            <v>0</v>
          </cell>
          <cell r="BT214">
            <v>0</v>
          </cell>
          <cell r="BU214">
            <v>0</v>
          </cell>
          <cell r="BV214">
            <v>0</v>
          </cell>
          <cell r="BW214">
            <v>0</v>
          </cell>
          <cell r="BX214">
            <v>0</v>
          </cell>
          <cell r="BY214">
            <v>0</v>
          </cell>
          <cell r="BZ214">
            <v>0</v>
          </cell>
          <cell r="CA214">
            <v>0</v>
          </cell>
          <cell r="CB214">
            <v>0</v>
          </cell>
          <cell r="CC214">
            <v>0</v>
          </cell>
          <cell r="CD214">
            <v>0</v>
          </cell>
          <cell r="CE214">
            <v>0</v>
          </cell>
          <cell r="CF214">
            <v>0</v>
          </cell>
          <cell r="CG214">
            <v>0</v>
          </cell>
          <cell r="CH214">
            <v>0</v>
          </cell>
          <cell r="CI214">
            <v>0</v>
          </cell>
          <cell r="CJ214">
            <v>0</v>
          </cell>
          <cell r="CK214">
            <v>0</v>
          </cell>
          <cell r="CL214">
            <v>0</v>
          </cell>
          <cell r="CM214">
            <v>0</v>
          </cell>
          <cell r="CN214">
            <v>0</v>
          </cell>
          <cell r="CO214">
            <v>0</v>
          </cell>
          <cell r="CP214">
            <v>0</v>
          </cell>
          <cell r="CQ214">
            <v>0</v>
          </cell>
          <cell r="CR214">
            <v>0</v>
          </cell>
          <cell r="CS214">
            <v>0</v>
          </cell>
          <cell r="CT214">
            <v>0</v>
          </cell>
          <cell r="CU214">
            <v>0</v>
          </cell>
          <cell r="CV214">
            <v>0</v>
          </cell>
          <cell r="CW214">
            <v>0</v>
          </cell>
          <cell r="CX214">
            <v>0</v>
          </cell>
          <cell r="CY214">
            <v>0</v>
          </cell>
          <cell r="CZ214">
            <v>0</v>
          </cell>
          <cell r="DA214">
            <v>0</v>
          </cell>
          <cell r="DB214">
            <v>0</v>
          </cell>
          <cell r="DC214">
            <v>0</v>
          </cell>
          <cell r="DD214">
            <v>0</v>
          </cell>
          <cell r="DE214">
            <v>0</v>
          </cell>
          <cell r="DF214">
            <v>0</v>
          </cell>
          <cell r="DG214">
            <v>0</v>
          </cell>
          <cell r="DH214">
            <v>19374</v>
          </cell>
          <cell r="DI214">
            <v>4843</v>
          </cell>
          <cell r="DJ214">
            <v>4844</v>
          </cell>
          <cell r="DK214">
            <v>4843</v>
          </cell>
          <cell r="DL214">
            <v>4844</v>
          </cell>
          <cell r="DM214">
            <v>19374</v>
          </cell>
          <cell r="DN214">
            <v>4843</v>
          </cell>
          <cell r="DO214">
            <v>4844</v>
          </cell>
          <cell r="DP214">
            <v>4843</v>
          </cell>
          <cell r="DQ214">
            <v>4844</v>
          </cell>
          <cell r="DR214">
            <v>0</v>
          </cell>
          <cell r="DS214">
            <v>0</v>
          </cell>
          <cell r="DT214">
            <v>0</v>
          </cell>
          <cell r="DU214">
            <v>0</v>
          </cell>
          <cell r="DV214">
            <v>0</v>
          </cell>
          <cell r="DW214">
            <v>19374</v>
          </cell>
          <cell r="DX214">
            <v>4843</v>
          </cell>
          <cell r="DY214">
            <v>4844</v>
          </cell>
          <cell r="DZ214">
            <v>4843</v>
          </cell>
          <cell r="EA214">
            <v>4844</v>
          </cell>
          <cell r="EB214">
            <v>19374</v>
          </cell>
          <cell r="EC214">
            <v>4843</v>
          </cell>
          <cell r="ED214">
            <v>4844</v>
          </cell>
          <cell r="EE214">
            <v>4843</v>
          </cell>
          <cell r="EF214">
            <v>4844</v>
          </cell>
          <cell r="EG214">
            <v>0</v>
          </cell>
          <cell r="EH214">
            <v>0</v>
          </cell>
          <cell r="EI214">
            <v>0</v>
          </cell>
          <cell r="EJ214">
            <v>0</v>
          </cell>
          <cell r="EK214">
            <v>0</v>
          </cell>
          <cell r="EL214">
            <v>0</v>
          </cell>
          <cell r="EM214">
            <v>0</v>
          </cell>
          <cell r="EN214">
            <v>0</v>
          </cell>
          <cell r="EO214">
            <v>0</v>
          </cell>
          <cell r="EP214">
            <v>0</v>
          </cell>
          <cell r="EQ214">
            <v>0</v>
          </cell>
          <cell r="ER214">
            <v>0</v>
          </cell>
          <cell r="ES214">
            <v>0</v>
          </cell>
          <cell r="ET214">
            <v>0</v>
          </cell>
          <cell r="EU214">
            <v>0</v>
          </cell>
          <cell r="EV214">
            <v>0</v>
          </cell>
          <cell r="EW214">
            <v>0</v>
          </cell>
          <cell r="EX214">
            <v>0</v>
          </cell>
          <cell r="EY214">
            <v>0</v>
          </cell>
          <cell r="EZ214">
            <v>0</v>
          </cell>
          <cell r="FA214">
            <v>0</v>
          </cell>
          <cell r="FB214">
            <v>0</v>
          </cell>
          <cell r="FC214">
            <v>0</v>
          </cell>
          <cell r="FD214">
            <v>0</v>
          </cell>
          <cell r="FE214">
            <v>0</v>
          </cell>
          <cell r="FF214">
            <v>0</v>
          </cell>
          <cell r="FG214">
            <v>0</v>
          </cell>
          <cell r="FH214">
            <v>0</v>
          </cell>
          <cell r="FI214">
            <v>0</v>
          </cell>
          <cell r="FJ214">
            <v>0</v>
          </cell>
          <cell r="FK214">
            <v>264388</v>
          </cell>
          <cell r="FL214">
            <v>66097</v>
          </cell>
          <cell r="FM214">
            <v>66097</v>
          </cell>
          <cell r="FN214">
            <v>66097</v>
          </cell>
          <cell r="FO214">
            <v>66097</v>
          </cell>
          <cell r="FP214">
            <v>49332</v>
          </cell>
          <cell r="FQ214">
            <v>12333</v>
          </cell>
          <cell r="FR214">
            <v>12333</v>
          </cell>
          <cell r="FS214">
            <v>12333</v>
          </cell>
          <cell r="FT214">
            <v>12333</v>
          </cell>
          <cell r="FU214">
            <v>5208990</v>
          </cell>
          <cell r="FV214">
            <v>1112062</v>
          </cell>
          <cell r="FW214">
            <v>1324457</v>
          </cell>
          <cell r="FX214">
            <v>1360937</v>
          </cell>
          <cell r="FY214">
            <v>1411534</v>
          </cell>
          <cell r="FZ214">
            <v>75452</v>
          </cell>
          <cell r="GA214">
            <v>19171</v>
          </cell>
          <cell r="GB214">
            <v>19171</v>
          </cell>
          <cell r="GC214">
            <v>18678</v>
          </cell>
          <cell r="GD214">
            <v>18432</v>
          </cell>
          <cell r="GE214">
            <v>280123</v>
          </cell>
          <cell r="GF214">
            <v>73057</v>
          </cell>
          <cell r="GG214">
            <v>72163</v>
          </cell>
          <cell r="GH214">
            <v>69451</v>
          </cell>
          <cell r="GI214">
            <v>65452</v>
          </cell>
        </row>
        <row r="215">
          <cell r="AP215">
            <v>4670</v>
          </cell>
          <cell r="AQ215">
            <v>520</v>
          </cell>
          <cell r="AR215">
            <v>1800</v>
          </cell>
          <cell r="AS215">
            <v>500</v>
          </cell>
          <cell r="AT215">
            <v>1850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cell r="CP215">
            <v>0</v>
          </cell>
          <cell r="CQ215">
            <v>0</v>
          </cell>
          <cell r="CR215">
            <v>0</v>
          </cell>
          <cell r="CS215">
            <v>0</v>
          </cell>
          <cell r="CT215">
            <v>0</v>
          </cell>
          <cell r="CU215">
            <v>0</v>
          </cell>
          <cell r="CV215">
            <v>0</v>
          </cell>
          <cell r="CW215">
            <v>0</v>
          </cell>
          <cell r="CX215">
            <v>0</v>
          </cell>
          <cell r="CY215">
            <v>0</v>
          </cell>
          <cell r="CZ215">
            <v>0</v>
          </cell>
          <cell r="DA215">
            <v>0</v>
          </cell>
          <cell r="DB215">
            <v>0</v>
          </cell>
          <cell r="DC215">
            <v>0</v>
          </cell>
          <cell r="DD215">
            <v>0</v>
          </cell>
          <cell r="DE215">
            <v>0</v>
          </cell>
          <cell r="DF215">
            <v>0</v>
          </cell>
          <cell r="DG215">
            <v>0</v>
          </cell>
          <cell r="DH215">
            <v>61680</v>
          </cell>
          <cell r="DI215">
            <v>15420</v>
          </cell>
          <cell r="DJ215">
            <v>15420</v>
          </cell>
          <cell r="DK215">
            <v>15420</v>
          </cell>
          <cell r="DL215">
            <v>15420</v>
          </cell>
          <cell r="DM215">
            <v>50400</v>
          </cell>
          <cell r="DN215">
            <v>12600</v>
          </cell>
          <cell r="DO215">
            <v>12600</v>
          </cell>
          <cell r="DP215">
            <v>12600</v>
          </cell>
          <cell r="DQ215">
            <v>12600</v>
          </cell>
          <cell r="DR215">
            <v>0</v>
          </cell>
          <cell r="DS215">
            <v>0</v>
          </cell>
          <cell r="DT215">
            <v>0</v>
          </cell>
          <cell r="DU215">
            <v>0</v>
          </cell>
          <cell r="DV215">
            <v>0</v>
          </cell>
          <cell r="DW215">
            <v>50400</v>
          </cell>
          <cell r="DX215">
            <v>12600</v>
          </cell>
          <cell r="DY215">
            <v>12600</v>
          </cell>
          <cell r="DZ215">
            <v>12600</v>
          </cell>
          <cell r="EA215">
            <v>12600</v>
          </cell>
          <cell r="EB215">
            <v>50400</v>
          </cell>
          <cell r="EC215">
            <v>12600</v>
          </cell>
          <cell r="ED215">
            <v>12600</v>
          </cell>
          <cell r="EE215">
            <v>12600</v>
          </cell>
          <cell r="EF215">
            <v>12600</v>
          </cell>
          <cell r="EG215">
            <v>0</v>
          </cell>
          <cell r="EH215">
            <v>0</v>
          </cell>
          <cell r="EI215">
            <v>0</v>
          </cell>
          <cell r="EJ215">
            <v>0</v>
          </cell>
          <cell r="EK215">
            <v>0</v>
          </cell>
          <cell r="EL215">
            <v>0</v>
          </cell>
          <cell r="EM215">
            <v>0</v>
          </cell>
          <cell r="EN215">
            <v>0</v>
          </cell>
          <cell r="EO215">
            <v>0</v>
          </cell>
          <cell r="EP215">
            <v>0</v>
          </cell>
          <cell r="EQ215">
            <v>0</v>
          </cell>
          <cell r="ER215">
            <v>0</v>
          </cell>
          <cell r="ES215">
            <v>0</v>
          </cell>
          <cell r="ET215">
            <v>0</v>
          </cell>
          <cell r="EU215">
            <v>0</v>
          </cell>
          <cell r="EV215">
            <v>0</v>
          </cell>
          <cell r="EW215">
            <v>0</v>
          </cell>
          <cell r="EX215">
            <v>0</v>
          </cell>
          <cell r="EY215">
            <v>0</v>
          </cell>
          <cell r="EZ215">
            <v>0</v>
          </cell>
          <cell r="FA215">
            <v>0</v>
          </cell>
          <cell r="FB215">
            <v>0</v>
          </cell>
          <cell r="FC215">
            <v>0</v>
          </cell>
          <cell r="FD215">
            <v>0</v>
          </cell>
          <cell r="FE215">
            <v>0</v>
          </cell>
          <cell r="FF215">
            <v>11280</v>
          </cell>
          <cell r="FG215">
            <v>2820</v>
          </cell>
          <cell r="FH215">
            <v>2820</v>
          </cell>
          <cell r="FI215">
            <v>2820</v>
          </cell>
          <cell r="FJ215">
            <v>2820</v>
          </cell>
          <cell r="FK215">
            <v>125108</v>
          </cell>
          <cell r="FL215">
            <v>31277</v>
          </cell>
          <cell r="FM215">
            <v>31277</v>
          </cell>
          <cell r="FN215">
            <v>31277</v>
          </cell>
          <cell r="FO215">
            <v>31277</v>
          </cell>
          <cell r="FP215">
            <v>47524</v>
          </cell>
          <cell r="FQ215">
            <v>11881</v>
          </cell>
          <cell r="FR215">
            <v>11881</v>
          </cell>
          <cell r="FS215">
            <v>11881</v>
          </cell>
          <cell r="FT215">
            <v>11881</v>
          </cell>
          <cell r="FU215">
            <v>2946001</v>
          </cell>
          <cell r="FV215">
            <v>628939</v>
          </cell>
          <cell r="FW215">
            <v>749061</v>
          </cell>
          <cell r="FX215">
            <v>769693</v>
          </cell>
          <cell r="FY215">
            <v>798308</v>
          </cell>
          <cell r="FZ215">
            <v>57714</v>
          </cell>
          <cell r="GA215">
            <v>14556</v>
          </cell>
          <cell r="GB215">
            <v>14556</v>
          </cell>
          <cell r="GC215">
            <v>14352</v>
          </cell>
          <cell r="GD215">
            <v>14250</v>
          </cell>
          <cell r="GE215">
            <v>219366</v>
          </cell>
          <cell r="GF215">
            <v>57212</v>
          </cell>
          <cell r="GG215">
            <v>56511</v>
          </cell>
          <cell r="GH215">
            <v>54387</v>
          </cell>
          <cell r="GI215">
            <v>51256</v>
          </cell>
        </row>
        <row r="216">
          <cell r="AP216">
            <v>190</v>
          </cell>
          <cell r="AQ216">
            <v>20</v>
          </cell>
          <cell r="AR216">
            <v>75</v>
          </cell>
          <cell r="AS216">
            <v>20</v>
          </cell>
          <cell r="AT216">
            <v>75</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cell r="CP216">
            <v>0</v>
          </cell>
          <cell r="CQ216">
            <v>0</v>
          </cell>
          <cell r="CR216">
            <v>0</v>
          </cell>
          <cell r="CS216">
            <v>0</v>
          </cell>
          <cell r="CT216">
            <v>0</v>
          </cell>
          <cell r="CU216">
            <v>0</v>
          </cell>
          <cell r="CV216">
            <v>0</v>
          </cell>
          <cell r="CW216">
            <v>0</v>
          </cell>
          <cell r="CX216">
            <v>0</v>
          </cell>
          <cell r="CY216">
            <v>0</v>
          </cell>
          <cell r="CZ216">
            <v>0</v>
          </cell>
          <cell r="DA216">
            <v>0</v>
          </cell>
          <cell r="DB216">
            <v>0</v>
          </cell>
          <cell r="DC216">
            <v>0</v>
          </cell>
          <cell r="DD216">
            <v>0</v>
          </cell>
          <cell r="DE216">
            <v>0</v>
          </cell>
          <cell r="DF216">
            <v>0</v>
          </cell>
          <cell r="DG216">
            <v>0</v>
          </cell>
          <cell r="DH216">
            <v>0</v>
          </cell>
          <cell r="DI216">
            <v>0</v>
          </cell>
          <cell r="DJ216">
            <v>0</v>
          </cell>
          <cell r="DK216">
            <v>0</v>
          </cell>
          <cell r="DL216">
            <v>0</v>
          </cell>
          <cell r="DM216">
            <v>0</v>
          </cell>
          <cell r="DN216">
            <v>0</v>
          </cell>
          <cell r="DO216">
            <v>0</v>
          </cell>
          <cell r="DP216">
            <v>0</v>
          </cell>
          <cell r="DQ216">
            <v>0</v>
          </cell>
          <cell r="DR216">
            <v>0</v>
          </cell>
          <cell r="DS216">
            <v>0</v>
          </cell>
          <cell r="DT216">
            <v>0</v>
          </cell>
          <cell r="DU216">
            <v>0</v>
          </cell>
          <cell r="DV216">
            <v>0</v>
          </cell>
          <cell r="DW216">
            <v>0</v>
          </cell>
          <cell r="DX216">
            <v>0</v>
          </cell>
          <cell r="DY216">
            <v>0</v>
          </cell>
          <cell r="DZ216">
            <v>0</v>
          </cell>
          <cell r="EA216">
            <v>0</v>
          </cell>
          <cell r="EB216">
            <v>0</v>
          </cell>
          <cell r="EC216">
            <v>0</v>
          </cell>
          <cell r="ED216">
            <v>0</v>
          </cell>
          <cell r="EE216">
            <v>0</v>
          </cell>
          <cell r="EF216">
            <v>0</v>
          </cell>
          <cell r="EG216">
            <v>0</v>
          </cell>
          <cell r="EH216">
            <v>0</v>
          </cell>
          <cell r="EI216">
            <v>0</v>
          </cell>
          <cell r="EJ216">
            <v>0</v>
          </cell>
          <cell r="EK216">
            <v>0</v>
          </cell>
          <cell r="EL216">
            <v>0</v>
          </cell>
          <cell r="EM216">
            <v>0</v>
          </cell>
          <cell r="EN216">
            <v>0</v>
          </cell>
          <cell r="EO216">
            <v>0</v>
          </cell>
          <cell r="EP216">
            <v>0</v>
          </cell>
          <cell r="EQ216">
            <v>0</v>
          </cell>
          <cell r="ER216">
            <v>0</v>
          </cell>
          <cell r="ES216">
            <v>0</v>
          </cell>
          <cell r="ET216">
            <v>0</v>
          </cell>
          <cell r="EU216">
            <v>0</v>
          </cell>
          <cell r="EV216">
            <v>0</v>
          </cell>
          <cell r="EW216">
            <v>0</v>
          </cell>
          <cell r="EX216">
            <v>0</v>
          </cell>
          <cell r="EY216">
            <v>0</v>
          </cell>
          <cell r="EZ216">
            <v>0</v>
          </cell>
          <cell r="FA216">
            <v>0</v>
          </cell>
          <cell r="FB216">
            <v>0</v>
          </cell>
          <cell r="FC216">
            <v>0</v>
          </cell>
          <cell r="FD216">
            <v>0</v>
          </cell>
          <cell r="FE216">
            <v>0</v>
          </cell>
          <cell r="FF216">
            <v>0</v>
          </cell>
          <cell r="FG216">
            <v>0</v>
          </cell>
          <cell r="FH216">
            <v>0</v>
          </cell>
          <cell r="FI216">
            <v>0</v>
          </cell>
          <cell r="FJ216">
            <v>0</v>
          </cell>
          <cell r="FK216">
            <v>0</v>
          </cell>
          <cell r="FL216">
            <v>0</v>
          </cell>
          <cell r="FM216">
            <v>0</v>
          </cell>
          <cell r="FN216">
            <v>0</v>
          </cell>
          <cell r="FO216">
            <v>0</v>
          </cell>
          <cell r="FP216">
            <v>0</v>
          </cell>
          <cell r="FQ216">
            <v>0</v>
          </cell>
          <cell r="FR216">
            <v>0</v>
          </cell>
          <cell r="FS216">
            <v>0</v>
          </cell>
          <cell r="FT216">
            <v>0</v>
          </cell>
          <cell r="FU216">
            <v>30845</v>
          </cell>
          <cell r="FV216">
            <v>6585</v>
          </cell>
          <cell r="FW216">
            <v>7843</v>
          </cell>
          <cell r="FX216">
            <v>8059</v>
          </cell>
          <cell r="FY216">
            <v>8358</v>
          </cell>
          <cell r="FZ216">
            <v>6844</v>
          </cell>
          <cell r="GA216">
            <v>1711</v>
          </cell>
          <cell r="GB216">
            <v>1711</v>
          </cell>
          <cell r="GC216">
            <v>1711</v>
          </cell>
          <cell r="GD216">
            <v>1711</v>
          </cell>
          <cell r="GE216">
            <v>1657</v>
          </cell>
          <cell r="GF216">
            <v>432</v>
          </cell>
          <cell r="GG216">
            <v>427</v>
          </cell>
          <cell r="GH216">
            <v>411</v>
          </cell>
          <cell r="GI216">
            <v>387</v>
          </cell>
        </row>
        <row r="217">
          <cell r="AP217">
            <v>3850</v>
          </cell>
          <cell r="AQ217">
            <v>660</v>
          </cell>
          <cell r="AR217">
            <v>1110</v>
          </cell>
          <cell r="AS217">
            <v>1120</v>
          </cell>
          <cell r="AT217">
            <v>960</v>
          </cell>
          <cell r="AU217">
            <v>0</v>
          </cell>
          <cell r="AV217">
            <v>0</v>
          </cell>
          <cell r="AW217">
            <v>0</v>
          </cell>
          <cell r="AX217">
            <v>0</v>
          </cell>
          <cell r="AY217">
            <v>0</v>
          </cell>
          <cell r="AZ217">
            <v>0</v>
          </cell>
          <cell r="BA217">
            <v>0</v>
          </cell>
          <cell r="BB217">
            <v>0</v>
          </cell>
          <cell r="BC217">
            <v>0</v>
          </cell>
          <cell r="BD217">
            <v>0</v>
          </cell>
          <cell r="BE217">
            <v>0</v>
          </cell>
          <cell r="BF217">
            <v>0</v>
          </cell>
          <cell r="BG217">
            <v>0</v>
          </cell>
          <cell r="BH217">
            <v>0</v>
          </cell>
          <cell r="BI217">
            <v>0</v>
          </cell>
          <cell r="BJ217">
            <v>0</v>
          </cell>
          <cell r="BK217">
            <v>0</v>
          </cell>
          <cell r="BL217">
            <v>0</v>
          </cell>
          <cell r="BM217">
            <v>0</v>
          </cell>
          <cell r="BN217">
            <v>0</v>
          </cell>
          <cell r="BO217">
            <v>0</v>
          </cell>
          <cell r="BP217">
            <v>0</v>
          </cell>
          <cell r="BQ217">
            <v>0</v>
          </cell>
          <cell r="BR217">
            <v>0</v>
          </cell>
          <cell r="BS217">
            <v>0</v>
          </cell>
          <cell r="BT217">
            <v>0</v>
          </cell>
          <cell r="BU217">
            <v>0</v>
          </cell>
          <cell r="BV217">
            <v>0</v>
          </cell>
          <cell r="BW217">
            <v>0</v>
          </cell>
          <cell r="BX217">
            <v>0</v>
          </cell>
          <cell r="BY217">
            <v>0</v>
          </cell>
          <cell r="BZ217">
            <v>0</v>
          </cell>
          <cell r="CA217">
            <v>0</v>
          </cell>
          <cell r="CB217">
            <v>0</v>
          </cell>
          <cell r="CC217">
            <v>0</v>
          </cell>
          <cell r="CD217">
            <v>0</v>
          </cell>
          <cell r="CE217">
            <v>0</v>
          </cell>
          <cell r="CF217">
            <v>0</v>
          </cell>
          <cell r="CG217">
            <v>0</v>
          </cell>
          <cell r="CH217">
            <v>0</v>
          </cell>
          <cell r="CI217">
            <v>0</v>
          </cell>
          <cell r="CJ217">
            <v>0</v>
          </cell>
          <cell r="CK217">
            <v>0</v>
          </cell>
          <cell r="CL217">
            <v>0</v>
          </cell>
          <cell r="CM217">
            <v>0</v>
          </cell>
          <cell r="CN217">
            <v>0</v>
          </cell>
          <cell r="CO217">
            <v>0</v>
          </cell>
          <cell r="CP217">
            <v>0</v>
          </cell>
          <cell r="CQ217">
            <v>0</v>
          </cell>
          <cell r="CR217">
            <v>0</v>
          </cell>
          <cell r="CS217">
            <v>0</v>
          </cell>
          <cell r="CT217">
            <v>0</v>
          </cell>
          <cell r="CU217">
            <v>0</v>
          </cell>
          <cell r="CV217">
            <v>0</v>
          </cell>
          <cell r="CW217">
            <v>0</v>
          </cell>
          <cell r="CX217">
            <v>0</v>
          </cell>
          <cell r="CY217">
            <v>0</v>
          </cell>
          <cell r="CZ217">
            <v>0</v>
          </cell>
          <cell r="DA217">
            <v>0</v>
          </cell>
          <cell r="DB217">
            <v>0</v>
          </cell>
          <cell r="DC217">
            <v>0</v>
          </cell>
          <cell r="DD217">
            <v>0</v>
          </cell>
          <cell r="DE217">
            <v>0</v>
          </cell>
          <cell r="DF217">
            <v>0</v>
          </cell>
          <cell r="DG217">
            <v>0</v>
          </cell>
          <cell r="DH217">
            <v>423329</v>
          </cell>
          <cell r="DI217">
            <v>105832</v>
          </cell>
          <cell r="DJ217">
            <v>105832</v>
          </cell>
          <cell r="DK217">
            <v>105832</v>
          </cell>
          <cell r="DL217">
            <v>105833</v>
          </cell>
          <cell r="DM217">
            <v>0</v>
          </cell>
          <cell r="DN217">
            <v>0</v>
          </cell>
          <cell r="DO217">
            <v>0</v>
          </cell>
          <cell r="DP217">
            <v>0</v>
          </cell>
          <cell r="DQ217">
            <v>0</v>
          </cell>
          <cell r="DR217">
            <v>0</v>
          </cell>
          <cell r="DS217">
            <v>0</v>
          </cell>
          <cell r="DT217">
            <v>0</v>
          </cell>
          <cell r="DU217">
            <v>0</v>
          </cell>
          <cell r="DV217">
            <v>0</v>
          </cell>
          <cell r="DW217">
            <v>0</v>
          </cell>
          <cell r="DX217">
            <v>0</v>
          </cell>
          <cell r="DY217">
            <v>0</v>
          </cell>
          <cell r="DZ217">
            <v>0</v>
          </cell>
          <cell r="EA217">
            <v>0</v>
          </cell>
          <cell r="EB217">
            <v>0</v>
          </cell>
          <cell r="EC217">
            <v>0</v>
          </cell>
          <cell r="ED217">
            <v>0</v>
          </cell>
          <cell r="EE217">
            <v>0</v>
          </cell>
          <cell r="EF217">
            <v>0</v>
          </cell>
          <cell r="EG217">
            <v>0</v>
          </cell>
          <cell r="EH217">
            <v>0</v>
          </cell>
          <cell r="EI217">
            <v>0</v>
          </cell>
          <cell r="EJ217">
            <v>0</v>
          </cell>
          <cell r="EK217">
            <v>0</v>
          </cell>
          <cell r="EL217">
            <v>0</v>
          </cell>
          <cell r="EM217">
            <v>0</v>
          </cell>
          <cell r="EN217">
            <v>0</v>
          </cell>
          <cell r="EO217">
            <v>0</v>
          </cell>
          <cell r="EP217">
            <v>0</v>
          </cell>
          <cell r="EQ217">
            <v>0</v>
          </cell>
          <cell r="ER217">
            <v>0</v>
          </cell>
          <cell r="ES217">
            <v>0</v>
          </cell>
          <cell r="ET217">
            <v>0</v>
          </cell>
          <cell r="EU217">
            <v>0</v>
          </cell>
          <cell r="EV217">
            <v>0</v>
          </cell>
          <cell r="EW217">
            <v>0</v>
          </cell>
          <cell r="EX217">
            <v>0</v>
          </cell>
          <cell r="EY217">
            <v>0</v>
          </cell>
          <cell r="EZ217">
            <v>0</v>
          </cell>
          <cell r="FA217">
            <v>0</v>
          </cell>
          <cell r="FB217">
            <v>0</v>
          </cell>
          <cell r="FC217">
            <v>0</v>
          </cell>
          <cell r="FD217">
            <v>0</v>
          </cell>
          <cell r="FE217">
            <v>0</v>
          </cell>
          <cell r="FF217">
            <v>423329</v>
          </cell>
          <cell r="FG217">
            <v>105832</v>
          </cell>
          <cell r="FH217">
            <v>105832</v>
          </cell>
          <cell r="FI217">
            <v>105832</v>
          </cell>
          <cell r="FJ217">
            <v>105833</v>
          </cell>
          <cell r="FK217">
            <v>55409</v>
          </cell>
          <cell r="FL217">
            <v>13853</v>
          </cell>
          <cell r="FM217">
            <v>13852</v>
          </cell>
          <cell r="FN217">
            <v>13852</v>
          </cell>
          <cell r="FO217">
            <v>13852</v>
          </cell>
          <cell r="FP217">
            <v>0</v>
          </cell>
          <cell r="FQ217">
            <v>0</v>
          </cell>
          <cell r="FR217">
            <v>0</v>
          </cell>
          <cell r="FS217">
            <v>0</v>
          </cell>
          <cell r="FT217">
            <v>0</v>
          </cell>
          <cell r="FU217">
            <v>4020367</v>
          </cell>
          <cell r="FV217">
            <v>858304</v>
          </cell>
          <cell r="FW217">
            <v>1022233</v>
          </cell>
          <cell r="FX217">
            <v>1050389</v>
          </cell>
          <cell r="FY217">
            <v>1089441</v>
          </cell>
          <cell r="FZ217">
            <v>10824</v>
          </cell>
          <cell r="GA217">
            <v>2706</v>
          </cell>
          <cell r="GB217">
            <v>2706</v>
          </cell>
          <cell r="GC217">
            <v>2706</v>
          </cell>
          <cell r="GD217">
            <v>2706</v>
          </cell>
          <cell r="GE217">
            <v>600000</v>
          </cell>
          <cell r="GF217">
            <v>156483</v>
          </cell>
          <cell r="GG217">
            <v>154567</v>
          </cell>
          <cell r="GH217">
            <v>148758</v>
          </cell>
          <cell r="GI217">
            <v>140192</v>
          </cell>
        </row>
        <row r="218">
          <cell r="AP218">
            <v>900</v>
          </cell>
          <cell r="AQ218">
            <v>200</v>
          </cell>
          <cell r="AR218">
            <v>200</v>
          </cell>
          <cell r="AS218">
            <v>300</v>
          </cell>
          <cell r="AT218">
            <v>200</v>
          </cell>
          <cell r="AU218">
            <v>85743</v>
          </cell>
          <cell r="AV218">
            <v>21436</v>
          </cell>
          <cell r="AW218">
            <v>21436</v>
          </cell>
          <cell r="AX218">
            <v>21436</v>
          </cell>
          <cell r="AY218">
            <v>21435</v>
          </cell>
          <cell r="AZ218">
            <v>0</v>
          </cell>
          <cell r="BA218">
            <v>0</v>
          </cell>
          <cell r="BB218">
            <v>0</v>
          </cell>
          <cell r="BC218">
            <v>0</v>
          </cell>
          <cell r="BD218">
            <v>0</v>
          </cell>
          <cell r="BE218">
            <v>0</v>
          </cell>
          <cell r="BF218">
            <v>0</v>
          </cell>
          <cell r="BG218">
            <v>0</v>
          </cell>
          <cell r="BH218">
            <v>0</v>
          </cell>
          <cell r="BI218">
            <v>0</v>
          </cell>
          <cell r="BJ218">
            <v>0</v>
          </cell>
          <cell r="BK218">
            <v>0</v>
          </cell>
          <cell r="BL218">
            <v>0</v>
          </cell>
          <cell r="BM218">
            <v>0</v>
          </cell>
          <cell r="BN218">
            <v>0</v>
          </cell>
          <cell r="BO218">
            <v>0</v>
          </cell>
          <cell r="BP218">
            <v>0</v>
          </cell>
          <cell r="BQ218">
            <v>0</v>
          </cell>
          <cell r="BR218">
            <v>0</v>
          </cell>
          <cell r="BS218">
            <v>0</v>
          </cell>
          <cell r="BT218">
            <v>0</v>
          </cell>
          <cell r="BU218">
            <v>0</v>
          </cell>
          <cell r="BV218">
            <v>0</v>
          </cell>
          <cell r="BW218">
            <v>0</v>
          </cell>
          <cell r="BX218">
            <v>0</v>
          </cell>
          <cell r="BY218">
            <v>0</v>
          </cell>
          <cell r="BZ218">
            <v>0</v>
          </cell>
          <cell r="CA218">
            <v>0</v>
          </cell>
          <cell r="CB218">
            <v>0</v>
          </cell>
          <cell r="CC218">
            <v>0</v>
          </cell>
          <cell r="CD218">
            <v>0</v>
          </cell>
          <cell r="CE218">
            <v>0</v>
          </cell>
          <cell r="CF218">
            <v>0</v>
          </cell>
          <cell r="CG218">
            <v>0</v>
          </cell>
          <cell r="CH218">
            <v>0</v>
          </cell>
          <cell r="CI218">
            <v>0</v>
          </cell>
          <cell r="CJ218">
            <v>0</v>
          </cell>
          <cell r="CK218">
            <v>0</v>
          </cell>
          <cell r="CL218">
            <v>0</v>
          </cell>
          <cell r="CM218">
            <v>0</v>
          </cell>
          <cell r="CN218">
            <v>85743</v>
          </cell>
          <cell r="CO218">
            <v>21436</v>
          </cell>
          <cell r="CP218">
            <v>21436</v>
          </cell>
          <cell r="CQ218">
            <v>21436</v>
          </cell>
          <cell r="CR218">
            <v>21435</v>
          </cell>
          <cell r="CS218">
            <v>0</v>
          </cell>
          <cell r="CT218">
            <v>0</v>
          </cell>
          <cell r="CU218">
            <v>0</v>
          </cell>
          <cell r="CV218">
            <v>0</v>
          </cell>
          <cell r="CW218">
            <v>0</v>
          </cell>
          <cell r="CX218">
            <v>0</v>
          </cell>
          <cell r="CY218">
            <v>0</v>
          </cell>
          <cell r="CZ218">
            <v>0</v>
          </cell>
          <cell r="DA218">
            <v>0</v>
          </cell>
          <cell r="DB218">
            <v>0</v>
          </cell>
          <cell r="DC218">
            <v>0</v>
          </cell>
          <cell r="DD218">
            <v>0</v>
          </cell>
          <cell r="DE218">
            <v>0</v>
          </cell>
          <cell r="DF218">
            <v>0</v>
          </cell>
          <cell r="DG218">
            <v>0</v>
          </cell>
          <cell r="DH218">
            <v>258683</v>
          </cell>
          <cell r="DI218">
            <v>64670</v>
          </cell>
          <cell r="DJ218">
            <v>64671</v>
          </cell>
          <cell r="DK218">
            <v>64671</v>
          </cell>
          <cell r="DL218">
            <v>64671</v>
          </cell>
          <cell r="DM218">
            <v>0</v>
          </cell>
          <cell r="DN218">
            <v>0</v>
          </cell>
          <cell r="DO218">
            <v>0</v>
          </cell>
          <cell r="DP218">
            <v>0</v>
          </cell>
          <cell r="DQ218">
            <v>0</v>
          </cell>
          <cell r="DR218">
            <v>0</v>
          </cell>
          <cell r="DS218">
            <v>0</v>
          </cell>
          <cell r="DT218">
            <v>0</v>
          </cell>
          <cell r="DU218">
            <v>0</v>
          </cell>
          <cell r="DV218">
            <v>0</v>
          </cell>
          <cell r="DW218">
            <v>0</v>
          </cell>
          <cell r="DX218">
            <v>0</v>
          </cell>
          <cell r="DY218">
            <v>0</v>
          </cell>
          <cell r="DZ218">
            <v>0</v>
          </cell>
          <cell r="EA218">
            <v>0</v>
          </cell>
          <cell r="EB218">
            <v>0</v>
          </cell>
          <cell r="EC218">
            <v>0</v>
          </cell>
          <cell r="ED218">
            <v>0</v>
          </cell>
          <cell r="EE218">
            <v>0</v>
          </cell>
          <cell r="EF218">
            <v>0</v>
          </cell>
          <cell r="EG218">
            <v>0</v>
          </cell>
          <cell r="EH218">
            <v>0</v>
          </cell>
          <cell r="EI218">
            <v>0</v>
          </cell>
          <cell r="EJ218">
            <v>0</v>
          </cell>
          <cell r="EK218">
            <v>0</v>
          </cell>
          <cell r="EL218">
            <v>0</v>
          </cell>
          <cell r="EM218">
            <v>0</v>
          </cell>
          <cell r="EN218">
            <v>0</v>
          </cell>
          <cell r="EO218">
            <v>0</v>
          </cell>
          <cell r="EP218">
            <v>0</v>
          </cell>
          <cell r="EQ218">
            <v>0</v>
          </cell>
          <cell r="ER218">
            <v>0</v>
          </cell>
          <cell r="ES218">
            <v>0</v>
          </cell>
          <cell r="ET218">
            <v>0</v>
          </cell>
          <cell r="EU218">
            <v>0</v>
          </cell>
          <cell r="EV218">
            <v>0</v>
          </cell>
          <cell r="EW218">
            <v>0</v>
          </cell>
          <cell r="EX218">
            <v>0</v>
          </cell>
          <cell r="EY218">
            <v>0</v>
          </cell>
          <cell r="EZ218">
            <v>0</v>
          </cell>
          <cell r="FA218">
            <v>0</v>
          </cell>
          <cell r="FB218">
            <v>0</v>
          </cell>
          <cell r="FC218">
            <v>0</v>
          </cell>
          <cell r="FD218">
            <v>0</v>
          </cell>
          <cell r="FE218">
            <v>0</v>
          </cell>
          <cell r="FF218">
            <v>258683</v>
          </cell>
          <cell r="FG218">
            <v>64670</v>
          </cell>
          <cell r="FH218">
            <v>64671</v>
          </cell>
          <cell r="FI218">
            <v>64671</v>
          </cell>
          <cell r="FJ218">
            <v>64671</v>
          </cell>
          <cell r="FK218">
            <v>206001</v>
          </cell>
          <cell r="FL218">
            <v>51501</v>
          </cell>
          <cell r="FM218">
            <v>51500</v>
          </cell>
          <cell r="FN218">
            <v>51500</v>
          </cell>
          <cell r="FO218">
            <v>51500</v>
          </cell>
          <cell r="FP218">
            <v>18136</v>
          </cell>
          <cell r="FQ218">
            <v>4534</v>
          </cell>
          <cell r="FR218">
            <v>4534</v>
          </cell>
          <cell r="FS218">
            <v>4534</v>
          </cell>
          <cell r="FT218">
            <v>4534</v>
          </cell>
          <cell r="FU218">
            <v>490167</v>
          </cell>
          <cell r="FV218">
            <v>104645</v>
          </cell>
          <cell r="FW218">
            <v>124632</v>
          </cell>
          <cell r="FX218">
            <v>128064</v>
          </cell>
          <cell r="FY218">
            <v>132826</v>
          </cell>
          <cell r="FZ218">
            <v>11836</v>
          </cell>
          <cell r="GA218">
            <v>2959</v>
          </cell>
          <cell r="GB218">
            <v>2959</v>
          </cell>
          <cell r="GC218">
            <v>2959</v>
          </cell>
          <cell r="GD218">
            <v>2959</v>
          </cell>
          <cell r="GE218">
            <v>51520</v>
          </cell>
          <cell r="GF218">
            <v>13437</v>
          </cell>
          <cell r="GG218">
            <v>13272</v>
          </cell>
          <cell r="GH218">
            <v>12773</v>
          </cell>
          <cell r="GI218">
            <v>12038</v>
          </cell>
        </row>
        <row r="219">
          <cell r="AP219">
            <v>610</v>
          </cell>
          <cell r="AQ219">
            <v>110</v>
          </cell>
          <cell r="AR219">
            <v>100</v>
          </cell>
          <cell r="AS219">
            <v>250</v>
          </cell>
          <cell r="AT219">
            <v>150</v>
          </cell>
          <cell r="AU219">
            <v>0</v>
          </cell>
          <cell r="AV219">
            <v>0</v>
          </cell>
          <cell r="AW219">
            <v>0</v>
          </cell>
          <cell r="AX219">
            <v>0</v>
          </cell>
          <cell r="AY219">
            <v>0</v>
          </cell>
          <cell r="AZ219">
            <v>0</v>
          </cell>
          <cell r="BA219">
            <v>0</v>
          </cell>
          <cell r="BB219">
            <v>0</v>
          </cell>
          <cell r="BC219">
            <v>0</v>
          </cell>
          <cell r="BD219">
            <v>0</v>
          </cell>
          <cell r="BE219">
            <v>0</v>
          </cell>
          <cell r="BF219">
            <v>0</v>
          </cell>
          <cell r="BG219">
            <v>0</v>
          </cell>
          <cell r="BH219">
            <v>0</v>
          </cell>
          <cell r="BI219">
            <v>0</v>
          </cell>
          <cell r="BJ219">
            <v>0</v>
          </cell>
          <cell r="BK219">
            <v>0</v>
          </cell>
          <cell r="BL219">
            <v>0</v>
          </cell>
          <cell r="BM219">
            <v>0</v>
          </cell>
          <cell r="BN219">
            <v>0</v>
          </cell>
          <cell r="BO219">
            <v>0</v>
          </cell>
          <cell r="BP219">
            <v>0</v>
          </cell>
          <cell r="BQ219">
            <v>0</v>
          </cell>
          <cell r="BR219">
            <v>0</v>
          </cell>
          <cell r="BS219">
            <v>0</v>
          </cell>
          <cell r="BT219">
            <v>0</v>
          </cell>
          <cell r="BU219">
            <v>0</v>
          </cell>
          <cell r="BV219">
            <v>0</v>
          </cell>
          <cell r="BW219">
            <v>0</v>
          </cell>
          <cell r="BX219">
            <v>0</v>
          </cell>
          <cell r="BY219">
            <v>0</v>
          </cell>
          <cell r="BZ219">
            <v>0</v>
          </cell>
          <cell r="CA219">
            <v>0</v>
          </cell>
          <cell r="CB219">
            <v>0</v>
          </cell>
          <cell r="CC219">
            <v>0</v>
          </cell>
          <cell r="CD219">
            <v>0</v>
          </cell>
          <cell r="CE219">
            <v>0</v>
          </cell>
          <cell r="CF219">
            <v>0</v>
          </cell>
          <cell r="CG219">
            <v>0</v>
          </cell>
          <cell r="CH219">
            <v>0</v>
          </cell>
          <cell r="CI219">
            <v>0</v>
          </cell>
          <cell r="CJ219">
            <v>0</v>
          </cell>
          <cell r="CK219">
            <v>0</v>
          </cell>
          <cell r="CL219">
            <v>0</v>
          </cell>
          <cell r="CM219">
            <v>0</v>
          </cell>
          <cell r="CN219">
            <v>0</v>
          </cell>
          <cell r="CO219">
            <v>0</v>
          </cell>
          <cell r="CP219">
            <v>0</v>
          </cell>
          <cell r="CQ219">
            <v>0</v>
          </cell>
          <cell r="CR219">
            <v>0</v>
          </cell>
          <cell r="CS219">
            <v>0</v>
          </cell>
          <cell r="CT219">
            <v>0</v>
          </cell>
          <cell r="CU219">
            <v>0</v>
          </cell>
          <cell r="CV219">
            <v>0</v>
          </cell>
          <cell r="CW219">
            <v>0</v>
          </cell>
          <cell r="CX219">
            <v>0</v>
          </cell>
          <cell r="CY219">
            <v>0</v>
          </cell>
          <cell r="CZ219">
            <v>0</v>
          </cell>
          <cell r="DA219">
            <v>0</v>
          </cell>
          <cell r="DB219">
            <v>0</v>
          </cell>
          <cell r="DC219">
            <v>0</v>
          </cell>
          <cell r="DD219">
            <v>0</v>
          </cell>
          <cell r="DE219">
            <v>0</v>
          </cell>
          <cell r="DF219">
            <v>0</v>
          </cell>
          <cell r="DG219">
            <v>0</v>
          </cell>
          <cell r="DH219">
            <v>0</v>
          </cell>
          <cell r="DI219">
            <v>0</v>
          </cell>
          <cell r="DJ219">
            <v>0</v>
          </cell>
          <cell r="DK219">
            <v>0</v>
          </cell>
          <cell r="DL219">
            <v>0</v>
          </cell>
          <cell r="DM219">
            <v>0</v>
          </cell>
          <cell r="DN219">
            <v>0</v>
          </cell>
          <cell r="DO219">
            <v>0</v>
          </cell>
          <cell r="DP219">
            <v>0</v>
          </cell>
          <cell r="DQ219">
            <v>0</v>
          </cell>
          <cell r="DR219">
            <v>0</v>
          </cell>
          <cell r="DS219">
            <v>0</v>
          </cell>
          <cell r="DT219">
            <v>0</v>
          </cell>
          <cell r="DU219">
            <v>0</v>
          </cell>
          <cell r="DV219">
            <v>0</v>
          </cell>
          <cell r="DW219">
            <v>0</v>
          </cell>
          <cell r="DX219">
            <v>0</v>
          </cell>
          <cell r="DY219">
            <v>0</v>
          </cell>
          <cell r="DZ219">
            <v>0</v>
          </cell>
          <cell r="EA219">
            <v>0</v>
          </cell>
          <cell r="EB219">
            <v>0</v>
          </cell>
          <cell r="EC219">
            <v>0</v>
          </cell>
          <cell r="ED219">
            <v>0</v>
          </cell>
          <cell r="EE219">
            <v>0</v>
          </cell>
          <cell r="EF219">
            <v>0</v>
          </cell>
          <cell r="EG219">
            <v>0</v>
          </cell>
          <cell r="EH219">
            <v>0</v>
          </cell>
          <cell r="EI219">
            <v>0</v>
          </cell>
          <cell r="EJ219">
            <v>0</v>
          </cell>
          <cell r="EK219">
            <v>0</v>
          </cell>
          <cell r="EL219">
            <v>0</v>
          </cell>
          <cell r="EM219">
            <v>0</v>
          </cell>
          <cell r="EN219">
            <v>0</v>
          </cell>
          <cell r="EO219">
            <v>0</v>
          </cell>
          <cell r="EP219">
            <v>0</v>
          </cell>
          <cell r="EQ219">
            <v>0</v>
          </cell>
          <cell r="ER219">
            <v>0</v>
          </cell>
          <cell r="ES219">
            <v>0</v>
          </cell>
          <cell r="ET219">
            <v>0</v>
          </cell>
          <cell r="EU219">
            <v>0</v>
          </cell>
          <cell r="EV219">
            <v>0</v>
          </cell>
          <cell r="EW219">
            <v>0</v>
          </cell>
          <cell r="EX219">
            <v>0</v>
          </cell>
          <cell r="EY219">
            <v>0</v>
          </cell>
          <cell r="EZ219">
            <v>0</v>
          </cell>
          <cell r="FA219">
            <v>0</v>
          </cell>
          <cell r="FB219">
            <v>0</v>
          </cell>
          <cell r="FC219">
            <v>0</v>
          </cell>
          <cell r="FD219">
            <v>0</v>
          </cell>
          <cell r="FE219">
            <v>0</v>
          </cell>
          <cell r="FF219">
            <v>0</v>
          </cell>
          <cell r="FG219">
            <v>0</v>
          </cell>
          <cell r="FH219">
            <v>0</v>
          </cell>
          <cell r="FI219">
            <v>0</v>
          </cell>
          <cell r="FJ219">
            <v>0</v>
          </cell>
          <cell r="FK219">
            <v>0</v>
          </cell>
          <cell r="FL219">
            <v>0</v>
          </cell>
          <cell r="FM219">
            <v>0</v>
          </cell>
          <cell r="FN219">
            <v>0</v>
          </cell>
          <cell r="FO219">
            <v>0</v>
          </cell>
          <cell r="FP219">
            <v>34672</v>
          </cell>
          <cell r="FQ219">
            <v>8668</v>
          </cell>
          <cell r="FR219">
            <v>8668</v>
          </cell>
          <cell r="FS219">
            <v>8668</v>
          </cell>
          <cell r="FT219">
            <v>8668</v>
          </cell>
          <cell r="FU219">
            <v>1524461</v>
          </cell>
          <cell r="FV219">
            <v>325456</v>
          </cell>
          <cell r="FW219">
            <v>387615</v>
          </cell>
          <cell r="FX219">
            <v>398291</v>
          </cell>
          <cell r="FY219">
            <v>413099</v>
          </cell>
          <cell r="FZ219">
            <v>4004</v>
          </cell>
          <cell r="GA219">
            <v>1001</v>
          </cell>
          <cell r="GB219">
            <v>1001</v>
          </cell>
          <cell r="GC219">
            <v>1001</v>
          </cell>
          <cell r="GD219">
            <v>1001</v>
          </cell>
          <cell r="GE219">
            <v>19126</v>
          </cell>
          <cell r="GF219">
            <v>4880</v>
          </cell>
          <cell r="GG219">
            <v>4851</v>
          </cell>
          <cell r="GH219">
            <v>4763</v>
          </cell>
          <cell r="GI219">
            <v>4632</v>
          </cell>
        </row>
        <row r="220">
          <cell r="AP220">
            <v>3170</v>
          </cell>
          <cell r="AQ220">
            <v>580</v>
          </cell>
          <cell r="AR220">
            <v>900</v>
          </cell>
          <cell r="AS220">
            <v>640</v>
          </cell>
          <cell r="AT220">
            <v>1050</v>
          </cell>
          <cell r="AU220">
            <v>11314078</v>
          </cell>
          <cell r="AV220">
            <v>2819507</v>
          </cell>
          <cell r="AW220">
            <v>2830694</v>
          </cell>
          <cell r="AX220">
            <v>2830694</v>
          </cell>
          <cell r="AY220">
            <v>2833183</v>
          </cell>
          <cell r="AZ220">
            <v>2608000</v>
          </cell>
          <cell r="BA220">
            <v>646000</v>
          </cell>
          <cell r="BB220">
            <v>654000</v>
          </cell>
          <cell r="BC220">
            <v>654000</v>
          </cell>
          <cell r="BD220">
            <v>654000</v>
          </cell>
          <cell r="BE220">
            <v>1695200</v>
          </cell>
          <cell r="BF220">
            <v>419900</v>
          </cell>
          <cell r="BG220">
            <v>425100</v>
          </cell>
          <cell r="BH220">
            <v>425100</v>
          </cell>
          <cell r="BI220">
            <v>425100</v>
          </cell>
          <cell r="BJ220">
            <v>912800</v>
          </cell>
          <cell r="BK220">
            <v>226100</v>
          </cell>
          <cell r="BL220">
            <v>228900</v>
          </cell>
          <cell r="BM220">
            <v>228900</v>
          </cell>
          <cell r="BN220">
            <v>228900</v>
          </cell>
          <cell r="BO220">
            <v>528000</v>
          </cell>
          <cell r="BP220">
            <v>132000</v>
          </cell>
          <cell r="BQ220">
            <v>132000</v>
          </cell>
          <cell r="BR220">
            <v>132000</v>
          </cell>
          <cell r="BS220">
            <v>132000</v>
          </cell>
          <cell r="BT220">
            <v>27370</v>
          </cell>
          <cell r="BU220">
            <v>6670</v>
          </cell>
          <cell r="BV220">
            <v>6900</v>
          </cell>
          <cell r="BW220">
            <v>6900</v>
          </cell>
          <cell r="BX220">
            <v>6900</v>
          </cell>
          <cell r="BY220">
            <v>23800</v>
          </cell>
          <cell r="BZ220">
            <v>5800</v>
          </cell>
          <cell r="CA220">
            <v>6000</v>
          </cell>
          <cell r="CB220">
            <v>6000</v>
          </cell>
          <cell r="CC220">
            <v>6000</v>
          </cell>
          <cell r="CD220">
            <v>3570</v>
          </cell>
          <cell r="CE220">
            <v>870</v>
          </cell>
          <cell r="CF220">
            <v>900</v>
          </cell>
          <cell r="CG220">
            <v>900</v>
          </cell>
          <cell r="CH220">
            <v>900</v>
          </cell>
          <cell r="CI220">
            <v>0</v>
          </cell>
          <cell r="CJ220">
            <v>0</v>
          </cell>
          <cell r="CK220">
            <v>0</v>
          </cell>
          <cell r="CL220">
            <v>0</v>
          </cell>
          <cell r="CM220">
            <v>0</v>
          </cell>
          <cell r="CN220">
            <v>1056745</v>
          </cell>
          <cell r="CO220">
            <v>263564</v>
          </cell>
          <cell r="CP220">
            <v>263564</v>
          </cell>
          <cell r="CQ220">
            <v>263564</v>
          </cell>
          <cell r="CR220">
            <v>266053</v>
          </cell>
          <cell r="CS220">
            <v>789000</v>
          </cell>
          <cell r="CT220">
            <v>197250</v>
          </cell>
          <cell r="CU220">
            <v>197250</v>
          </cell>
          <cell r="CV220">
            <v>197250</v>
          </cell>
          <cell r="CW220">
            <v>197250</v>
          </cell>
          <cell r="CX220">
            <v>6297043</v>
          </cell>
          <cell r="CY220">
            <v>1572043</v>
          </cell>
          <cell r="CZ220">
            <v>1575000</v>
          </cell>
          <cell r="DA220">
            <v>1575000</v>
          </cell>
          <cell r="DB220">
            <v>1575000</v>
          </cell>
          <cell r="DC220">
            <v>7920</v>
          </cell>
          <cell r="DD220">
            <v>1980</v>
          </cell>
          <cell r="DE220">
            <v>1980</v>
          </cell>
          <cell r="DF220">
            <v>1980</v>
          </cell>
          <cell r="DG220">
            <v>1980</v>
          </cell>
          <cell r="DH220">
            <v>6899494</v>
          </cell>
          <cell r="DI220">
            <v>1820554</v>
          </cell>
          <cell r="DJ220">
            <v>1656941</v>
          </cell>
          <cell r="DK220">
            <v>1726749</v>
          </cell>
          <cell r="DL220">
            <v>1695250</v>
          </cell>
          <cell r="DM220">
            <v>3215500</v>
          </cell>
          <cell r="DN220">
            <v>956001</v>
          </cell>
          <cell r="DO220">
            <v>776874</v>
          </cell>
          <cell r="DP220">
            <v>746876</v>
          </cell>
          <cell r="DQ220">
            <v>735749</v>
          </cell>
          <cell r="DR220">
            <v>0</v>
          </cell>
          <cell r="DS220">
            <v>0</v>
          </cell>
          <cell r="DT220">
            <v>0</v>
          </cell>
          <cell r="DU220">
            <v>0</v>
          </cell>
          <cell r="DV220">
            <v>0</v>
          </cell>
          <cell r="DW220">
            <v>3110000</v>
          </cell>
          <cell r="DX220">
            <v>926251</v>
          </cell>
          <cell r="DY220">
            <v>751499</v>
          </cell>
          <cell r="DZ220">
            <v>721501</v>
          </cell>
          <cell r="EA220">
            <v>710749</v>
          </cell>
          <cell r="EB220">
            <v>2587000</v>
          </cell>
          <cell r="EC220">
            <v>755501</v>
          </cell>
          <cell r="ED220">
            <v>630749</v>
          </cell>
          <cell r="EE220">
            <v>600751</v>
          </cell>
          <cell r="EF220">
            <v>599999</v>
          </cell>
          <cell r="EG220">
            <v>523000</v>
          </cell>
          <cell r="EH220">
            <v>170750</v>
          </cell>
          <cell r="EI220">
            <v>120750</v>
          </cell>
          <cell r="EJ220">
            <v>120750</v>
          </cell>
          <cell r="EK220">
            <v>110750</v>
          </cell>
          <cell r="EL220">
            <v>105500</v>
          </cell>
          <cell r="EM220">
            <v>29750</v>
          </cell>
          <cell r="EN220">
            <v>25375</v>
          </cell>
          <cell r="EO220">
            <v>25375</v>
          </cell>
          <cell r="EP220">
            <v>25000</v>
          </cell>
          <cell r="EQ220">
            <v>6500</v>
          </cell>
          <cell r="ER220">
            <v>1775</v>
          </cell>
          <cell r="ES220">
            <v>1600</v>
          </cell>
          <cell r="ET220">
            <v>1600</v>
          </cell>
          <cell r="EU220">
            <v>1525</v>
          </cell>
          <cell r="EV220">
            <v>0</v>
          </cell>
          <cell r="EW220">
            <v>0</v>
          </cell>
          <cell r="EX220">
            <v>0</v>
          </cell>
          <cell r="EY220">
            <v>0</v>
          </cell>
          <cell r="EZ220">
            <v>0</v>
          </cell>
          <cell r="FA220">
            <v>565000</v>
          </cell>
          <cell r="FB220">
            <v>92500</v>
          </cell>
          <cell r="FC220">
            <v>92500</v>
          </cell>
          <cell r="FD220">
            <v>190000</v>
          </cell>
          <cell r="FE220">
            <v>190000</v>
          </cell>
          <cell r="FF220">
            <v>3112494</v>
          </cell>
          <cell r="FG220">
            <v>770278</v>
          </cell>
          <cell r="FH220">
            <v>785967</v>
          </cell>
          <cell r="FI220">
            <v>788273</v>
          </cell>
          <cell r="FJ220">
            <v>767976</v>
          </cell>
          <cell r="FK220">
            <v>215911</v>
          </cell>
          <cell r="FL220">
            <v>53977</v>
          </cell>
          <cell r="FM220">
            <v>53978</v>
          </cell>
          <cell r="FN220">
            <v>53978</v>
          </cell>
          <cell r="FO220">
            <v>53978</v>
          </cell>
          <cell r="FP220">
            <v>1864</v>
          </cell>
          <cell r="FQ220">
            <v>466</v>
          </cell>
          <cell r="FR220">
            <v>466</v>
          </cell>
          <cell r="FS220">
            <v>466</v>
          </cell>
          <cell r="FT220">
            <v>466</v>
          </cell>
          <cell r="FU220">
            <v>3263232</v>
          </cell>
          <cell r="FV220">
            <v>696664</v>
          </cell>
          <cell r="FW220">
            <v>829721</v>
          </cell>
          <cell r="FX220">
            <v>852575</v>
          </cell>
          <cell r="FY220">
            <v>884272</v>
          </cell>
          <cell r="FZ220">
            <v>197408</v>
          </cell>
          <cell r="GA220">
            <v>49369</v>
          </cell>
          <cell r="GB220">
            <v>49369</v>
          </cell>
          <cell r="GC220">
            <v>49342</v>
          </cell>
          <cell r="GD220">
            <v>49328</v>
          </cell>
          <cell r="GE220">
            <v>51756</v>
          </cell>
          <cell r="GF220">
            <v>13498</v>
          </cell>
          <cell r="GG220">
            <v>13333</v>
          </cell>
          <cell r="GH220">
            <v>12832</v>
          </cell>
          <cell r="GI220">
            <v>12093</v>
          </cell>
        </row>
        <row r="221">
          <cell r="AP221">
            <v>0</v>
          </cell>
          <cell r="AQ221">
            <v>0</v>
          </cell>
          <cell r="AR221">
            <v>0</v>
          </cell>
          <cell r="AS221">
            <v>0</v>
          </cell>
          <cell r="AT221">
            <v>0</v>
          </cell>
          <cell r="AU221">
            <v>0</v>
          </cell>
          <cell r="AV221">
            <v>0</v>
          </cell>
          <cell r="AW221">
            <v>0</v>
          </cell>
          <cell r="AX221">
            <v>0</v>
          </cell>
          <cell r="AY221">
            <v>0</v>
          </cell>
          <cell r="AZ221">
            <v>0</v>
          </cell>
          <cell r="BA221">
            <v>0</v>
          </cell>
          <cell r="BB221">
            <v>0</v>
          </cell>
          <cell r="BC221">
            <v>0</v>
          </cell>
          <cell r="BD221">
            <v>0</v>
          </cell>
          <cell r="BE221">
            <v>0</v>
          </cell>
          <cell r="BF221">
            <v>0</v>
          </cell>
          <cell r="BG221">
            <v>0</v>
          </cell>
          <cell r="BH221">
            <v>0</v>
          </cell>
          <cell r="BI221">
            <v>0</v>
          </cell>
          <cell r="BJ221">
            <v>0</v>
          </cell>
          <cell r="BK221">
            <v>0</v>
          </cell>
          <cell r="BL221">
            <v>0</v>
          </cell>
          <cell r="BM221">
            <v>0</v>
          </cell>
          <cell r="BN221">
            <v>0</v>
          </cell>
          <cell r="BO221">
            <v>0</v>
          </cell>
          <cell r="BP221">
            <v>0</v>
          </cell>
          <cell r="BQ221">
            <v>0</v>
          </cell>
          <cell r="BR221">
            <v>0</v>
          </cell>
          <cell r="BS221">
            <v>0</v>
          </cell>
          <cell r="BT221">
            <v>0</v>
          </cell>
          <cell r="BU221">
            <v>0</v>
          </cell>
          <cell r="BV221">
            <v>0</v>
          </cell>
          <cell r="BW221">
            <v>0</v>
          </cell>
          <cell r="BX221">
            <v>0</v>
          </cell>
          <cell r="BY221">
            <v>0</v>
          </cell>
          <cell r="BZ221">
            <v>0</v>
          </cell>
          <cell r="CA221">
            <v>0</v>
          </cell>
          <cell r="CB221">
            <v>0</v>
          </cell>
          <cell r="CC221">
            <v>0</v>
          </cell>
          <cell r="CD221">
            <v>0</v>
          </cell>
          <cell r="CE221">
            <v>0</v>
          </cell>
          <cell r="CF221">
            <v>0</v>
          </cell>
          <cell r="CG221">
            <v>0</v>
          </cell>
          <cell r="CH221">
            <v>0</v>
          </cell>
          <cell r="CI221">
            <v>0</v>
          </cell>
          <cell r="CJ221">
            <v>0</v>
          </cell>
          <cell r="CK221">
            <v>0</v>
          </cell>
          <cell r="CL221">
            <v>0</v>
          </cell>
          <cell r="CM221">
            <v>0</v>
          </cell>
          <cell r="CN221">
            <v>0</v>
          </cell>
          <cell r="CO221">
            <v>0</v>
          </cell>
          <cell r="CP221">
            <v>0</v>
          </cell>
          <cell r="CQ221">
            <v>0</v>
          </cell>
          <cell r="CR221">
            <v>0</v>
          </cell>
          <cell r="CS221">
            <v>0</v>
          </cell>
          <cell r="CT221">
            <v>0</v>
          </cell>
          <cell r="CU221">
            <v>0</v>
          </cell>
          <cell r="CV221">
            <v>0</v>
          </cell>
          <cell r="CW221">
            <v>0</v>
          </cell>
          <cell r="CX221">
            <v>0</v>
          </cell>
          <cell r="CY221">
            <v>0</v>
          </cell>
          <cell r="CZ221">
            <v>0</v>
          </cell>
          <cell r="DA221">
            <v>0</v>
          </cell>
          <cell r="DB221">
            <v>0</v>
          </cell>
          <cell r="DC221">
            <v>0</v>
          </cell>
          <cell r="DD221">
            <v>0</v>
          </cell>
          <cell r="DE221">
            <v>0</v>
          </cell>
          <cell r="DF221">
            <v>0</v>
          </cell>
          <cell r="DG221">
            <v>0</v>
          </cell>
          <cell r="DH221">
            <v>0</v>
          </cell>
          <cell r="DI221">
            <v>0</v>
          </cell>
          <cell r="DJ221">
            <v>0</v>
          </cell>
          <cell r="DK221">
            <v>0</v>
          </cell>
          <cell r="DL221">
            <v>0</v>
          </cell>
          <cell r="DM221">
            <v>0</v>
          </cell>
          <cell r="DN221">
            <v>0</v>
          </cell>
          <cell r="DO221">
            <v>0</v>
          </cell>
          <cell r="DP221">
            <v>0</v>
          </cell>
          <cell r="DQ221">
            <v>0</v>
          </cell>
          <cell r="DR221">
            <v>0</v>
          </cell>
          <cell r="DS221">
            <v>0</v>
          </cell>
          <cell r="DT221">
            <v>0</v>
          </cell>
          <cell r="DU221">
            <v>0</v>
          </cell>
          <cell r="DV221">
            <v>0</v>
          </cell>
          <cell r="DW221">
            <v>0</v>
          </cell>
          <cell r="DX221">
            <v>0</v>
          </cell>
          <cell r="DY221">
            <v>0</v>
          </cell>
          <cell r="DZ221">
            <v>0</v>
          </cell>
          <cell r="EA221">
            <v>0</v>
          </cell>
          <cell r="EB221">
            <v>0</v>
          </cell>
          <cell r="EC221">
            <v>0</v>
          </cell>
          <cell r="ED221">
            <v>0</v>
          </cell>
          <cell r="EE221">
            <v>0</v>
          </cell>
          <cell r="EF221">
            <v>0</v>
          </cell>
          <cell r="EG221">
            <v>0</v>
          </cell>
          <cell r="EH221">
            <v>0</v>
          </cell>
          <cell r="EI221">
            <v>0</v>
          </cell>
          <cell r="EJ221">
            <v>0</v>
          </cell>
          <cell r="EK221">
            <v>0</v>
          </cell>
          <cell r="EL221">
            <v>0</v>
          </cell>
          <cell r="EM221">
            <v>0</v>
          </cell>
          <cell r="EN221">
            <v>0</v>
          </cell>
          <cell r="EO221">
            <v>0</v>
          </cell>
          <cell r="EP221">
            <v>0</v>
          </cell>
          <cell r="EQ221">
            <v>0</v>
          </cell>
          <cell r="ER221">
            <v>0</v>
          </cell>
          <cell r="ES221">
            <v>0</v>
          </cell>
          <cell r="ET221">
            <v>0</v>
          </cell>
          <cell r="EU221">
            <v>0</v>
          </cell>
          <cell r="EV221">
            <v>0</v>
          </cell>
          <cell r="EW221">
            <v>0</v>
          </cell>
          <cell r="EX221">
            <v>0</v>
          </cell>
          <cell r="EY221">
            <v>0</v>
          </cell>
          <cell r="EZ221">
            <v>0</v>
          </cell>
          <cell r="FA221">
            <v>0</v>
          </cell>
          <cell r="FB221">
            <v>0</v>
          </cell>
          <cell r="FC221">
            <v>0</v>
          </cell>
          <cell r="FD221">
            <v>0</v>
          </cell>
          <cell r="FE221">
            <v>0</v>
          </cell>
          <cell r="FF221">
            <v>0</v>
          </cell>
          <cell r="FG221">
            <v>0</v>
          </cell>
          <cell r="FH221">
            <v>0</v>
          </cell>
          <cell r="FI221">
            <v>0</v>
          </cell>
          <cell r="FJ221">
            <v>0</v>
          </cell>
          <cell r="FK221">
            <v>0</v>
          </cell>
          <cell r="FL221">
            <v>0</v>
          </cell>
          <cell r="FM221">
            <v>0</v>
          </cell>
          <cell r="FN221">
            <v>0</v>
          </cell>
          <cell r="FO221">
            <v>0</v>
          </cell>
          <cell r="FP221">
            <v>0</v>
          </cell>
          <cell r="FQ221">
            <v>0</v>
          </cell>
          <cell r="FR221">
            <v>0</v>
          </cell>
          <cell r="FS221">
            <v>0</v>
          </cell>
          <cell r="FT221">
            <v>0</v>
          </cell>
          <cell r="FU221">
            <v>0</v>
          </cell>
          <cell r="FV221">
            <v>0</v>
          </cell>
          <cell r="FW221">
            <v>0</v>
          </cell>
          <cell r="FX221">
            <v>0</v>
          </cell>
          <cell r="FY221">
            <v>0</v>
          </cell>
          <cell r="FZ221">
            <v>0</v>
          </cell>
          <cell r="GA221">
            <v>0</v>
          </cell>
          <cell r="GB221">
            <v>0</v>
          </cell>
          <cell r="GC221">
            <v>0</v>
          </cell>
          <cell r="GD221">
            <v>0</v>
          </cell>
          <cell r="GE221">
            <v>1948</v>
          </cell>
          <cell r="GF221">
            <v>508</v>
          </cell>
          <cell r="GG221">
            <v>502</v>
          </cell>
          <cell r="GH221">
            <v>483</v>
          </cell>
          <cell r="GI221">
            <v>455</v>
          </cell>
        </row>
        <row r="222">
          <cell r="AP222">
            <v>0</v>
          </cell>
          <cell r="AQ222">
            <v>0</v>
          </cell>
          <cell r="AR222">
            <v>0</v>
          </cell>
          <cell r="AS222">
            <v>0</v>
          </cell>
          <cell r="AT222">
            <v>0</v>
          </cell>
          <cell r="AU222">
            <v>0</v>
          </cell>
          <cell r="AV222">
            <v>0</v>
          </cell>
          <cell r="AW222">
            <v>0</v>
          </cell>
          <cell r="AX222">
            <v>0</v>
          </cell>
          <cell r="AY222">
            <v>0</v>
          </cell>
          <cell r="AZ222">
            <v>0</v>
          </cell>
          <cell r="BA222">
            <v>0</v>
          </cell>
          <cell r="BB222">
            <v>0</v>
          </cell>
          <cell r="BC222">
            <v>0</v>
          </cell>
          <cell r="BD222">
            <v>0</v>
          </cell>
          <cell r="BE222">
            <v>0</v>
          </cell>
          <cell r="BF222">
            <v>0</v>
          </cell>
          <cell r="BG222">
            <v>0</v>
          </cell>
          <cell r="BH222">
            <v>0</v>
          </cell>
          <cell r="BI222">
            <v>0</v>
          </cell>
          <cell r="BJ222">
            <v>0</v>
          </cell>
          <cell r="BK222">
            <v>0</v>
          </cell>
          <cell r="BL222">
            <v>0</v>
          </cell>
          <cell r="BM222">
            <v>0</v>
          </cell>
          <cell r="BN222">
            <v>0</v>
          </cell>
          <cell r="BO222">
            <v>0</v>
          </cell>
          <cell r="BP222">
            <v>0</v>
          </cell>
          <cell r="BQ222">
            <v>0</v>
          </cell>
          <cell r="BR222">
            <v>0</v>
          </cell>
          <cell r="BS222">
            <v>0</v>
          </cell>
          <cell r="BT222">
            <v>0</v>
          </cell>
          <cell r="BU222">
            <v>0</v>
          </cell>
          <cell r="BV222">
            <v>0</v>
          </cell>
          <cell r="BW222">
            <v>0</v>
          </cell>
          <cell r="BX222">
            <v>0</v>
          </cell>
          <cell r="BY222">
            <v>0</v>
          </cell>
          <cell r="BZ222">
            <v>0</v>
          </cell>
          <cell r="CA222">
            <v>0</v>
          </cell>
          <cell r="CB222">
            <v>0</v>
          </cell>
          <cell r="CC222">
            <v>0</v>
          </cell>
          <cell r="CD222">
            <v>0</v>
          </cell>
          <cell r="CE222">
            <v>0</v>
          </cell>
          <cell r="CF222">
            <v>0</v>
          </cell>
          <cell r="CG222">
            <v>0</v>
          </cell>
          <cell r="CH222">
            <v>0</v>
          </cell>
          <cell r="CI222">
            <v>0</v>
          </cell>
          <cell r="CJ222">
            <v>0</v>
          </cell>
          <cell r="CK222">
            <v>0</v>
          </cell>
          <cell r="CL222">
            <v>0</v>
          </cell>
          <cell r="CM222">
            <v>0</v>
          </cell>
          <cell r="CN222">
            <v>0</v>
          </cell>
          <cell r="CO222">
            <v>0</v>
          </cell>
          <cell r="CP222">
            <v>0</v>
          </cell>
          <cell r="CQ222">
            <v>0</v>
          </cell>
          <cell r="CR222">
            <v>0</v>
          </cell>
          <cell r="CS222">
            <v>0</v>
          </cell>
          <cell r="CT222">
            <v>0</v>
          </cell>
          <cell r="CU222">
            <v>0</v>
          </cell>
          <cell r="CV222">
            <v>0</v>
          </cell>
          <cell r="CW222">
            <v>0</v>
          </cell>
          <cell r="CX222">
            <v>0</v>
          </cell>
          <cell r="CY222">
            <v>0</v>
          </cell>
          <cell r="CZ222">
            <v>0</v>
          </cell>
          <cell r="DA222">
            <v>0</v>
          </cell>
          <cell r="DB222">
            <v>0</v>
          </cell>
          <cell r="DC222">
            <v>0</v>
          </cell>
          <cell r="DD222">
            <v>0</v>
          </cell>
          <cell r="DE222">
            <v>0</v>
          </cell>
          <cell r="DF222">
            <v>0</v>
          </cell>
          <cell r="DG222">
            <v>0</v>
          </cell>
          <cell r="DH222">
            <v>0</v>
          </cell>
          <cell r="DI222">
            <v>0</v>
          </cell>
          <cell r="DJ222">
            <v>0</v>
          </cell>
          <cell r="DK222">
            <v>0</v>
          </cell>
          <cell r="DL222">
            <v>0</v>
          </cell>
          <cell r="DM222">
            <v>0</v>
          </cell>
          <cell r="DN222">
            <v>0</v>
          </cell>
          <cell r="DO222">
            <v>0</v>
          </cell>
          <cell r="DP222">
            <v>0</v>
          </cell>
          <cell r="DQ222">
            <v>0</v>
          </cell>
          <cell r="DR222">
            <v>0</v>
          </cell>
          <cell r="DS222">
            <v>0</v>
          </cell>
          <cell r="DT222">
            <v>0</v>
          </cell>
          <cell r="DU222">
            <v>0</v>
          </cell>
          <cell r="DV222">
            <v>0</v>
          </cell>
          <cell r="DW222">
            <v>0</v>
          </cell>
          <cell r="DX222">
            <v>0</v>
          </cell>
          <cell r="DY222">
            <v>0</v>
          </cell>
          <cell r="DZ222">
            <v>0</v>
          </cell>
          <cell r="EA222">
            <v>0</v>
          </cell>
          <cell r="EB222">
            <v>0</v>
          </cell>
          <cell r="EC222">
            <v>0</v>
          </cell>
          <cell r="ED222">
            <v>0</v>
          </cell>
          <cell r="EE222">
            <v>0</v>
          </cell>
          <cell r="EF222">
            <v>0</v>
          </cell>
          <cell r="EG222">
            <v>0</v>
          </cell>
          <cell r="EH222">
            <v>0</v>
          </cell>
          <cell r="EI222">
            <v>0</v>
          </cell>
          <cell r="EJ222">
            <v>0</v>
          </cell>
          <cell r="EK222">
            <v>0</v>
          </cell>
          <cell r="EL222">
            <v>0</v>
          </cell>
          <cell r="EM222">
            <v>0</v>
          </cell>
          <cell r="EN222">
            <v>0</v>
          </cell>
          <cell r="EO222">
            <v>0</v>
          </cell>
          <cell r="EP222">
            <v>0</v>
          </cell>
          <cell r="EQ222">
            <v>0</v>
          </cell>
          <cell r="ER222">
            <v>0</v>
          </cell>
          <cell r="ES222">
            <v>0</v>
          </cell>
          <cell r="ET222">
            <v>0</v>
          </cell>
          <cell r="EU222">
            <v>0</v>
          </cell>
          <cell r="EV222">
            <v>0</v>
          </cell>
          <cell r="EW222">
            <v>0</v>
          </cell>
          <cell r="EX222">
            <v>0</v>
          </cell>
          <cell r="EY222">
            <v>0</v>
          </cell>
          <cell r="EZ222">
            <v>0</v>
          </cell>
          <cell r="FA222">
            <v>0</v>
          </cell>
          <cell r="FB222">
            <v>0</v>
          </cell>
          <cell r="FC222">
            <v>0</v>
          </cell>
          <cell r="FD222">
            <v>0</v>
          </cell>
          <cell r="FE222">
            <v>0</v>
          </cell>
          <cell r="FF222">
            <v>0</v>
          </cell>
          <cell r="FG222">
            <v>0</v>
          </cell>
          <cell r="FH222">
            <v>0</v>
          </cell>
          <cell r="FI222">
            <v>0</v>
          </cell>
          <cell r="FJ222">
            <v>0</v>
          </cell>
          <cell r="FK222">
            <v>0</v>
          </cell>
          <cell r="FL222">
            <v>0</v>
          </cell>
          <cell r="FM222">
            <v>0</v>
          </cell>
          <cell r="FN222">
            <v>0</v>
          </cell>
          <cell r="FO222">
            <v>0</v>
          </cell>
          <cell r="FP222">
            <v>0</v>
          </cell>
          <cell r="FQ222">
            <v>0</v>
          </cell>
          <cell r="FR222">
            <v>0</v>
          </cell>
          <cell r="FS222">
            <v>0</v>
          </cell>
          <cell r="FT222">
            <v>0</v>
          </cell>
          <cell r="FU222">
            <v>16048</v>
          </cell>
          <cell r="FV222">
            <v>3426</v>
          </cell>
          <cell r="FW222">
            <v>4080</v>
          </cell>
          <cell r="FX222">
            <v>4193</v>
          </cell>
          <cell r="FY222">
            <v>4349</v>
          </cell>
          <cell r="FZ222">
            <v>7908</v>
          </cell>
          <cell r="GA222">
            <v>1977</v>
          </cell>
          <cell r="GB222">
            <v>1977</v>
          </cell>
          <cell r="GC222">
            <v>1977</v>
          </cell>
          <cell r="GD222">
            <v>1977</v>
          </cell>
          <cell r="GE222">
            <v>0</v>
          </cell>
          <cell r="GF222">
            <v>0</v>
          </cell>
          <cell r="GG222">
            <v>0</v>
          </cell>
          <cell r="GH222">
            <v>0</v>
          </cell>
          <cell r="GI222">
            <v>0</v>
          </cell>
        </row>
        <row r="229">
          <cell r="AP229">
            <v>0</v>
          </cell>
        </row>
        <row r="230">
          <cell r="AP230">
            <v>49470</v>
          </cell>
          <cell r="AQ230">
            <v>5190</v>
          </cell>
          <cell r="AR230">
            <v>18170</v>
          </cell>
          <cell r="AS230">
            <v>6895</v>
          </cell>
          <cell r="AT230">
            <v>19215</v>
          </cell>
          <cell r="AU230">
            <v>11399821</v>
          </cell>
          <cell r="AV230">
            <v>2840943</v>
          </cell>
          <cell r="AW230">
            <v>2852130</v>
          </cell>
          <cell r="AX230">
            <v>2852130</v>
          </cell>
          <cell r="AY230">
            <v>2854618</v>
          </cell>
          <cell r="AZ230">
            <v>2608000</v>
          </cell>
          <cell r="BA230">
            <v>646000</v>
          </cell>
          <cell r="BB230">
            <v>654000</v>
          </cell>
          <cell r="BC230">
            <v>654000</v>
          </cell>
          <cell r="BD230">
            <v>654000</v>
          </cell>
          <cell r="BE230">
            <v>1695200</v>
          </cell>
          <cell r="BF230">
            <v>419900</v>
          </cell>
          <cell r="BG230">
            <v>425100</v>
          </cell>
          <cell r="BH230">
            <v>425100</v>
          </cell>
          <cell r="BI230">
            <v>425100</v>
          </cell>
          <cell r="BJ230">
            <v>912800</v>
          </cell>
          <cell r="BK230">
            <v>226100</v>
          </cell>
          <cell r="BL230">
            <v>228900</v>
          </cell>
          <cell r="BM230">
            <v>228900</v>
          </cell>
          <cell r="BN230">
            <v>228900</v>
          </cell>
          <cell r="BO230">
            <v>528000</v>
          </cell>
          <cell r="BP230">
            <v>132000</v>
          </cell>
          <cell r="BQ230">
            <v>132000</v>
          </cell>
          <cell r="BR230">
            <v>132000</v>
          </cell>
          <cell r="BS230">
            <v>132000</v>
          </cell>
          <cell r="BT230">
            <v>27370</v>
          </cell>
          <cell r="BU230">
            <v>6670</v>
          </cell>
          <cell r="BV230">
            <v>6900</v>
          </cell>
          <cell r="BW230">
            <v>6900</v>
          </cell>
          <cell r="BX230">
            <v>6900</v>
          </cell>
          <cell r="BY230">
            <v>23800</v>
          </cell>
          <cell r="BZ230">
            <v>5800</v>
          </cell>
          <cell r="CA230">
            <v>6000</v>
          </cell>
          <cell r="CB230">
            <v>6000</v>
          </cell>
          <cell r="CC230">
            <v>6000</v>
          </cell>
          <cell r="CD230">
            <v>3570</v>
          </cell>
          <cell r="CE230">
            <v>870</v>
          </cell>
          <cell r="CF230">
            <v>900</v>
          </cell>
          <cell r="CG230">
            <v>900</v>
          </cell>
          <cell r="CH230">
            <v>900</v>
          </cell>
          <cell r="CI230">
            <v>0</v>
          </cell>
          <cell r="CJ230">
            <v>0</v>
          </cell>
          <cell r="CK230">
            <v>0</v>
          </cell>
          <cell r="CL230">
            <v>0</v>
          </cell>
          <cell r="CM230">
            <v>0</v>
          </cell>
          <cell r="CN230">
            <v>1142488</v>
          </cell>
          <cell r="CO230">
            <v>285000</v>
          </cell>
          <cell r="CP230">
            <v>285000</v>
          </cell>
          <cell r="CQ230">
            <v>285000</v>
          </cell>
          <cell r="CR230">
            <v>287488</v>
          </cell>
          <cell r="CS230">
            <v>789000</v>
          </cell>
          <cell r="CT230">
            <v>197250</v>
          </cell>
          <cell r="CU230">
            <v>197250</v>
          </cell>
          <cell r="CV230">
            <v>197250</v>
          </cell>
          <cell r="CW230">
            <v>197250</v>
          </cell>
          <cell r="CX230">
            <v>6297043</v>
          </cell>
          <cell r="CY230">
            <v>1572043</v>
          </cell>
          <cell r="CZ230">
            <v>1575000</v>
          </cell>
          <cell r="DA230">
            <v>1575000</v>
          </cell>
          <cell r="DB230">
            <v>1575000</v>
          </cell>
          <cell r="DC230">
            <v>7920</v>
          </cell>
          <cell r="DD230">
            <v>1980</v>
          </cell>
          <cell r="DE230">
            <v>1980</v>
          </cell>
          <cell r="DF230">
            <v>1980</v>
          </cell>
          <cell r="DG230">
            <v>1980</v>
          </cell>
          <cell r="DH230">
            <v>7743490</v>
          </cell>
          <cell r="DI230">
            <v>2031551</v>
          </cell>
          <cell r="DJ230">
            <v>1867941</v>
          </cell>
          <cell r="DK230">
            <v>1937747</v>
          </cell>
          <cell r="DL230">
            <v>1906251</v>
          </cell>
          <cell r="DM230">
            <v>3346776</v>
          </cell>
          <cell r="DN230">
            <v>988819</v>
          </cell>
          <cell r="DO230">
            <v>809694</v>
          </cell>
          <cell r="DP230">
            <v>779694</v>
          </cell>
          <cell r="DQ230">
            <v>768569</v>
          </cell>
          <cell r="DR230">
            <v>0</v>
          </cell>
          <cell r="DS230">
            <v>0</v>
          </cell>
          <cell r="DT230">
            <v>0</v>
          </cell>
          <cell r="DU230">
            <v>0</v>
          </cell>
          <cell r="DV230">
            <v>0</v>
          </cell>
          <cell r="DW230">
            <v>3240416</v>
          </cell>
          <cell r="DX230">
            <v>958854</v>
          </cell>
          <cell r="DY230">
            <v>784104</v>
          </cell>
          <cell r="DZ230">
            <v>754104</v>
          </cell>
          <cell r="EA230">
            <v>743354</v>
          </cell>
          <cell r="EB230">
            <v>2714676</v>
          </cell>
          <cell r="EC230">
            <v>787419</v>
          </cell>
          <cell r="ED230">
            <v>662669</v>
          </cell>
          <cell r="EE230">
            <v>632669</v>
          </cell>
          <cell r="EF230">
            <v>631919</v>
          </cell>
          <cell r="EG230">
            <v>525740</v>
          </cell>
          <cell r="EH230">
            <v>171435</v>
          </cell>
          <cell r="EI230">
            <v>121435</v>
          </cell>
          <cell r="EJ230">
            <v>121435</v>
          </cell>
          <cell r="EK230">
            <v>111435</v>
          </cell>
          <cell r="EL230">
            <v>106360</v>
          </cell>
          <cell r="EM230">
            <v>29965</v>
          </cell>
          <cell r="EN230">
            <v>25590</v>
          </cell>
          <cell r="EO230">
            <v>25590</v>
          </cell>
          <cell r="EP230">
            <v>25215</v>
          </cell>
          <cell r="EQ230">
            <v>6500</v>
          </cell>
          <cell r="ER230">
            <v>1775</v>
          </cell>
          <cell r="ES230">
            <v>1600</v>
          </cell>
          <cell r="ET230">
            <v>1600</v>
          </cell>
          <cell r="EU230">
            <v>1525</v>
          </cell>
          <cell r="EV230">
            <v>0</v>
          </cell>
          <cell r="EW230">
            <v>0</v>
          </cell>
          <cell r="EX230">
            <v>0</v>
          </cell>
          <cell r="EY230">
            <v>0</v>
          </cell>
          <cell r="EZ230">
            <v>0</v>
          </cell>
          <cell r="FA230">
            <v>565000</v>
          </cell>
          <cell r="FB230">
            <v>92500</v>
          </cell>
          <cell r="FC230">
            <v>92500</v>
          </cell>
          <cell r="FD230">
            <v>190000</v>
          </cell>
          <cell r="FE230">
            <v>190000</v>
          </cell>
          <cell r="FF230">
            <v>3825214</v>
          </cell>
          <cell r="FG230">
            <v>948457</v>
          </cell>
          <cell r="FH230">
            <v>964147</v>
          </cell>
          <cell r="FI230">
            <v>966453</v>
          </cell>
          <cell r="FJ230">
            <v>946157</v>
          </cell>
          <cell r="FK230">
            <v>2033879</v>
          </cell>
          <cell r="FL230">
            <v>508469</v>
          </cell>
          <cell r="FM230">
            <v>508470</v>
          </cell>
          <cell r="FN230">
            <v>508470</v>
          </cell>
          <cell r="FO230">
            <v>508470</v>
          </cell>
          <cell r="FP230">
            <v>887131</v>
          </cell>
          <cell r="FQ230">
            <v>221782</v>
          </cell>
          <cell r="FR230">
            <v>221783</v>
          </cell>
          <cell r="FS230">
            <v>221783</v>
          </cell>
          <cell r="FT230">
            <v>221783</v>
          </cell>
          <cell r="FU230">
            <v>34200926</v>
          </cell>
          <cell r="FV230">
            <v>7301521</v>
          </cell>
          <cell r="FW230">
            <v>8696052</v>
          </cell>
          <cell r="FX230">
            <v>8935573</v>
          </cell>
          <cell r="FY230">
            <v>9267780</v>
          </cell>
          <cell r="FZ230">
            <v>851240</v>
          </cell>
          <cell r="GA230">
            <v>214640</v>
          </cell>
          <cell r="GB230">
            <v>214640</v>
          </cell>
          <cell r="GC230">
            <v>211712</v>
          </cell>
          <cell r="GD230">
            <v>210248</v>
          </cell>
          <cell r="GE230">
            <v>2375368</v>
          </cell>
          <cell r="GF230">
            <v>619398</v>
          </cell>
          <cell r="GG230">
            <v>611846</v>
          </cell>
          <cell r="GH230">
            <v>588948</v>
          </cell>
          <cell r="GI230">
            <v>555176</v>
          </cell>
        </row>
        <row r="231">
          <cell r="AP231">
            <v>0</v>
          </cell>
          <cell r="AQ231">
            <v>0</v>
          </cell>
          <cell r="AR231">
            <v>0</v>
          </cell>
          <cell r="AS231">
            <v>0</v>
          </cell>
          <cell r="AT231">
            <v>0</v>
          </cell>
          <cell r="AU231">
            <v>0</v>
          </cell>
          <cell r="AV231">
            <v>0</v>
          </cell>
          <cell r="AW231">
            <v>0</v>
          </cell>
          <cell r="AX231">
            <v>0</v>
          </cell>
          <cell r="AY231">
            <v>0</v>
          </cell>
          <cell r="AZ231">
            <v>0</v>
          </cell>
          <cell r="BA231">
            <v>0</v>
          </cell>
          <cell r="BB231">
            <v>0</v>
          </cell>
          <cell r="BC231">
            <v>0</v>
          </cell>
          <cell r="BD231">
            <v>0</v>
          </cell>
          <cell r="BE231">
            <v>0</v>
          </cell>
          <cell r="BF231">
            <v>0</v>
          </cell>
          <cell r="BG231">
            <v>0</v>
          </cell>
          <cell r="BH231">
            <v>0</v>
          </cell>
          <cell r="BI231">
            <v>0</v>
          </cell>
          <cell r="BJ231">
            <v>0</v>
          </cell>
          <cell r="BK231">
            <v>0</v>
          </cell>
          <cell r="BL231">
            <v>0</v>
          </cell>
          <cell r="BM231">
            <v>0</v>
          </cell>
          <cell r="BN231">
            <v>0</v>
          </cell>
          <cell r="BO231">
            <v>0</v>
          </cell>
          <cell r="BP231">
            <v>0</v>
          </cell>
          <cell r="BQ231">
            <v>0</v>
          </cell>
          <cell r="BR231">
            <v>0</v>
          </cell>
          <cell r="BS231">
            <v>0</v>
          </cell>
          <cell r="BT231">
            <v>0</v>
          </cell>
          <cell r="BU231">
            <v>0</v>
          </cell>
          <cell r="BV231">
            <v>0</v>
          </cell>
          <cell r="BW231">
            <v>0</v>
          </cell>
          <cell r="BX231">
            <v>0</v>
          </cell>
          <cell r="BY231">
            <v>0</v>
          </cell>
          <cell r="BZ231">
            <v>0</v>
          </cell>
          <cell r="CA231">
            <v>0</v>
          </cell>
          <cell r="CB231">
            <v>0</v>
          </cell>
          <cell r="CC231">
            <v>0</v>
          </cell>
          <cell r="CD231">
            <v>0</v>
          </cell>
          <cell r="CE231">
            <v>0</v>
          </cell>
          <cell r="CF231">
            <v>0</v>
          </cell>
          <cell r="CG231">
            <v>0</v>
          </cell>
          <cell r="CH231">
            <v>0</v>
          </cell>
          <cell r="CI231">
            <v>0</v>
          </cell>
          <cell r="CJ231">
            <v>0</v>
          </cell>
          <cell r="CK231">
            <v>0</v>
          </cell>
          <cell r="CL231">
            <v>0</v>
          </cell>
          <cell r="CM231">
            <v>0</v>
          </cell>
          <cell r="CN231">
            <v>0</v>
          </cell>
          <cell r="CO231">
            <v>0</v>
          </cell>
          <cell r="CP231">
            <v>0</v>
          </cell>
          <cell r="CQ231">
            <v>0</v>
          </cell>
          <cell r="CR231">
            <v>0</v>
          </cell>
          <cell r="CS231">
            <v>0</v>
          </cell>
          <cell r="CT231">
            <v>0</v>
          </cell>
          <cell r="CU231">
            <v>0</v>
          </cell>
          <cell r="CV231">
            <v>0</v>
          </cell>
          <cell r="CW231">
            <v>0</v>
          </cell>
          <cell r="CX231">
            <v>0</v>
          </cell>
          <cell r="CY231">
            <v>0</v>
          </cell>
          <cell r="CZ231">
            <v>0</v>
          </cell>
          <cell r="DA231">
            <v>0</v>
          </cell>
          <cell r="DB231">
            <v>0</v>
          </cell>
          <cell r="DC231">
            <v>0</v>
          </cell>
          <cell r="DD231">
            <v>0</v>
          </cell>
          <cell r="DE231">
            <v>0</v>
          </cell>
          <cell r="DF231">
            <v>0</v>
          </cell>
          <cell r="DG231">
            <v>0</v>
          </cell>
          <cell r="DH231">
            <v>4000000</v>
          </cell>
          <cell r="DI231">
            <v>923344</v>
          </cell>
          <cell r="DJ231">
            <v>965696</v>
          </cell>
          <cell r="DK231">
            <v>1009427</v>
          </cell>
          <cell r="DL231">
            <v>1101533</v>
          </cell>
          <cell r="DM231">
            <v>0</v>
          </cell>
          <cell r="DN231">
            <v>0</v>
          </cell>
          <cell r="DO231">
            <v>0</v>
          </cell>
          <cell r="DP231">
            <v>0</v>
          </cell>
          <cell r="DQ231">
            <v>0</v>
          </cell>
          <cell r="DR231">
            <v>0</v>
          </cell>
          <cell r="DS231">
            <v>0</v>
          </cell>
          <cell r="DT231">
            <v>0</v>
          </cell>
          <cell r="DU231">
            <v>0</v>
          </cell>
          <cell r="DV231">
            <v>0</v>
          </cell>
          <cell r="DW231">
            <v>0</v>
          </cell>
          <cell r="DX231">
            <v>0</v>
          </cell>
          <cell r="DY231">
            <v>0</v>
          </cell>
          <cell r="DZ231">
            <v>0</v>
          </cell>
          <cell r="EA231">
            <v>0</v>
          </cell>
          <cell r="EB231">
            <v>0</v>
          </cell>
          <cell r="EC231">
            <v>0</v>
          </cell>
          <cell r="ED231">
            <v>0</v>
          </cell>
          <cell r="EE231">
            <v>0</v>
          </cell>
          <cell r="EF231">
            <v>0</v>
          </cell>
          <cell r="EG231">
            <v>0</v>
          </cell>
          <cell r="EH231">
            <v>0</v>
          </cell>
          <cell r="EI231">
            <v>0</v>
          </cell>
          <cell r="EJ231">
            <v>0</v>
          </cell>
          <cell r="EK231">
            <v>0</v>
          </cell>
          <cell r="EL231">
            <v>0</v>
          </cell>
          <cell r="EM231">
            <v>0</v>
          </cell>
          <cell r="EN231">
            <v>0</v>
          </cell>
          <cell r="EO231">
            <v>0</v>
          </cell>
          <cell r="EP231">
            <v>0</v>
          </cell>
          <cell r="EQ231">
            <v>0</v>
          </cell>
          <cell r="ER231">
            <v>0</v>
          </cell>
          <cell r="ES231">
            <v>0</v>
          </cell>
          <cell r="ET231">
            <v>0</v>
          </cell>
          <cell r="EU231">
            <v>0</v>
          </cell>
          <cell r="EV231">
            <v>4000000</v>
          </cell>
          <cell r="EW231">
            <v>923344</v>
          </cell>
          <cell r="EX231">
            <v>965696</v>
          </cell>
          <cell r="EY231">
            <v>1009427</v>
          </cell>
          <cell r="EZ231">
            <v>1101533</v>
          </cell>
          <cell r="FA231">
            <v>0</v>
          </cell>
          <cell r="FB231">
            <v>0</v>
          </cell>
          <cell r="FC231">
            <v>0</v>
          </cell>
          <cell r="FD231">
            <v>0</v>
          </cell>
          <cell r="FE231">
            <v>0</v>
          </cell>
          <cell r="FF231">
            <v>0</v>
          </cell>
          <cell r="FG231">
            <v>0</v>
          </cell>
          <cell r="FH231">
            <v>0</v>
          </cell>
          <cell r="FI231">
            <v>0</v>
          </cell>
          <cell r="FJ231">
            <v>0</v>
          </cell>
          <cell r="FK231">
            <v>0</v>
          </cell>
          <cell r="FL231">
            <v>0</v>
          </cell>
          <cell r="FM231">
            <v>0</v>
          </cell>
          <cell r="FN231">
            <v>0</v>
          </cell>
          <cell r="FO231">
            <v>0</v>
          </cell>
          <cell r="FP231">
            <v>0</v>
          </cell>
          <cell r="FQ231">
            <v>0</v>
          </cell>
          <cell r="FR231">
            <v>0</v>
          </cell>
          <cell r="FS231">
            <v>0</v>
          </cell>
          <cell r="FT231">
            <v>0</v>
          </cell>
          <cell r="FU231">
            <v>2273820</v>
          </cell>
          <cell r="FV231">
            <v>485437</v>
          </cell>
          <cell r="FW231">
            <v>578148</v>
          </cell>
          <cell r="FX231">
            <v>594074</v>
          </cell>
          <cell r="FY231">
            <v>616161</v>
          </cell>
          <cell r="FZ231">
            <v>38776</v>
          </cell>
          <cell r="GA231">
            <v>9694</v>
          </cell>
          <cell r="GB231">
            <v>9694</v>
          </cell>
          <cell r="GC231">
            <v>9694</v>
          </cell>
          <cell r="GD231">
            <v>9694</v>
          </cell>
          <cell r="GE231">
            <v>1012886</v>
          </cell>
          <cell r="GF231">
            <v>264273</v>
          </cell>
          <cell r="GG231">
            <v>261009</v>
          </cell>
          <cell r="GH231">
            <v>251104</v>
          </cell>
          <cell r="GI231">
            <v>236500</v>
          </cell>
        </row>
        <row r="232">
          <cell r="AP232">
            <v>0</v>
          </cell>
          <cell r="AQ232">
            <v>0</v>
          </cell>
          <cell r="AR232">
            <v>0</v>
          </cell>
          <cell r="AS232">
            <v>0</v>
          </cell>
          <cell r="AT232">
            <v>0</v>
          </cell>
          <cell r="AU232">
            <v>0</v>
          </cell>
          <cell r="AV232">
            <v>0</v>
          </cell>
          <cell r="AW232">
            <v>0</v>
          </cell>
          <cell r="AX232">
            <v>0</v>
          </cell>
          <cell r="AY232">
            <v>0</v>
          </cell>
          <cell r="AZ232">
            <v>0</v>
          </cell>
          <cell r="BA232">
            <v>0</v>
          </cell>
          <cell r="BB232">
            <v>0</v>
          </cell>
          <cell r="BC232">
            <v>0</v>
          </cell>
          <cell r="BD232">
            <v>0</v>
          </cell>
          <cell r="BE232">
            <v>0</v>
          </cell>
          <cell r="BF232">
            <v>0</v>
          </cell>
          <cell r="BG232">
            <v>0</v>
          </cell>
          <cell r="BH232">
            <v>0</v>
          </cell>
          <cell r="BI232">
            <v>0</v>
          </cell>
          <cell r="BJ232">
            <v>0</v>
          </cell>
          <cell r="BK232">
            <v>0</v>
          </cell>
          <cell r="BL232">
            <v>0</v>
          </cell>
          <cell r="BM232">
            <v>0</v>
          </cell>
          <cell r="BN232">
            <v>0</v>
          </cell>
          <cell r="BO232">
            <v>0</v>
          </cell>
          <cell r="BP232">
            <v>0</v>
          </cell>
          <cell r="BQ232">
            <v>0</v>
          </cell>
          <cell r="BR232">
            <v>0</v>
          </cell>
          <cell r="BS232">
            <v>0</v>
          </cell>
          <cell r="BT232">
            <v>0</v>
          </cell>
          <cell r="BU232">
            <v>0</v>
          </cell>
          <cell r="BV232">
            <v>0</v>
          </cell>
          <cell r="BW232">
            <v>0</v>
          </cell>
          <cell r="BX232">
            <v>0</v>
          </cell>
          <cell r="BY232">
            <v>0</v>
          </cell>
          <cell r="BZ232">
            <v>0</v>
          </cell>
          <cell r="CA232">
            <v>0</v>
          </cell>
          <cell r="CB232">
            <v>0</v>
          </cell>
          <cell r="CC232">
            <v>0</v>
          </cell>
          <cell r="CD232">
            <v>0</v>
          </cell>
          <cell r="CE232">
            <v>0</v>
          </cell>
          <cell r="CF232">
            <v>0</v>
          </cell>
          <cell r="CG232">
            <v>0</v>
          </cell>
          <cell r="CH232">
            <v>0</v>
          </cell>
          <cell r="CI232">
            <v>0</v>
          </cell>
          <cell r="CJ232">
            <v>0</v>
          </cell>
          <cell r="CK232">
            <v>0</v>
          </cell>
          <cell r="CL232">
            <v>0</v>
          </cell>
          <cell r="CM232">
            <v>0</v>
          </cell>
          <cell r="CN232">
            <v>0</v>
          </cell>
          <cell r="CO232">
            <v>0</v>
          </cell>
          <cell r="CP232">
            <v>0</v>
          </cell>
          <cell r="CQ232">
            <v>0</v>
          </cell>
          <cell r="CR232">
            <v>0</v>
          </cell>
          <cell r="CS232">
            <v>0</v>
          </cell>
          <cell r="CT232">
            <v>0</v>
          </cell>
          <cell r="CU232">
            <v>0</v>
          </cell>
          <cell r="CV232">
            <v>0</v>
          </cell>
          <cell r="CW232">
            <v>0</v>
          </cell>
          <cell r="CX232">
            <v>0</v>
          </cell>
          <cell r="CY232">
            <v>0</v>
          </cell>
          <cell r="CZ232">
            <v>0</v>
          </cell>
          <cell r="DA232">
            <v>0</v>
          </cell>
          <cell r="DB232">
            <v>0</v>
          </cell>
          <cell r="DC232">
            <v>0</v>
          </cell>
          <cell r="DD232">
            <v>0</v>
          </cell>
          <cell r="DE232">
            <v>0</v>
          </cell>
          <cell r="DF232">
            <v>0</v>
          </cell>
          <cell r="DG232">
            <v>0</v>
          </cell>
          <cell r="DH232">
            <v>0</v>
          </cell>
          <cell r="DI232">
            <v>0</v>
          </cell>
          <cell r="DJ232">
            <v>0</v>
          </cell>
          <cell r="DK232">
            <v>0</v>
          </cell>
          <cell r="DL232">
            <v>0</v>
          </cell>
          <cell r="DM232">
            <v>0</v>
          </cell>
          <cell r="DN232">
            <v>0</v>
          </cell>
          <cell r="DO232">
            <v>0</v>
          </cell>
          <cell r="DP232">
            <v>0</v>
          </cell>
          <cell r="DQ232">
            <v>0</v>
          </cell>
          <cell r="DR232">
            <v>0</v>
          </cell>
          <cell r="DS232">
            <v>0</v>
          </cell>
          <cell r="DT232">
            <v>0</v>
          </cell>
          <cell r="DU232">
            <v>0</v>
          </cell>
          <cell r="DV232">
            <v>0</v>
          </cell>
          <cell r="DW232">
            <v>0</v>
          </cell>
          <cell r="DX232">
            <v>0</v>
          </cell>
          <cell r="DY232">
            <v>0</v>
          </cell>
          <cell r="DZ232">
            <v>0</v>
          </cell>
          <cell r="EA232">
            <v>0</v>
          </cell>
          <cell r="EB232">
            <v>0</v>
          </cell>
          <cell r="EC232">
            <v>0</v>
          </cell>
          <cell r="ED232">
            <v>0</v>
          </cell>
          <cell r="EE232">
            <v>0</v>
          </cell>
          <cell r="EF232">
            <v>0</v>
          </cell>
          <cell r="EG232">
            <v>0</v>
          </cell>
          <cell r="EH232">
            <v>0</v>
          </cell>
          <cell r="EI232">
            <v>0</v>
          </cell>
          <cell r="EJ232">
            <v>0</v>
          </cell>
          <cell r="EK232">
            <v>0</v>
          </cell>
          <cell r="EL232">
            <v>0</v>
          </cell>
          <cell r="EM232">
            <v>0</v>
          </cell>
          <cell r="EN232">
            <v>0</v>
          </cell>
          <cell r="EO232">
            <v>0</v>
          </cell>
          <cell r="EP232">
            <v>0</v>
          </cell>
          <cell r="EQ232">
            <v>0</v>
          </cell>
          <cell r="ER232">
            <v>0</v>
          </cell>
          <cell r="ES232">
            <v>0</v>
          </cell>
          <cell r="ET232">
            <v>0</v>
          </cell>
          <cell r="EU232">
            <v>0</v>
          </cell>
          <cell r="EV232">
            <v>0</v>
          </cell>
          <cell r="EW232">
            <v>0</v>
          </cell>
          <cell r="EX232">
            <v>0</v>
          </cell>
          <cell r="EY232">
            <v>0</v>
          </cell>
          <cell r="EZ232">
            <v>0</v>
          </cell>
          <cell r="FA232">
            <v>0</v>
          </cell>
          <cell r="FB232">
            <v>0</v>
          </cell>
          <cell r="FC232">
            <v>0</v>
          </cell>
          <cell r="FD232">
            <v>0</v>
          </cell>
          <cell r="FE232">
            <v>0</v>
          </cell>
          <cell r="FF232">
            <v>0</v>
          </cell>
          <cell r="FG232">
            <v>0</v>
          </cell>
          <cell r="FH232">
            <v>0</v>
          </cell>
          <cell r="FI232">
            <v>0</v>
          </cell>
          <cell r="FJ232">
            <v>0</v>
          </cell>
          <cell r="FK232">
            <v>0</v>
          </cell>
          <cell r="FL232">
            <v>0</v>
          </cell>
          <cell r="FM232">
            <v>0</v>
          </cell>
          <cell r="FN232">
            <v>0</v>
          </cell>
          <cell r="FO232">
            <v>0</v>
          </cell>
          <cell r="FP232">
            <v>0</v>
          </cell>
          <cell r="FQ232">
            <v>0</v>
          </cell>
          <cell r="FR232">
            <v>0</v>
          </cell>
          <cell r="FS232">
            <v>0</v>
          </cell>
          <cell r="FT232">
            <v>0</v>
          </cell>
          <cell r="FU232">
            <v>0</v>
          </cell>
          <cell r="FV232">
            <v>0</v>
          </cell>
          <cell r="FW232">
            <v>0</v>
          </cell>
          <cell r="FX232">
            <v>0</v>
          </cell>
          <cell r="FY232">
            <v>0</v>
          </cell>
          <cell r="FZ232">
            <v>0</v>
          </cell>
          <cell r="GA232">
            <v>0</v>
          </cell>
          <cell r="GB232">
            <v>0</v>
          </cell>
          <cell r="GC232">
            <v>0</v>
          </cell>
          <cell r="GD232">
            <v>0</v>
          </cell>
          <cell r="GE232">
            <v>0</v>
          </cell>
          <cell r="GF232">
            <v>0</v>
          </cell>
          <cell r="GG232">
            <v>0</v>
          </cell>
          <cell r="GH232">
            <v>0</v>
          </cell>
          <cell r="GI232">
            <v>0</v>
          </cell>
        </row>
        <row r="233">
          <cell r="AP233">
            <v>0</v>
          </cell>
          <cell r="AQ233">
            <v>0</v>
          </cell>
          <cell r="AR233">
            <v>0</v>
          </cell>
          <cell r="AS233">
            <v>0</v>
          </cell>
          <cell r="AT233">
            <v>0</v>
          </cell>
          <cell r="AU233">
            <v>0</v>
          </cell>
          <cell r="AV233">
            <v>0</v>
          </cell>
          <cell r="AW233">
            <v>0</v>
          </cell>
          <cell r="AX233">
            <v>0</v>
          </cell>
          <cell r="AY233">
            <v>0</v>
          </cell>
          <cell r="AZ233">
            <v>0</v>
          </cell>
          <cell r="BA233">
            <v>0</v>
          </cell>
          <cell r="BB233">
            <v>0</v>
          </cell>
          <cell r="BC233">
            <v>0</v>
          </cell>
          <cell r="BD233">
            <v>0</v>
          </cell>
          <cell r="BE233">
            <v>0</v>
          </cell>
          <cell r="BF233">
            <v>0</v>
          </cell>
          <cell r="BG233">
            <v>0</v>
          </cell>
          <cell r="BH233">
            <v>0</v>
          </cell>
          <cell r="BI233">
            <v>0</v>
          </cell>
          <cell r="BJ233">
            <v>0</v>
          </cell>
          <cell r="BK233">
            <v>0</v>
          </cell>
          <cell r="BL233">
            <v>0</v>
          </cell>
          <cell r="BM233">
            <v>0</v>
          </cell>
          <cell r="BN233">
            <v>0</v>
          </cell>
          <cell r="BO233">
            <v>0</v>
          </cell>
          <cell r="BP233">
            <v>0</v>
          </cell>
          <cell r="BQ233">
            <v>0</v>
          </cell>
          <cell r="BR233">
            <v>0</v>
          </cell>
          <cell r="BS233">
            <v>0</v>
          </cell>
          <cell r="BT233">
            <v>0</v>
          </cell>
          <cell r="BU233">
            <v>0</v>
          </cell>
          <cell r="BV233">
            <v>0</v>
          </cell>
          <cell r="BW233">
            <v>0</v>
          </cell>
          <cell r="BX233">
            <v>0</v>
          </cell>
          <cell r="BY233">
            <v>0</v>
          </cell>
          <cell r="BZ233">
            <v>0</v>
          </cell>
          <cell r="CA233">
            <v>0</v>
          </cell>
          <cell r="CB233">
            <v>0</v>
          </cell>
          <cell r="CC233">
            <v>0</v>
          </cell>
          <cell r="CD233">
            <v>0</v>
          </cell>
          <cell r="CE233">
            <v>0</v>
          </cell>
          <cell r="CF233">
            <v>0</v>
          </cell>
          <cell r="CG233">
            <v>0</v>
          </cell>
          <cell r="CH233">
            <v>0</v>
          </cell>
          <cell r="CI233">
            <v>0</v>
          </cell>
          <cell r="CJ233">
            <v>0</v>
          </cell>
          <cell r="CK233">
            <v>0</v>
          </cell>
          <cell r="CL233">
            <v>0</v>
          </cell>
          <cell r="CM233">
            <v>0</v>
          </cell>
          <cell r="CN233">
            <v>0</v>
          </cell>
          <cell r="CO233">
            <v>0</v>
          </cell>
          <cell r="CP233">
            <v>0</v>
          </cell>
          <cell r="CQ233">
            <v>0</v>
          </cell>
          <cell r="CR233">
            <v>0</v>
          </cell>
          <cell r="CS233">
            <v>0</v>
          </cell>
          <cell r="CT233">
            <v>0</v>
          </cell>
          <cell r="CU233">
            <v>0</v>
          </cell>
          <cell r="CV233">
            <v>0</v>
          </cell>
          <cell r="CW233">
            <v>0</v>
          </cell>
          <cell r="CX233">
            <v>0</v>
          </cell>
          <cell r="CY233">
            <v>0</v>
          </cell>
          <cell r="CZ233">
            <v>0</v>
          </cell>
          <cell r="DA233">
            <v>0</v>
          </cell>
          <cell r="DB233">
            <v>0</v>
          </cell>
          <cell r="DC233">
            <v>0</v>
          </cell>
          <cell r="DD233">
            <v>0</v>
          </cell>
          <cell r="DE233">
            <v>0</v>
          </cell>
          <cell r="DF233">
            <v>0</v>
          </cell>
          <cell r="DG233">
            <v>0</v>
          </cell>
          <cell r="DH233">
            <v>0</v>
          </cell>
          <cell r="DI233">
            <v>0</v>
          </cell>
          <cell r="DJ233">
            <v>0</v>
          </cell>
          <cell r="DK233">
            <v>0</v>
          </cell>
          <cell r="DL233">
            <v>0</v>
          </cell>
          <cell r="DM233">
            <v>0</v>
          </cell>
          <cell r="DN233">
            <v>0</v>
          </cell>
          <cell r="DO233">
            <v>0</v>
          </cell>
          <cell r="DP233">
            <v>0</v>
          </cell>
          <cell r="DQ233">
            <v>0</v>
          </cell>
          <cell r="DR233">
            <v>0</v>
          </cell>
          <cell r="DS233">
            <v>0</v>
          </cell>
          <cell r="DT233">
            <v>0</v>
          </cell>
          <cell r="DU233">
            <v>0</v>
          </cell>
          <cell r="DV233">
            <v>0</v>
          </cell>
          <cell r="DW233">
            <v>0</v>
          </cell>
          <cell r="DX233">
            <v>0</v>
          </cell>
          <cell r="DY233">
            <v>0</v>
          </cell>
          <cell r="DZ233">
            <v>0</v>
          </cell>
          <cell r="EA233">
            <v>0</v>
          </cell>
          <cell r="EB233">
            <v>0</v>
          </cell>
          <cell r="EC233">
            <v>0</v>
          </cell>
          <cell r="ED233">
            <v>0</v>
          </cell>
          <cell r="EE233">
            <v>0</v>
          </cell>
          <cell r="EF233">
            <v>0</v>
          </cell>
          <cell r="EG233">
            <v>0</v>
          </cell>
          <cell r="EH233">
            <v>0</v>
          </cell>
          <cell r="EI233">
            <v>0</v>
          </cell>
          <cell r="EJ233">
            <v>0</v>
          </cell>
          <cell r="EK233">
            <v>0</v>
          </cell>
          <cell r="EL233">
            <v>0</v>
          </cell>
          <cell r="EM233">
            <v>0</v>
          </cell>
          <cell r="EN233">
            <v>0</v>
          </cell>
          <cell r="EO233">
            <v>0</v>
          </cell>
          <cell r="EP233">
            <v>0</v>
          </cell>
          <cell r="EQ233">
            <v>0</v>
          </cell>
          <cell r="ER233">
            <v>0</v>
          </cell>
          <cell r="ES233">
            <v>0</v>
          </cell>
          <cell r="ET233">
            <v>0</v>
          </cell>
          <cell r="EU233">
            <v>0</v>
          </cell>
          <cell r="EV233">
            <v>0</v>
          </cell>
          <cell r="EW233">
            <v>0</v>
          </cell>
          <cell r="EX233">
            <v>0</v>
          </cell>
          <cell r="EY233">
            <v>0</v>
          </cell>
          <cell r="EZ233">
            <v>0</v>
          </cell>
          <cell r="FA233">
            <v>0</v>
          </cell>
          <cell r="FB233">
            <v>0</v>
          </cell>
          <cell r="FC233">
            <v>0</v>
          </cell>
          <cell r="FD233">
            <v>0</v>
          </cell>
          <cell r="FE233">
            <v>0</v>
          </cell>
          <cell r="FF233">
            <v>0</v>
          </cell>
          <cell r="FG233">
            <v>0</v>
          </cell>
          <cell r="FH233">
            <v>0</v>
          </cell>
          <cell r="FI233">
            <v>0</v>
          </cell>
          <cell r="FJ233">
            <v>0</v>
          </cell>
          <cell r="FK233">
            <v>0</v>
          </cell>
          <cell r="FL233">
            <v>0</v>
          </cell>
          <cell r="FM233">
            <v>0</v>
          </cell>
          <cell r="FN233">
            <v>0</v>
          </cell>
          <cell r="FO233">
            <v>0</v>
          </cell>
          <cell r="FP233">
            <v>0</v>
          </cell>
          <cell r="FQ233">
            <v>0</v>
          </cell>
          <cell r="FR233">
            <v>0</v>
          </cell>
          <cell r="FS233">
            <v>0</v>
          </cell>
          <cell r="FT233">
            <v>0</v>
          </cell>
          <cell r="FU233">
            <v>0</v>
          </cell>
          <cell r="FV233">
            <v>0</v>
          </cell>
          <cell r="FW233">
            <v>0</v>
          </cell>
          <cell r="FX233">
            <v>0</v>
          </cell>
          <cell r="FY233">
            <v>0</v>
          </cell>
          <cell r="FZ233">
            <v>0</v>
          </cell>
          <cell r="GA233">
            <v>0</v>
          </cell>
          <cell r="GB233">
            <v>0</v>
          </cell>
          <cell r="GC233">
            <v>0</v>
          </cell>
          <cell r="GD233">
            <v>0</v>
          </cell>
          <cell r="GE233">
            <v>0</v>
          </cell>
          <cell r="GF233">
            <v>0</v>
          </cell>
          <cell r="GG233">
            <v>0</v>
          </cell>
          <cell r="GH233">
            <v>0</v>
          </cell>
          <cell r="GI233">
            <v>0</v>
          </cell>
        </row>
        <row r="234">
          <cell r="AP234">
            <v>0</v>
          </cell>
          <cell r="AQ234">
            <v>0</v>
          </cell>
          <cell r="AR234">
            <v>0</v>
          </cell>
          <cell r="AS234">
            <v>0</v>
          </cell>
          <cell r="AT234">
            <v>0</v>
          </cell>
          <cell r="AU234">
            <v>0</v>
          </cell>
          <cell r="AV234">
            <v>0</v>
          </cell>
          <cell r="AW234">
            <v>0</v>
          </cell>
          <cell r="AX234">
            <v>0</v>
          </cell>
          <cell r="AY234">
            <v>0</v>
          </cell>
          <cell r="AZ234">
            <v>0</v>
          </cell>
          <cell r="BA234">
            <v>0</v>
          </cell>
          <cell r="BB234">
            <v>0</v>
          </cell>
          <cell r="BC234">
            <v>0</v>
          </cell>
          <cell r="BD234">
            <v>0</v>
          </cell>
          <cell r="BE234">
            <v>0</v>
          </cell>
          <cell r="BF234">
            <v>0</v>
          </cell>
          <cell r="BG234">
            <v>0</v>
          </cell>
          <cell r="BH234">
            <v>0</v>
          </cell>
          <cell r="BI234">
            <v>0</v>
          </cell>
          <cell r="BJ234">
            <v>0</v>
          </cell>
          <cell r="BK234">
            <v>0</v>
          </cell>
          <cell r="BL234">
            <v>0</v>
          </cell>
          <cell r="BM234">
            <v>0</v>
          </cell>
          <cell r="BN234">
            <v>0</v>
          </cell>
          <cell r="BO234">
            <v>0</v>
          </cell>
          <cell r="BP234">
            <v>0</v>
          </cell>
          <cell r="BQ234">
            <v>0</v>
          </cell>
          <cell r="BR234">
            <v>0</v>
          </cell>
          <cell r="BS234">
            <v>0</v>
          </cell>
          <cell r="BT234">
            <v>0</v>
          </cell>
          <cell r="BU234">
            <v>0</v>
          </cell>
          <cell r="BV234">
            <v>0</v>
          </cell>
          <cell r="BW234">
            <v>0</v>
          </cell>
          <cell r="BX234">
            <v>0</v>
          </cell>
          <cell r="BY234">
            <v>0</v>
          </cell>
          <cell r="BZ234">
            <v>0</v>
          </cell>
          <cell r="CA234">
            <v>0</v>
          </cell>
          <cell r="CB234">
            <v>0</v>
          </cell>
          <cell r="CC234">
            <v>0</v>
          </cell>
          <cell r="CD234">
            <v>0</v>
          </cell>
          <cell r="CE234">
            <v>0</v>
          </cell>
          <cell r="CF234">
            <v>0</v>
          </cell>
          <cell r="CG234">
            <v>0</v>
          </cell>
          <cell r="CH234">
            <v>0</v>
          </cell>
          <cell r="CI234">
            <v>0</v>
          </cell>
          <cell r="CJ234">
            <v>0</v>
          </cell>
          <cell r="CK234">
            <v>0</v>
          </cell>
          <cell r="CL234">
            <v>0</v>
          </cell>
          <cell r="CM234">
            <v>0</v>
          </cell>
          <cell r="CN234">
            <v>0</v>
          </cell>
          <cell r="CO234">
            <v>0</v>
          </cell>
          <cell r="CP234">
            <v>0</v>
          </cell>
          <cell r="CQ234">
            <v>0</v>
          </cell>
          <cell r="CR234">
            <v>0</v>
          </cell>
          <cell r="CS234">
            <v>0</v>
          </cell>
          <cell r="CT234">
            <v>0</v>
          </cell>
          <cell r="CU234">
            <v>0</v>
          </cell>
          <cell r="CV234">
            <v>0</v>
          </cell>
          <cell r="CW234">
            <v>0</v>
          </cell>
          <cell r="CX234">
            <v>0</v>
          </cell>
          <cell r="CY234">
            <v>0</v>
          </cell>
          <cell r="CZ234">
            <v>0</v>
          </cell>
          <cell r="DA234">
            <v>0</v>
          </cell>
          <cell r="DB234">
            <v>0</v>
          </cell>
          <cell r="DC234">
            <v>0</v>
          </cell>
          <cell r="DD234">
            <v>0</v>
          </cell>
          <cell r="DE234">
            <v>0</v>
          </cell>
          <cell r="DF234">
            <v>0</v>
          </cell>
          <cell r="DG234">
            <v>0</v>
          </cell>
          <cell r="DH234">
            <v>0</v>
          </cell>
          <cell r="DI234">
            <v>0</v>
          </cell>
          <cell r="DJ234">
            <v>0</v>
          </cell>
          <cell r="DK234">
            <v>0</v>
          </cell>
          <cell r="DL234">
            <v>0</v>
          </cell>
          <cell r="DM234">
            <v>0</v>
          </cell>
          <cell r="DN234">
            <v>0</v>
          </cell>
          <cell r="DO234">
            <v>0</v>
          </cell>
          <cell r="DP234">
            <v>0</v>
          </cell>
          <cell r="DQ234">
            <v>0</v>
          </cell>
          <cell r="DR234">
            <v>0</v>
          </cell>
          <cell r="DS234">
            <v>0</v>
          </cell>
          <cell r="DT234">
            <v>0</v>
          </cell>
          <cell r="DU234">
            <v>0</v>
          </cell>
          <cell r="DV234">
            <v>0</v>
          </cell>
          <cell r="DW234">
            <v>0</v>
          </cell>
          <cell r="DX234">
            <v>0</v>
          </cell>
          <cell r="DY234">
            <v>0</v>
          </cell>
          <cell r="DZ234">
            <v>0</v>
          </cell>
          <cell r="EA234">
            <v>0</v>
          </cell>
          <cell r="EB234">
            <v>0</v>
          </cell>
          <cell r="EC234">
            <v>0</v>
          </cell>
          <cell r="ED234">
            <v>0</v>
          </cell>
          <cell r="EE234">
            <v>0</v>
          </cell>
          <cell r="EF234">
            <v>0</v>
          </cell>
          <cell r="EG234">
            <v>0</v>
          </cell>
          <cell r="EH234">
            <v>0</v>
          </cell>
          <cell r="EI234">
            <v>0</v>
          </cell>
          <cell r="EJ234">
            <v>0</v>
          </cell>
          <cell r="EK234">
            <v>0</v>
          </cell>
          <cell r="EL234">
            <v>0</v>
          </cell>
          <cell r="EM234">
            <v>0</v>
          </cell>
          <cell r="EN234">
            <v>0</v>
          </cell>
          <cell r="EO234">
            <v>0</v>
          </cell>
          <cell r="EP234">
            <v>0</v>
          </cell>
          <cell r="EQ234">
            <v>0</v>
          </cell>
          <cell r="ER234">
            <v>0</v>
          </cell>
          <cell r="ES234">
            <v>0</v>
          </cell>
          <cell r="ET234">
            <v>0</v>
          </cell>
          <cell r="EU234">
            <v>0</v>
          </cell>
          <cell r="EV234">
            <v>0</v>
          </cell>
          <cell r="EW234">
            <v>0</v>
          </cell>
          <cell r="EX234">
            <v>0</v>
          </cell>
          <cell r="EY234">
            <v>0</v>
          </cell>
          <cell r="EZ234">
            <v>0</v>
          </cell>
          <cell r="FA234">
            <v>0</v>
          </cell>
          <cell r="FB234">
            <v>0</v>
          </cell>
          <cell r="FC234">
            <v>0</v>
          </cell>
          <cell r="FD234">
            <v>0</v>
          </cell>
          <cell r="FE234">
            <v>0</v>
          </cell>
          <cell r="FF234">
            <v>0</v>
          </cell>
          <cell r="FG234">
            <v>0</v>
          </cell>
          <cell r="FH234">
            <v>0</v>
          </cell>
          <cell r="FI234">
            <v>0</v>
          </cell>
          <cell r="FJ234">
            <v>0</v>
          </cell>
          <cell r="FK234">
            <v>0</v>
          </cell>
          <cell r="FL234">
            <v>0</v>
          </cell>
          <cell r="FM234">
            <v>0</v>
          </cell>
          <cell r="FN234">
            <v>0</v>
          </cell>
          <cell r="FO234">
            <v>0</v>
          </cell>
          <cell r="FP234">
            <v>0</v>
          </cell>
          <cell r="FQ234">
            <v>0</v>
          </cell>
          <cell r="FR234">
            <v>0</v>
          </cell>
          <cell r="FS234">
            <v>0</v>
          </cell>
          <cell r="FT234">
            <v>0</v>
          </cell>
          <cell r="FU234">
            <v>0</v>
          </cell>
          <cell r="FV234">
            <v>0</v>
          </cell>
          <cell r="FW234">
            <v>0</v>
          </cell>
          <cell r="FX234">
            <v>0</v>
          </cell>
          <cell r="FY234">
            <v>0</v>
          </cell>
          <cell r="FZ234">
            <v>0</v>
          </cell>
          <cell r="GA234">
            <v>0</v>
          </cell>
          <cell r="GB234">
            <v>0</v>
          </cell>
          <cell r="GC234">
            <v>0</v>
          </cell>
          <cell r="GD234">
            <v>0</v>
          </cell>
          <cell r="GE234">
            <v>0</v>
          </cell>
          <cell r="GF234">
            <v>0</v>
          </cell>
          <cell r="GG234">
            <v>0</v>
          </cell>
          <cell r="GH234">
            <v>0</v>
          </cell>
          <cell r="GI234">
            <v>0</v>
          </cell>
        </row>
        <row r="235">
          <cell r="AP235">
            <v>0</v>
          </cell>
          <cell r="AQ235">
            <v>0</v>
          </cell>
          <cell r="AR235">
            <v>0</v>
          </cell>
          <cell r="AS235">
            <v>0</v>
          </cell>
          <cell r="AT235">
            <v>0</v>
          </cell>
          <cell r="AU235">
            <v>0</v>
          </cell>
          <cell r="AV235">
            <v>0</v>
          </cell>
          <cell r="AW235">
            <v>0</v>
          </cell>
          <cell r="AX235">
            <v>0</v>
          </cell>
          <cell r="AY235">
            <v>0</v>
          </cell>
          <cell r="AZ235">
            <v>0</v>
          </cell>
          <cell r="BA235">
            <v>0</v>
          </cell>
          <cell r="BB235">
            <v>0</v>
          </cell>
          <cell r="BC235">
            <v>0</v>
          </cell>
          <cell r="BD235">
            <v>0</v>
          </cell>
          <cell r="BE235">
            <v>0</v>
          </cell>
          <cell r="BF235">
            <v>0</v>
          </cell>
          <cell r="BG235">
            <v>0</v>
          </cell>
          <cell r="BH235">
            <v>0</v>
          </cell>
          <cell r="BI235">
            <v>0</v>
          </cell>
          <cell r="BJ235">
            <v>0</v>
          </cell>
          <cell r="BK235">
            <v>0</v>
          </cell>
          <cell r="BL235">
            <v>0</v>
          </cell>
          <cell r="BM235">
            <v>0</v>
          </cell>
          <cell r="BN235">
            <v>0</v>
          </cell>
          <cell r="BO235">
            <v>0</v>
          </cell>
          <cell r="BP235">
            <v>0</v>
          </cell>
          <cell r="BQ235">
            <v>0</v>
          </cell>
          <cell r="BR235">
            <v>0</v>
          </cell>
          <cell r="BS235">
            <v>0</v>
          </cell>
          <cell r="BT235">
            <v>0</v>
          </cell>
          <cell r="BU235">
            <v>0</v>
          </cell>
          <cell r="BV235">
            <v>0</v>
          </cell>
          <cell r="BW235">
            <v>0</v>
          </cell>
          <cell r="BX235">
            <v>0</v>
          </cell>
          <cell r="BY235">
            <v>0</v>
          </cell>
          <cell r="BZ235">
            <v>0</v>
          </cell>
          <cell r="CA235">
            <v>0</v>
          </cell>
          <cell r="CB235">
            <v>0</v>
          </cell>
          <cell r="CC235">
            <v>0</v>
          </cell>
          <cell r="CD235">
            <v>0</v>
          </cell>
          <cell r="CE235">
            <v>0</v>
          </cell>
          <cell r="CF235">
            <v>0</v>
          </cell>
          <cell r="CG235">
            <v>0</v>
          </cell>
          <cell r="CH235">
            <v>0</v>
          </cell>
          <cell r="CI235">
            <v>0</v>
          </cell>
          <cell r="CJ235">
            <v>0</v>
          </cell>
          <cell r="CK235">
            <v>0</v>
          </cell>
          <cell r="CL235">
            <v>0</v>
          </cell>
          <cell r="CM235">
            <v>0</v>
          </cell>
          <cell r="CN235">
            <v>0</v>
          </cell>
          <cell r="CO235">
            <v>0</v>
          </cell>
          <cell r="CP235">
            <v>0</v>
          </cell>
          <cell r="CQ235">
            <v>0</v>
          </cell>
          <cell r="CR235">
            <v>0</v>
          </cell>
          <cell r="CS235">
            <v>0</v>
          </cell>
          <cell r="CT235">
            <v>0</v>
          </cell>
          <cell r="CU235">
            <v>0</v>
          </cell>
          <cell r="CV235">
            <v>0</v>
          </cell>
          <cell r="CW235">
            <v>0</v>
          </cell>
          <cell r="CX235">
            <v>0</v>
          </cell>
          <cell r="CY235">
            <v>0</v>
          </cell>
          <cell r="CZ235">
            <v>0</v>
          </cell>
          <cell r="DA235">
            <v>0</v>
          </cell>
          <cell r="DB235">
            <v>0</v>
          </cell>
          <cell r="DC235">
            <v>0</v>
          </cell>
          <cell r="DD235">
            <v>0</v>
          </cell>
          <cell r="DE235">
            <v>0</v>
          </cell>
          <cell r="DF235">
            <v>0</v>
          </cell>
          <cell r="DG235">
            <v>0</v>
          </cell>
          <cell r="DH235">
            <v>4000000</v>
          </cell>
          <cell r="DI235">
            <v>923344</v>
          </cell>
          <cell r="DJ235">
            <v>965696</v>
          </cell>
          <cell r="DK235">
            <v>1009427</v>
          </cell>
          <cell r="DL235">
            <v>1101533</v>
          </cell>
          <cell r="DM235">
            <v>0</v>
          </cell>
          <cell r="DN235">
            <v>0</v>
          </cell>
          <cell r="DO235">
            <v>0</v>
          </cell>
          <cell r="DP235">
            <v>0</v>
          </cell>
          <cell r="DQ235">
            <v>0</v>
          </cell>
          <cell r="DR235">
            <v>0</v>
          </cell>
          <cell r="DS235">
            <v>0</v>
          </cell>
          <cell r="DT235">
            <v>0</v>
          </cell>
          <cell r="DU235">
            <v>0</v>
          </cell>
          <cell r="DV235">
            <v>0</v>
          </cell>
          <cell r="DW235">
            <v>0</v>
          </cell>
          <cell r="DX235">
            <v>0</v>
          </cell>
          <cell r="DY235">
            <v>0</v>
          </cell>
          <cell r="DZ235">
            <v>0</v>
          </cell>
          <cell r="EA235">
            <v>0</v>
          </cell>
          <cell r="EB235">
            <v>0</v>
          </cell>
          <cell r="EC235">
            <v>0</v>
          </cell>
          <cell r="ED235">
            <v>0</v>
          </cell>
          <cell r="EE235">
            <v>0</v>
          </cell>
          <cell r="EF235">
            <v>0</v>
          </cell>
          <cell r="EG235">
            <v>0</v>
          </cell>
          <cell r="EH235">
            <v>0</v>
          </cell>
          <cell r="EI235">
            <v>0</v>
          </cell>
          <cell r="EJ235">
            <v>0</v>
          </cell>
          <cell r="EK235">
            <v>0</v>
          </cell>
          <cell r="EL235">
            <v>0</v>
          </cell>
          <cell r="EM235">
            <v>0</v>
          </cell>
          <cell r="EN235">
            <v>0</v>
          </cell>
          <cell r="EO235">
            <v>0</v>
          </cell>
          <cell r="EP235">
            <v>0</v>
          </cell>
          <cell r="EQ235">
            <v>0</v>
          </cell>
          <cell r="ER235">
            <v>0</v>
          </cell>
          <cell r="ES235">
            <v>0</v>
          </cell>
          <cell r="ET235">
            <v>0</v>
          </cell>
          <cell r="EU235">
            <v>0</v>
          </cell>
          <cell r="EV235">
            <v>4000000</v>
          </cell>
          <cell r="EW235">
            <v>923344</v>
          </cell>
          <cell r="EX235">
            <v>965696</v>
          </cell>
          <cell r="EY235">
            <v>1009427</v>
          </cell>
          <cell r="EZ235">
            <v>1101533</v>
          </cell>
          <cell r="FA235">
            <v>0</v>
          </cell>
          <cell r="FB235">
            <v>0</v>
          </cell>
          <cell r="FC235">
            <v>0</v>
          </cell>
          <cell r="FD235">
            <v>0</v>
          </cell>
          <cell r="FE235">
            <v>0</v>
          </cell>
          <cell r="FF235">
            <v>0</v>
          </cell>
          <cell r="FG235">
            <v>0</v>
          </cell>
          <cell r="FH235">
            <v>0</v>
          </cell>
          <cell r="FI235">
            <v>0</v>
          </cell>
          <cell r="FJ235">
            <v>0</v>
          </cell>
          <cell r="FK235">
            <v>0</v>
          </cell>
          <cell r="FL235">
            <v>0</v>
          </cell>
          <cell r="FM235">
            <v>0</v>
          </cell>
          <cell r="FN235">
            <v>0</v>
          </cell>
          <cell r="FO235">
            <v>0</v>
          </cell>
          <cell r="FP235">
            <v>0</v>
          </cell>
          <cell r="FQ235">
            <v>0</v>
          </cell>
          <cell r="FR235">
            <v>0</v>
          </cell>
          <cell r="FS235">
            <v>0</v>
          </cell>
          <cell r="FT235">
            <v>0</v>
          </cell>
          <cell r="FU235">
            <v>2273820</v>
          </cell>
          <cell r="FV235">
            <v>485437</v>
          </cell>
          <cell r="FW235">
            <v>578148</v>
          </cell>
          <cell r="FX235">
            <v>594074</v>
          </cell>
          <cell r="FY235">
            <v>616161</v>
          </cell>
          <cell r="FZ235">
            <v>38776</v>
          </cell>
          <cell r="GA235">
            <v>9694</v>
          </cell>
          <cell r="GB235">
            <v>9694</v>
          </cell>
          <cell r="GC235">
            <v>9694</v>
          </cell>
          <cell r="GD235">
            <v>9694</v>
          </cell>
          <cell r="GE235">
            <v>1012886</v>
          </cell>
          <cell r="GF235">
            <v>264273</v>
          </cell>
          <cell r="GG235">
            <v>261009</v>
          </cell>
          <cell r="GH235">
            <v>251104</v>
          </cell>
          <cell r="GI235">
            <v>236500</v>
          </cell>
        </row>
        <row r="236">
          <cell r="AP236">
            <v>0</v>
          </cell>
          <cell r="AQ236">
            <v>0</v>
          </cell>
          <cell r="AR236">
            <v>0</v>
          </cell>
          <cell r="AS236">
            <v>0</v>
          </cell>
          <cell r="AT236">
            <v>0</v>
          </cell>
          <cell r="AU236">
            <v>0</v>
          </cell>
          <cell r="AV236">
            <v>0</v>
          </cell>
          <cell r="AW236">
            <v>0</v>
          </cell>
          <cell r="AX236">
            <v>0</v>
          </cell>
          <cell r="AY236">
            <v>0</v>
          </cell>
          <cell r="AZ236">
            <v>0</v>
          </cell>
          <cell r="BA236">
            <v>0</v>
          </cell>
          <cell r="BB236">
            <v>0</v>
          </cell>
          <cell r="BC236">
            <v>0</v>
          </cell>
          <cell r="BD236">
            <v>0</v>
          </cell>
          <cell r="BE236">
            <v>0</v>
          </cell>
          <cell r="BF236">
            <v>0</v>
          </cell>
          <cell r="BG236">
            <v>0</v>
          </cell>
          <cell r="BH236">
            <v>0</v>
          </cell>
          <cell r="BI236">
            <v>0</v>
          </cell>
          <cell r="BJ236">
            <v>0</v>
          </cell>
          <cell r="BK236">
            <v>0</v>
          </cell>
          <cell r="BL236">
            <v>0</v>
          </cell>
          <cell r="BM236">
            <v>0</v>
          </cell>
          <cell r="BN236">
            <v>0</v>
          </cell>
          <cell r="BO236">
            <v>0</v>
          </cell>
          <cell r="BP236">
            <v>0</v>
          </cell>
          <cell r="BQ236">
            <v>0</v>
          </cell>
          <cell r="BR236">
            <v>0</v>
          </cell>
          <cell r="BS236">
            <v>0</v>
          </cell>
          <cell r="BT236">
            <v>0</v>
          </cell>
          <cell r="BU236">
            <v>0</v>
          </cell>
          <cell r="BV236">
            <v>0</v>
          </cell>
          <cell r="BW236">
            <v>0</v>
          </cell>
          <cell r="BX236">
            <v>0</v>
          </cell>
          <cell r="BY236">
            <v>0</v>
          </cell>
          <cell r="BZ236">
            <v>0</v>
          </cell>
          <cell r="CA236">
            <v>0</v>
          </cell>
          <cell r="CB236">
            <v>0</v>
          </cell>
          <cell r="CC236">
            <v>0</v>
          </cell>
          <cell r="CD236">
            <v>0</v>
          </cell>
          <cell r="CE236">
            <v>0</v>
          </cell>
          <cell r="CF236">
            <v>0</v>
          </cell>
          <cell r="CG236">
            <v>0</v>
          </cell>
          <cell r="CH236">
            <v>0</v>
          </cell>
          <cell r="CI236">
            <v>0</v>
          </cell>
          <cell r="CJ236">
            <v>0</v>
          </cell>
          <cell r="CK236">
            <v>0</v>
          </cell>
          <cell r="CL236">
            <v>0</v>
          </cell>
          <cell r="CM236">
            <v>0</v>
          </cell>
          <cell r="CN236">
            <v>0</v>
          </cell>
          <cell r="CO236">
            <v>0</v>
          </cell>
          <cell r="CP236">
            <v>0</v>
          </cell>
          <cell r="CQ236">
            <v>0</v>
          </cell>
          <cell r="CR236">
            <v>0</v>
          </cell>
          <cell r="CS236">
            <v>0</v>
          </cell>
          <cell r="CT236">
            <v>0</v>
          </cell>
          <cell r="CU236">
            <v>0</v>
          </cell>
          <cell r="CV236">
            <v>0</v>
          </cell>
          <cell r="CW236">
            <v>0</v>
          </cell>
          <cell r="CX236">
            <v>0</v>
          </cell>
          <cell r="CY236">
            <v>0</v>
          </cell>
          <cell r="CZ236">
            <v>0</v>
          </cell>
          <cell r="DA236">
            <v>0</v>
          </cell>
          <cell r="DB236">
            <v>0</v>
          </cell>
          <cell r="DC236">
            <v>0</v>
          </cell>
          <cell r="DD236">
            <v>0</v>
          </cell>
          <cell r="DE236">
            <v>0</v>
          </cell>
          <cell r="DF236">
            <v>0</v>
          </cell>
          <cell r="DG236">
            <v>0</v>
          </cell>
          <cell r="DH236">
            <v>0</v>
          </cell>
          <cell r="DI236">
            <v>0</v>
          </cell>
          <cell r="DJ236">
            <v>0</v>
          </cell>
          <cell r="DK236">
            <v>0</v>
          </cell>
          <cell r="DL236">
            <v>0</v>
          </cell>
          <cell r="DM236">
            <v>0</v>
          </cell>
          <cell r="DN236">
            <v>0</v>
          </cell>
          <cell r="DO236">
            <v>0</v>
          </cell>
          <cell r="DP236">
            <v>0</v>
          </cell>
          <cell r="DQ236">
            <v>0</v>
          </cell>
          <cell r="DR236">
            <v>0</v>
          </cell>
          <cell r="DS236">
            <v>0</v>
          </cell>
          <cell r="DT236">
            <v>0</v>
          </cell>
          <cell r="DU236">
            <v>0</v>
          </cell>
          <cell r="DV236">
            <v>0</v>
          </cell>
          <cell r="DW236">
            <v>0</v>
          </cell>
          <cell r="DX236">
            <v>0</v>
          </cell>
          <cell r="DY236">
            <v>0</v>
          </cell>
          <cell r="DZ236">
            <v>0</v>
          </cell>
          <cell r="EA236">
            <v>0</v>
          </cell>
          <cell r="EB236">
            <v>0</v>
          </cell>
          <cell r="EC236">
            <v>0</v>
          </cell>
          <cell r="ED236">
            <v>0</v>
          </cell>
          <cell r="EE236">
            <v>0</v>
          </cell>
          <cell r="EF236">
            <v>0</v>
          </cell>
          <cell r="EG236">
            <v>0</v>
          </cell>
          <cell r="EH236">
            <v>0</v>
          </cell>
          <cell r="EI236">
            <v>0</v>
          </cell>
          <cell r="EJ236">
            <v>0</v>
          </cell>
          <cell r="EK236">
            <v>0</v>
          </cell>
          <cell r="EL236">
            <v>0</v>
          </cell>
          <cell r="EM236">
            <v>0</v>
          </cell>
          <cell r="EN236">
            <v>0</v>
          </cell>
          <cell r="EO236">
            <v>0</v>
          </cell>
          <cell r="EP236">
            <v>0</v>
          </cell>
          <cell r="EQ236">
            <v>0</v>
          </cell>
          <cell r="ER236">
            <v>0</v>
          </cell>
          <cell r="ES236">
            <v>0</v>
          </cell>
          <cell r="ET236">
            <v>0</v>
          </cell>
          <cell r="EU236">
            <v>0</v>
          </cell>
          <cell r="EV236">
            <v>0</v>
          </cell>
          <cell r="EW236">
            <v>0</v>
          </cell>
          <cell r="EX236">
            <v>0</v>
          </cell>
          <cell r="EY236">
            <v>0</v>
          </cell>
          <cell r="EZ236">
            <v>0</v>
          </cell>
          <cell r="FA236">
            <v>0</v>
          </cell>
          <cell r="FB236">
            <v>0</v>
          </cell>
          <cell r="FC236">
            <v>0</v>
          </cell>
          <cell r="FD236">
            <v>0</v>
          </cell>
          <cell r="FE236">
            <v>0</v>
          </cell>
          <cell r="FF236">
            <v>0</v>
          </cell>
          <cell r="FG236">
            <v>0</v>
          </cell>
          <cell r="FH236">
            <v>0</v>
          </cell>
          <cell r="FI236">
            <v>0</v>
          </cell>
          <cell r="FJ236">
            <v>0</v>
          </cell>
          <cell r="FK236">
            <v>0</v>
          </cell>
          <cell r="FL236">
            <v>0</v>
          </cell>
          <cell r="FM236">
            <v>0</v>
          </cell>
          <cell r="FN236">
            <v>0</v>
          </cell>
          <cell r="FO236">
            <v>0</v>
          </cell>
          <cell r="FP236">
            <v>0</v>
          </cell>
          <cell r="FQ236">
            <v>0</v>
          </cell>
          <cell r="FR236">
            <v>0</v>
          </cell>
          <cell r="FS236">
            <v>0</v>
          </cell>
          <cell r="FT236">
            <v>0</v>
          </cell>
          <cell r="FU236">
            <v>0</v>
          </cell>
          <cell r="FV236">
            <v>0</v>
          </cell>
          <cell r="FW236">
            <v>0</v>
          </cell>
          <cell r="FX236">
            <v>0</v>
          </cell>
          <cell r="FY236">
            <v>0</v>
          </cell>
          <cell r="FZ236">
            <v>0</v>
          </cell>
          <cell r="GA236">
            <v>0</v>
          </cell>
          <cell r="GB236">
            <v>0</v>
          </cell>
          <cell r="GC236">
            <v>0</v>
          </cell>
          <cell r="GD236">
            <v>0</v>
          </cell>
          <cell r="GE236">
            <v>0</v>
          </cell>
          <cell r="GF236">
            <v>0</v>
          </cell>
          <cell r="GG236">
            <v>0</v>
          </cell>
          <cell r="GH236">
            <v>0</v>
          </cell>
          <cell r="GI236">
            <v>0</v>
          </cell>
        </row>
        <row r="237">
          <cell r="AP237">
            <v>49470</v>
          </cell>
          <cell r="AQ237">
            <v>5190</v>
          </cell>
          <cell r="AR237">
            <v>18170</v>
          </cell>
          <cell r="AS237">
            <v>6895</v>
          </cell>
          <cell r="AT237">
            <v>19215</v>
          </cell>
          <cell r="AU237">
            <v>11399821</v>
          </cell>
          <cell r="AV237">
            <v>2840943</v>
          </cell>
          <cell r="AW237">
            <v>2852130</v>
          </cell>
          <cell r="AX237">
            <v>2852130</v>
          </cell>
          <cell r="AY237">
            <v>2854618</v>
          </cell>
          <cell r="AZ237">
            <v>2608000</v>
          </cell>
          <cell r="BA237">
            <v>646000</v>
          </cell>
          <cell r="BB237">
            <v>654000</v>
          </cell>
          <cell r="BC237">
            <v>654000</v>
          </cell>
          <cell r="BD237">
            <v>654000</v>
          </cell>
          <cell r="BE237">
            <v>1695200</v>
          </cell>
          <cell r="BF237">
            <v>419900</v>
          </cell>
          <cell r="BG237">
            <v>425100</v>
          </cell>
          <cell r="BH237">
            <v>425100</v>
          </cell>
          <cell r="BI237">
            <v>425100</v>
          </cell>
          <cell r="BJ237">
            <v>912800</v>
          </cell>
          <cell r="BK237">
            <v>226100</v>
          </cell>
          <cell r="BL237">
            <v>228900</v>
          </cell>
          <cell r="BM237">
            <v>228900</v>
          </cell>
          <cell r="BN237">
            <v>228900</v>
          </cell>
          <cell r="BO237">
            <v>528000</v>
          </cell>
          <cell r="BP237">
            <v>132000</v>
          </cell>
          <cell r="BQ237">
            <v>132000</v>
          </cell>
          <cell r="BR237">
            <v>132000</v>
          </cell>
          <cell r="BS237">
            <v>132000</v>
          </cell>
          <cell r="BT237">
            <v>27370</v>
          </cell>
          <cell r="BU237">
            <v>6670</v>
          </cell>
          <cell r="BV237">
            <v>6900</v>
          </cell>
          <cell r="BW237">
            <v>6900</v>
          </cell>
          <cell r="BX237">
            <v>6900</v>
          </cell>
          <cell r="BY237">
            <v>23800</v>
          </cell>
          <cell r="BZ237">
            <v>5800</v>
          </cell>
          <cell r="CA237">
            <v>6000</v>
          </cell>
          <cell r="CB237">
            <v>6000</v>
          </cell>
          <cell r="CC237">
            <v>6000</v>
          </cell>
          <cell r="CD237">
            <v>3570</v>
          </cell>
          <cell r="CE237">
            <v>870</v>
          </cell>
          <cell r="CF237">
            <v>900</v>
          </cell>
          <cell r="CG237">
            <v>900</v>
          </cell>
          <cell r="CH237">
            <v>900</v>
          </cell>
          <cell r="CI237">
            <v>0</v>
          </cell>
          <cell r="CJ237">
            <v>0</v>
          </cell>
          <cell r="CK237">
            <v>0</v>
          </cell>
          <cell r="CL237">
            <v>0</v>
          </cell>
          <cell r="CM237">
            <v>0</v>
          </cell>
          <cell r="CN237">
            <v>1142488</v>
          </cell>
          <cell r="CO237">
            <v>285000</v>
          </cell>
          <cell r="CP237">
            <v>285000</v>
          </cell>
          <cell r="CQ237">
            <v>285000</v>
          </cell>
          <cell r="CR237">
            <v>287488</v>
          </cell>
          <cell r="CS237">
            <v>789000</v>
          </cell>
          <cell r="CT237">
            <v>197250</v>
          </cell>
          <cell r="CU237">
            <v>197250</v>
          </cell>
          <cell r="CV237">
            <v>197250</v>
          </cell>
          <cell r="CW237">
            <v>197250</v>
          </cell>
          <cell r="CX237">
            <v>6297043</v>
          </cell>
          <cell r="CY237">
            <v>1572043</v>
          </cell>
          <cell r="CZ237">
            <v>1575000</v>
          </cell>
          <cell r="DA237">
            <v>1575000</v>
          </cell>
          <cell r="DB237">
            <v>1575000</v>
          </cell>
          <cell r="DC237">
            <v>7920</v>
          </cell>
          <cell r="DD237">
            <v>1980</v>
          </cell>
          <cell r="DE237">
            <v>1980</v>
          </cell>
          <cell r="DF237">
            <v>1980</v>
          </cell>
          <cell r="DG237">
            <v>1980</v>
          </cell>
          <cell r="DH237">
            <v>11743490</v>
          </cell>
          <cell r="DI237">
            <v>2954895</v>
          </cell>
          <cell r="DJ237">
            <v>2833637</v>
          </cell>
          <cell r="DK237">
            <v>2947174</v>
          </cell>
          <cell r="DL237">
            <v>3007784</v>
          </cell>
          <cell r="DM237">
            <v>3346776</v>
          </cell>
          <cell r="DN237">
            <v>988819</v>
          </cell>
          <cell r="DO237">
            <v>809694</v>
          </cell>
          <cell r="DP237">
            <v>779694</v>
          </cell>
          <cell r="DQ237">
            <v>768569</v>
          </cell>
          <cell r="DR237">
            <v>0</v>
          </cell>
          <cell r="DS237">
            <v>0</v>
          </cell>
          <cell r="DT237">
            <v>0</v>
          </cell>
          <cell r="DU237">
            <v>0</v>
          </cell>
          <cell r="DV237">
            <v>0</v>
          </cell>
          <cell r="DW237">
            <v>3240416</v>
          </cell>
          <cell r="DX237">
            <v>958854</v>
          </cell>
          <cell r="DY237">
            <v>784104</v>
          </cell>
          <cell r="DZ237">
            <v>754104</v>
          </cell>
          <cell r="EA237">
            <v>743354</v>
          </cell>
          <cell r="EB237">
            <v>2714676</v>
          </cell>
          <cell r="EC237">
            <v>787419</v>
          </cell>
          <cell r="ED237">
            <v>662669</v>
          </cell>
          <cell r="EE237">
            <v>632669</v>
          </cell>
          <cell r="EF237">
            <v>631919</v>
          </cell>
          <cell r="EG237">
            <v>525740</v>
          </cell>
          <cell r="EH237">
            <v>171435</v>
          </cell>
          <cell r="EI237">
            <v>121435</v>
          </cell>
          <cell r="EJ237">
            <v>121435</v>
          </cell>
          <cell r="EK237">
            <v>111435</v>
          </cell>
          <cell r="EL237">
            <v>106360</v>
          </cell>
          <cell r="EM237">
            <v>29965</v>
          </cell>
          <cell r="EN237">
            <v>25590</v>
          </cell>
          <cell r="EO237">
            <v>25590</v>
          </cell>
          <cell r="EP237">
            <v>25215</v>
          </cell>
          <cell r="EQ237">
            <v>6500</v>
          </cell>
          <cell r="ER237">
            <v>1775</v>
          </cell>
          <cell r="ES237">
            <v>1600</v>
          </cell>
          <cell r="ET237">
            <v>1600</v>
          </cell>
          <cell r="EU237">
            <v>1525</v>
          </cell>
          <cell r="EV237">
            <v>4000000</v>
          </cell>
          <cell r="EW237">
            <v>923344</v>
          </cell>
          <cell r="EX237">
            <v>965696</v>
          </cell>
          <cell r="EY237">
            <v>1009427</v>
          </cell>
          <cell r="EZ237">
            <v>1101533</v>
          </cell>
          <cell r="FA237">
            <v>565000</v>
          </cell>
          <cell r="FB237">
            <v>92500</v>
          </cell>
          <cell r="FC237">
            <v>92500</v>
          </cell>
          <cell r="FD237">
            <v>190000</v>
          </cell>
          <cell r="FE237">
            <v>190000</v>
          </cell>
          <cell r="FF237">
            <v>3825214</v>
          </cell>
          <cell r="FG237">
            <v>948457</v>
          </cell>
          <cell r="FH237">
            <v>964147</v>
          </cell>
          <cell r="FI237">
            <v>966453</v>
          </cell>
          <cell r="FJ237">
            <v>946157</v>
          </cell>
          <cell r="FK237">
            <v>2033879</v>
          </cell>
          <cell r="FL237">
            <v>508469</v>
          </cell>
          <cell r="FM237">
            <v>508470</v>
          </cell>
          <cell r="FN237">
            <v>508470</v>
          </cell>
          <cell r="FO237">
            <v>508470</v>
          </cell>
          <cell r="FP237">
            <v>887131</v>
          </cell>
          <cell r="FQ237">
            <v>221782</v>
          </cell>
          <cell r="FR237">
            <v>221783</v>
          </cell>
          <cell r="FS237">
            <v>221783</v>
          </cell>
          <cell r="FT237">
            <v>221783</v>
          </cell>
          <cell r="FU237">
            <v>36474746</v>
          </cell>
          <cell r="FV237">
            <v>7786958</v>
          </cell>
          <cell r="FW237">
            <v>9274200</v>
          </cell>
          <cell r="FX237">
            <v>9529647</v>
          </cell>
          <cell r="FY237">
            <v>9883941</v>
          </cell>
          <cell r="FZ237">
            <v>890016</v>
          </cell>
          <cell r="GA237">
            <v>224334</v>
          </cell>
          <cell r="GB237">
            <v>224334</v>
          </cell>
          <cell r="GC237">
            <v>221406</v>
          </cell>
          <cell r="GD237">
            <v>219942</v>
          </cell>
          <cell r="GE237">
            <v>3388254</v>
          </cell>
          <cell r="GF237">
            <v>883671</v>
          </cell>
          <cell r="GG237">
            <v>872855</v>
          </cell>
          <cell r="GH237">
            <v>840052</v>
          </cell>
          <cell r="GI237">
            <v>791676</v>
          </cell>
        </row>
        <row r="238">
          <cell r="AP238">
            <v>0</v>
          </cell>
          <cell r="AQ238">
            <v>0</v>
          </cell>
          <cell r="AR238">
            <v>0</v>
          </cell>
          <cell r="AS238">
            <v>0</v>
          </cell>
          <cell r="AT238">
            <v>0</v>
          </cell>
          <cell r="AU238">
            <v>0</v>
          </cell>
          <cell r="AV238">
            <v>0</v>
          </cell>
          <cell r="AW238">
            <v>0</v>
          </cell>
          <cell r="AX238">
            <v>0</v>
          </cell>
          <cell r="AY238">
            <v>0</v>
          </cell>
          <cell r="AZ238">
            <v>0</v>
          </cell>
          <cell r="BA238">
            <v>0</v>
          </cell>
          <cell r="BB238">
            <v>0</v>
          </cell>
          <cell r="BC238">
            <v>0</v>
          </cell>
          <cell r="BD238">
            <v>0</v>
          </cell>
          <cell r="BE238">
            <v>0</v>
          </cell>
          <cell r="BF238">
            <v>0</v>
          </cell>
          <cell r="BG238">
            <v>0</v>
          </cell>
          <cell r="BH238">
            <v>0</v>
          </cell>
          <cell r="BI238">
            <v>0</v>
          </cell>
          <cell r="BJ238">
            <v>0</v>
          </cell>
          <cell r="BK238">
            <v>0</v>
          </cell>
          <cell r="BL238">
            <v>0</v>
          </cell>
          <cell r="BM238">
            <v>0</v>
          </cell>
          <cell r="BN238">
            <v>0</v>
          </cell>
          <cell r="BO238">
            <v>0</v>
          </cell>
          <cell r="BP238">
            <v>0</v>
          </cell>
          <cell r="BQ238">
            <v>0</v>
          </cell>
          <cell r="BR238">
            <v>0</v>
          </cell>
          <cell r="BS238">
            <v>0</v>
          </cell>
          <cell r="BT238">
            <v>0</v>
          </cell>
          <cell r="BU238">
            <v>0</v>
          </cell>
          <cell r="BV238">
            <v>0</v>
          </cell>
          <cell r="BW238">
            <v>0</v>
          </cell>
          <cell r="BX238">
            <v>0</v>
          </cell>
          <cell r="BY238">
            <v>0</v>
          </cell>
          <cell r="BZ238">
            <v>0</v>
          </cell>
          <cell r="CA238">
            <v>0</v>
          </cell>
          <cell r="CB238">
            <v>0</v>
          </cell>
          <cell r="CC238">
            <v>0</v>
          </cell>
          <cell r="CD238">
            <v>0</v>
          </cell>
          <cell r="CE238">
            <v>0</v>
          </cell>
          <cell r="CF238">
            <v>0</v>
          </cell>
          <cell r="CG238">
            <v>0</v>
          </cell>
          <cell r="CH238">
            <v>0</v>
          </cell>
          <cell r="CI238">
            <v>0</v>
          </cell>
          <cell r="CJ238">
            <v>0</v>
          </cell>
          <cell r="CK238">
            <v>0</v>
          </cell>
          <cell r="CL238">
            <v>0</v>
          </cell>
          <cell r="CM238">
            <v>0</v>
          </cell>
          <cell r="CN238">
            <v>0</v>
          </cell>
          <cell r="CO238">
            <v>0</v>
          </cell>
          <cell r="CP238">
            <v>0</v>
          </cell>
          <cell r="CQ238">
            <v>0</v>
          </cell>
          <cell r="CR238">
            <v>0</v>
          </cell>
          <cell r="CS238">
            <v>0</v>
          </cell>
          <cell r="CT238">
            <v>0</v>
          </cell>
          <cell r="CU238">
            <v>0</v>
          </cell>
          <cell r="CV238">
            <v>0</v>
          </cell>
          <cell r="CW238">
            <v>0</v>
          </cell>
          <cell r="CX238">
            <v>0</v>
          </cell>
          <cell r="CY238">
            <v>0</v>
          </cell>
          <cell r="CZ238">
            <v>0</v>
          </cell>
          <cell r="DA238">
            <v>0</v>
          </cell>
          <cell r="DB238">
            <v>0</v>
          </cell>
          <cell r="DC238">
            <v>0</v>
          </cell>
          <cell r="DD238">
            <v>0</v>
          </cell>
          <cell r="DE238">
            <v>0</v>
          </cell>
          <cell r="DF238">
            <v>0</v>
          </cell>
          <cell r="DG238">
            <v>0</v>
          </cell>
          <cell r="DH238">
            <v>12951542</v>
          </cell>
          <cell r="DI238">
            <v>2388488</v>
          </cell>
          <cell r="DJ238">
            <v>2898820</v>
          </cell>
          <cell r="DK238">
            <v>3455530</v>
          </cell>
          <cell r="DL238">
            <v>4208704</v>
          </cell>
          <cell r="DM238">
            <v>2648593</v>
          </cell>
          <cell r="DN238">
            <v>422808</v>
          </cell>
          <cell r="DO238">
            <v>543251</v>
          </cell>
          <cell r="DP238">
            <v>713780</v>
          </cell>
          <cell r="DQ238">
            <v>968754</v>
          </cell>
          <cell r="DR238">
            <v>0</v>
          </cell>
          <cell r="DS238">
            <v>0</v>
          </cell>
          <cell r="DT238">
            <v>0</v>
          </cell>
          <cell r="DU238">
            <v>0</v>
          </cell>
          <cell r="DV238">
            <v>0</v>
          </cell>
          <cell r="DW238">
            <v>2648593</v>
          </cell>
          <cell r="DX238">
            <v>422808</v>
          </cell>
          <cell r="DY238">
            <v>543251</v>
          </cell>
          <cell r="DZ238">
            <v>713780</v>
          </cell>
          <cell r="EA238">
            <v>968754</v>
          </cell>
          <cell r="EB238">
            <v>0</v>
          </cell>
          <cell r="EC238">
            <v>0</v>
          </cell>
          <cell r="ED238">
            <v>0</v>
          </cell>
          <cell r="EE238">
            <v>0</v>
          </cell>
          <cell r="EF238">
            <v>0</v>
          </cell>
          <cell r="EG238">
            <v>2648593</v>
          </cell>
          <cell r="EH238">
            <v>422808</v>
          </cell>
          <cell r="EI238">
            <v>543251</v>
          </cell>
          <cell r="EJ238">
            <v>713780</v>
          </cell>
          <cell r="EK238">
            <v>968754</v>
          </cell>
          <cell r="EL238">
            <v>0</v>
          </cell>
          <cell r="EM238">
            <v>0</v>
          </cell>
          <cell r="EN238">
            <v>0</v>
          </cell>
          <cell r="EO238">
            <v>0</v>
          </cell>
          <cell r="EP238">
            <v>0</v>
          </cell>
          <cell r="EQ238">
            <v>0</v>
          </cell>
          <cell r="ER238">
            <v>0</v>
          </cell>
          <cell r="ES238">
            <v>0</v>
          </cell>
          <cell r="ET238">
            <v>0</v>
          </cell>
          <cell r="EU238">
            <v>0</v>
          </cell>
          <cell r="EV238">
            <v>0</v>
          </cell>
          <cell r="EW238">
            <v>0</v>
          </cell>
          <cell r="EX238">
            <v>0</v>
          </cell>
          <cell r="EY238">
            <v>0</v>
          </cell>
          <cell r="EZ238">
            <v>0</v>
          </cell>
          <cell r="FA238">
            <v>0</v>
          </cell>
          <cell r="FB238">
            <v>0</v>
          </cell>
          <cell r="FC238">
            <v>0</v>
          </cell>
          <cell r="FD238">
            <v>0</v>
          </cell>
          <cell r="FE238">
            <v>0</v>
          </cell>
          <cell r="FF238">
            <v>10302949</v>
          </cell>
          <cell r="FG238">
            <v>1965680</v>
          </cell>
          <cell r="FH238">
            <v>2355569</v>
          </cell>
          <cell r="FI238">
            <v>2741750</v>
          </cell>
          <cell r="FJ238">
            <v>3239950</v>
          </cell>
          <cell r="FK238">
            <v>283404</v>
          </cell>
          <cell r="FL238">
            <v>70851</v>
          </cell>
          <cell r="FM238">
            <v>70851</v>
          </cell>
          <cell r="FN238">
            <v>70851</v>
          </cell>
          <cell r="FO238">
            <v>70851</v>
          </cell>
          <cell r="FP238">
            <v>1320190</v>
          </cell>
          <cell r="FQ238">
            <v>329381</v>
          </cell>
          <cell r="FR238">
            <v>330034</v>
          </cell>
          <cell r="FS238">
            <v>330338</v>
          </cell>
          <cell r="FT238">
            <v>330437</v>
          </cell>
          <cell r="FU238">
            <v>4732567</v>
          </cell>
          <cell r="FV238">
            <v>1037297</v>
          </cell>
          <cell r="FW238">
            <v>1132239</v>
          </cell>
          <cell r="FX238">
            <v>1229655</v>
          </cell>
          <cell r="FY238">
            <v>1333376</v>
          </cell>
          <cell r="FZ238">
            <v>31003</v>
          </cell>
          <cell r="GA238">
            <v>7792</v>
          </cell>
          <cell r="GB238">
            <v>7427</v>
          </cell>
          <cell r="GC238">
            <v>8224</v>
          </cell>
          <cell r="GD238">
            <v>7560</v>
          </cell>
          <cell r="GE238">
            <v>12838674</v>
          </cell>
          <cell r="GF238">
            <v>3074770</v>
          </cell>
          <cell r="GG238">
            <v>3076473</v>
          </cell>
          <cell r="GH238">
            <v>3212519</v>
          </cell>
          <cell r="GI238">
            <v>3474912</v>
          </cell>
        </row>
        <row r="239">
          <cell r="AP239">
            <v>0</v>
          </cell>
          <cell r="AQ239">
            <v>0</v>
          </cell>
          <cell r="AR239">
            <v>0</v>
          </cell>
          <cell r="AS239">
            <v>0</v>
          </cell>
          <cell r="AT239">
            <v>0</v>
          </cell>
          <cell r="AU239">
            <v>38904</v>
          </cell>
          <cell r="AV239">
            <v>9726</v>
          </cell>
          <cell r="AW239">
            <v>9726</v>
          </cell>
          <cell r="AX239">
            <v>9726</v>
          </cell>
          <cell r="AY239">
            <v>9726</v>
          </cell>
          <cell r="AZ239">
            <v>0</v>
          </cell>
          <cell r="BA239">
            <v>0</v>
          </cell>
          <cell r="BB239">
            <v>0</v>
          </cell>
          <cell r="BC239">
            <v>0</v>
          </cell>
          <cell r="BD239">
            <v>0</v>
          </cell>
          <cell r="BE239">
            <v>0</v>
          </cell>
          <cell r="BF239">
            <v>0</v>
          </cell>
          <cell r="BG239">
            <v>0</v>
          </cell>
          <cell r="BH239">
            <v>0</v>
          </cell>
          <cell r="BI239">
            <v>0</v>
          </cell>
          <cell r="BJ239">
            <v>0</v>
          </cell>
          <cell r="BK239">
            <v>0</v>
          </cell>
          <cell r="BL239">
            <v>0</v>
          </cell>
          <cell r="BM239">
            <v>0</v>
          </cell>
          <cell r="BN239">
            <v>0</v>
          </cell>
          <cell r="BO239">
            <v>0</v>
          </cell>
          <cell r="BP239">
            <v>0</v>
          </cell>
          <cell r="BQ239">
            <v>0</v>
          </cell>
          <cell r="BR239">
            <v>0</v>
          </cell>
          <cell r="BS239">
            <v>0</v>
          </cell>
          <cell r="BT239">
            <v>0</v>
          </cell>
          <cell r="BU239">
            <v>0</v>
          </cell>
          <cell r="BV239">
            <v>0</v>
          </cell>
          <cell r="BW239">
            <v>0</v>
          </cell>
          <cell r="BX239">
            <v>0</v>
          </cell>
          <cell r="BY239">
            <v>0</v>
          </cell>
          <cell r="BZ239">
            <v>0</v>
          </cell>
          <cell r="CA239">
            <v>0</v>
          </cell>
          <cell r="CB239">
            <v>0</v>
          </cell>
          <cell r="CC239">
            <v>0</v>
          </cell>
          <cell r="CD239">
            <v>0</v>
          </cell>
          <cell r="CE239">
            <v>0</v>
          </cell>
          <cell r="CF239">
            <v>0</v>
          </cell>
          <cell r="CG239">
            <v>0</v>
          </cell>
          <cell r="CH239">
            <v>0</v>
          </cell>
          <cell r="CI239">
            <v>0</v>
          </cell>
          <cell r="CJ239">
            <v>0</v>
          </cell>
          <cell r="CK239">
            <v>0</v>
          </cell>
          <cell r="CL239">
            <v>0</v>
          </cell>
          <cell r="CM239">
            <v>0</v>
          </cell>
          <cell r="CN239">
            <v>38904</v>
          </cell>
          <cell r="CO239">
            <v>9726</v>
          </cell>
          <cell r="CP239">
            <v>9726</v>
          </cell>
          <cell r="CQ239">
            <v>9726</v>
          </cell>
          <cell r="CR239">
            <v>9726</v>
          </cell>
          <cell r="CS239">
            <v>0</v>
          </cell>
          <cell r="CT239">
            <v>0</v>
          </cell>
          <cell r="CU239">
            <v>0</v>
          </cell>
          <cell r="CV239">
            <v>0</v>
          </cell>
          <cell r="CW239">
            <v>0</v>
          </cell>
          <cell r="CX239">
            <v>0</v>
          </cell>
          <cell r="CY239">
            <v>0</v>
          </cell>
          <cell r="CZ239">
            <v>0</v>
          </cell>
          <cell r="DA239">
            <v>0</v>
          </cell>
          <cell r="DB239">
            <v>0</v>
          </cell>
          <cell r="DC239">
            <v>0</v>
          </cell>
          <cell r="DD239">
            <v>0</v>
          </cell>
          <cell r="DE239">
            <v>0</v>
          </cell>
          <cell r="DF239">
            <v>0</v>
          </cell>
          <cell r="DG239">
            <v>0</v>
          </cell>
          <cell r="DH239">
            <v>164264</v>
          </cell>
          <cell r="DI239">
            <v>41073</v>
          </cell>
          <cell r="DJ239">
            <v>41069</v>
          </cell>
          <cell r="DK239">
            <v>41061</v>
          </cell>
          <cell r="DL239">
            <v>41061</v>
          </cell>
          <cell r="DM239">
            <v>0</v>
          </cell>
          <cell r="DN239">
            <v>0</v>
          </cell>
          <cell r="DO239">
            <v>0</v>
          </cell>
          <cell r="DP239">
            <v>0</v>
          </cell>
          <cell r="DQ239">
            <v>0</v>
          </cell>
          <cell r="DR239">
            <v>0</v>
          </cell>
          <cell r="DS239">
            <v>0</v>
          </cell>
          <cell r="DT239">
            <v>0</v>
          </cell>
          <cell r="DU239">
            <v>0</v>
          </cell>
          <cell r="DV239">
            <v>0</v>
          </cell>
          <cell r="DW239">
            <v>0</v>
          </cell>
          <cell r="DX239">
            <v>0</v>
          </cell>
          <cell r="DY239">
            <v>0</v>
          </cell>
          <cell r="DZ239">
            <v>0</v>
          </cell>
          <cell r="EA239">
            <v>0</v>
          </cell>
          <cell r="EB239">
            <v>0</v>
          </cell>
          <cell r="EC239">
            <v>0</v>
          </cell>
          <cell r="ED239">
            <v>0</v>
          </cell>
          <cell r="EE239">
            <v>0</v>
          </cell>
          <cell r="EF239">
            <v>0</v>
          </cell>
          <cell r="EG239">
            <v>0</v>
          </cell>
          <cell r="EH239">
            <v>0</v>
          </cell>
          <cell r="EI239">
            <v>0</v>
          </cell>
          <cell r="EJ239">
            <v>0</v>
          </cell>
          <cell r="EK239">
            <v>0</v>
          </cell>
          <cell r="EL239">
            <v>0</v>
          </cell>
          <cell r="EM239">
            <v>0</v>
          </cell>
          <cell r="EN239">
            <v>0</v>
          </cell>
          <cell r="EO239">
            <v>0</v>
          </cell>
          <cell r="EP239">
            <v>0</v>
          </cell>
          <cell r="EQ239">
            <v>0</v>
          </cell>
          <cell r="ER239">
            <v>0</v>
          </cell>
          <cell r="ES239">
            <v>0</v>
          </cell>
          <cell r="ET239">
            <v>0</v>
          </cell>
          <cell r="EU239">
            <v>0</v>
          </cell>
          <cell r="EV239">
            <v>0</v>
          </cell>
          <cell r="EW239">
            <v>0</v>
          </cell>
          <cell r="EX239">
            <v>0</v>
          </cell>
          <cell r="EY239">
            <v>0</v>
          </cell>
          <cell r="EZ239">
            <v>0</v>
          </cell>
          <cell r="FA239">
            <v>0</v>
          </cell>
          <cell r="FB239">
            <v>0</v>
          </cell>
          <cell r="FC239">
            <v>0</v>
          </cell>
          <cell r="FD239">
            <v>0</v>
          </cell>
          <cell r="FE239">
            <v>0</v>
          </cell>
          <cell r="FF239">
            <v>164264</v>
          </cell>
          <cell r="FG239">
            <v>41073</v>
          </cell>
          <cell r="FH239">
            <v>41069</v>
          </cell>
          <cell r="FI239">
            <v>41061</v>
          </cell>
          <cell r="FJ239">
            <v>41061</v>
          </cell>
          <cell r="FK239">
            <v>0</v>
          </cell>
          <cell r="FL239">
            <v>0</v>
          </cell>
          <cell r="FM239">
            <v>0</v>
          </cell>
          <cell r="FN239">
            <v>0</v>
          </cell>
          <cell r="FO239">
            <v>0</v>
          </cell>
          <cell r="FP239">
            <v>58504</v>
          </cell>
          <cell r="FQ239">
            <v>14626</v>
          </cell>
          <cell r="FR239">
            <v>14626</v>
          </cell>
          <cell r="FS239">
            <v>14626</v>
          </cell>
          <cell r="FT239">
            <v>14626</v>
          </cell>
          <cell r="FU239">
            <v>368460</v>
          </cell>
          <cell r="FV239">
            <v>92115</v>
          </cell>
          <cell r="FW239">
            <v>92115</v>
          </cell>
          <cell r="FX239">
            <v>92115</v>
          </cell>
          <cell r="FY239">
            <v>92115</v>
          </cell>
          <cell r="FZ239">
            <v>0</v>
          </cell>
          <cell r="GA239">
            <v>0</v>
          </cell>
          <cell r="GB239">
            <v>0</v>
          </cell>
          <cell r="GC239">
            <v>0</v>
          </cell>
          <cell r="GD239">
            <v>0</v>
          </cell>
          <cell r="GE239">
            <v>6576</v>
          </cell>
          <cell r="GF239">
            <v>1644</v>
          </cell>
          <cell r="GG239">
            <v>1644</v>
          </cell>
          <cell r="GH239">
            <v>1644</v>
          </cell>
          <cell r="GI239">
            <v>1644</v>
          </cell>
        </row>
        <row r="240">
          <cell r="AP240">
            <v>0</v>
          </cell>
          <cell r="AQ240">
            <v>0</v>
          </cell>
          <cell r="AR240">
            <v>0</v>
          </cell>
          <cell r="AS240">
            <v>0</v>
          </cell>
          <cell r="AT240">
            <v>0</v>
          </cell>
          <cell r="AU240">
            <v>0</v>
          </cell>
          <cell r="AV240">
            <v>0</v>
          </cell>
          <cell r="AW240">
            <v>0</v>
          </cell>
          <cell r="AX240">
            <v>0</v>
          </cell>
          <cell r="AY240">
            <v>0</v>
          </cell>
          <cell r="AZ240">
            <v>0</v>
          </cell>
          <cell r="BA240">
            <v>0</v>
          </cell>
          <cell r="BB240">
            <v>0</v>
          </cell>
          <cell r="BC240">
            <v>0</v>
          </cell>
          <cell r="BD240">
            <v>0</v>
          </cell>
          <cell r="BE240">
            <v>0</v>
          </cell>
          <cell r="BF240">
            <v>0</v>
          </cell>
          <cell r="BG240">
            <v>0</v>
          </cell>
          <cell r="BH240">
            <v>0</v>
          </cell>
          <cell r="BI240">
            <v>0</v>
          </cell>
          <cell r="BJ240">
            <v>0</v>
          </cell>
          <cell r="BK240">
            <v>0</v>
          </cell>
          <cell r="BL240">
            <v>0</v>
          </cell>
          <cell r="BM240">
            <v>0</v>
          </cell>
          <cell r="BN240">
            <v>0</v>
          </cell>
          <cell r="BO240">
            <v>0</v>
          </cell>
          <cell r="BP240">
            <v>0</v>
          </cell>
          <cell r="BQ240">
            <v>0</v>
          </cell>
          <cell r="BR240">
            <v>0</v>
          </cell>
          <cell r="BS240">
            <v>0</v>
          </cell>
          <cell r="BT240">
            <v>0</v>
          </cell>
          <cell r="BU240">
            <v>0</v>
          </cell>
          <cell r="BV240">
            <v>0</v>
          </cell>
          <cell r="BW240">
            <v>0</v>
          </cell>
          <cell r="BX240">
            <v>0</v>
          </cell>
          <cell r="BY240">
            <v>0</v>
          </cell>
          <cell r="BZ240">
            <v>0</v>
          </cell>
          <cell r="CA240">
            <v>0</v>
          </cell>
          <cell r="CB240">
            <v>0</v>
          </cell>
          <cell r="CC240">
            <v>0</v>
          </cell>
          <cell r="CD240">
            <v>0</v>
          </cell>
          <cell r="CE240">
            <v>0</v>
          </cell>
          <cell r="CF240">
            <v>0</v>
          </cell>
          <cell r="CG240">
            <v>0</v>
          </cell>
          <cell r="CH240">
            <v>0</v>
          </cell>
          <cell r="CI240">
            <v>0</v>
          </cell>
          <cell r="CJ240">
            <v>0</v>
          </cell>
          <cell r="CK240">
            <v>0</v>
          </cell>
          <cell r="CL240">
            <v>0</v>
          </cell>
          <cell r="CM240">
            <v>0</v>
          </cell>
          <cell r="CN240">
            <v>0</v>
          </cell>
          <cell r="CO240">
            <v>0</v>
          </cell>
          <cell r="CP240">
            <v>0</v>
          </cell>
          <cell r="CQ240">
            <v>0</v>
          </cell>
          <cell r="CR240">
            <v>0</v>
          </cell>
          <cell r="CS240">
            <v>0</v>
          </cell>
          <cell r="CT240">
            <v>0</v>
          </cell>
          <cell r="CU240">
            <v>0</v>
          </cell>
          <cell r="CV240">
            <v>0</v>
          </cell>
          <cell r="CW240">
            <v>0</v>
          </cell>
          <cell r="CX240">
            <v>0</v>
          </cell>
          <cell r="CY240">
            <v>0</v>
          </cell>
          <cell r="CZ240">
            <v>0</v>
          </cell>
          <cell r="DA240">
            <v>0</v>
          </cell>
          <cell r="DB240">
            <v>0</v>
          </cell>
          <cell r="DC240">
            <v>0</v>
          </cell>
          <cell r="DD240">
            <v>0</v>
          </cell>
          <cell r="DE240">
            <v>0</v>
          </cell>
          <cell r="DF240">
            <v>0</v>
          </cell>
          <cell r="DG240">
            <v>0</v>
          </cell>
          <cell r="DH240">
            <v>0</v>
          </cell>
          <cell r="DI240">
            <v>0</v>
          </cell>
          <cell r="DJ240">
            <v>0</v>
          </cell>
          <cell r="DK240">
            <v>0</v>
          </cell>
          <cell r="DL240">
            <v>0</v>
          </cell>
          <cell r="DM240">
            <v>0</v>
          </cell>
          <cell r="DN240">
            <v>0</v>
          </cell>
          <cell r="DO240">
            <v>0</v>
          </cell>
          <cell r="DP240">
            <v>0</v>
          </cell>
          <cell r="DQ240">
            <v>0</v>
          </cell>
          <cell r="DR240">
            <v>0</v>
          </cell>
          <cell r="DS240">
            <v>0</v>
          </cell>
          <cell r="DT240">
            <v>0</v>
          </cell>
          <cell r="DU240">
            <v>0</v>
          </cell>
          <cell r="DV240">
            <v>0</v>
          </cell>
          <cell r="DW240">
            <v>0</v>
          </cell>
          <cell r="DX240">
            <v>0</v>
          </cell>
          <cell r="DY240">
            <v>0</v>
          </cell>
          <cell r="DZ240">
            <v>0</v>
          </cell>
          <cell r="EA240">
            <v>0</v>
          </cell>
          <cell r="EB240">
            <v>0</v>
          </cell>
          <cell r="EC240">
            <v>0</v>
          </cell>
          <cell r="ED240">
            <v>0</v>
          </cell>
          <cell r="EE240">
            <v>0</v>
          </cell>
          <cell r="EF240">
            <v>0</v>
          </cell>
          <cell r="EG240">
            <v>0</v>
          </cell>
          <cell r="EH240">
            <v>0</v>
          </cell>
          <cell r="EI240">
            <v>0</v>
          </cell>
          <cell r="EJ240">
            <v>0</v>
          </cell>
          <cell r="EK240">
            <v>0</v>
          </cell>
          <cell r="EL240">
            <v>0</v>
          </cell>
          <cell r="EM240">
            <v>0</v>
          </cell>
          <cell r="EN240">
            <v>0</v>
          </cell>
          <cell r="EO240">
            <v>0</v>
          </cell>
          <cell r="EP240">
            <v>0</v>
          </cell>
          <cell r="EQ240">
            <v>0</v>
          </cell>
          <cell r="ER240">
            <v>0</v>
          </cell>
          <cell r="ES240">
            <v>0</v>
          </cell>
          <cell r="ET240">
            <v>0</v>
          </cell>
          <cell r="EU240">
            <v>0</v>
          </cell>
          <cell r="EV240">
            <v>0</v>
          </cell>
          <cell r="EW240">
            <v>0</v>
          </cell>
          <cell r="EX240">
            <v>0</v>
          </cell>
          <cell r="EY240">
            <v>0</v>
          </cell>
          <cell r="EZ240">
            <v>0</v>
          </cell>
          <cell r="FA240">
            <v>0</v>
          </cell>
          <cell r="FB240">
            <v>0</v>
          </cell>
          <cell r="FC240">
            <v>0</v>
          </cell>
          <cell r="FD240">
            <v>0</v>
          </cell>
          <cell r="FE240">
            <v>0</v>
          </cell>
          <cell r="FF240">
            <v>0</v>
          </cell>
          <cell r="FG240">
            <v>0</v>
          </cell>
          <cell r="FH240">
            <v>0</v>
          </cell>
          <cell r="FI240">
            <v>0</v>
          </cell>
          <cell r="FJ240">
            <v>0</v>
          </cell>
          <cell r="FK240">
            <v>0</v>
          </cell>
          <cell r="FL240">
            <v>0</v>
          </cell>
          <cell r="FM240">
            <v>0</v>
          </cell>
          <cell r="FN240">
            <v>0</v>
          </cell>
          <cell r="FO240">
            <v>0</v>
          </cell>
          <cell r="FP240">
            <v>0</v>
          </cell>
          <cell r="FQ240">
            <v>0</v>
          </cell>
          <cell r="FR240">
            <v>0</v>
          </cell>
          <cell r="FS240">
            <v>0</v>
          </cell>
          <cell r="FT240">
            <v>0</v>
          </cell>
          <cell r="FU240">
            <v>0</v>
          </cell>
          <cell r="FV240">
            <v>0</v>
          </cell>
          <cell r="FW240">
            <v>0</v>
          </cell>
          <cell r="FX240">
            <v>0</v>
          </cell>
          <cell r="FY240">
            <v>0</v>
          </cell>
          <cell r="FZ240">
            <v>0</v>
          </cell>
          <cell r="GA240">
            <v>0</v>
          </cell>
          <cell r="GB240">
            <v>0</v>
          </cell>
          <cell r="GC240">
            <v>0</v>
          </cell>
          <cell r="GD240">
            <v>0</v>
          </cell>
          <cell r="GE240">
            <v>0</v>
          </cell>
          <cell r="GF240">
            <v>0</v>
          </cell>
          <cell r="GG240">
            <v>0</v>
          </cell>
          <cell r="GH240">
            <v>0</v>
          </cell>
          <cell r="GI240">
            <v>0</v>
          </cell>
        </row>
        <row r="241">
          <cell r="AP241">
            <v>278</v>
          </cell>
          <cell r="AQ241">
            <v>0</v>
          </cell>
          <cell r="AR241">
            <v>0</v>
          </cell>
          <cell r="AS241">
            <v>253</v>
          </cell>
          <cell r="AT241">
            <v>25</v>
          </cell>
          <cell r="AU241">
            <v>4351</v>
          </cell>
          <cell r="AV241">
            <v>1088</v>
          </cell>
          <cell r="AW241">
            <v>1088</v>
          </cell>
          <cell r="AX241">
            <v>1088</v>
          </cell>
          <cell r="AY241">
            <v>1087</v>
          </cell>
          <cell r="AZ241">
            <v>0</v>
          </cell>
          <cell r="BA241">
            <v>0</v>
          </cell>
          <cell r="BB241">
            <v>0</v>
          </cell>
          <cell r="BC241">
            <v>0</v>
          </cell>
          <cell r="BD241">
            <v>0</v>
          </cell>
          <cell r="BE241">
            <v>0</v>
          </cell>
          <cell r="BF241">
            <v>0</v>
          </cell>
          <cell r="BG241">
            <v>0</v>
          </cell>
          <cell r="BH241">
            <v>0</v>
          </cell>
          <cell r="BI241">
            <v>0</v>
          </cell>
          <cell r="BJ241">
            <v>0</v>
          </cell>
          <cell r="BK241">
            <v>0</v>
          </cell>
          <cell r="BL241">
            <v>0</v>
          </cell>
          <cell r="BM241">
            <v>0</v>
          </cell>
          <cell r="BN241">
            <v>0</v>
          </cell>
          <cell r="BO241">
            <v>0</v>
          </cell>
          <cell r="BP241">
            <v>0</v>
          </cell>
          <cell r="BQ241">
            <v>0</v>
          </cell>
          <cell r="BR241">
            <v>0</v>
          </cell>
          <cell r="BS241">
            <v>0</v>
          </cell>
          <cell r="BT241">
            <v>0</v>
          </cell>
          <cell r="BU241">
            <v>0</v>
          </cell>
          <cell r="BV241">
            <v>0</v>
          </cell>
          <cell r="BW241">
            <v>0</v>
          </cell>
          <cell r="BX241">
            <v>0</v>
          </cell>
          <cell r="BY241">
            <v>0</v>
          </cell>
          <cell r="BZ241">
            <v>0</v>
          </cell>
          <cell r="CA241">
            <v>0</v>
          </cell>
          <cell r="CB241">
            <v>0</v>
          </cell>
          <cell r="CC241">
            <v>0</v>
          </cell>
          <cell r="CD241">
            <v>0</v>
          </cell>
          <cell r="CE241">
            <v>0</v>
          </cell>
          <cell r="CF241">
            <v>0</v>
          </cell>
          <cell r="CG241">
            <v>0</v>
          </cell>
          <cell r="CH241">
            <v>0</v>
          </cell>
          <cell r="CI241">
            <v>0</v>
          </cell>
          <cell r="CJ241">
            <v>0</v>
          </cell>
          <cell r="CK241">
            <v>0</v>
          </cell>
          <cell r="CL241">
            <v>0</v>
          </cell>
          <cell r="CM241">
            <v>0</v>
          </cell>
          <cell r="CN241">
            <v>0</v>
          </cell>
          <cell r="CO241">
            <v>0</v>
          </cell>
          <cell r="CP241">
            <v>0</v>
          </cell>
          <cell r="CQ241">
            <v>0</v>
          </cell>
          <cell r="CR241">
            <v>0</v>
          </cell>
          <cell r="CS241">
            <v>3019</v>
          </cell>
          <cell r="CT241">
            <v>755</v>
          </cell>
          <cell r="CU241">
            <v>755</v>
          </cell>
          <cell r="CV241">
            <v>755</v>
          </cell>
          <cell r="CW241">
            <v>754</v>
          </cell>
          <cell r="CX241">
            <v>1332</v>
          </cell>
          <cell r="CY241">
            <v>333</v>
          </cell>
          <cell r="CZ241">
            <v>333</v>
          </cell>
          <cell r="DA241">
            <v>333</v>
          </cell>
          <cell r="DB241">
            <v>333</v>
          </cell>
          <cell r="DC241">
            <v>0</v>
          </cell>
          <cell r="DD241">
            <v>0</v>
          </cell>
          <cell r="DE241">
            <v>0</v>
          </cell>
          <cell r="DF241">
            <v>0</v>
          </cell>
          <cell r="DG241">
            <v>0</v>
          </cell>
          <cell r="DH241">
            <v>0</v>
          </cell>
          <cell r="DI241">
            <v>0</v>
          </cell>
          <cell r="DJ241">
            <v>0</v>
          </cell>
          <cell r="DK241">
            <v>0</v>
          </cell>
          <cell r="DL241">
            <v>0</v>
          </cell>
          <cell r="DM241">
            <v>0</v>
          </cell>
          <cell r="DN241">
            <v>0</v>
          </cell>
          <cell r="DO241">
            <v>0</v>
          </cell>
          <cell r="DP241">
            <v>0</v>
          </cell>
          <cell r="DQ241">
            <v>0</v>
          </cell>
          <cell r="DR241">
            <v>0</v>
          </cell>
          <cell r="DS241">
            <v>0</v>
          </cell>
          <cell r="DT241">
            <v>0</v>
          </cell>
          <cell r="DU241">
            <v>0</v>
          </cell>
          <cell r="DV241">
            <v>0</v>
          </cell>
          <cell r="DW241">
            <v>0</v>
          </cell>
          <cell r="DX241">
            <v>0</v>
          </cell>
          <cell r="DY241">
            <v>0</v>
          </cell>
          <cell r="DZ241">
            <v>0</v>
          </cell>
          <cell r="EA241">
            <v>0</v>
          </cell>
          <cell r="EB241">
            <v>0</v>
          </cell>
          <cell r="EC241">
            <v>0</v>
          </cell>
          <cell r="ED241">
            <v>0</v>
          </cell>
          <cell r="EE241">
            <v>0</v>
          </cell>
          <cell r="EF241">
            <v>0</v>
          </cell>
          <cell r="EG241">
            <v>0</v>
          </cell>
          <cell r="EH241">
            <v>0</v>
          </cell>
          <cell r="EI241">
            <v>0</v>
          </cell>
          <cell r="EJ241">
            <v>0</v>
          </cell>
          <cell r="EK241">
            <v>0</v>
          </cell>
          <cell r="EL241">
            <v>0</v>
          </cell>
          <cell r="EM241">
            <v>0</v>
          </cell>
          <cell r="EN241">
            <v>0</v>
          </cell>
          <cell r="EO241">
            <v>0</v>
          </cell>
          <cell r="EP241">
            <v>0</v>
          </cell>
          <cell r="EQ241">
            <v>0</v>
          </cell>
          <cell r="ER241">
            <v>0</v>
          </cell>
          <cell r="ES241">
            <v>0</v>
          </cell>
          <cell r="ET241">
            <v>0</v>
          </cell>
          <cell r="EU241">
            <v>0</v>
          </cell>
          <cell r="EV241">
            <v>0</v>
          </cell>
          <cell r="EW241">
            <v>0</v>
          </cell>
          <cell r="EX241">
            <v>0</v>
          </cell>
          <cell r="EY241">
            <v>0</v>
          </cell>
          <cell r="EZ241">
            <v>0</v>
          </cell>
          <cell r="FA241">
            <v>0</v>
          </cell>
          <cell r="FB241">
            <v>0</v>
          </cell>
          <cell r="FC241">
            <v>0</v>
          </cell>
          <cell r="FD241">
            <v>0</v>
          </cell>
          <cell r="FE241">
            <v>0</v>
          </cell>
          <cell r="FF241">
            <v>0</v>
          </cell>
          <cell r="FG241">
            <v>0</v>
          </cell>
          <cell r="FH241">
            <v>0</v>
          </cell>
          <cell r="FI241">
            <v>0</v>
          </cell>
          <cell r="FJ241">
            <v>0</v>
          </cell>
          <cell r="FK241">
            <v>0</v>
          </cell>
          <cell r="FL241">
            <v>0</v>
          </cell>
          <cell r="FM241">
            <v>0</v>
          </cell>
          <cell r="FN241">
            <v>0</v>
          </cell>
          <cell r="FO241">
            <v>0</v>
          </cell>
          <cell r="FP241">
            <v>0</v>
          </cell>
          <cell r="FQ241">
            <v>0</v>
          </cell>
          <cell r="FR241">
            <v>0</v>
          </cell>
          <cell r="FS241">
            <v>0</v>
          </cell>
          <cell r="FT241">
            <v>0</v>
          </cell>
          <cell r="FU241">
            <v>13230</v>
          </cell>
          <cell r="FV241">
            <v>3387</v>
          </cell>
          <cell r="FW241">
            <v>3387</v>
          </cell>
          <cell r="FX241">
            <v>3228</v>
          </cell>
          <cell r="FY241">
            <v>3228</v>
          </cell>
          <cell r="FZ241">
            <v>165</v>
          </cell>
          <cell r="GA241">
            <v>41</v>
          </cell>
          <cell r="GB241">
            <v>41</v>
          </cell>
          <cell r="GC241">
            <v>41</v>
          </cell>
          <cell r="GD241">
            <v>42</v>
          </cell>
          <cell r="GE241">
            <v>390</v>
          </cell>
          <cell r="GF241">
            <v>98</v>
          </cell>
          <cell r="GG241">
            <v>98</v>
          </cell>
          <cell r="GH241">
            <v>97</v>
          </cell>
          <cell r="GI241">
            <v>97</v>
          </cell>
        </row>
        <row r="242">
          <cell r="AP242">
            <v>0</v>
          </cell>
          <cell r="AQ242">
            <v>0</v>
          </cell>
          <cell r="AR242">
            <v>0</v>
          </cell>
          <cell r="AS242">
            <v>0</v>
          </cell>
          <cell r="AT242">
            <v>0</v>
          </cell>
          <cell r="AU242">
            <v>0</v>
          </cell>
          <cell r="AV242">
            <v>0</v>
          </cell>
          <cell r="AW242">
            <v>0</v>
          </cell>
          <cell r="AX242">
            <v>0</v>
          </cell>
          <cell r="AY242">
            <v>0</v>
          </cell>
          <cell r="AZ242">
            <v>0</v>
          </cell>
          <cell r="BA242">
            <v>0</v>
          </cell>
          <cell r="BB242">
            <v>0</v>
          </cell>
          <cell r="BC242">
            <v>0</v>
          </cell>
          <cell r="BD242">
            <v>0</v>
          </cell>
          <cell r="BE242">
            <v>0</v>
          </cell>
          <cell r="BF242">
            <v>0</v>
          </cell>
          <cell r="BG242">
            <v>0</v>
          </cell>
          <cell r="BH242">
            <v>0</v>
          </cell>
          <cell r="BI242">
            <v>0</v>
          </cell>
          <cell r="BJ242">
            <v>0</v>
          </cell>
          <cell r="BK242">
            <v>0</v>
          </cell>
          <cell r="BL242">
            <v>0</v>
          </cell>
          <cell r="BM242">
            <v>0</v>
          </cell>
          <cell r="BN242">
            <v>0</v>
          </cell>
          <cell r="BO242">
            <v>0</v>
          </cell>
          <cell r="BP242">
            <v>0</v>
          </cell>
          <cell r="BQ242">
            <v>0</v>
          </cell>
          <cell r="BR242">
            <v>0</v>
          </cell>
          <cell r="BS242">
            <v>0</v>
          </cell>
          <cell r="BT242">
            <v>0</v>
          </cell>
          <cell r="BU242">
            <v>0</v>
          </cell>
          <cell r="BV242">
            <v>0</v>
          </cell>
          <cell r="BW242">
            <v>0</v>
          </cell>
          <cell r="BX242">
            <v>0</v>
          </cell>
          <cell r="BY242">
            <v>0</v>
          </cell>
          <cell r="BZ242">
            <v>0</v>
          </cell>
          <cell r="CA242">
            <v>0</v>
          </cell>
          <cell r="CB242">
            <v>0</v>
          </cell>
          <cell r="CC242">
            <v>0</v>
          </cell>
          <cell r="CD242">
            <v>0</v>
          </cell>
          <cell r="CE242">
            <v>0</v>
          </cell>
          <cell r="CF242">
            <v>0</v>
          </cell>
          <cell r="CG242">
            <v>0</v>
          </cell>
          <cell r="CH242">
            <v>0</v>
          </cell>
          <cell r="CI242">
            <v>0</v>
          </cell>
          <cell r="CJ242">
            <v>0</v>
          </cell>
          <cell r="CK242">
            <v>0</v>
          </cell>
          <cell r="CL242">
            <v>0</v>
          </cell>
          <cell r="CM242">
            <v>0</v>
          </cell>
          <cell r="CN242">
            <v>0</v>
          </cell>
          <cell r="CO242">
            <v>0</v>
          </cell>
          <cell r="CP242">
            <v>0</v>
          </cell>
          <cell r="CQ242">
            <v>0</v>
          </cell>
          <cell r="CR242">
            <v>0</v>
          </cell>
          <cell r="CS242">
            <v>0</v>
          </cell>
          <cell r="CT242">
            <v>0</v>
          </cell>
          <cell r="CU242">
            <v>0</v>
          </cell>
          <cell r="CV242">
            <v>0</v>
          </cell>
          <cell r="CW242">
            <v>0</v>
          </cell>
          <cell r="CX242">
            <v>0</v>
          </cell>
          <cell r="CY242">
            <v>0</v>
          </cell>
          <cell r="CZ242">
            <v>0</v>
          </cell>
          <cell r="DA242">
            <v>0</v>
          </cell>
          <cell r="DB242">
            <v>0</v>
          </cell>
          <cell r="DC242">
            <v>0</v>
          </cell>
          <cell r="DD242">
            <v>0</v>
          </cell>
          <cell r="DE242">
            <v>0</v>
          </cell>
          <cell r="DF242">
            <v>0</v>
          </cell>
          <cell r="DG242">
            <v>0</v>
          </cell>
          <cell r="DH242">
            <v>0</v>
          </cell>
          <cell r="DI242">
            <v>0</v>
          </cell>
          <cell r="DJ242">
            <v>0</v>
          </cell>
          <cell r="DK242">
            <v>0</v>
          </cell>
          <cell r="DL242">
            <v>0</v>
          </cell>
          <cell r="DM242">
            <v>0</v>
          </cell>
          <cell r="DN242">
            <v>0</v>
          </cell>
          <cell r="DO242">
            <v>0</v>
          </cell>
          <cell r="DP242">
            <v>0</v>
          </cell>
          <cell r="DQ242">
            <v>0</v>
          </cell>
          <cell r="DR242">
            <v>0</v>
          </cell>
          <cell r="DS242">
            <v>0</v>
          </cell>
          <cell r="DT242">
            <v>0</v>
          </cell>
          <cell r="DU242">
            <v>0</v>
          </cell>
          <cell r="DV242">
            <v>0</v>
          </cell>
          <cell r="DW242">
            <v>0</v>
          </cell>
          <cell r="DX242">
            <v>0</v>
          </cell>
          <cell r="DY242">
            <v>0</v>
          </cell>
          <cell r="DZ242">
            <v>0</v>
          </cell>
          <cell r="EA242">
            <v>0</v>
          </cell>
          <cell r="EB242">
            <v>0</v>
          </cell>
          <cell r="EC242">
            <v>0</v>
          </cell>
          <cell r="ED242">
            <v>0</v>
          </cell>
          <cell r="EE242">
            <v>0</v>
          </cell>
          <cell r="EF242">
            <v>0</v>
          </cell>
          <cell r="EG242">
            <v>0</v>
          </cell>
          <cell r="EH242">
            <v>0</v>
          </cell>
          <cell r="EI242">
            <v>0</v>
          </cell>
          <cell r="EJ242">
            <v>0</v>
          </cell>
          <cell r="EK242">
            <v>0</v>
          </cell>
          <cell r="EL242">
            <v>0</v>
          </cell>
          <cell r="EM242">
            <v>0</v>
          </cell>
          <cell r="EN242">
            <v>0</v>
          </cell>
          <cell r="EO242">
            <v>0</v>
          </cell>
          <cell r="EP242">
            <v>0</v>
          </cell>
          <cell r="EQ242">
            <v>0</v>
          </cell>
          <cell r="ER242">
            <v>0</v>
          </cell>
          <cell r="ES242">
            <v>0</v>
          </cell>
          <cell r="ET242">
            <v>0</v>
          </cell>
          <cell r="EU242">
            <v>0</v>
          </cell>
          <cell r="EV242">
            <v>0</v>
          </cell>
          <cell r="EW242">
            <v>0</v>
          </cell>
          <cell r="EX242">
            <v>0</v>
          </cell>
          <cell r="EY242">
            <v>0</v>
          </cell>
          <cell r="EZ242">
            <v>0</v>
          </cell>
          <cell r="FA242">
            <v>0</v>
          </cell>
          <cell r="FB242">
            <v>0</v>
          </cell>
          <cell r="FC242">
            <v>0</v>
          </cell>
          <cell r="FD242">
            <v>0</v>
          </cell>
          <cell r="FE242">
            <v>0</v>
          </cell>
          <cell r="FF242">
            <v>0</v>
          </cell>
          <cell r="FG242">
            <v>0</v>
          </cell>
          <cell r="FH242">
            <v>0</v>
          </cell>
          <cell r="FI242">
            <v>0</v>
          </cell>
          <cell r="FJ242">
            <v>0</v>
          </cell>
          <cell r="FK242">
            <v>0</v>
          </cell>
          <cell r="FL242">
            <v>0</v>
          </cell>
          <cell r="FM242">
            <v>0</v>
          </cell>
          <cell r="FN242">
            <v>0</v>
          </cell>
          <cell r="FO242">
            <v>0</v>
          </cell>
          <cell r="FP242">
            <v>0</v>
          </cell>
          <cell r="FQ242">
            <v>0</v>
          </cell>
          <cell r="FR242">
            <v>0</v>
          </cell>
          <cell r="FS242">
            <v>0</v>
          </cell>
          <cell r="FT242">
            <v>0</v>
          </cell>
          <cell r="FU242">
            <v>19705</v>
          </cell>
          <cell r="FV242">
            <v>3148</v>
          </cell>
          <cell r="FW242">
            <v>5519</v>
          </cell>
          <cell r="FX242">
            <v>5519</v>
          </cell>
          <cell r="FY242">
            <v>5519</v>
          </cell>
          <cell r="FZ242">
            <v>1368</v>
          </cell>
          <cell r="GA242">
            <v>342</v>
          </cell>
          <cell r="GB242">
            <v>342</v>
          </cell>
          <cell r="GC242">
            <v>342</v>
          </cell>
          <cell r="GD242">
            <v>342</v>
          </cell>
          <cell r="GE242">
            <v>0</v>
          </cell>
          <cell r="GF242">
            <v>0</v>
          </cell>
          <cell r="GG242">
            <v>0</v>
          </cell>
          <cell r="GH242">
            <v>0</v>
          </cell>
          <cell r="GI242">
            <v>0</v>
          </cell>
        </row>
        <row r="243">
          <cell r="AP243">
            <v>0</v>
          </cell>
          <cell r="AQ243">
            <v>0</v>
          </cell>
          <cell r="AR243">
            <v>0</v>
          </cell>
          <cell r="AS243">
            <v>0</v>
          </cell>
          <cell r="AT243">
            <v>0</v>
          </cell>
          <cell r="AU243">
            <v>0</v>
          </cell>
          <cell r="AV243">
            <v>0</v>
          </cell>
          <cell r="AW243">
            <v>0</v>
          </cell>
          <cell r="AX243">
            <v>0</v>
          </cell>
          <cell r="AY243">
            <v>0</v>
          </cell>
          <cell r="AZ243">
            <v>0</v>
          </cell>
          <cell r="BA243">
            <v>0</v>
          </cell>
          <cell r="BB243">
            <v>0</v>
          </cell>
          <cell r="BC243">
            <v>0</v>
          </cell>
          <cell r="BD243">
            <v>0</v>
          </cell>
          <cell r="BE243">
            <v>0</v>
          </cell>
          <cell r="BF243">
            <v>0</v>
          </cell>
          <cell r="BG243">
            <v>0</v>
          </cell>
          <cell r="BH243">
            <v>0</v>
          </cell>
          <cell r="BI243">
            <v>0</v>
          </cell>
          <cell r="BJ243">
            <v>0</v>
          </cell>
          <cell r="BK243">
            <v>0</v>
          </cell>
          <cell r="BL243">
            <v>0</v>
          </cell>
          <cell r="BM243">
            <v>0</v>
          </cell>
          <cell r="BN243">
            <v>0</v>
          </cell>
          <cell r="BO243">
            <v>0</v>
          </cell>
          <cell r="BP243">
            <v>0</v>
          </cell>
          <cell r="BQ243">
            <v>0</v>
          </cell>
          <cell r="BR243">
            <v>0</v>
          </cell>
          <cell r="BS243">
            <v>0</v>
          </cell>
          <cell r="BT243">
            <v>0</v>
          </cell>
          <cell r="BU243">
            <v>0</v>
          </cell>
          <cell r="BV243">
            <v>0</v>
          </cell>
          <cell r="BW243">
            <v>0</v>
          </cell>
          <cell r="BX243">
            <v>0</v>
          </cell>
          <cell r="BY243">
            <v>0</v>
          </cell>
          <cell r="BZ243">
            <v>0</v>
          </cell>
          <cell r="CA243">
            <v>0</v>
          </cell>
          <cell r="CB243">
            <v>0</v>
          </cell>
          <cell r="CC243">
            <v>0</v>
          </cell>
          <cell r="CD243">
            <v>0</v>
          </cell>
          <cell r="CE243">
            <v>0</v>
          </cell>
          <cell r="CF243">
            <v>0</v>
          </cell>
          <cell r="CG243">
            <v>0</v>
          </cell>
          <cell r="CH243">
            <v>0</v>
          </cell>
          <cell r="CI243">
            <v>0</v>
          </cell>
          <cell r="CJ243">
            <v>0</v>
          </cell>
          <cell r="CK243">
            <v>0</v>
          </cell>
          <cell r="CL243">
            <v>0</v>
          </cell>
          <cell r="CM243">
            <v>0</v>
          </cell>
          <cell r="CN243">
            <v>0</v>
          </cell>
          <cell r="CO243">
            <v>0</v>
          </cell>
          <cell r="CP243">
            <v>0</v>
          </cell>
          <cell r="CQ243">
            <v>0</v>
          </cell>
          <cell r="CR243">
            <v>0</v>
          </cell>
          <cell r="CS243">
            <v>0</v>
          </cell>
          <cell r="CT243">
            <v>0</v>
          </cell>
          <cell r="CU243">
            <v>0</v>
          </cell>
          <cell r="CV243">
            <v>0</v>
          </cell>
          <cell r="CW243">
            <v>0</v>
          </cell>
          <cell r="CX243">
            <v>0</v>
          </cell>
          <cell r="CY243">
            <v>0</v>
          </cell>
          <cell r="CZ243">
            <v>0</v>
          </cell>
          <cell r="DA243">
            <v>0</v>
          </cell>
          <cell r="DB243">
            <v>0</v>
          </cell>
          <cell r="DC243">
            <v>0</v>
          </cell>
          <cell r="DD243">
            <v>0</v>
          </cell>
          <cell r="DE243">
            <v>0</v>
          </cell>
          <cell r="DF243">
            <v>0</v>
          </cell>
          <cell r="DG243">
            <v>0</v>
          </cell>
          <cell r="DH243">
            <v>1032</v>
          </cell>
          <cell r="DI243">
            <v>258</v>
          </cell>
          <cell r="DJ243">
            <v>258</v>
          </cell>
          <cell r="DK243">
            <v>258</v>
          </cell>
          <cell r="DL243">
            <v>258</v>
          </cell>
          <cell r="DM243">
            <v>1032</v>
          </cell>
          <cell r="DN243">
            <v>258</v>
          </cell>
          <cell r="DO243">
            <v>258</v>
          </cell>
          <cell r="DP243">
            <v>258</v>
          </cell>
          <cell r="DQ243">
            <v>258</v>
          </cell>
          <cell r="DR243">
            <v>0</v>
          </cell>
          <cell r="DS243">
            <v>0</v>
          </cell>
          <cell r="DT243">
            <v>0</v>
          </cell>
          <cell r="DU243">
            <v>0</v>
          </cell>
          <cell r="DV243">
            <v>0</v>
          </cell>
          <cell r="DW243">
            <v>1032</v>
          </cell>
          <cell r="DX243">
            <v>258</v>
          </cell>
          <cell r="DY243">
            <v>258</v>
          </cell>
          <cell r="DZ243">
            <v>258</v>
          </cell>
          <cell r="EA243">
            <v>258</v>
          </cell>
          <cell r="EB243">
            <v>0</v>
          </cell>
          <cell r="EC243">
            <v>0</v>
          </cell>
          <cell r="ED243">
            <v>0</v>
          </cell>
          <cell r="EE243">
            <v>0</v>
          </cell>
          <cell r="EF243">
            <v>0</v>
          </cell>
          <cell r="EG243">
            <v>1032</v>
          </cell>
          <cell r="EH243">
            <v>258</v>
          </cell>
          <cell r="EI243">
            <v>258</v>
          </cell>
          <cell r="EJ243">
            <v>258</v>
          </cell>
          <cell r="EK243">
            <v>258</v>
          </cell>
          <cell r="EL243">
            <v>0</v>
          </cell>
          <cell r="EM243">
            <v>0</v>
          </cell>
          <cell r="EN243">
            <v>0</v>
          </cell>
          <cell r="EO243">
            <v>0</v>
          </cell>
          <cell r="EP243">
            <v>0</v>
          </cell>
          <cell r="EQ243">
            <v>0</v>
          </cell>
          <cell r="ER243">
            <v>0</v>
          </cell>
          <cell r="ES243">
            <v>0</v>
          </cell>
          <cell r="ET243">
            <v>0</v>
          </cell>
          <cell r="EU243">
            <v>0</v>
          </cell>
          <cell r="EV243">
            <v>0</v>
          </cell>
          <cell r="EW243">
            <v>0</v>
          </cell>
          <cell r="EX243">
            <v>0</v>
          </cell>
          <cell r="EY243">
            <v>0</v>
          </cell>
          <cell r="EZ243">
            <v>0</v>
          </cell>
          <cell r="FA243">
            <v>0</v>
          </cell>
          <cell r="FB243">
            <v>0</v>
          </cell>
          <cell r="FC243">
            <v>0</v>
          </cell>
          <cell r="FD243">
            <v>0</v>
          </cell>
          <cell r="FE243">
            <v>0</v>
          </cell>
          <cell r="FF243">
            <v>0</v>
          </cell>
          <cell r="FG243">
            <v>0</v>
          </cell>
          <cell r="FH243">
            <v>0</v>
          </cell>
          <cell r="FI243">
            <v>0</v>
          </cell>
          <cell r="FJ243">
            <v>0</v>
          </cell>
          <cell r="FK243">
            <v>0</v>
          </cell>
          <cell r="FL243">
            <v>0</v>
          </cell>
          <cell r="FM243">
            <v>0</v>
          </cell>
          <cell r="FN243">
            <v>0</v>
          </cell>
          <cell r="FO243">
            <v>0</v>
          </cell>
          <cell r="FP243">
            <v>0</v>
          </cell>
          <cell r="FQ243">
            <v>0</v>
          </cell>
          <cell r="FR243">
            <v>0</v>
          </cell>
          <cell r="FS243">
            <v>0</v>
          </cell>
          <cell r="FT243">
            <v>0</v>
          </cell>
          <cell r="FU243">
            <v>770190</v>
          </cell>
          <cell r="FV243">
            <v>192564</v>
          </cell>
          <cell r="FW243">
            <v>192564</v>
          </cell>
          <cell r="FX243">
            <v>192564</v>
          </cell>
          <cell r="FY243">
            <v>192498</v>
          </cell>
          <cell r="FZ243">
            <v>10824</v>
          </cell>
          <cell r="GA243">
            <v>2706</v>
          </cell>
          <cell r="GB243">
            <v>2706</v>
          </cell>
          <cell r="GC243">
            <v>2706</v>
          </cell>
          <cell r="GD243">
            <v>2706</v>
          </cell>
          <cell r="GE243">
            <v>1414</v>
          </cell>
          <cell r="GF243">
            <v>202</v>
          </cell>
          <cell r="GG243">
            <v>734</v>
          </cell>
          <cell r="GH243">
            <v>314</v>
          </cell>
          <cell r="GI243">
            <v>164</v>
          </cell>
        </row>
        <row r="244">
          <cell r="AP244">
            <v>9200</v>
          </cell>
          <cell r="AQ244">
            <v>2300</v>
          </cell>
          <cell r="AR244">
            <v>2300</v>
          </cell>
          <cell r="AS244">
            <v>2300</v>
          </cell>
          <cell r="AT244">
            <v>2300</v>
          </cell>
          <cell r="AU244">
            <v>0</v>
          </cell>
          <cell r="AV244">
            <v>0</v>
          </cell>
          <cell r="AW244">
            <v>0</v>
          </cell>
          <cell r="AX244">
            <v>0</v>
          </cell>
          <cell r="AY244">
            <v>0</v>
          </cell>
          <cell r="AZ244">
            <v>0</v>
          </cell>
          <cell r="BA244">
            <v>0</v>
          </cell>
          <cell r="BB244">
            <v>0</v>
          </cell>
          <cell r="BC244">
            <v>0</v>
          </cell>
          <cell r="BD244">
            <v>0</v>
          </cell>
          <cell r="BE244">
            <v>0</v>
          </cell>
          <cell r="BF244">
            <v>0</v>
          </cell>
          <cell r="BG244">
            <v>0</v>
          </cell>
          <cell r="BH244">
            <v>0</v>
          </cell>
          <cell r="BI244">
            <v>0</v>
          </cell>
          <cell r="BJ244">
            <v>0</v>
          </cell>
          <cell r="BK244">
            <v>0</v>
          </cell>
          <cell r="BL244">
            <v>0</v>
          </cell>
          <cell r="BM244">
            <v>0</v>
          </cell>
          <cell r="BN244">
            <v>0</v>
          </cell>
          <cell r="BO244">
            <v>0</v>
          </cell>
          <cell r="BP244">
            <v>0</v>
          </cell>
          <cell r="BQ244">
            <v>0</v>
          </cell>
          <cell r="BR244">
            <v>0</v>
          </cell>
          <cell r="BS244">
            <v>0</v>
          </cell>
          <cell r="BT244">
            <v>0</v>
          </cell>
          <cell r="BU244">
            <v>0</v>
          </cell>
          <cell r="BV244">
            <v>0</v>
          </cell>
          <cell r="BW244">
            <v>0</v>
          </cell>
          <cell r="BX244">
            <v>0</v>
          </cell>
          <cell r="BY244">
            <v>0</v>
          </cell>
          <cell r="BZ244">
            <v>0</v>
          </cell>
          <cell r="CA244">
            <v>0</v>
          </cell>
          <cell r="CB244">
            <v>0</v>
          </cell>
          <cell r="CC244">
            <v>0</v>
          </cell>
          <cell r="CD244">
            <v>0</v>
          </cell>
          <cell r="CE244">
            <v>0</v>
          </cell>
          <cell r="CF244">
            <v>0</v>
          </cell>
          <cell r="CG244">
            <v>0</v>
          </cell>
          <cell r="CH244">
            <v>0</v>
          </cell>
          <cell r="CI244">
            <v>0</v>
          </cell>
          <cell r="CJ244">
            <v>0</v>
          </cell>
          <cell r="CK244">
            <v>0</v>
          </cell>
          <cell r="CL244">
            <v>0</v>
          </cell>
          <cell r="CM244">
            <v>0</v>
          </cell>
          <cell r="CN244">
            <v>0</v>
          </cell>
          <cell r="CO244">
            <v>0</v>
          </cell>
          <cell r="CP244">
            <v>0</v>
          </cell>
          <cell r="CQ244">
            <v>0</v>
          </cell>
          <cell r="CR244">
            <v>0</v>
          </cell>
          <cell r="CS244">
            <v>0</v>
          </cell>
          <cell r="CT244">
            <v>0</v>
          </cell>
          <cell r="CU244">
            <v>0</v>
          </cell>
          <cell r="CV244">
            <v>0</v>
          </cell>
          <cell r="CW244">
            <v>0</v>
          </cell>
          <cell r="CX244">
            <v>0</v>
          </cell>
          <cell r="CY244">
            <v>0</v>
          </cell>
          <cell r="CZ244">
            <v>0</v>
          </cell>
          <cell r="DA244">
            <v>0</v>
          </cell>
          <cell r="DB244">
            <v>0</v>
          </cell>
          <cell r="DC244">
            <v>0</v>
          </cell>
          <cell r="DD244">
            <v>0</v>
          </cell>
          <cell r="DE244">
            <v>0</v>
          </cell>
          <cell r="DF244">
            <v>0</v>
          </cell>
          <cell r="DG244">
            <v>0</v>
          </cell>
          <cell r="DH244">
            <v>298245</v>
          </cell>
          <cell r="DI244">
            <v>80114</v>
          </cell>
          <cell r="DJ244">
            <v>66121</v>
          </cell>
          <cell r="DK244">
            <v>47544</v>
          </cell>
          <cell r="DL244">
            <v>104466</v>
          </cell>
          <cell r="DM244">
            <v>0</v>
          </cell>
          <cell r="DN244">
            <v>0</v>
          </cell>
          <cell r="DO244">
            <v>0</v>
          </cell>
          <cell r="DP244">
            <v>0</v>
          </cell>
          <cell r="DQ244">
            <v>0</v>
          </cell>
          <cell r="DR244">
            <v>0</v>
          </cell>
          <cell r="DS244">
            <v>0</v>
          </cell>
          <cell r="DT244">
            <v>0</v>
          </cell>
          <cell r="DU244">
            <v>0</v>
          </cell>
          <cell r="DV244">
            <v>0</v>
          </cell>
          <cell r="DW244">
            <v>0</v>
          </cell>
          <cell r="DX244">
            <v>0</v>
          </cell>
          <cell r="DY244">
            <v>0</v>
          </cell>
          <cell r="DZ244">
            <v>0</v>
          </cell>
          <cell r="EA244">
            <v>0</v>
          </cell>
          <cell r="EB244">
            <v>0</v>
          </cell>
          <cell r="EC244">
            <v>0</v>
          </cell>
          <cell r="ED244">
            <v>0</v>
          </cell>
          <cell r="EE244">
            <v>0</v>
          </cell>
          <cell r="EF244">
            <v>0</v>
          </cell>
          <cell r="EG244">
            <v>0</v>
          </cell>
          <cell r="EH244">
            <v>0</v>
          </cell>
          <cell r="EI244">
            <v>0</v>
          </cell>
          <cell r="EJ244">
            <v>0</v>
          </cell>
          <cell r="EK244">
            <v>0</v>
          </cell>
          <cell r="EL244">
            <v>0</v>
          </cell>
          <cell r="EM244">
            <v>0</v>
          </cell>
          <cell r="EN244">
            <v>0</v>
          </cell>
          <cell r="EO244">
            <v>0</v>
          </cell>
          <cell r="EP244">
            <v>0</v>
          </cell>
          <cell r="EQ244">
            <v>0</v>
          </cell>
          <cell r="ER244">
            <v>0</v>
          </cell>
          <cell r="ES244">
            <v>0</v>
          </cell>
          <cell r="ET244">
            <v>0</v>
          </cell>
          <cell r="EU244">
            <v>0</v>
          </cell>
          <cell r="EV244">
            <v>0</v>
          </cell>
          <cell r="EW244">
            <v>0</v>
          </cell>
          <cell r="EX244">
            <v>0</v>
          </cell>
          <cell r="EY244">
            <v>0</v>
          </cell>
          <cell r="EZ244">
            <v>0</v>
          </cell>
          <cell r="FA244">
            <v>0</v>
          </cell>
          <cell r="FB244">
            <v>0</v>
          </cell>
          <cell r="FC244">
            <v>0</v>
          </cell>
          <cell r="FD244">
            <v>0</v>
          </cell>
          <cell r="FE244">
            <v>0</v>
          </cell>
          <cell r="FF244">
            <v>298245</v>
          </cell>
          <cell r="FG244">
            <v>80114</v>
          </cell>
          <cell r="FH244">
            <v>66121</v>
          </cell>
          <cell r="FI244">
            <v>47544</v>
          </cell>
          <cell r="FJ244">
            <v>104466</v>
          </cell>
          <cell r="FK244">
            <v>0</v>
          </cell>
          <cell r="FL244">
            <v>0</v>
          </cell>
          <cell r="FM244">
            <v>0</v>
          </cell>
          <cell r="FN244">
            <v>0</v>
          </cell>
          <cell r="FO244">
            <v>0</v>
          </cell>
          <cell r="FP244">
            <v>0</v>
          </cell>
          <cell r="FQ244">
            <v>0</v>
          </cell>
          <cell r="FR244">
            <v>0</v>
          </cell>
          <cell r="FS244">
            <v>0</v>
          </cell>
          <cell r="FT244">
            <v>0</v>
          </cell>
          <cell r="FU244">
            <v>204368</v>
          </cell>
          <cell r="FV244">
            <v>47607</v>
          </cell>
          <cell r="FW244">
            <v>47615</v>
          </cell>
          <cell r="FX244">
            <v>54573</v>
          </cell>
          <cell r="FY244">
            <v>54573</v>
          </cell>
          <cell r="FZ244">
            <v>1620</v>
          </cell>
          <cell r="GA244">
            <v>405</v>
          </cell>
          <cell r="GB244">
            <v>405</v>
          </cell>
          <cell r="GC244">
            <v>405</v>
          </cell>
          <cell r="GD244">
            <v>405</v>
          </cell>
          <cell r="GE244">
            <v>3365</v>
          </cell>
          <cell r="GF244">
            <v>841</v>
          </cell>
          <cell r="GG244">
            <v>841</v>
          </cell>
          <cell r="GH244">
            <v>841</v>
          </cell>
          <cell r="GI244">
            <v>842</v>
          </cell>
        </row>
        <row r="245">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0</v>
          </cell>
          <cell r="BF245">
            <v>0</v>
          </cell>
          <cell r="BG245">
            <v>0</v>
          </cell>
          <cell r="BH245">
            <v>0</v>
          </cell>
          <cell r="BI245">
            <v>0</v>
          </cell>
          <cell r="BJ245">
            <v>0</v>
          </cell>
          <cell r="BK245">
            <v>0</v>
          </cell>
          <cell r="BL245">
            <v>0</v>
          </cell>
          <cell r="BM245">
            <v>0</v>
          </cell>
          <cell r="BN245">
            <v>0</v>
          </cell>
          <cell r="BO245">
            <v>0</v>
          </cell>
          <cell r="BP245">
            <v>0</v>
          </cell>
          <cell r="BQ245">
            <v>0</v>
          </cell>
          <cell r="BR245">
            <v>0</v>
          </cell>
          <cell r="BS245">
            <v>0</v>
          </cell>
          <cell r="BT245">
            <v>0</v>
          </cell>
          <cell r="BU245">
            <v>0</v>
          </cell>
          <cell r="BV245">
            <v>0</v>
          </cell>
          <cell r="BW245">
            <v>0</v>
          </cell>
          <cell r="BX245">
            <v>0</v>
          </cell>
          <cell r="BY245">
            <v>0</v>
          </cell>
          <cell r="BZ245">
            <v>0</v>
          </cell>
          <cell r="CA245">
            <v>0</v>
          </cell>
          <cell r="CB245">
            <v>0</v>
          </cell>
          <cell r="CC245">
            <v>0</v>
          </cell>
          <cell r="CD245">
            <v>0</v>
          </cell>
          <cell r="CE245">
            <v>0</v>
          </cell>
          <cell r="CF245">
            <v>0</v>
          </cell>
          <cell r="CG245">
            <v>0</v>
          </cell>
          <cell r="CH245">
            <v>0</v>
          </cell>
          <cell r="CI245">
            <v>0</v>
          </cell>
          <cell r="CJ245">
            <v>0</v>
          </cell>
          <cell r="CK245">
            <v>0</v>
          </cell>
          <cell r="CL245">
            <v>0</v>
          </cell>
          <cell r="CM245">
            <v>0</v>
          </cell>
          <cell r="CN245">
            <v>0</v>
          </cell>
          <cell r="CO245">
            <v>0</v>
          </cell>
          <cell r="CP245">
            <v>0</v>
          </cell>
          <cell r="CQ245">
            <v>0</v>
          </cell>
          <cell r="CR245">
            <v>0</v>
          </cell>
          <cell r="CS245">
            <v>0</v>
          </cell>
          <cell r="CT245">
            <v>0</v>
          </cell>
          <cell r="CU245">
            <v>0</v>
          </cell>
          <cell r="CV245">
            <v>0</v>
          </cell>
          <cell r="CW245">
            <v>0</v>
          </cell>
          <cell r="CX245">
            <v>0</v>
          </cell>
          <cell r="CY245">
            <v>0</v>
          </cell>
          <cell r="CZ245">
            <v>0</v>
          </cell>
          <cell r="DA245">
            <v>0</v>
          </cell>
          <cell r="DB245">
            <v>0</v>
          </cell>
          <cell r="DC245">
            <v>0</v>
          </cell>
          <cell r="DD245">
            <v>0</v>
          </cell>
          <cell r="DE245">
            <v>0</v>
          </cell>
          <cell r="DF245">
            <v>0</v>
          </cell>
          <cell r="DG245">
            <v>0</v>
          </cell>
          <cell r="DH245">
            <v>0</v>
          </cell>
          <cell r="DI245">
            <v>0</v>
          </cell>
          <cell r="DJ245">
            <v>0</v>
          </cell>
          <cell r="DK245">
            <v>0</v>
          </cell>
          <cell r="DL245">
            <v>0</v>
          </cell>
          <cell r="DM245">
            <v>0</v>
          </cell>
          <cell r="DN245">
            <v>0</v>
          </cell>
          <cell r="DO245">
            <v>0</v>
          </cell>
          <cell r="DP245">
            <v>0</v>
          </cell>
          <cell r="DQ245">
            <v>0</v>
          </cell>
          <cell r="DR245">
            <v>0</v>
          </cell>
          <cell r="DS245">
            <v>0</v>
          </cell>
          <cell r="DT245">
            <v>0</v>
          </cell>
          <cell r="DU245">
            <v>0</v>
          </cell>
          <cell r="DV245">
            <v>0</v>
          </cell>
          <cell r="DW245">
            <v>0</v>
          </cell>
          <cell r="DX245">
            <v>0</v>
          </cell>
          <cell r="DY245">
            <v>0</v>
          </cell>
          <cell r="DZ245">
            <v>0</v>
          </cell>
          <cell r="EA245">
            <v>0</v>
          </cell>
          <cell r="EB245">
            <v>0</v>
          </cell>
          <cell r="EC245">
            <v>0</v>
          </cell>
          <cell r="ED245">
            <v>0</v>
          </cell>
          <cell r="EE245">
            <v>0</v>
          </cell>
          <cell r="EF245">
            <v>0</v>
          </cell>
          <cell r="EG245">
            <v>0</v>
          </cell>
          <cell r="EH245">
            <v>0</v>
          </cell>
          <cell r="EI245">
            <v>0</v>
          </cell>
          <cell r="EJ245">
            <v>0</v>
          </cell>
          <cell r="EK245">
            <v>0</v>
          </cell>
          <cell r="EL245">
            <v>0</v>
          </cell>
          <cell r="EM245">
            <v>0</v>
          </cell>
          <cell r="EN245">
            <v>0</v>
          </cell>
          <cell r="EO245">
            <v>0</v>
          </cell>
          <cell r="EP245">
            <v>0</v>
          </cell>
          <cell r="EQ245">
            <v>0</v>
          </cell>
          <cell r="ER245">
            <v>0</v>
          </cell>
          <cell r="ES245">
            <v>0</v>
          </cell>
          <cell r="ET245">
            <v>0</v>
          </cell>
          <cell r="EU245">
            <v>0</v>
          </cell>
          <cell r="EV245">
            <v>0</v>
          </cell>
          <cell r="EW245">
            <v>0</v>
          </cell>
          <cell r="EX245">
            <v>0</v>
          </cell>
          <cell r="EY245">
            <v>0</v>
          </cell>
          <cell r="EZ245">
            <v>0</v>
          </cell>
          <cell r="FA245">
            <v>0</v>
          </cell>
          <cell r="FB245">
            <v>0</v>
          </cell>
          <cell r="FC245">
            <v>0</v>
          </cell>
          <cell r="FD245">
            <v>0</v>
          </cell>
          <cell r="FE245">
            <v>0</v>
          </cell>
          <cell r="FF245">
            <v>0</v>
          </cell>
          <cell r="FG245">
            <v>0</v>
          </cell>
          <cell r="FH245">
            <v>0</v>
          </cell>
          <cell r="FI245">
            <v>0</v>
          </cell>
          <cell r="FJ245">
            <v>0</v>
          </cell>
          <cell r="FK245">
            <v>0</v>
          </cell>
          <cell r="FL245">
            <v>0</v>
          </cell>
          <cell r="FM245">
            <v>0</v>
          </cell>
          <cell r="FN245">
            <v>0</v>
          </cell>
          <cell r="FO245">
            <v>0</v>
          </cell>
          <cell r="FP245">
            <v>0</v>
          </cell>
          <cell r="FQ245">
            <v>0</v>
          </cell>
          <cell r="FR245">
            <v>0</v>
          </cell>
          <cell r="FS245">
            <v>0</v>
          </cell>
          <cell r="FT245">
            <v>0</v>
          </cell>
          <cell r="FU245">
            <v>0</v>
          </cell>
          <cell r="FV245">
            <v>0</v>
          </cell>
          <cell r="FW245">
            <v>0</v>
          </cell>
          <cell r="FX245">
            <v>0</v>
          </cell>
          <cell r="FY245">
            <v>0</v>
          </cell>
          <cell r="FZ245">
            <v>0</v>
          </cell>
          <cell r="GA245">
            <v>0</v>
          </cell>
          <cell r="GB245">
            <v>0</v>
          </cell>
          <cell r="GC245">
            <v>0</v>
          </cell>
          <cell r="GD245">
            <v>0</v>
          </cell>
          <cell r="GE245">
            <v>0</v>
          </cell>
          <cell r="GF245">
            <v>0</v>
          </cell>
          <cell r="GG245">
            <v>0</v>
          </cell>
          <cell r="GH245">
            <v>0</v>
          </cell>
          <cell r="GI245">
            <v>0</v>
          </cell>
        </row>
        <row r="246">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0</v>
          </cell>
          <cell r="BF246">
            <v>0</v>
          </cell>
          <cell r="BG246">
            <v>0</v>
          </cell>
          <cell r="BH246">
            <v>0</v>
          </cell>
          <cell r="BI246">
            <v>0</v>
          </cell>
          <cell r="BJ246">
            <v>0</v>
          </cell>
          <cell r="BK246">
            <v>0</v>
          </cell>
          <cell r="BL246">
            <v>0</v>
          </cell>
          <cell r="BM246">
            <v>0</v>
          </cell>
          <cell r="BN246">
            <v>0</v>
          </cell>
          <cell r="BO246">
            <v>0</v>
          </cell>
          <cell r="BP246">
            <v>0</v>
          </cell>
          <cell r="BQ246">
            <v>0</v>
          </cell>
          <cell r="BR246">
            <v>0</v>
          </cell>
          <cell r="BS246">
            <v>0</v>
          </cell>
          <cell r="BT246">
            <v>0</v>
          </cell>
          <cell r="BU246">
            <v>0</v>
          </cell>
          <cell r="BV246">
            <v>0</v>
          </cell>
          <cell r="BW246">
            <v>0</v>
          </cell>
          <cell r="BX246">
            <v>0</v>
          </cell>
          <cell r="BY246">
            <v>0</v>
          </cell>
          <cell r="BZ246">
            <v>0</v>
          </cell>
          <cell r="CA246">
            <v>0</v>
          </cell>
          <cell r="CB246">
            <v>0</v>
          </cell>
          <cell r="CC246">
            <v>0</v>
          </cell>
          <cell r="CD246">
            <v>0</v>
          </cell>
          <cell r="CE246">
            <v>0</v>
          </cell>
          <cell r="CF246">
            <v>0</v>
          </cell>
          <cell r="CG246">
            <v>0</v>
          </cell>
          <cell r="CH246">
            <v>0</v>
          </cell>
          <cell r="CI246">
            <v>0</v>
          </cell>
          <cell r="CJ246">
            <v>0</v>
          </cell>
          <cell r="CK246">
            <v>0</v>
          </cell>
          <cell r="CL246">
            <v>0</v>
          </cell>
          <cell r="CM246">
            <v>0</v>
          </cell>
          <cell r="CN246">
            <v>0</v>
          </cell>
          <cell r="CO246">
            <v>0</v>
          </cell>
          <cell r="CP246">
            <v>0</v>
          </cell>
          <cell r="CQ246">
            <v>0</v>
          </cell>
          <cell r="CR246">
            <v>0</v>
          </cell>
          <cell r="CS246">
            <v>0</v>
          </cell>
          <cell r="CT246">
            <v>0</v>
          </cell>
          <cell r="CU246">
            <v>0</v>
          </cell>
          <cell r="CV246">
            <v>0</v>
          </cell>
          <cell r="CW246">
            <v>0</v>
          </cell>
          <cell r="CX246">
            <v>0</v>
          </cell>
          <cell r="CY246">
            <v>0</v>
          </cell>
          <cell r="CZ246">
            <v>0</v>
          </cell>
          <cell r="DA246">
            <v>0</v>
          </cell>
          <cell r="DB246">
            <v>0</v>
          </cell>
          <cell r="DC246">
            <v>0</v>
          </cell>
          <cell r="DD246">
            <v>0</v>
          </cell>
          <cell r="DE246">
            <v>0</v>
          </cell>
          <cell r="DF246">
            <v>0</v>
          </cell>
          <cell r="DG246">
            <v>0</v>
          </cell>
          <cell r="DH246">
            <v>0</v>
          </cell>
          <cell r="DI246">
            <v>0</v>
          </cell>
          <cell r="DJ246">
            <v>0</v>
          </cell>
          <cell r="DK246">
            <v>0</v>
          </cell>
          <cell r="DL246">
            <v>0</v>
          </cell>
          <cell r="DM246">
            <v>0</v>
          </cell>
          <cell r="DN246">
            <v>0</v>
          </cell>
          <cell r="DO246">
            <v>0</v>
          </cell>
          <cell r="DP246">
            <v>0</v>
          </cell>
          <cell r="DQ246">
            <v>0</v>
          </cell>
          <cell r="DR246">
            <v>0</v>
          </cell>
          <cell r="DS246">
            <v>0</v>
          </cell>
          <cell r="DT246">
            <v>0</v>
          </cell>
          <cell r="DU246">
            <v>0</v>
          </cell>
          <cell r="DV246">
            <v>0</v>
          </cell>
          <cell r="DW246">
            <v>0</v>
          </cell>
          <cell r="DX246">
            <v>0</v>
          </cell>
          <cell r="DY246">
            <v>0</v>
          </cell>
          <cell r="DZ246">
            <v>0</v>
          </cell>
          <cell r="EA246">
            <v>0</v>
          </cell>
          <cell r="EB246">
            <v>0</v>
          </cell>
          <cell r="EC246">
            <v>0</v>
          </cell>
          <cell r="ED246">
            <v>0</v>
          </cell>
          <cell r="EE246">
            <v>0</v>
          </cell>
          <cell r="EF246">
            <v>0</v>
          </cell>
          <cell r="EG246">
            <v>0</v>
          </cell>
          <cell r="EH246">
            <v>0</v>
          </cell>
          <cell r="EI246">
            <v>0</v>
          </cell>
          <cell r="EJ246">
            <v>0</v>
          </cell>
          <cell r="EK246">
            <v>0</v>
          </cell>
          <cell r="EL246">
            <v>0</v>
          </cell>
          <cell r="EM246">
            <v>0</v>
          </cell>
          <cell r="EN246">
            <v>0</v>
          </cell>
          <cell r="EO246">
            <v>0</v>
          </cell>
          <cell r="EP246">
            <v>0</v>
          </cell>
          <cell r="EQ246">
            <v>0</v>
          </cell>
          <cell r="ER246">
            <v>0</v>
          </cell>
          <cell r="ES246">
            <v>0</v>
          </cell>
          <cell r="ET246">
            <v>0</v>
          </cell>
          <cell r="EU246">
            <v>0</v>
          </cell>
          <cell r="EV246">
            <v>0</v>
          </cell>
          <cell r="EW246">
            <v>0</v>
          </cell>
          <cell r="EX246">
            <v>0</v>
          </cell>
          <cell r="EY246">
            <v>0</v>
          </cell>
          <cell r="EZ246">
            <v>0</v>
          </cell>
          <cell r="FA246">
            <v>0</v>
          </cell>
          <cell r="FB246">
            <v>0</v>
          </cell>
          <cell r="FC246">
            <v>0</v>
          </cell>
          <cell r="FD246">
            <v>0</v>
          </cell>
          <cell r="FE246">
            <v>0</v>
          </cell>
          <cell r="FF246">
            <v>0</v>
          </cell>
          <cell r="FG246">
            <v>0</v>
          </cell>
          <cell r="FH246">
            <v>0</v>
          </cell>
          <cell r="FI246">
            <v>0</v>
          </cell>
          <cell r="FJ246">
            <v>0</v>
          </cell>
          <cell r="FK246">
            <v>0</v>
          </cell>
          <cell r="FL246">
            <v>0</v>
          </cell>
          <cell r="FM246">
            <v>0</v>
          </cell>
          <cell r="FN246">
            <v>0</v>
          </cell>
          <cell r="FO246">
            <v>0</v>
          </cell>
          <cell r="FP246">
            <v>0</v>
          </cell>
          <cell r="FQ246">
            <v>0</v>
          </cell>
          <cell r="FR246">
            <v>0</v>
          </cell>
          <cell r="FS246">
            <v>0</v>
          </cell>
          <cell r="FT246">
            <v>0</v>
          </cell>
          <cell r="FU246">
            <v>0</v>
          </cell>
          <cell r="FV246">
            <v>0</v>
          </cell>
          <cell r="FW246">
            <v>0</v>
          </cell>
          <cell r="FX246">
            <v>0</v>
          </cell>
          <cell r="FY246">
            <v>0</v>
          </cell>
          <cell r="FZ246">
            <v>0</v>
          </cell>
          <cell r="GA246">
            <v>0</v>
          </cell>
          <cell r="GB246">
            <v>0</v>
          </cell>
          <cell r="GC246">
            <v>0</v>
          </cell>
          <cell r="GD246">
            <v>0</v>
          </cell>
          <cell r="GE246">
            <v>0</v>
          </cell>
          <cell r="GF246">
            <v>0</v>
          </cell>
          <cell r="GG246">
            <v>0</v>
          </cell>
          <cell r="GH246">
            <v>0</v>
          </cell>
          <cell r="GI246">
            <v>0</v>
          </cell>
        </row>
        <row r="247">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0</v>
          </cell>
          <cell r="BF247">
            <v>0</v>
          </cell>
          <cell r="BG247">
            <v>0</v>
          </cell>
          <cell r="BH247">
            <v>0</v>
          </cell>
          <cell r="BI247">
            <v>0</v>
          </cell>
          <cell r="BJ247">
            <v>0</v>
          </cell>
          <cell r="BK247">
            <v>0</v>
          </cell>
          <cell r="BL247">
            <v>0</v>
          </cell>
          <cell r="BM247">
            <v>0</v>
          </cell>
          <cell r="BN247">
            <v>0</v>
          </cell>
          <cell r="BO247">
            <v>0</v>
          </cell>
          <cell r="BP247">
            <v>0</v>
          </cell>
          <cell r="BQ247">
            <v>0</v>
          </cell>
          <cell r="BR247">
            <v>0</v>
          </cell>
          <cell r="BS247">
            <v>0</v>
          </cell>
          <cell r="BT247">
            <v>0</v>
          </cell>
          <cell r="BU247">
            <v>0</v>
          </cell>
          <cell r="BV247">
            <v>0</v>
          </cell>
          <cell r="BW247">
            <v>0</v>
          </cell>
          <cell r="BX247">
            <v>0</v>
          </cell>
          <cell r="BY247">
            <v>0</v>
          </cell>
          <cell r="BZ247">
            <v>0</v>
          </cell>
          <cell r="CA247">
            <v>0</v>
          </cell>
          <cell r="CB247">
            <v>0</v>
          </cell>
          <cell r="CC247">
            <v>0</v>
          </cell>
          <cell r="CD247">
            <v>0</v>
          </cell>
          <cell r="CE247">
            <v>0</v>
          </cell>
          <cell r="CF247">
            <v>0</v>
          </cell>
          <cell r="CG247">
            <v>0</v>
          </cell>
          <cell r="CH247">
            <v>0</v>
          </cell>
          <cell r="CI247">
            <v>0</v>
          </cell>
          <cell r="CJ247">
            <v>0</v>
          </cell>
          <cell r="CK247">
            <v>0</v>
          </cell>
          <cell r="CL247">
            <v>0</v>
          </cell>
          <cell r="CM247">
            <v>0</v>
          </cell>
          <cell r="CN247">
            <v>0</v>
          </cell>
          <cell r="CO247">
            <v>0</v>
          </cell>
          <cell r="CP247">
            <v>0</v>
          </cell>
          <cell r="CQ247">
            <v>0</v>
          </cell>
          <cell r="CR247">
            <v>0</v>
          </cell>
          <cell r="CS247">
            <v>0</v>
          </cell>
          <cell r="CT247">
            <v>0</v>
          </cell>
          <cell r="CU247">
            <v>0</v>
          </cell>
          <cell r="CV247">
            <v>0</v>
          </cell>
          <cell r="CW247">
            <v>0</v>
          </cell>
          <cell r="CX247">
            <v>0</v>
          </cell>
          <cell r="CY247">
            <v>0</v>
          </cell>
          <cell r="CZ247">
            <v>0</v>
          </cell>
          <cell r="DA247">
            <v>0</v>
          </cell>
          <cell r="DB247">
            <v>0</v>
          </cell>
          <cell r="DC247">
            <v>0</v>
          </cell>
          <cell r="DD247">
            <v>0</v>
          </cell>
          <cell r="DE247">
            <v>0</v>
          </cell>
          <cell r="DF247">
            <v>0</v>
          </cell>
          <cell r="DG247">
            <v>0</v>
          </cell>
          <cell r="DH247">
            <v>0</v>
          </cell>
          <cell r="DI247">
            <v>0</v>
          </cell>
          <cell r="DJ247">
            <v>0</v>
          </cell>
          <cell r="DK247">
            <v>0</v>
          </cell>
          <cell r="DL247">
            <v>0</v>
          </cell>
          <cell r="DM247">
            <v>0</v>
          </cell>
          <cell r="DN247">
            <v>0</v>
          </cell>
          <cell r="DO247">
            <v>0</v>
          </cell>
          <cell r="DP247">
            <v>0</v>
          </cell>
          <cell r="DQ247">
            <v>0</v>
          </cell>
          <cell r="DR247">
            <v>0</v>
          </cell>
          <cell r="DS247">
            <v>0</v>
          </cell>
          <cell r="DT247">
            <v>0</v>
          </cell>
          <cell r="DU247">
            <v>0</v>
          </cell>
          <cell r="DV247">
            <v>0</v>
          </cell>
          <cell r="DW247">
            <v>0</v>
          </cell>
          <cell r="DX247">
            <v>0</v>
          </cell>
          <cell r="DY247">
            <v>0</v>
          </cell>
          <cell r="DZ247">
            <v>0</v>
          </cell>
          <cell r="EA247">
            <v>0</v>
          </cell>
          <cell r="EB247">
            <v>0</v>
          </cell>
          <cell r="EC247">
            <v>0</v>
          </cell>
          <cell r="ED247">
            <v>0</v>
          </cell>
          <cell r="EE247">
            <v>0</v>
          </cell>
          <cell r="EF247">
            <v>0</v>
          </cell>
          <cell r="EG247">
            <v>0</v>
          </cell>
          <cell r="EH247">
            <v>0</v>
          </cell>
          <cell r="EI247">
            <v>0</v>
          </cell>
          <cell r="EJ247">
            <v>0</v>
          </cell>
          <cell r="EK247">
            <v>0</v>
          </cell>
          <cell r="EL247">
            <v>0</v>
          </cell>
          <cell r="EM247">
            <v>0</v>
          </cell>
          <cell r="EN247">
            <v>0</v>
          </cell>
          <cell r="EO247">
            <v>0</v>
          </cell>
          <cell r="EP247">
            <v>0</v>
          </cell>
          <cell r="EQ247">
            <v>0</v>
          </cell>
          <cell r="ER247">
            <v>0</v>
          </cell>
          <cell r="ES247">
            <v>0</v>
          </cell>
          <cell r="ET247">
            <v>0</v>
          </cell>
          <cell r="EU247">
            <v>0</v>
          </cell>
          <cell r="EV247">
            <v>0</v>
          </cell>
          <cell r="EW247">
            <v>0</v>
          </cell>
          <cell r="EX247">
            <v>0</v>
          </cell>
          <cell r="EY247">
            <v>0</v>
          </cell>
          <cell r="EZ247">
            <v>0</v>
          </cell>
          <cell r="FA247">
            <v>0</v>
          </cell>
          <cell r="FB247">
            <v>0</v>
          </cell>
          <cell r="FC247">
            <v>0</v>
          </cell>
          <cell r="FD247">
            <v>0</v>
          </cell>
          <cell r="FE247">
            <v>0</v>
          </cell>
          <cell r="FF247">
            <v>0</v>
          </cell>
          <cell r="FG247">
            <v>0</v>
          </cell>
          <cell r="FH247">
            <v>0</v>
          </cell>
          <cell r="FI247">
            <v>0</v>
          </cell>
          <cell r="FJ247">
            <v>0</v>
          </cell>
          <cell r="FK247">
            <v>0</v>
          </cell>
          <cell r="FL247">
            <v>0</v>
          </cell>
          <cell r="FM247">
            <v>0</v>
          </cell>
          <cell r="FN247">
            <v>0</v>
          </cell>
          <cell r="FO247">
            <v>0</v>
          </cell>
          <cell r="FP247">
            <v>0</v>
          </cell>
          <cell r="FQ247">
            <v>0</v>
          </cell>
          <cell r="FR247">
            <v>0</v>
          </cell>
          <cell r="FS247">
            <v>0</v>
          </cell>
          <cell r="FT247">
            <v>0</v>
          </cell>
          <cell r="FU247">
            <v>0</v>
          </cell>
          <cell r="FV247">
            <v>0</v>
          </cell>
          <cell r="FW247">
            <v>0</v>
          </cell>
          <cell r="FX247">
            <v>0</v>
          </cell>
          <cell r="FY247">
            <v>0</v>
          </cell>
          <cell r="FZ247">
            <v>0</v>
          </cell>
          <cell r="GA247">
            <v>0</v>
          </cell>
          <cell r="GB247">
            <v>0</v>
          </cell>
          <cell r="GC247">
            <v>0</v>
          </cell>
          <cell r="GD247">
            <v>0</v>
          </cell>
          <cell r="GE247">
            <v>0</v>
          </cell>
          <cell r="GF247">
            <v>0</v>
          </cell>
          <cell r="GG247">
            <v>0</v>
          </cell>
          <cell r="GH247">
            <v>0</v>
          </cell>
          <cell r="GI247">
            <v>0</v>
          </cell>
        </row>
        <row r="248">
          <cell r="AP248">
            <v>58948</v>
          </cell>
          <cell r="AQ248">
            <v>7490</v>
          </cell>
          <cell r="AR248">
            <v>20470</v>
          </cell>
          <cell r="AS248">
            <v>9448</v>
          </cell>
          <cell r="AT248">
            <v>21540</v>
          </cell>
          <cell r="AU248">
            <v>11443076</v>
          </cell>
          <cell r="AV248">
            <v>2851757</v>
          </cell>
          <cell r="AW248">
            <v>2862944</v>
          </cell>
          <cell r="AX248">
            <v>2862944</v>
          </cell>
          <cell r="AY248">
            <v>2865431</v>
          </cell>
          <cell r="AZ248">
            <v>2608000</v>
          </cell>
          <cell r="BA248">
            <v>646000</v>
          </cell>
          <cell r="BB248">
            <v>654000</v>
          </cell>
          <cell r="BC248">
            <v>654000</v>
          </cell>
          <cell r="BD248">
            <v>654000</v>
          </cell>
          <cell r="BE248">
            <v>1695200</v>
          </cell>
          <cell r="BF248">
            <v>419900</v>
          </cell>
          <cell r="BG248">
            <v>425100</v>
          </cell>
          <cell r="BH248">
            <v>425100</v>
          </cell>
          <cell r="BI248">
            <v>425100</v>
          </cell>
          <cell r="BJ248">
            <v>912800</v>
          </cell>
          <cell r="BK248">
            <v>226100</v>
          </cell>
          <cell r="BL248">
            <v>228900</v>
          </cell>
          <cell r="BM248">
            <v>228900</v>
          </cell>
          <cell r="BN248">
            <v>228900</v>
          </cell>
          <cell r="BO248">
            <v>528000</v>
          </cell>
          <cell r="BP248">
            <v>132000</v>
          </cell>
          <cell r="BQ248">
            <v>132000</v>
          </cell>
          <cell r="BR248">
            <v>132000</v>
          </cell>
          <cell r="BS248">
            <v>132000</v>
          </cell>
          <cell r="BT248">
            <v>27370</v>
          </cell>
          <cell r="BU248">
            <v>6670</v>
          </cell>
          <cell r="BV248">
            <v>6900</v>
          </cell>
          <cell r="BW248">
            <v>6900</v>
          </cell>
          <cell r="BX248">
            <v>6900</v>
          </cell>
          <cell r="BY248">
            <v>23800</v>
          </cell>
          <cell r="BZ248">
            <v>5800</v>
          </cell>
          <cell r="CA248">
            <v>6000</v>
          </cell>
          <cell r="CB248">
            <v>6000</v>
          </cell>
          <cell r="CC248">
            <v>6000</v>
          </cell>
          <cell r="CD248">
            <v>3570</v>
          </cell>
          <cell r="CE248">
            <v>870</v>
          </cell>
          <cell r="CF248">
            <v>900</v>
          </cell>
          <cell r="CG248">
            <v>900</v>
          </cell>
          <cell r="CH248">
            <v>900</v>
          </cell>
          <cell r="CI248">
            <v>0</v>
          </cell>
          <cell r="CJ248">
            <v>0</v>
          </cell>
          <cell r="CK248">
            <v>0</v>
          </cell>
          <cell r="CL248">
            <v>0</v>
          </cell>
          <cell r="CM248">
            <v>0</v>
          </cell>
          <cell r="CN248">
            <v>1181392</v>
          </cell>
          <cell r="CO248">
            <v>294726</v>
          </cell>
          <cell r="CP248">
            <v>294726</v>
          </cell>
          <cell r="CQ248">
            <v>294726</v>
          </cell>
          <cell r="CR248">
            <v>297214</v>
          </cell>
          <cell r="CS248">
            <v>792019</v>
          </cell>
          <cell r="CT248">
            <v>198005</v>
          </cell>
          <cell r="CU248">
            <v>198005</v>
          </cell>
          <cell r="CV248">
            <v>198005</v>
          </cell>
          <cell r="CW248">
            <v>198004</v>
          </cell>
          <cell r="CX248">
            <v>6298375</v>
          </cell>
          <cell r="CY248">
            <v>1572376</v>
          </cell>
          <cell r="CZ248">
            <v>1575333</v>
          </cell>
          <cell r="DA248">
            <v>1575333</v>
          </cell>
          <cell r="DB248">
            <v>1575333</v>
          </cell>
          <cell r="DC248">
            <v>7920</v>
          </cell>
          <cell r="DD248">
            <v>1980</v>
          </cell>
          <cell r="DE248">
            <v>1980</v>
          </cell>
          <cell r="DF248">
            <v>1980</v>
          </cell>
          <cell r="DG248">
            <v>1980</v>
          </cell>
          <cell r="DH248">
            <v>25158573</v>
          </cell>
          <cell r="DI248">
            <v>5464828</v>
          </cell>
          <cell r="DJ248">
            <v>5839905</v>
          </cell>
          <cell r="DK248">
            <v>6491567</v>
          </cell>
          <cell r="DL248">
            <v>7362273</v>
          </cell>
          <cell r="DM248">
            <v>5996401</v>
          </cell>
          <cell r="DN248">
            <v>1411885</v>
          </cell>
          <cell r="DO248">
            <v>1353203</v>
          </cell>
          <cell r="DP248">
            <v>1493732</v>
          </cell>
          <cell r="DQ248">
            <v>1737581</v>
          </cell>
          <cell r="DR248">
            <v>0</v>
          </cell>
          <cell r="DS248">
            <v>0</v>
          </cell>
          <cell r="DT248">
            <v>0</v>
          </cell>
          <cell r="DU248">
            <v>0</v>
          </cell>
          <cell r="DV248">
            <v>0</v>
          </cell>
          <cell r="DW248">
            <v>5890041</v>
          </cell>
          <cell r="DX248">
            <v>1381920</v>
          </cell>
          <cell r="DY248">
            <v>1327613</v>
          </cell>
          <cell r="DZ248">
            <v>1468142</v>
          </cell>
          <cell r="EA248">
            <v>1712366</v>
          </cell>
          <cell r="EB248">
            <v>2714676</v>
          </cell>
          <cell r="EC248">
            <v>787419</v>
          </cell>
          <cell r="ED248">
            <v>662669</v>
          </cell>
          <cell r="EE248">
            <v>632669</v>
          </cell>
          <cell r="EF248">
            <v>631919</v>
          </cell>
          <cell r="EG248">
            <v>3175365</v>
          </cell>
          <cell r="EH248">
            <v>594501</v>
          </cell>
          <cell r="EI248">
            <v>664944</v>
          </cell>
          <cell r="EJ248">
            <v>835473</v>
          </cell>
          <cell r="EK248">
            <v>1080447</v>
          </cell>
          <cell r="EL248">
            <v>106360</v>
          </cell>
          <cell r="EM248">
            <v>29965</v>
          </cell>
          <cell r="EN248">
            <v>25590</v>
          </cell>
          <cell r="EO248">
            <v>25590</v>
          </cell>
          <cell r="EP248">
            <v>25215</v>
          </cell>
          <cell r="EQ248">
            <v>6500</v>
          </cell>
          <cell r="ER248">
            <v>1775</v>
          </cell>
          <cell r="ES248">
            <v>1600</v>
          </cell>
          <cell r="ET248">
            <v>1600</v>
          </cell>
          <cell r="EU248">
            <v>1525</v>
          </cell>
          <cell r="EV248">
            <v>4000000</v>
          </cell>
          <cell r="EW248">
            <v>923344</v>
          </cell>
          <cell r="EX248">
            <v>965696</v>
          </cell>
          <cell r="EY248">
            <v>1009427</v>
          </cell>
          <cell r="EZ248">
            <v>1101533</v>
          </cell>
          <cell r="FA248">
            <v>565000</v>
          </cell>
          <cell r="FB248">
            <v>92500</v>
          </cell>
          <cell r="FC248">
            <v>92500</v>
          </cell>
          <cell r="FD248">
            <v>190000</v>
          </cell>
          <cell r="FE248">
            <v>190000</v>
          </cell>
          <cell r="FF248">
            <v>14590672</v>
          </cell>
          <cell r="FG248">
            <v>3035324</v>
          </cell>
          <cell r="FH248">
            <v>3426906</v>
          </cell>
          <cell r="FI248">
            <v>3796808</v>
          </cell>
          <cell r="FJ248">
            <v>4331634</v>
          </cell>
          <cell r="FK248">
            <v>2317283</v>
          </cell>
          <cell r="FL248">
            <v>579320</v>
          </cell>
          <cell r="FM248">
            <v>579321</v>
          </cell>
          <cell r="FN248">
            <v>579321</v>
          </cell>
          <cell r="FO248">
            <v>579321</v>
          </cell>
          <cell r="FP248">
            <v>2265825</v>
          </cell>
          <cell r="FQ248">
            <v>565789</v>
          </cell>
          <cell r="FR248">
            <v>566443</v>
          </cell>
          <cell r="FS248">
            <v>566747</v>
          </cell>
          <cell r="FT248">
            <v>566846</v>
          </cell>
          <cell r="FU248">
            <v>42583266</v>
          </cell>
          <cell r="FV248">
            <v>9163076</v>
          </cell>
          <cell r="FW248">
            <v>10747639</v>
          </cell>
          <cell r="FX248">
            <v>11107301</v>
          </cell>
          <cell r="FY248">
            <v>11565250</v>
          </cell>
          <cell r="FZ248">
            <v>934996</v>
          </cell>
          <cell r="GA248">
            <v>235620</v>
          </cell>
          <cell r="GB248">
            <v>235255</v>
          </cell>
          <cell r="GC248">
            <v>233124</v>
          </cell>
          <cell r="GD248">
            <v>230997</v>
          </cell>
          <cell r="GE248">
            <v>16238673</v>
          </cell>
          <cell r="GF248">
            <v>3961226</v>
          </cell>
          <cell r="GG248">
            <v>3952645</v>
          </cell>
          <cell r="GH248">
            <v>4055467</v>
          </cell>
          <cell r="GI248">
            <v>4269335</v>
          </cell>
        </row>
        <row r="249">
          <cell r="AP249">
            <v>0</v>
          </cell>
          <cell r="AQ249">
            <v>0</v>
          </cell>
          <cell r="AR249">
            <v>0</v>
          </cell>
          <cell r="AS249">
            <v>0</v>
          </cell>
          <cell r="AT249">
            <v>0</v>
          </cell>
          <cell r="AU249">
            <v>-93312</v>
          </cell>
          <cell r="AV249">
            <v>-23328</v>
          </cell>
          <cell r="AW249">
            <v>-23328</v>
          </cell>
          <cell r="AX249">
            <v>-23328</v>
          </cell>
          <cell r="AY249">
            <v>-23328</v>
          </cell>
          <cell r="AZ249">
            <v>0</v>
          </cell>
          <cell r="BA249">
            <v>0</v>
          </cell>
          <cell r="BB249">
            <v>0</v>
          </cell>
          <cell r="BC249">
            <v>0</v>
          </cell>
          <cell r="BD249">
            <v>0</v>
          </cell>
          <cell r="BE249">
            <v>0</v>
          </cell>
          <cell r="BF249">
            <v>0</v>
          </cell>
          <cell r="BG249">
            <v>0</v>
          </cell>
          <cell r="BH249">
            <v>0</v>
          </cell>
          <cell r="BI249">
            <v>0</v>
          </cell>
          <cell r="BJ249">
            <v>0</v>
          </cell>
          <cell r="BK249">
            <v>0</v>
          </cell>
          <cell r="BL249">
            <v>0</v>
          </cell>
          <cell r="BM249">
            <v>0</v>
          </cell>
          <cell r="BN249">
            <v>0</v>
          </cell>
          <cell r="BO249">
            <v>0</v>
          </cell>
          <cell r="BP249">
            <v>0</v>
          </cell>
          <cell r="BQ249">
            <v>0</v>
          </cell>
          <cell r="BR249">
            <v>0</v>
          </cell>
          <cell r="BS249">
            <v>0</v>
          </cell>
          <cell r="BT249">
            <v>0</v>
          </cell>
          <cell r="BU249">
            <v>0</v>
          </cell>
          <cell r="BV249">
            <v>0</v>
          </cell>
          <cell r="BW249">
            <v>0</v>
          </cell>
          <cell r="BX249">
            <v>0</v>
          </cell>
          <cell r="BY249">
            <v>0</v>
          </cell>
          <cell r="BZ249">
            <v>0</v>
          </cell>
          <cell r="CA249">
            <v>0</v>
          </cell>
          <cell r="CB249">
            <v>0</v>
          </cell>
          <cell r="CC249">
            <v>0</v>
          </cell>
          <cell r="CD249">
            <v>0</v>
          </cell>
          <cell r="CE249">
            <v>0</v>
          </cell>
          <cell r="CF249">
            <v>0</v>
          </cell>
          <cell r="CG249">
            <v>0</v>
          </cell>
          <cell r="CH249">
            <v>0</v>
          </cell>
          <cell r="CI249">
            <v>0</v>
          </cell>
          <cell r="CJ249">
            <v>0</v>
          </cell>
          <cell r="CK249">
            <v>0</v>
          </cell>
          <cell r="CL249">
            <v>0</v>
          </cell>
          <cell r="CM249">
            <v>0</v>
          </cell>
          <cell r="CN249">
            <v>0</v>
          </cell>
          <cell r="CO249">
            <v>0</v>
          </cell>
          <cell r="CP249">
            <v>0</v>
          </cell>
          <cell r="CQ249">
            <v>0</v>
          </cell>
          <cell r="CR249">
            <v>0</v>
          </cell>
          <cell r="CS249">
            <v>0</v>
          </cell>
          <cell r="CT249">
            <v>0</v>
          </cell>
          <cell r="CU249">
            <v>0</v>
          </cell>
          <cell r="CV249">
            <v>0</v>
          </cell>
          <cell r="CW249">
            <v>0</v>
          </cell>
          <cell r="CX249">
            <v>-93312</v>
          </cell>
          <cell r="CY249">
            <v>-23328</v>
          </cell>
          <cell r="CZ249">
            <v>-23328</v>
          </cell>
          <cell r="DA249">
            <v>-23328</v>
          </cell>
          <cell r="DB249">
            <v>-23328</v>
          </cell>
          <cell r="DC249">
            <v>0</v>
          </cell>
          <cell r="DD249">
            <v>0</v>
          </cell>
          <cell r="DE249">
            <v>0</v>
          </cell>
          <cell r="DF249">
            <v>0</v>
          </cell>
          <cell r="DG249">
            <v>0</v>
          </cell>
          <cell r="DH249">
            <v>-13726917</v>
          </cell>
          <cell r="DI249">
            <v>-2783669</v>
          </cell>
          <cell r="DJ249">
            <v>-3195708</v>
          </cell>
          <cell r="DK249">
            <v>-3608900</v>
          </cell>
          <cell r="DL249">
            <v>-4138640</v>
          </cell>
          <cell r="DM249">
            <v>-556159</v>
          </cell>
          <cell r="DN249">
            <v>-106269</v>
          </cell>
          <cell r="DO249">
            <v>-117421</v>
          </cell>
          <cell r="DP249">
            <v>-143373</v>
          </cell>
          <cell r="DQ249">
            <v>-189096</v>
          </cell>
          <cell r="DR249">
            <v>0</v>
          </cell>
          <cell r="DS249">
            <v>0</v>
          </cell>
          <cell r="DT249">
            <v>0</v>
          </cell>
          <cell r="DU249">
            <v>0</v>
          </cell>
          <cell r="DV249">
            <v>0</v>
          </cell>
          <cell r="DW249">
            <v>-556159</v>
          </cell>
          <cell r="DX249">
            <v>-106269</v>
          </cell>
          <cell r="DY249">
            <v>-117421</v>
          </cell>
          <cell r="DZ249">
            <v>-143373</v>
          </cell>
          <cell r="EA249">
            <v>-189096</v>
          </cell>
          <cell r="EB249">
            <v>-60080</v>
          </cell>
          <cell r="EC249">
            <v>-15020</v>
          </cell>
          <cell r="ED249">
            <v>-15020</v>
          </cell>
          <cell r="EE249">
            <v>-15020</v>
          </cell>
          <cell r="EF249">
            <v>-15020</v>
          </cell>
          <cell r="EG249">
            <v>-496079</v>
          </cell>
          <cell r="EH249">
            <v>-91249</v>
          </cell>
          <cell r="EI249">
            <v>-102401</v>
          </cell>
          <cell r="EJ249">
            <v>-128353</v>
          </cell>
          <cell r="EK249">
            <v>-174076</v>
          </cell>
          <cell r="EL249">
            <v>0</v>
          </cell>
          <cell r="EM249">
            <v>0</v>
          </cell>
          <cell r="EN249">
            <v>0</v>
          </cell>
          <cell r="EO249">
            <v>0</v>
          </cell>
          <cell r="EP249">
            <v>0</v>
          </cell>
          <cell r="EQ249">
            <v>0</v>
          </cell>
          <cell r="ER249">
            <v>0</v>
          </cell>
          <cell r="ES249">
            <v>0</v>
          </cell>
          <cell r="ET249">
            <v>0</v>
          </cell>
          <cell r="EU249">
            <v>0</v>
          </cell>
          <cell r="EV249">
            <v>0</v>
          </cell>
          <cell r="EW249">
            <v>0</v>
          </cell>
          <cell r="EX249">
            <v>0</v>
          </cell>
          <cell r="EY249">
            <v>0</v>
          </cell>
          <cell r="EZ249">
            <v>0</v>
          </cell>
          <cell r="FA249">
            <v>0</v>
          </cell>
          <cell r="FB249">
            <v>0</v>
          </cell>
          <cell r="FC249">
            <v>0</v>
          </cell>
          <cell r="FD249">
            <v>0</v>
          </cell>
          <cell r="FE249">
            <v>0</v>
          </cell>
          <cell r="FF249">
            <v>-13170758</v>
          </cell>
          <cell r="FG249">
            <v>-2677400</v>
          </cell>
          <cell r="FH249">
            <v>-3078287</v>
          </cell>
          <cell r="FI249">
            <v>-3465527</v>
          </cell>
          <cell r="FJ249">
            <v>-3949544</v>
          </cell>
          <cell r="FK249">
            <v>0</v>
          </cell>
          <cell r="FL249">
            <v>0</v>
          </cell>
          <cell r="FM249">
            <v>0</v>
          </cell>
          <cell r="FN249">
            <v>0</v>
          </cell>
          <cell r="FO249">
            <v>0</v>
          </cell>
          <cell r="FP249">
            <v>0</v>
          </cell>
          <cell r="FQ249">
            <v>0</v>
          </cell>
          <cell r="FR249">
            <v>0</v>
          </cell>
          <cell r="FS249">
            <v>0</v>
          </cell>
          <cell r="FT249">
            <v>0</v>
          </cell>
          <cell r="FU249">
            <v>0</v>
          </cell>
          <cell r="FV249">
            <v>0</v>
          </cell>
          <cell r="FW249">
            <v>0</v>
          </cell>
          <cell r="FX249">
            <v>0</v>
          </cell>
          <cell r="FY249">
            <v>0</v>
          </cell>
          <cell r="FZ249">
            <v>0</v>
          </cell>
          <cell r="GA249">
            <v>0</v>
          </cell>
          <cell r="GB249">
            <v>0</v>
          </cell>
          <cell r="GC249">
            <v>0</v>
          </cell>
          <cell r="GD249">
            <v>0</v>
          </cell>
          <cell r="GE249">
            <v>-1265979</v>
          </cell>
          <cell r="GF249">
            <v>-374920</v>
          </cell>
          <cell r="GG249">
            <v>-358331</v>
          </cell>
          <cell r="GH249">
            <v>-308253</v>
          </cell>
          <cell r="GI249">
            <v>-224475</v>
          </cell>
        </row>
        <row r="250">
          <cell r="AP250">
            <v>58948</v>
          </cell>
          <cell r="AQ250">
            <v>7490</v>
          </cell>
          <cell r="AR250">
            <v>20470</v>
          </cell>
          <cell r="AS250">
            <v>9448</v>
          </cell>
          <cell r="AT250">
            <v>21540</v>
          </cell>
          <cell r="AU250">
            <v>11349764</v>
          </cell>
          <cell r="AV250">
            <v>2828429</v>
          </cell>
          <cell r="AW250">
            <v>2839616</v>
          </cell>
          <cell r="AX250">
            <v>2839616</v>
          </cell>
          <cell r="AY250">
            <v>2842103</v>
          </cell>
          <cell r="AZ250">
            <v>2608000</v>
          </cell>
          <cell r="BA250">
            <v>646000</v>
          </cell>
          <cell r="BB250">
            <v>654000</v>
          </cell>
          <cell r="BC250">
            <v>654000</v>
          </cell>
          <cell r="BD250">
            <v>654000</v>
          </cell>
          <cell r="BE250">
            <v>1695200</v>
          </cell>
          <cell r="BF250">
            <v>419900</v>
          </cell>
          <cell r="BG250">
            <v>425100</v>
          </cell>
          <cell r="BH250">
            <v>425100</v>
          </cell>
          <cell r="BI250">
            <v>425100</v>
          </cell>
          <cell r="BJ250">
            <v>912800</v>
          </cell>
          <cell r="BK250">
            <v>226100</v>
          </cell>
          <cell r="BL250">
            <v>228900</v>
          </cell>
          <cell r="BM250">
            <v>228900</v>
          </cell>
          <cell r="BN250">
            <v>228900</v>
          </cell>
          <cell r="BO250">
            <v>528000</v>
          </cell>
          <cell r="BP250">
            <v>132000</v>
          </cell>
          <cell r="BQ250">
            <v>132000</v>
          </cell>
          <cell r="BR250">
            <v>132000</v>
          </cell>
          <cell r="BS250">
            <v>132000</v>
          </cell>
          <cell r="BT250">
            <v>27370</v>
          </cell>
          <cell r="BU250">
            <v>6670</v>
          </cell>
          <cell r="BV250">
            <v>6900</v>
          </cell>
          <cell r="BW250">
            <v>6900</v>
          </cell>
          <cell r="BX250">
            <v>6900</v>
          </cell>
          <cell r="BY250">
            <v>23800</v>
          </cell>
          <cell r="BZ250">
            <v>5800</v>
          </cell>
          <cell r="CA250">
            <v>6000</v>
          </cell>
          <cell r="CB250">
            <v>6000</v>
          </cell>
          <cell r="CC250">
            <v>6000</v>
          </cell>
          <cell r="CD250">
            <v>3570</v>
          </cell>
          <cell r="CE250">
            <v>870</v>
          </cell>
          <cell r="CF250">
            <v>900</v>
          </cell>
          <cell r="CG250">
            <v>900</v>
          </cell>
          <cell r="CH250">
            <v>900</v>
          </cell>
          <cell r="CI250">
            <v>0</v>
          </cell>
          <cell r="CJ250">
            <v>0</v>
          </cell>
          <cell r="CK250">
            <v>0</v>
          </cell>
          <cell r="CL250">
            <v>0</v>
          </cell>
          <cell r="CM250">
            <v>0</v>
          </cell>
          <cell r="CN250">
            <v>1181392</v>
          </cell>
          <cell r="CO250">
            <v>294726</v>
          </cell>
          <cell r="CP250">
            <v>294726</v>
          </cell>
          <cell r="CQ250">
            <v>294726</v>
          </cell>
          <cell r="CR250">
            <v>297214</v>
          </cell>
          <cell r="CS250">
            <v>792019</v>
          </cell>
          <cell r="CT250">
            <v>198005</v>
          </cell>
          <cell r="CU250">
            <v>198005</v>
          </cell>
          <cell r="CV250">
            <v>198005</v>
          </cell>
          <cell r="CW250">
            <v>198004</v>
          </cell>
          <cell r="CX250">
            <v>6205063</v>
          </cell>
          <cell r="CY250">
            <v>1549048</v>
          </cell>
          <cell r="CZ250">
            <v>1552005</v>
          </cell>
          <cell r="DA250">
            <v>1552005</v>
          </cell>
          <cell r="DB250">
            <v>1552005</v>
          </cell>
          <cell r="DC250">
            <v>7920</v>
          </cell>
          <cell r="DD250">
            <v>1980</v>
          </cell>
          <cell r="DE250">
            <v>1980</v>
          </cell>
          <cell r="DF250">
            <v>1980</v>
          </cell>
          <cell r="DG250">
            <v>1980</v>
          </cell>
          <cell r="DH250">
            <v>11431656</v>
          </cell>
          <cell r="DI250">
            <v>2681159</v>
          </cell>
          <cell r="DJ250">
            <v>2644197</v>
          </cell>
          <cell r="DK250">
            <v>2882667</v>
          </cell>
          <cell r="DL250">
            <v>3223633</v>
          </cell>
          <cell r="DM250">
            <v>5440242</v>
          </cell>
          <cell r="DN250">
            <v>1305616</v>
          </cell>
          <cell r="DO250">
            <v>1235782</v>
          </cell>
          <cell r="DP250">
            <v>1350359</v>
          </cell>
          <cell r="DQ250">
            <v>1548485</v>
          </cell>
          <cell r="DR250">
            <v>0</v>
          </cell>
          <cell r="DS250">
            <v>0</v>
          </cell>
          <cell r="DT250">
            <v>0</v>
          </cell>
          <cell r="DU250">
            <v>0</v>
          </cell>
          <cell r="DV250">
            <v>0</v>
          </cell>
          <cell r="DW250">
            <v>5333882</v>
          </cell>
          <cell r="DX250">
            <v>1275651</v>
          </cell>
          <cell r="DY250">
            <v>1210192</v>
          </cell>
          <cell r="DZ250">
            <v>1324769</v>
          </cell>
          <cell r="EA250">
            <v>1523270</v>
          </cell>
          <cell r="EB250">
            <v>2654596</v>
          </cell>
          <cell r="EC250">
            <v>772399</v>
          </cell>
          <cell r="ED250">
            <v>647649</v>
          </cell>
          <cell r="EE250">
            <v>617649</v>
          </cell>
          <cell r="EF250">
            <v>616899</v>
          </cell>
          <cell r="EG250">
            <v>2679286</v>
          </cell>
          <cell r="EH250">
            <v>503252</v>
          </cell>
          <cell r="EI250">
            <v>562543</v>
          </cell>
          <cell r="EJ250">
            <v>707120</v>
          </cell>
          <cell r="EK250">
            <v>906371</v>
          </cell>
          <cell r="EL250">
            <v>106360</v>
          </cell>
          <cell r="EM250">
            <v>29965</v>
          </cell>
          <cell r="EN250">
            <v>25590</v>
          </cell>
          <cell r="EO250">
            <v>25590</v>
          </cell>
          <cell r="EP250">
            <v>25215</v>
          </cell>
          <cell r="EQ250">
            <v>6500</v>
          </cell>
          <cell r="ER250">
            <v>1775</v>
          </cell>
          <cell r="ES250">
            <v>1600</v>
          </cell>
          <cell r="ET250">
            <v>1600</v>
          </cell>
          <cell r="EU250">
            <v>1525</v>
          </cell>
          <cell r="EV250">
            <v>4000000</v>
          </cell>
          <cell r="EW250">
            <v>923344</v>
          </cell>
          <cell r="EX250">
            <v>965696</v>
          </cell>
          <cell r="EY250">
            <v>1009427</v>
          </cell>
          <cell r="EZ250">
            <v>1101533</v>
          </cell>
          <cell r="FA250">
            <v>565000</v>
          </cell>
          <cell r="FB250">
            <v>92500</v>
          </cell>
          <cell r="FC250">
            <v>92500</v>
          </cell>
          <cell r="FD250">
            <v>190000</v>
          </cell>
          <cell r="FE250">
            <v>190000</v>
          </cell>
          <cell r="FF250">
            <v>1419914</v>
          </cell>
          <cell r="FG250">
            <v>357924</v>
          </cell>
          <cell r="FH250">
            <v>348619</v>
          </cell>
          <cell r="FI250">
            <v>331281</v>
          </cell>
          <cell r="FJ250">
            <v>382090</v>
          </cell>
          <cell r="FK250">
            <v>2317283</v>
          </cell>
          <cell r="FL250">
            <v>579320</v>
          </cell>
          <cell r="FM250">
            <v>579321</v>
          </cell>
          <cell r="FN250">
            <v>579321</v>
          </cell>
          <cell r="FO250">
            <v>579321</v>
          </cell>
          <cell r="FP250">
            <v>2265825</v>
          </cell>
          <cell r="FQ250">
            <v>565789</v>
          </cell>
          <cell r="FR250">
            <v>566443</v>
          </cell>
          <cell r="FS250">
            <v>566747</v>
          </cell>
          <cell r="FT250">
            <v>566846</v>
          </cell>
          <cell r="FU250">
            <v>42583266</v>
          </cell>
          <cell r="FV250">
            <v>9163076</v>
          </cell>
          <cell r="FW250">
            <v>10747639</v>
          </cell>
          <cell r="FX250">
            <v>11107301</v>
          </cell>
          <cell r="FY250">
            <v>11565250</v>
          </cell>
          <cell r="FZ250">
            <v>934996</v>
          </cell>
          <cell r="GA250">
            <v>235620</v>
          </cell>
          <cell r="GB250">
            <v>235255</v>
          </cell>
          <cell r="GC250">
            <v>233124</v>
          </cell>
          <cell r="GD250">
            <v>230997</v>
          </cell>
          <cell r="GE250">
            <v>14972694</v>
          </cell>
          <cell r="GF250">
            <v>3586306</v>
          </cell>
          <cell r="GG250">
            <v>3594314</v>
          </cell>
          <cell r="GH250">
            <v>3747214</v>
          </cell>
          <cell r="GI250">
            <v>4044860</v>
          </cell>
        </row>
        <row r="251">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0</v>
          </cell>
          <cell r="BF251">
            <v>0</v>
          </cell>
          <cell r="BG251">
            <v>0</v>
          </cell>
          <cell r="BH251">
            <v>0</v>
          </cell>
          <cell r="BI251">
            <v>0</v>
          </cell>
          <cell r="BJ251">
            <v>0</v>
          </cell>
          <cell r="BK251">
            <v>0</v>
          </cell>
          <cell r="BL251">
            <v>0</v>
          </cell>
          <cell r="BM251">
            <v>0</v>
          </cell>
          <cell r="BN251">
            <v>0</v>
          </cell>
          <cell r="BO251">
            <v>0</v>
          </cell>
          <cell r="BP251">
            <v>0</v>
          </cell>
          <cell r="BQ251">
            <v>0</v>
          </cell>
          <cell r="BR251">
            <v>0</v>
          </cell>
          <cell r="BS251">
            <v>0</v>
          </cell>
          <cell r="BT251">
            <v>0</v>
          </cell>
          <cell r="BU251">
            <v>0</v>
          </cell>
          <cell r="BV251">
            <v>0</v>
          </cell>
          <cell r="BW251">
            <v>0</v>
          </cell>
          <cell r="BX251">
            <v>0</v>
          </cell>
          <cell r="BY251">
            <v>0</v>
          </cell>
          <cell r="BZ251">
            <v>0</v>
          </cell>
          <cell r="CA251">
            <v>0</v>
          </cell>
          <cell r="CB251">
            <v>0</v>
          </cell>
          <cell r="CC251">
            <v>0</v>
          </cell>
          <cell r="CD251">
            <v>0</v>
          </cell>
          <cell r="CE251">
            <v>0</v>
          </cell>
          <cell r="CF251">
            <v>0</v>
          </cell>
          <cell r="CG251">
            <v>0</v>
          </cell>
          <cell r="CH251">
            <v>0</v>
          </cell>
          <cell r="CI251">
            <v>0</v>
          </cell>
          <cell r="CJ251">
            <v>0</v>
          </cell>
          <cell r="CK251">
            <v>0</v>
          </cell>
          <cell r="CL251">
            <v>0</v>
          </cell>
          <cell r="CM251">
            <v>0</v>
          </cell>
          <cell r="CN251">
            <v>0</v>
          </cell>
          <cell r="CO251">
            <v>0</v>
          </cell>
          <cell r="CP251">
            <v>0</v>
          </cell>
          <cell r="CQ251">
            <v>0</v>
          </cell>
          <cell r="CR251">
            <v>0</v>
          </cell>
          <cell r="CS251">
            <v>0</v>
          </cell>
          <cell r="CT251">
            <v>0</v>
          </cell>
          <cell r="CU251">
            <v>0</v>
          </cell>
          <cell r="CV251">
            <v>0</v>
          </cell>
          <cell r="CW251">
            <v>0</v>
          </cell>
          <cell r="CX251">
            <v>0</v>
          </cell>
          <cell r="CY251">
            <v>0</v>
          </cell>
          <cell r="CZ251">
            <v>0</v>
          </cell>
          <cell r="DA251">
            <v>0</v>
          </cell>
          <cell r="DB251">
            <v>0</v>
          </cell>
          <cell r="DC251">
            <v>0</v>
          </cell>
          <cell r="DD251">
            <v>0</v>
          </cell>
          <cell r="DE251">
            <v>0</v>
          </cell>
          <cell r="DF251">
            <v>0</v>
          </cell>
          <cell r="DG251">
            <v>0</v>
          </cell>
          <cell r="DH251">
            <v>0</v>
          </cell>
          <cell r="DI251">
            <v>0</v>
          </cell>
          <cell r="DJ251">
            <v>0</v>
          </cell>
          <cell r="DK251">
            <v>0</v>
          </cell>
          <cell r="DL251">
            <v>0</v>
          </cell>
          <cell r="DM251">
            <v>0</v>
          </cell>
          <cell r="DN251">
            <v>0</v>
          </cell>
          <cell r="DO251">
            <v>0</v>
          </cell>
          <cell r="DP251">
            <v>0</v>
          </cell>
          <cell r="DQ251">
            <v>0</v>
          </cell>
          <cell r="DR251">
            <v>0</v>
          </cell>
          <cell r="DS251">
            <v>0</v>
          </cell>
          <cell r="DT251">
            <v>0</v>
          </cell>
          <cell r="DU251">
            <v>0</v>
          </cell>
          <cell r="DV251">
            <v>0</v>
          </cell>
          <cell r="DW251">
            <v>0</v>
          </cell>
          <cell r="DX251">
            <v>0</v>
          </cell>
          <cell r="DY251">
            <v>0</v>
          </cell>
          <cell r="DZ251">
            <v>0</v>
          </cell>
          <cell r="EA251">
            <v>0</v>
          </cell>
          <cell r="EB251">
            <v>0</v>
          </cell>
          <cell r="EC251">
            <v>0</v>
          </cell>
          <cell r="ED251">
            <v>0</v>
          </cell>
          <cell r="EE251">
            <v>0</v>
          </cell>
          <cell r="EF251">
            <v>0</v>
          </cell>
          <cell r="EG251">
            <v>0</v>
          </cell>
          <cell r="EH251">
            <v>0</v>
          </cell>
          <cell r="EI251">
            <v>0</v>
          </cell>
          <cell r="EJ251">
            <v>0</v>
          </cell>
          <cell r="EK251">
            <v>0</v>
          </cell>
          <cell r="EL251">
            <v>0</v>
          </cell>
          <cell r="EM251">
            <v>0</v>
          </cell>
          <cell r="EN251">
            <v>0</v>
          </cell>
          <cell r="EO251">
            <v>0</v>
          </cell>
          <cell r="EP251">
            <v>0</v>
          </cell>
          <cell r="EQ251">
            <v>0</v>
          </cell>
          <cell r="ER251">
            <v>0</v>
          </cell>
          <cell r="ES251">
            <v>0</v>
          </cell>
          <cell r="ET251">
            <v>0</v>
          </cell>
          <cell r="EU251">
            <v>0</v>
          </cell>
          <cell r="EV251">
            <v>0</v>
          </cell>
          <cell r="EW251">
            <v>0</v>
          </cell>
          <cell r="EX251">
            <v>0</v>
          </cell>
          <cell r="EY251">
            <v>0</v>
          </cell>
          <cell r="EZ251">
            <v>0</v>
          </cell>
          <cell r="FA251">
            <v>0</v>
          </cell>
          <cell r="FB251">
            <v>0</v>
          </cell>
          <cell r="FC251">
            <v>0</v>
          </cell>
          <cell r="FD251">
            <v>0</v>
          </cell>
          <cell r="FE251">
            <v>0</v>
          </cell>
          <cell r="FF251">
            <v>0</v>
          </cell>
          <cell r="FG251">
            <v>0</v>
          </cell>
          <cell r="FH251">
            <v>0</v>
          </cell>
          <cell r="FI251">
            <v>0</v>
          </cell>
          <cell r="FJ251">
            <v>0</v>
          </cell>
          <cell r="FK251">
            <v>0</v>
          </cell>
          <cell r="FL251">
            <v>0</v>
          </cell>
          <cell r="FM251">
            <v>0</v>
          </cell>
          <cell r="FN251">
            <v>0</v>
          </cell>
          <cell r="FO251">
            <v>0</v>
          </cell>
          <cell r="FP251">
            <v>0</v>
          </cell>
          <cell r="FQ251">
            <v>0</v>
          </cell>
          <cell r="FR251">
            <v>0</v>
          </cell>
          <cell r="FS251">
            <v>0</v>
          </cell>
          <cell r="FT251">
            <v>0</v>
          </cell>
          <cell r="FU251">
            <v>0</v>
          </cell>
          <cell r="FV251">
            <v>0</v>
          </cell>
          <cell r="FW251">
            <v>0</v>
          </cell>
          <cell r="FX251">
            <v>0</v>
          </cell>
          <cell r="FY251">
            <v>0</v>
          </cell>
          <cell r="FZ251">
            <v>0</v>
          </cell>
          <cell r="GA251">
            <v>0</v>
          </cell>
          <cell r="GB251">
            <v>0</v>
          </cell>
          <cell r="GC251">
            <v>0</v>
          </cell>
          <cell r="GD251">
            <v>0</v>
          </cell>
          <cell r="GE251">
            <v>0</v>
          </cell>
          <cell r="GF251">
            <v>0</v>
          </cell>
          <cell r="GG251">
            <v>0</v>
          </cell>
          <cell r="GH251">
            <v>0</v>
          </cell>
          <cell r="GI251">
            <v>0</v>
          </cell>
        </row>
        <row r="252">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0</v>
          </cell>
          <cell r="BF252">
            <v>0</v>
          </cell>
          <cell r="BG252">
            <v>0</v>
          </cell>
          <cell r="BH252">
            <v>0</v>
          </cell>
          <cell r="BI252">
            <v>0</v>
          </cell>
          <cell r="BJ252">
            <v>0</v>
          </cell>
          <cell r="BK252">
            <v>0</v>
          </cell>
          <cell r="BL252">
            <v>0</v>
          </cell>
          <cell r="BM252">
            <v>0</v>
          </cell>
          <cell r="BN252">
            <v>0</v>
          </cell>
          <cell r="BO252">
            <v>0</v>
          </cell>
          <cell r="BP252">
            <v>0</v>
          </cell>
          <cell r="BQ252">
            <v>0</v>
          </cell>
          <cell r="BR252">
            <v>0</v>
          </cell>
          <cell r="BS252">
            <v>0</v>
          </cell>
          <cell r="BT252">
            <v>0</v>
          </cell>
          <cell r="BU252">
            <v>0</v>
          </cell>
          <cell r="BV252">
            <v>0</v>
          </cell>
          <cell r="BW252">
            <v>0</v>
          </cell>
          <cell r="BX252">
            <v>0</v>
          </cell>
          <cell r="BY252">
            <v>0</v>
          </cell>
          <cell r="BZ252">
            <v>0</v>
          </cell>
          <cell r="CA252">
            <v>0</v>
          </cell>
          <cell r="CB252">
            <v>0</v>
          </cell>
          <cell r="CC252">
            <v>0</v>
          </cell>
          <cell r="CD252">
            <v>0</v>
          </cell>
          <cell r="CE252">
            <v>0</v>
          </cell>
          <cell r="CF252">
            <v>0</v>
          </cell>
          <cell r="CG252">
            <v>0</v>
          </cell>
          <cell r="CH252">
            <v>0</v>
          </cell>
          <cell r="CI252">
            <v>0</v>
          </cell>
          <cell r="CJ252">
            <v>0</v>
          </cell>
          <cell r="CK252">
            <v>0</v>
          </cell>
          <cell r="CL252">
            <v>0</v>
          </cell>
          <cell r="CM252">
            <v>0</v>
          </cell>
          <cell r="CN252">
            <v>0</v>
          </cell>
          <cell r="CO252">
            <v>0</v>
          </cell>
          <cell r="CP252">
            <v>0</v>
          </cell>
          <cell r="CQ252">
            <v>0</v>
          </cell>
          <cell r="CR252">
            <v>0</v>
          </cell>
          <cell r="CS252">
            <v>0</v>
          </cell>
          <cell r="CT252">
            <v>0</v>
          </cell>
          <cell r="CU252">
            <v>0</v>
          </cell>
          <cell r="CV252">
            <v>0</v>
          </cell>
          <cell r="CW252">
            <v>0</v>
          </cell>
          <cell r="CX252">
            <v>0</v>
          </cell>
          <cell r="CY252">
            <v>0</v>
          </cell>
          <cell r="CZ252">
            <v>0</v>
          </cell>
          <cell r="DA252">
            <v>0</v>
          </cell>
          <cell r="DB252">
            <v>0</v>
          </cell>
          <cell r="DC252">
            <v>0</v>
          </cell>
          <cell r="DD252">
            <v>0</v>
          </cell>
          <cell r="DE252">
            <v>0</v>
          </cell>
          <cell r="DF252">
            <v>0</v>
          </cell>
          <cell r="DG252">
            <v>0</v>
          </cell>
          <cell r="DH252">
            <v>0</v>
          </cell>
          <cell r="DI252">
            <v>0</v>
          </cell>
          <cell r="DJ252">
            <v>0</v>
          </cell>
          <cell r="DK252">
            <v>0</v>
          </cell>
          <cell r="DL252">
            <v>0</v>
          </cell>
          <cell r="DM252">
            <v>0</v>
          </cell>
          <cell r="DN252">
            <v>0</v>
          </cell>
          <cell r="DO252">
            <v>0</v>
          </cell>
          <cell r="DP252">
            <v>0</v>
          </cell>
          <cell r="DQ252">
            <v>0</v>
          </cell>
          <cell r="DR252">
            <v>0</v>
          </cell>
          <cell r="DS252">
            <v>0</v>
          </cell>
          <cell r="DT252">
            <v>0</v>
          </cell>
          <cell r="DU252">
            <v>0</v>
          </cell>
          <cell r="DV252">
            <v>0</v>
          </cell>
          <cell r="DW252">
            <v>0</v>
          </cell>
          <cell r="DX252">
            <v>0</v>
          </cell>
          <cell r="DY252">
            <v>0</v>
          </cell>
          <cell r="DZ252">
            <v>0</v>
          </cell>
          <cell r="EA252">
            <v>0</v>
          </cell>
          <cell r="EB252">
            <v>0</v>
          </cell>
          <cell r="EC252">
            <v>0</v>
          </cell>
          <cell r="ED252">
            <v>0</v>
          </cell>
          <cell r="EE252">
            <v>0</v>
          </cell>
          <cell r="EF252">
            <v>0</v>
          </cell>
          <cell r="EG252">
            <v>0</v>
          </cell>
          <cell r="EH252">
            <v>0</v>
          </cell>
          <cell r="EI252">
            <v>0</v>
          </cell>
          <cell r="EJ252">
            <v>0</v>
          </cell>
          <cell r="EK252">
            <v>0</v>
          </cell>
          <cell r="EL252">
            <v>0</v>
          </cell>
          <cell r="EM252">
            <v>0</v>
          </cell>
          <cell r="EN252">
            <v>0</v>
          </cell>
          <cell r="EO252">
            <v>0</v>
          </cell>
          <cell r="EP252">
            <v>0</v>
          </cell>
          <cell r="EQ252">
            <v>0</v>
          </cell>
          <cell r="ER252">
            <v>0</v>
          </cell>
          <cell r="ES252">
            <v>0</v>
          </cell>
          <cell r="ET252">
            <v>0</v>
          </cell>
          <cell r="EU252">
            <v>0</v>
          </cell>
          <cell r="EV252">
            <v>0</v>
          </cell>
          <cell r="EW252">
            <v>0</v>
          </cell>
          <cell r="EX252">
            <v>0</v>
          </cell>
          <cell r="EY252">
            <v>0</v>
          </cell>
          <cell r="EZ252">
            <v>0</v>
          </cell>
          <cell r="FA252">
            <v>0</v>
          </cell>
          <cell r="FB252">
            <v>0</v>
          </cell>
          <cell r="FC252">
            <v>0</v>
          </cell>
          <cell r="FD252">
            <v>0</v>
          </cell>
          <cell r="FE252">
            <v>0</v>
          </cell>
          <cell r="FF252">
            <v>0</v>
          </cell>
          <cell r="FG252">
            <v>0</v>
          </cell>
          <cell r="FH252">
            <v>0</v>
          </cell>
          <cell r="FI252">
            <v>0</v>
          </cell>
          <cell r="FJ252">
            <v>0</v>
          </cell>
          <cell r="FK252">
            <v>0</v>
          </cell>
          <cell r="FL252">
            <v>0</v>
          </cell>
          <cell r="FM252">
            <v>0</v>
          </cell>
          <cell r="FN252">
            <v>0</v>
          </cell>
          <cell r="FO252">
            <v>0</v>
          </cell>
          <cell r="FP252">
            <v>0</v>
          </cell>
          <cell r="FQ252">
            <v>0</v>
          </cell>
          <cell r="FR252">
            <v>0</v>
          </cell>
          <cell r="FS252">
            <v>0</v>
          </cell>
          <cell r="FT252">
            <v>0</v>
          </cell>
          <cell r="FU252">
            <v>0</v>
          </cell>
          <cell r="FV252">
            <v>0</v>
          </cell>
          <cell r="FW252">
            <v>0</v>
          </cell>
          <cell r="FX252">
            <v>0</v>
          </cell>
          <cell r="FY252">
            <v>0</v>
          </cell>
          <cell r="FZ252">
            <v>0</v>
          </cell>
          <cell r="GA252">
            <v>0</v>
          </cell>
          <cell r="GB252">
            <v>0</v>
          </cell>
          <cell r="GC252">
            <v>0</v>
          </cell>
          <cell r="GD252">
            <v>0</v>
          </cell>
          <cell r="GE252">
            <v>0</v>
          </cell>
          <cell r="GF252">
            <v>0</v>
          </cell>
          <cell r="GG252">
            <v>0</v>
          </cell>
          <cell r="GH252">
            <v>0</v>
          </cell>
          <cell r="GI252">
            <v>0</v>
          </cell>
        </row>
        <row r="253">
          <cell r="AP253">
            <v>0</v>
          </cell>
          <cell r="AQ253">
            <v>0</v>
          </cell>
          <cell r="AR253">
            <v>0</v>
          </cell>
          <cell r="AS253">
            <v>0</v>
          </cell>
          <cell r="AT253">
            <v>0</v>
          </cell>
          <cell r="AU253">
            <v>0</v>
          </cell>
          <cell r="AV253">
            <v>0</v>
          </cell>
          <cell r="AW253">
            <v>0</v>
          </cell>
          <cell r="AX253">
            <v>0</v>
          </cell>
          <cell r="AY253">
            <v>0</v>
          </cell>
          <cell r="AZ253">
            <v>0</v>
          </cell>
          <cell r="BA253">
            <v>0</v>
          </cell>
          <cell r="BB253">
            <v>0</v>
          </cell>
          <cell r="BC253">
            <v>0</v>
          </cell>
          <cell r="BD253">
            <v>0</v>
          </cell>
          <cell r="BE253">
            <v>0</v>
          </cell>
          <cell r="BF253">
            <v>0</v>
          </cell>
          <cell r="BG253">
            <v>0</v>
          </cell>
          <cell r="BH253">
            <v>0</v>
          </cell>
          <cell r="BI253">
            <v>0</v>
          </cell>
          <cell r="BJ253">
            <v>0</v>
          </cell>
          <cell r="BK253">
            <v>0</v>
          </cell>
          <cell r="BL253">
            <v>0</v>
          </cell>
          <cell r="BM253">
            <v>0</v>
          </cell>
          <cell r="BN253">
            <v>0</v>
          </cell>
          <cell r="BO253">
            <v>0</v>
          </cell>
          <cell r="BP253">
            <v>0</v>
          </cell>
          <cell r="BQ253">
            <v>0</v>
          </cell>
          <cell r="BR253">
            <v>0</v>
          </cell>
          <cell r="BS253">
            <v>0</v>
          </cell>
          <cell r="BT253">
            <v>0</v>
          </cell>
          <cell r="BU253">
            <v>0</v>
          </cell>
          <cell r="BV253">
            <v>0</v>
          </cell>
          <cell r="BW253">
            <v>0</v>
          </cell>
          <cell r="BX253">
            <v>0</v>
          </cell>
          <cell r="BY253">
            <v>0</v>
          </cell>
          <cell r="BZ253">
            <v>0</v>
          </cell>
          <cell r="CA253">
            <v>0</v>
          </cell>
          <cell r="CB253">
            <v>0</v>
          </cell>
          <cell r="CC253">
            <v>0</v>
          </cell>
          <cell r="CD253">
            <v>0</v>
          </cell>
          <cell r="CE253">
            <v>0</v>
          </cell>
          <cell r="CF253">
            <v>0</v>
          </cell>
          <cell r="CG253">
            <v>0</v>
          </cell>
          <cell r="CH253">
            <v>0</v>
          </cell>
          <cell r="CI253">
            <v>0</v>
          </cell>
          <cell r="CJ253">
            <v>0</v>
          </cell>
          <cell r="CK253">
            <v>0</v>
          </cell>
          <cell r="CL253">
            <v>0</v>
          </cell>
          <cell r="CM253">
            <v>0</v>
          </cell>
          <cell r="CN253">
            <v>0</v>
          </cell>
          <cell r="CO253">
            <v>0</v>
          </cell>
          <cell r="CP253">
            <v>0</v>
          </cell>
          <cell r="CQ253">
            <v>0</v>
          </cell>
          <cell r="CR253">
            <v>0</v>
          </cell>
          <cell r="CS253">
            <v>0</v>
          </cell>
          <cell r="CT253">
            <v>0</v>
          </cell>
          <cell r="CU253">
            <v>0</v>
          </cell>
          <cell r="CV253">
            <v>0</v>
          </cell>
          <cell r="CW253">
            <v>0</v>
          </cell>
          <cell r="CX253">
            <v>0</v>
          </cell>
          <cell r="CY253">
            <v>0</v>
          </cell>
          <cell r="CZ253">
            <v>0</v>
          </cell>
          <cell r="DA253">
            <v>0</v>
          </cell>
          <cell r="DB253">
            <v>0</v>
          </cell>
          <cell r="DC253">
            <v>0</v>
          </cell>
          <cell r="DD253">
            <v>0</v>
          </cell>
          <cell r="DE253">
            <v>0</v>
          </cell>
          <cell r="DF253">
            <v>0</v>
          </cell>
          <cell r="DG253">
            <v>0</v>
          </cell>
          <cell r="DH253">
            <v>0</v>
          </cell>
          <cell r="DI253">
            <v>0</v>
          </cell>
          <cell r="DJ253">
            <v>0</v>
          </cell>
          <cell r="DK253">
            <v>0</v>
          </cell>
          <cell r="DL253">
            <v>0</v>
          </cell>
          <cell r="DM253">
            <v>0</v>
          </cell>
          <cell r="DN253">
            <v>0</v>
          </cell>
          <cell r="DO253">
            <v>0</v>
          </cell>
          <cell r="DP253">
            <v>0</v>
          </cell>
          <cell r="DQ253">
            <v>0</v>
          </cell>
          <cell r="DR253">
            <v>0</v>
          </cell>
          <cell r="DS253">
            <v>0</v>
          </cell>
          <cell r="DT253">
            <v>0</v>
          </cell>
          <cell r="DU253">
            <v>0</v>
          </cell>
          <cell r="DV253">
            <v>0</v>
          </cell>
          <cell r="DW253">
            <v>0</v>
          </cell>
          <cell r="DX253">
            <v>0</v>
          </cell>
          <cell r="DY253">
            <v>0</v>
          </cell>
          <cell r="DZ253">
            <v>0</v>
          </cell>
          <cell r="EA253">
            <v>0</v>
          </cell>
          <cell r="EB253">
            <v>0</v>
          </cell>
          <cell r="EC253">
            <v>0</v>
          </cell>
          <cell r="ED253">
            <v>0</v>
          </cell>
          <cell r="EE253">
            <v>0</v>
          </cell>
          <cell r="EF253">
            <v>0</v>
          </cell>
          <cell r="EG253">
            <v>0</v>
          </cell>
          <cell r="EH253">
            <v>0</v>
          </cell>
          <cell r="EI253">
            <v>0</v>
          </cell>
          <cell r="EJ253">
            <v>0</v>
          </cell>
          <cell r="EK253">
            <v>0</v>
          </cell>
          <cell r="EL253">
            <v>0</v>
          </cell>
          <cell r="EM253">
            <v>0</v>
          </cell>
          <cell r="EN253">
            <v>0</v>
          </cell>
          <cell r="EO253">
            <v>0</v>
          </cell>
          <cell r="EP253">
            <v>0</v>
          </cell>
          <cell r="EQ253">
            <v>0</v>
          </cell>
          <cell r="ER253">
            <v>0</v>
          </cell>
          <cell r="ES253">
            <v>0</v>
          </cell>
          <cell r="ET253">
            <v>0</v>
          </cell>
          <cell r="EU253">
            <v>0</v>
          </cell>
          <cell r="EV253">
            <v>0</v>
          </cell>
          <cell r="EW253">
            <v>0</v>
          </cell>
          <cell r="EX253">
            <v>0</v>
          </cell>
          <cell r="EY253">
            <v>0</v>
          </cell>
          <cell r="EZ253">
            <v>0</v>
          </cell>
          <cell r="FA253">
            <v>0</v>
          </cell>
          <cell r="FB253">
            <v>0</v>
          </cell>
          <cell r="FC253">
            <v>0</v>
          </cell>
          <cell r="FD253">
            <v>0</v>
          </cell>
          <cell r="FE253">
            <v>0</v>
          </cell>
          <cell r="FF253">
            <v>0</v>
          </cell>
          <cell r="FG253">
            <v>0</v>
          </cell>
          <cell r="FH253">
            <v>0</v>
          </cell>
          <cell r="FI253">
            <v>0</v>
          </cell>
          <cell r="FJ253">
            <v>0</v>
          </cell>
          <cell r="FK253">
            <v>0</v>
          </cell>
          <cell r="FL253">
            <v>0</v>
          </cell>
          <cell r="FM253">
            <v>0</v>
          </cell>
          <cell r="FN253">
            <v>0</v>
          </cell>
          <cell r="FO253">
            <v>0</v>
          </cell>
          <cell r="FP253">
            <v>0</v>
          </cell>
          <cell r="FQ253">
            <v>0</v>
          </cell>
          <cell r="FR253">
            <v>0</v>
          </cell>
          <cell r="FS253">
            <v>0</v>
          </cell>
          <cell r="FT253">
            <v>0</v>
          </cell>
          <cell r="FU253">
            <v>0</v>
          </cell>
          <cell r="FV253">
            <v>0</v>
          </cell>
          <cell r="FW253">
            <v>0</v>
          </cell>
          <cell r="FX253">
            <v>0</v>
          </cell>
          <cell r="FY253">
            <v>0</v>
          </cell>
          <cell r="FZ253">
            <v>0</v>
          </cell>
          <cell r="GA253">
            <v>0</v>
          </cell>
          <cell r="GB253">
            <v>0</v>
          </cell>
          <cell r="GC253">
            <v>0</v>
          </cell>
          <cell r="GD253">
            <v>0</v>
          </cell>
          <cell r="GE253">
            <v>0</v>
          </cell>
          <cell r="GF253">
            <v>0</v>
          </cell>
          <cell r="GG253">
            <v>0</v>
          </cell>
          <cell r="GH253">
            <v>0</v>
          </cell>
          <cell r="GI253">
            <v>0</v>
          </cell>
        </row>
        <row r="265">
          <cell r="B265">
            <v>4070655</v>
          </cell>
          <cell r="C265">
            <v>1093938</v>
          </cell>
          <cell r="D265">
            <v>1010141</v>
          </cell>
          <cell r="E265">
            <v>969898</v>
          </cell>
          <cell r="F265">
            <v>996678</v>
          </cell>
          <cell r="G265">
            <v>49.8</v>
          </cell>
          <cell r="H265">
            <v>54</v>
          </cell>
          <cell r="I265">
            <v>49.7</v>
          </cell>
          <cell r="J265">
            <v>47.6</v>
          </cell>
          <cell r="K265">
            <v>47.9</v>
          </cell>
          <cell r="L265">
            <v>753486</v>
          </cell>
          <cell r="M265">
            <v>158864</v>
          </cell>
          <cell r="N265">
            <v>190938</v>
          </cell>
          <cell r="O265">
            <v>205495</v>
          </cell>
          <cell r="P265">
            <v>198189</v>
          </cell>
          <cell r="Q265">
            <v>599805</v>
          </cell>
          <cell r="R265">
            <v>123662</v>
          </cell>
          <cell r="S265">
            <v>152133</v>
          </cell>
          <cell r="T265">
            <v>166220</v>
          </cell>
          <cell r="U265">
            <v>157790</v>
          </cell>
          <cell r="V265">
            <v>9472</v>
          </cell>
          <cell r="W265">
            <v>2491</v>
          </cell>
          <cell r="X265">
            <v>2504</v>
          </cell>
          <cell r="Y265">
            <v>2151</v>
          </cell>
          <cell r="Z265">
            <v>2326</v>
          </cell>
          <cell r="AA265">
            <v>3377</v>
          </cell>
          <cell r="AB265">
            <v>845</v>
          </cell>
          <cell r="AC265">
            <v>844</v>
          </cell>
          <cell r="AD265">
            <v>844</v>
          </cell>
          <cell r="AE265">
            <v>844</v>
          </cell>
          <cell r="AF265">
            <v>1840</v>
          </cell>
          <cell r="AG265">
            <v>460</v>
          </cell>
          <cell r="AH265">
            <v>460</v>
          </cell>
          <cell r="AI265">
            <v>460</v>
          </cell>
          <cell r="AJ265">
            <v>460</v>
          </cell>
          <cell r="AK265">
            <v>0</v>
          </cell>
          <cell r="AL265">
            <v>0</v>
          </cell>
          <cell r="AM265">
            <v>0</v>
          </cell>
          <cell r="AN265">
            <v>0</v>
          </cell>
          <cell r="AO265">
            <v>0</v>
          </cell>
          <cell r="AP265">
            <v>1537</v>
          </cell>
          <cell r="AQ265">
            <v>385</v>
          </cell>
          <cell r="AR265">
            <v>384</v>
          </cell>
          <cell r="AS265">
            <v>384</v>
          </cell>
          <cell r="AT265">
            <v>384</v>
          </cell>
          <cell r="AU265">
            <v>2525</v>
          </cell>
          <cell r="AV265">
            <v>575</v>
          </cell>
          <cell r="AW265">
            <v>875</v>
          </cell>
          <cell r="AX265">
            <v>575</v>
          </cell>
          <cell r="AY265">
            <v>500</v>
          </cell>
          <cell r="AZ265">
            <v>2525</v>
          </cell>
          <cell r="BA265">
            <v>575</v>
          </cell>
          <cell r="BB265">
            <v>875</v>
          </cell>
          <cell r="BC265">
            <v>575</v>
          </cell>
          <cell r="BD265">
            <v>500</v>
          </cell>
          <cell r="BE265">
            <v>1384</v>
          </cell>
          <cell r="BF265">
            <v>346</v>
          </cell>
          <cell r="BG265">
            <v>346</v>
          </cell>
          <cell r="BH265">
            <v>346</v>
          </cell>
          <cell r="BI265">
            <v>346</v>
          </cell>
          <cell r="BJ265">
            <v>116</v>
          </cell>
          <cell r="BK265">
            <v>29</v>
          </cell>
          <cell r="BL265">
            <v>29</v>
          </cell>
          <cell r="BM265">
            <v>29</v>
          </cell>
          <cell r="BN265">
            <v>29</v>
          </cell>
          <cell r="BO265">
            <v>1025</v>
          </cell>
          <cell r="BP265">
            <v>200</v>
          </cell>
          <cell r="BQ265">
            <v>500</v>
          </cell>
          <cell r="BR265">
            <v>200</v>
          </cell>
          <cell r="BS265">
            <v>125</v>
          </cell>
          <cell r="BT265">
            <v>0</v>
          </cell>
          <cell r="BU265">
            <v>0</v>
          </cell>
          <cell r="BV265">
            <v>0</v>
          </cell>
          <cell r="BW265">
            <v>0</v>
          </cell>
          <cell r="BX265">
            <v>0</v>
          </cell>
          <cell r="BY265">
            <v>3570</v>
          </cell>
          <cell r="BZ265">
            <v>1071</v>
          </cell>
          <cell r="CA265">
            <v>785</v>
          </cell>
          <cell r="CB265">
            <v>732</v>
          </cell>
          <cell r="CC265">
            <v>982</v>
          </cell>
          <cell r="CD265">
            <v>0</v>
          </cell>
          <cell r="CE265">
            <v>0</v>
          </cell>
          <cell r="CF265">
            <v>0</v>
          </cell>
          <cell r="CG265">
            <v>0</v>
          </cell>
          <cell r="CH265">
            <v>0</v>
          </cell>
          <cell r="CI265">
            <v>275635</v>
          </cell>
          <cell r="CJ265">
            <v>66257</v>
          </cell>
          <cell r="CK265">
            <v>68910</v>
          </cell>
          <cell r="CL265">
            <v>74216</v>
          </cell>
          <cell r="CM265">
            <v>66252</v>
          </cell>
          <cell r="CN265">
            <v>240720</v>
          </cell>
          <cell r="CO265">
            <v>57772</v>
          </cell>
          <cell r="CP265">
            <v>60180</v>
          </cell>
          <cell r="CQ265">
            <v>64997</v>
          </cell>
          <cell r="CR265">
            <v>57771</v>
          </cell>
          <cell r="CS265">
            <v>7743</v>
          </cell>
          <cell r="CT265">
            <v>1935</v>
          </cell>
          <cell r="CU265">
            <v>1935</v>
          </cell>
          <cell r="CV265">
            <v>1935</v>
          </cell>
          <cell r="CW265">
            <v>1938</v>
          </cell>
          <cell r="CX265">
            <v>19239</v>
          </cell>
          <cell r="CY265">
            <v>4617</v>
          </cell>
          <cell r="CZ265">
            <v>4809</v>
          </cell>
          <cell r="DA265">
            <v>5196</v>
          </cell>
          <cell r="DB265">
            <v>4617</v>
          </cell>
          <cell r="DC265">
            <v>5107</v>
          </cell>
          <cell r="DD265">
            <v>1225</v>
          </cell>
          <cell r="DE265">
            <v>1278</v>
          </cell>
          <cell r="DF265">
            <v>1380</v>
          </cell>
          <cell r="DG265">
            <v>1224</v>
          </cell>
          <cell r="DH265">
            <v>2826</v>
          </cell>
          <cell r="DI265">
            <v>708</v>
          </cell>
          <cell r="DJ265">
            <v>708</v>
          </cell>
          <cell r="DK265">
            <v>708</v>
          </cell>
          <cell r="DL265">
            <v>702</v>
          </cell>
          <cell r="DM265">
            <v>0</v>
          </cell>
          <cell r="DN265">
            <v>0</v>
          </cell>
          <cell r="DO265">
            <v>0</v>
          </cell>
          <cell r="DP265">
            <v>0</v>
          </cell>
          <cell r="DQ265">
            <v>0</v>
          </cell>
          <cell r="DR265">
            <v>12321</v>
          </cell>
          <cell r="DS265">
            <v>0</v>
          </cell>
          <cell r="DT265">
            <v>12281</v>
          </cell>
          <cell r="DU265">
            <v>0</v>
          </cell>
          <cell r="DV265">
            <v>40</v>
          </cell>
          <cell r="DW265">
            <v>0</v>
          </cell>
          <cell r="DX265">
            <v>0</v>
          </cell>
          <cell r="DY265">
            <v>0</v>
          </cell>
          <cell r="DZ265">
            <v>0</v>
          </cell>
          <cell r="EA265">
            <v>0</v>
          </cell>
          <cell r="EB265">
            <v>0</v>
          </cell>
          <cell r="EC265">
            <v>0</v>
          </cell>
          <cell r="ED265">
            <v>0</v>
          </cell>
          <cell r="EE265">
            <v>0</v>
          </cell>
          <cell r="EF265">
            <v>0</v>
          </cell>
          <cell r="EG265">
            <v>0</v>
          </cell>
          <cell r="EH265">
            <v>0</v>
          </cell>
          <cell r="EI265">
            <v>0</v>
          </cell>
          <cell r="EJ265">
            <v>0</v>
          </cell>
          <cell r="EK265">
            <v>0</v>
          </cell>
          <cell r="EL265">
            <v>0</v>
          </cell>
          <cell r="EM265">
            <v>0</v>
          </cell>
          <cell r="EN265">
            <v>0</v>
          </cell>
          <cell r="EO265">
            <v>0</v>
          </cell>
          <cell r="EP265">
            <v>0</v>
          </cell>
          <cell r="EQ265">
            <v>9600</v>
          </cell>
          <cell r="ER265">
            <v>2475</v>
          </cell>
          <cell r="ES265">
            <v>2230</v>
          </cell>
          <cell r="ET265">
            <v>2180</v>
          </cell>
          <cell r="EU265">
            <v>2715</v>
          </cell>
          <cell r="EV265">
            <v>1441</v>
          </cell>
          <cell r="EW265">
            <v>361</v>
          </cell>
          <cell r="EX265">
            <v>360</v>
          </cell>
          <cell r="EY265">
            <v>360</v>
          </cell>
          <cell r="EZ265">
            <v>360</v>
          </cell>
          <cell r="FA265">
            <v>4900</v>
          </cell>
          <cell r="FB265">
            <v>1225</v>
          </cell>
          <cell r="FC265">
            <v>980</v>
          </cell>
          <cell r="FD265">
            <v>980</v>
          </cell>
          <cell r="FE265">
            <v>1715</v>
          </cell>
          <cell r="FF265">
            <v>1400</v>
          </cell>
          <cell r="FG265">
            <v>280</v>
          </cell>
          <cell r="FH265">
            <v>378</v>
          </cell>
          <cell r="FI265">
            <v>420</v>
          </cell>
          <cell r="FJ265">
            <v>322</v>
          </cell>
          <cell r="FK265">
            <v>452</v>
          </cell>
          <cell r="FL265">
            <v>113</v>
          </cell>
          <cell r="FM265">
            <v>113</v>
          </cell>
          <cell r="FN265">
            <v>113</v>
          </cell>
          <cell r="FO265">
            <v>113</v>
          </cell>
          <cell r="FP265">
            <v>0</v>
          </cell>
          <cell r="FQ265">
            <v>0</v>
          </cell>
          <cell r="FR265">
            <v>0</v>
          </cell>
          <cell r="FS265">
            <v>0</v>
          </cell>
          <cell r="FT265">
            <v>0</v>
          </cell>
          <cell r="FU265">
            <v>592</v>
          </cell>
          <cell r="FV265">
            <v>148</v>
          </cell>
          <cell r="FW265">
            <v>148</v>
          </cell>
          <cell r="FX265">
            <v>148</v>
          </cell>
          <cell r="FY265">
            <v>148</v>
          </cell>
          <cell r="FZ265">
            <v>0</v>
          </cell>
          <cell r="GA265">
            <v>0</v>
          </cell>
          <cell r="GB265">
            <v>0</v>
          </cell>
          <cell r="GC265">
            <v>0</v>
          </cell>
          <cell r="GD265">
            <v>0</v>
          </cell>
          <cell r="GE265">
            <v>4480</v>
          </cell>
          <cell r="GF265">
            <v>1650</v>
          </cell>
          <cell r="GG265">
            <v>730</v>
          </cell>
          <cell r="GH265">
            <v>580</v>
          </cell>
          <cell r="GI265">
            <v>1520</v>
          </cell>
          <cell r="GJ265">
            <v>44218</v>
          </cell>
          <cell r="GK265">
            <v>10359</v>
          </cell>
          <cell r="GL265">
            <v>11521</v>
          </cell>
          <cell r="GM265">
            <v>10634</v>
          </cell>
          <cell r="GN265">
            <v>11704</v>
          </cell>
          <cell r="GO265">
            <v>2600</v>
          </cell>
          <cell r="GP265">
            <v>650</v>
          </cell>
          <cell r="GQ265">
            <v>650</v>
          </cell>
          <cell r="GR265">
            <v>650</v>
          </cell>
          <cell r="GS265">
            <v>650</v>
          </cell>
          <cell r="GT265">
            <v>322</v>
          </cell>
          <cell r="GU265">
            <v>80</v>
          </cell>
          <cell r="GV265">
            <v>81</v>
          </cell>
          <cell r="GW265">
            <v>80</v>
          </cell>
          <cell r="GX265">
            <v>81</v>
          </cell>
          <cell r="GY265">
            <v>4000</v>
          </cell>
          <cell r="GZ265">
            <v>910</v>
          </cell>
          <cell r="HA265">
            <v>1030</v>
          </cell>
          <cell r="HB265">
            <v>1030</v>
          </cell>
          <cell r="HC265">
            <v>1030</v>
          </cell>
          <cell r="HD265">
            <v>124</v>
          </cell>
          <cell r="HE265">
            <v>31</v>
          </cell>
          <cell r="HF265">
            <v>31</v>
          </cell>
          <cell r="HG265">
            <v>31</v>
          </cell>
          <cell r="HH265">
            <v>31</v>
          </cell>
          <cell r="HI265">
            <v>77372</v>
          </cell>
          <cell r="HJ265">
            <v>18507</v>
          </cell>
          <cell r="HK265">
            <v>20519</v>
          </cell>
          <cell r="HL265">
            <v>19201</v>
          </cell>
          <cell r="HM265">
            <v>19145</v>
          </cell>
          <cell r="HN265">
            <v>2689</v>
          </cell>
          <cell r="HO265">
            <v>162</v>
          </cell>
          <cell r="HP265">
            <v>2097</v>
          </cell>
          <cell r="HQ265">
            <v>376</v>
          </cell>
          <cell r="HR265">
            <v>54</v>
          </cell>
          <cell r="HS265">
            <v>70816</v>
          </cell>
          <cell r="HT265">
            <v>17704</v>
          </cell>
          <cell r="HU265">
            <v>17704</v>
          </cell>
          <cell r="HV265">
            <v>17704</v>
          </cell>
          <cell r="HW265">
            <v>17704</v>
          </cell>
          <cell r="HX265">
            <v>988</v>
          </cell>
          <cell r="HY265">
            <v>267</v>
          </cell>
          <cell r="HZ265">
            <v>257</v>
          </cell>
          <cell r="IA265">
            <v>257</v>
          </cell>
          <cell r="IB265">
            <v>207</v>
          </cell>
          <cell r="IC265">
            <v>2879</v>
          </cell>
          <cell r="ID265">
            <v>374</v>
          </cell>
          <cell r="IE265">
            <v>461</v>
          </cell>
          <cell r="IF265">
            <v>864</v>
          </cell>
          <cell r="IG265">
            <v>1180</v>
          </cell>
          <cell r="IH265">
            <v>8134</v>
          </cell>
          <cell r="II265">
            <v>4067</v>
          </cell>
          <cell r="IJ265">
            <v>2034</v>
          </cell>
          <cell r="IK265">
            <v>1464</v>
          </cell>
          <cell r="IL265">
            <v>569</v>
          </cell>
          <cell r="IM265">
            <v>5315</v>
          </cell>
          <cell r="IN265">
            <v>1187</v>
          </cell>
          <cell r="IO265">
            <v>1402</v>
          </cell>
          <cell r="IP265">
            <v>1388</v>
          </cell>
          <cell r="IQ265">
            <v>1338</v>
          </cell>
        </row>
        <row r="266">
          <cell r="B266">
            <v>3889248</v>
          </cell>
          <cell r="C266">
            <v>1061823</v>
          </cell>
          <cell r="D266">
            <v>988063</v>
          </cell>
          <cell r="E266">
            <v>911100</v>
          </cell>
          <cell r="F266">
            <v>928262</v>
          </cell>
          <cell r="G266">
            <v>53.2</v>
          </cell>
          <cell r="H266">
            <v>58.2</v>
          </cell>
          <cell r="I266">
            <v>54</v>
          </cell>
          <cell r="J266">
            <v>50</v>
          </cell>
          <cell r="K266">
            <v>50.4</v>
          </cell>
          <cell r="L266">
            <v>564666</v>
          </cell>
          <cell r="M266">
            <v>130973</v>
          </cell>
          <cell r="N266">
            <v>141833</v>
          </cell>
          <cell r="O266">
            <v>149486</v>
          </cell>
          <cell r="P266">
            <v>142374</v>
          </cell>
          <cell r="Q266">
            <v>402245</v>
          </cell>
          <cell r="R266">
            <v>93556</v>
          </cell>
          <cell r="S266">
            <v>102348</v>
          </cell>
          <cell r="T266">
            <v>107773</v>
          </cell>
          <cell r="U266">
            <v>98568</v>
          </cell>
          <cell r="V266">
            <v>3658</v>
          </cell>
          <cell r="W266">
            <v>922</v>
          </cell>
          <cell r="X266">
            <v>905</v>
          </cell>
          <cell r="Y266">
            <v>906</v>
          </cell>
          <cell r="Z266">
            <v>925</v>
          </cell>
          <cell r="AA266">
            <v>1052</v>
          </cell>
          <cell r="AB266">
            <v>263</v>
          </cell>
          <cell r="AC266">
            <v>263</v>
          </cell>
          <cell r="AD266">
            <v>263</v>
          </cell>
          <cell r="AE266">
            <v>263</v>
          </cell>
          <cell r="AF266">
            <v>1052</v>
          </cell>
          <cell r="AG266">
            <v>263</v>
          </cell>
          <cell r="AH266">
            <v>263</v>
          </cell>
          <cell r="AI266">
            <v>263</v>
          </cell>
          <cell r="AJ266">
            <v>263</v>
          </cell>
          <cell r="AK266">
            <v>0</v>
          </cell>
          <cell r="AL266">
            <v>0</v>
          </cell>
          <cell r="AM266">
            <v>0</v>
          </cell>
          <cell r="AN266">
            <v>0</v>
          </cell>
          <cell r="AO266">
            <v>0</v>
          </cell>
          <cell r="AP266">
            <v>0</v>
          </cell>
          <cell r="AQ266">
            <v>0</v>
          </cell>
          <cell r="AR266">
            <v>0</v>
          </cell>
          <cell r="AS266">
            <v>0</v>
          </cell>
          <cell r="AT266">
            <v>0</v>
          </cell>
          <cell r="AU266">
            <v>1688</v>
          </cell>
          <cell r="AV266">
            <v>420</v>
          </cell>
          <cell r="AW266">
            <v>422</v>
          </cell>
          <cell r="AX266">
            <v>423</v>
          </cell>
          <cell r="AY266">
            <v>423</v>
          </cell>
          <cell r="AZ266">
            <v>1688</v>
          </cell>
          <cell r="BA266">
            <v>420</v>
          </cell>
          <cell r="BB266">
            <v>422</v>
          </cell>
          <cell r="BC266">
            <v>423</v>
          </cell>
          <cell r="BD266">
            <v>423</v>
          </cell>
          <cell r="BE266">
            <v>1218</v>
          </cell>
          <cell r="BF266">
            <v>303</v>
          </cell>
          <cell r="BG266">
            <v>305</v>
          </cell>
          <cell r="BH266">
            <v>305</v>
          </cell>
          <cell r="BI266">
            <v>305</v>
          </cell>
          <cell r="BJ266">
            <v>138</v>
          </cell>
          <cell r="BK266">
            <v>34</v>
          </cell>
          <cell r="BL266">
            <v>34</v>
          </cell>
          <cell r="BM266">
            <v>35</v>
          </cell>
          <cell r="BN266">
            <v>35</v>
          </cell>
          <cell r="BO266">
            <v>332</v>
          </cell>
          <cell r="BP266">
            <v>83</v>
          </cell>
          <cell r="BQ266">
            <v>83</v>
          </cell>
          <cell r="BR266">
            <v>83</v>
          </cell>
          <cell r="BS266">
            <v>83</v>
          </cell>
          <cell r="BT266">
            <v>0</v>
          </cell>
          <cell r="BU266">
            <v>0</v>
          </cell>
          <cell r="BV266">
            <v>0</v>
          </cell>
          <cell r="BW266">
            <v>0</v>
          </cell>
          <cell r="BX266">
            <v>0</v>
          </cell>
          <cell r="BY266">
            <v>918</v>
          </cell>
          <cell r="BZ266">
            <v>239</v>
          </cell>
          <cell r="CA266">
            <v>220</v>
          </cell>
          <cell r="CB266">
            <v>220</v>
          </cell>
          <cell r="CC266">
            <v>239</v>
          </cell>
          <cell r="CD266">
            <v>0</v>
          </cell>
          <cell r="CE266">
            <v>0</v>
          </cell>
          <cell r="CF266">
            <v>0</v>
          </cell>
          <cell r="CG266">
            <v>0</v>
          </cell>
          <cell r="CH266">
            <v>0</v>
          </cell>
          <cell r="CI266">
            <v>182875</v>
          </cell>
          <cell r="CJ266">
            <v>46190</v>
          </cell>
          <cell r="CK266">
            <v>50783</v>
          </cell>
          <cell r="CL266">
            <v>44547</v>
          </cell>
          <cell r="CM266">
            <v>41355</v>
          </cell>
          <cell r="CN266">
            <v>160221</v>
          </cell>
          <cell r="CO266">
            <v>40483</v>
          </cell>
          <cell r="CP266">
            <v>44654</v>
          </cell>
          <cell r="CQ266">
            <v>38990</v>
          </cell>
          <cell r="CR266">
            <v>36094</v>
          </cell>
          <cell r="CS266">
            <v>4569</v>
          </cell>
          <cell r="CT266">
            <v>1142</v>
          </cell>
          <cell r="CU266">
            <v>1142</v>
          </cell>
          <cell r="CV266">
            <v>1142</v>
          </cell>
          <cell r="CW266">
            <v>1143</v>
          </cell>
          <cell r="CX266">
            <v>12806</v>
          </cell>
          <cell r="CY266">
            <v>3235</v>
          </cell>
          <cell r="CZ266">
            <v>3569</v>
          </cell>
          <cell r="DA266">
            <v>3117</v>
          </cell>
          <cell r="DB266">
            <v>2885</v>
          </cell>
          <cell r="DC266">
            <v>3398</v>
          </cell>
          <cell r="DD266">
            <v>859</v>
          </cell>
          <cell r="DE266">
            <v>947</v>
          </cell>
          <cell r="DF266">
            <v>827</v>
          </cell>
          <cell r="DG266">
            <v>765</v>
          </cell>
          <cell r="DH266">
            <v>1881</v>
          </cell>
          <cell r="DI266">
            <v>471</v>
          </cell>
          <cell r="DJ266">
            <v>471</v>
          </cell>
          <cell r="DK266">
            <v>471</v>
          </cell>
          <cell r="DL266">
            <v>468</v>
          </cell>
          <cell r="DM266">
            <v>0</v>
          </cell>
          <cell r="DN266">
            <v>0</v>
          </cell>
          <cell r="DO266">
            <v>0</v>
          </cell>
          <cell r="DP266">
            <v>0</v>
          </cell>
          <cell r="DQ266">
            <v>0</v>
          </cell>
          <cell r="DR266">
            <v>3570</v>
          </cell>
          <cell r="DS266">
            <v>0</v>
          </cell>
          <cell r="DT266">
            <v>0</v>
          </cell>
          <cell r="DU266">
            <v>3570</v>
          </cell>
          <cell r="DV266">
            <v>0</v>
          </cell>
          <cell r="DW266">
            <v>0</v>
          </cell>
          <cell r="DX266">
            <v>0</v>
          </cell>
          <cell r="DY266">
            <v>0</v>
          </cell>
          <cell r="DZ266">
            <v>0</v>
          </cell>
          <cell r="EA266">
            <v>0</v>
          </cell>
          <cell r="EB266">
            <v>0</v>
          </cell>
          <cell r="EC266">
            <v>0</v>
          </cell>
          <cell r="ED266">
            <v>0</v>
          </cell>
          <cell r="EE266">
            <v>0</v>
          </cell>
          <cell r="EF266">
            <v>0</v>
          </cell>
          <cell r="EG266">
            <v>0</v>
          </cell>
          <cell r="EH266">
            <v>0</v>
          </cell>
          <cell r="EI266">
            <v>0</v>
          </cell>
          <cell r="EJ266">
            <v>0</v>
          </cell>
          <cell r="EK266">
            <v>0</v>
          </cell>
          <cell r="EL266">
            <v>0</v>
          </cell>
          <cell r="EM266">
            <v>0</v>
          </cell>
          <cell r="EN266">
            <v>0</v>
          </cell>
          <cell r="EO266">
            <v>0</v>
          </cell>
          <cell r="EP266">
            <v>0</v>
          </cell>
          <cell r="EQ266">
            <v>6400</v>
          </cell>
          <cell r="ER266">
            <v>1616</v>
          </cell>
          <cell r="ES266">
            <v>1467</v>
          </cell>
          <cell r="ET266">
            <v>1467</v>
          </cell>
          <cell r="EU266">
            <v>1850</v>
          </cell>
          <cell r="EV266">
            <v>2042</v>
          </cell>
          <cell r="EW266">
            <v>516</v>
          </cell>
          <cell r="EX266">
            <v>468</v>
          </cell>
          <cell r="EY266">
            <v>468</v>
          </cell>
          <cell r="EZ266">
            <v>590</v>
          </cell>
          <cell r="FA266">
            <v>3000</v>
          </cell>
          <cell r="FB266">
            <v>750</v>
          </cell>
          <cell r="FC266">
            <v>600</v>
          </cell>
          <cell r="FD266">
            <v>600</v>
          </cell>
          <cell r="FE266">
            <v>1050</v>
          </cell>
          <cell r="FF266">
            <v>600</v>
          </cell>
          <cell r="FG266">
            <v>120</v>
          </cell>
          <cell r="FH266">
            <v>162</v>
          </cell>
          <cell r="FI266">
            <v>180</v>
          </cell>
          <cell r="FJ266">
            <v>138</v>
          </cell>
          <cell r="FK266">
            <v>210</v>
          </cell>
          <cell r="FL266">
            <v>70</v>
          </cell>
          <cell r="FM266">
            <v>70</v>
          </cell>
          <cell r="FN266">
            <v>50</v>
          </cell>
          <cell r="FO266">
            <v>20</v>
          </cell>
          <cell r="FP266">
            <v>0</v>
          </cell>
          <cell r="FQ266">
            <v>0</v>
          </cell>
          <cell r="FR266">
            <v>0</v>
          </cell>
          <cell r="FS266">
            <v>0</v>
          </cell>
          <cell r="FT266">
            <v>0</v>
          </cell>
          <cell r="FU266">
            <v>460</v>
          </cell>
          <cell r="FV266">
            <v>115</v>
          </cell>
          <cell r="FW266">
            <v>115</v>
          </cell>
          <cell r="FX266">
            <v>115</v>
          </cell>
          <cell r="FY266">
            <v>115</v>
          </cell>
          <cell r="FZ266">
            <v>0</v>
          </cell>
          <cell r="GA266">
            <v>0</v>
          </cell>
          <cell r="GB266">
            <v>0</v>
          </cell>
          <cell r="GC266">
            <v>0</v>
          </cell>
          <cell r="GD266">
            <v>0</v>
          </cell>
          <cell r="GE266">
            <v>1792</v>
          </cell>
          <cell r="GF266">
            <v>448</v>
          </cell>
          <cell r="GG266">
            <v>448</v>
          </cell>
          <cell r="GH266">
            <v>448</v>
          </cell>
          <cell r="GI266">
            <v>448</v>
          </cell>
          <cell r="GJ266">
            <v>21892</v>
          </cell>
          <cell r="GK266">
            <v>5129</v>
          </cell>
          <cell r="GL266">
            <v>5704</v>
          </cell>
          <cell r="GM266">
            <v>5265</v>
          </cell>
          <cell r="GN266">
            <v>5794</v>
          </cell>
          <cell r="GO266">
            <v>2553</v>
          </cell>
          <cell r="GP266">
            <v>632</v>
          </cell>
          <cell r="GQ266">
            <v>632</v>
          </cell>
          <cell r="GR266">
            <v>632</v>
          </cell>
          <cell r="GS266">
            <v>657</v>
          </cell>
          <cell r="GT266">
            <v>240</v>
          </cell>
          <cell r="GU266">
            <v>60</v>
          </cell>
          <cell r="GV266">
            <v>60</v>
          </cell>
          <cell r="GW266">
            <v>60</v>
          </cell>
          <cell r="GX266">
            <v>60</v>
          </cell>
          <cell r="GY266">
            <v>2268</v>
          </cell>
          <cell r="GZ266">
            <v>525</v>
          </cell>
          <cell r="HA266">
            <v>580</v>
          </cell>
          <cell r="HB266">
            <v>580</v>
          </cell>
          <cell r="HC266">
            <v>583</v>
          </cell>
          <cell r="HD266">
            <v>120</v>
          </cell>
          <cell r="HE266">
            <v>30</v>
          </cell>
          <cell r="HF266">
            <v>30</v>
          </cell>
          <cell r="HG266">
            <v>30</v>
          </cell>
          <cell r="HH266">
            <v>30</v>
          </cell>
          <cell r="HI266">
            <v>74370</v>
          </cell>
          <cell r="HJ266">
            <v>17666</v>
          </cell>
          <cell r="HK266">
            <v>19484</v>
          </cell>
          <cell r="HL266">
            <v>18551</v>
          </cell>
          <cell r="HM266">
            <v>18669</v>
          </cell>
          <cell r="HN266">
            <v>2367</v>
          </cell>
          <cell r="HO266">
            <v>142</v>
          </cell>
          <cell r="HP266">
            <v>1847</v>
          </cell>
          <cell r="HQ266">
            <v>331</v>
          </cell>
          <cell r="HR266">
            <v>47</v>
          </cell>
          <cell r="HS266">
            <v>66696</v>
          </cell>
          <cell r="HT266">
            <v>16674</v>
          </cell>
          <cell r="HU266">
            <v>16674</v>
          </cell>
          <cell r="HV266">
            <v>16674</v>
          </cell>
          <cell r="HW266">
            <v>16674</v>
          </cell>
          <cell r="HX266">
            <v>1139</v>
          </cell>
          <cell r="HY266">
            <v>308</v>
          </cell>
          <cell r="HZ266">
            <v>296</v>
          </cell>
          <cell r="IA266">
            <v>296</v>
          </cell>
          <cell r="IB266">
            <v>239</v>
          </cell>
          <cell r="IC266">
            <v>4168</v>
          </cell>
          <cell r="ID266">
            <v>542</v>
          </cell>
          <cell r="IE266">
            <v>667</v>
          </cell>
          <cell r="IF266">
            <v>1250</v>
          </cell>
          <cell r="IG266">
            <v>1709</v>
          </cell>
          <cell r="IH266">
            <v>15579</v>
          </cell>
          <cell r="II266">
            <v>7706</v>
          </cell>
          <cell r="IJ266">
            <v>3895</v>
          </cell>
          <cell r="IK266">
            <v>2785</v>
          </cell>
          <cell r="IL266">
            <v>1193</v>
          </cell>
          <cell r="IM266">
            <v>9499</v>
          </cell>
          <cell r="IN266">
            <v>2121</v>
          </cell>
          <cell r="IO266">
            <v>2506</v>
          </cell>
          <cell r="IP266">
            <v>2481</v>
          </cell>
          <cell r="IQ266">
            <v>2391</v>
          </cell>
        </row>
        <row r="267">
          <cell r="B267">
            <v>5697006</v>
          </cell>
          <cell r="C267">
            <v>1502829</v>
          </cell>
          <cell r="D267">
            <v>1403857</v>
          </cell>
          <cell r="E267">
            <v>1366858</v>
          </cell>
          <cell r="F267">
            <v>1423462</v>
          </cell>
          <cell r="G267">
            <v>48.1</v>
          </cell>
          <cell r="H267">
            <v>51.8</v>
          </cell>
          <cell r="I267">
            <v>48</v>
          </cell>
          <cell r="J267">
            <v>46</v>
          </cell>
          <cell r="K267">
            <v>46.7</v>
          </cell>
          <cell r="L267">
            <v>1084937</v>
          </cell>
          <cell r="M267">
            <v>257591</v>
          </cell>
          <cell r="N267">
            <v>270237</v>
          </cell>
          <cell r="O267">
            <v>275211</v>
          </cell>
          <cell r="P267">
            <v>281898</v>
          </cell>
          <cell r="Q267">
            <v>632723</v>
          </cell>
          <cell r="R267">
            <v>144900</v>
          </cell>
          <cell r="S267">
            <v>157066</v>
          </cell>
          <cell r="T267">
            <v>161923</v>
          </cell>
          <cell r="U267">
            <v>168834</v>
          </cell>
          <cell r="V267">
            <v>12836</v>
          </cell>
          <cell r="W267">
            <v>3729</v>
          </cell>
          <cell r="X267">
            <v>2873</v>
          </cell>
          <cell r="Y267">
            <v>2560</v>
          </cell>
          <cell r="Z267">
            <v>3674</v>
          </cell>
          <cell r="AA267">
            <v>5658</v>
          </cell>
          <cell r="AB267">
            <v>1952</v>
          </cell>
          <cell r="AC267">
            <v>1052</v>
          </cell>
          <cell r="AD267">
            <v>852</v>
          </cell>
          <cell r="AE267">
            <v>1802</v>
          </cell>
          <cell r="AF267">
            <v>2808</v>
          </cell>
          <cell r="AG267">
            <v>702</v>
          </cell>
          <cell r="AH267">
            <v>702</v>
          </cell>
          <cell r="AI267">
            <v>702</v>
          </cell>
          <cell r="AJ267">
            <v>702</v>
          </cell>
          <cell r="AK267">
            <v>600</v>
          </cell>
          <cell r="AL267">
            <v>150</v>
          </cell>
          <cell r="AM267">
            <v>150</v>
          </cell>
          <cell r="AN267">
            <v>150</v>
          </cell>
          <cell r="AO267">
            <v>150</v>
          </cell>
          <cell r="AP267">
            <v>2250</v>
          </cell>
          <cell r="AQ267">
            <v>1100</v>
          </cell>
          <cell r="AR267">
            <v>200</v>
          </cell>
          <cell r="AS267">
            <v>0</v>
          </cell>
          <cell r="AT267">
            <v>950</v>
          </cell>
          <cell r="AU267">
            <v>1928</v>
          </cell>
          <cell r="AV267">
            <v>361</v>
          </cell>
          <cell r="AW267">
            <v>613</v>
          </cell>
          <cell r="AX267">
            <v>500</v>
          </cell>
          <cell r="AY267">
            <v>454</v>
          </cell>
          <cell r="AZ267">
            <v>1928</v>
          </cell>
          <cell r="BA267">
            <v>361</v>
          </cell>
          <cell r="BB267">
            <v>613</v>
          </cell>
          <cell r="BC267">
            <v>500</v>
          </cell>
          <cell r="BD267">
            <v>454</v>
          </cell>
          <cell r="BE267">
            <v>1148</v>
          </cell>
          <cell r="BF267">
            <v>311</v>
          </cell>
          <cell r="BG267">
            <v>279</v>
          </cell>
          <cell r="BH267">
            <v>279</v>
          </cell>
          <cell r="BI267">
            <v>279</v>
          </cell>
          <cell r="BJ267">
            <v>200</v>
          </cell>
          <cell r="BK267">
            <v>50</v>
          </cell>
          <cell r="BL267">
            <v>50</v>
          </cell>
          <cell r="BM267">
            <v>50</v>
          </cell>
          <cell r="BN267">
            <v>50</v>
          </cell>
          <cell r="BO267">
            <v>580</v>
          </cell>
          <cell r="BP267">
            <v>0</v>
          </cell>
          <cell r="BQ267">
            <v>284</v>
          </cell>
          <cell r="BR267">
            <v>171</v>
          </cell>
          <cell r="BS267">
            <v>125</v>
          </cell>
          <cell r="BT267">
            <v>0</v>
          </cell>
          <cell r="BU267">
            <v>0</v>
          </cell>
          <cell r="BV267">
            <v>0</v>
          </cell>
          <cell r="BW267">
            <v>0</v>
          </cell>
          <cell r="BX267">
            <v>0</v>
          </cell>
          <cell r="BY267">
            <v>5250</v>
          </cell>
          <cell r="BZ267">
            <v>1416</v>
          </cell>
          <cell r="CA267">
            <v>1208</v>
          </cell>
          <cell r="CB267">
            <v>1208</v>
          </cell>
          <cell r="CC267">
            <v>1418</v>
          </cell>
          <cell r="CD267">
            <v>0</v>
          </cell>
          <cell r="CE267">
            <v>0</v>
          </cell>
          <cell r="CF267">
            <v>0</v>
          </cell>
          <cell r="CG267">
            <v>0</v>
          </cell>
          <cell r="CH267">
            <v>0</v>
          </cell>
          <cell r="CI267">
            <v>259452</v>
          </cell>
          <cell r="CJ267">
            <v>62383</v>
          </cell>
          <cell r="CK267">
            <v>64861</v>
          </cell>
          <cell r="CL267">
            <v>67313</v>
          </cell>
          <cell r="CM267">
            <v>64895</v>
          </cell>
          <cell r="CN267">
            <v>225330</v>
          </cell>
          <cell r="CO267">
            <v>54071</v>
          </cell>
          <cell r="CP267">
            <v>56322</v>
          </cell>
          <cell r="CQ267">
            <v>58578</v>
          </cell>
          <cell r="CR267">
            <v>56359</v>
          </cell>
          <cell r="CS267">
            <v>8690</v>
          </cell>
          <cell r="CT267">
            <v>2181</v>
          </cell>
          <cell r="CU267">
            <v>2181</v>
          </cell>
          <cell r="CV267">
            <v>2148</v>
          </cell>
          <cell r="CW267">
            <v>2180</v>
          </cell>
          <cell r="CX267">
            <v>18008</v>
          </cell>
          <cell r="CY267">
            <v>4321</v>
          </cell>
          <cell r="CZ267">
            <v>4501</v>
          </cell>
          <cell r="DA267">
            <v>4682</v>
          </cell>
          <cell r="DB267">
            <v>4504</v>
          </cell>
          <cell r="DC267">
            <v>4778</v>
          </cell>
          <cell r="DD267">
            <v>1147</v>
          </cell>
          <cell r="DE267">
            <v>1194</v>
          </cell>
          <cell r="DF267">
            <v>1242</v>
          </cell>
          <cell r="DG267">
            <v>1195</v>
          </cell>
          <cell r="DH267">
            <v>2646</v>
          </cell>
          <cell r="DI267">
            <v>663</v>
          </cell>
          <cell r="DJ267">
            <v>663</v>
          </cell>
          <cell r="DK267">
            <v>663</v>
          </cell>
          <cell r="DL267">
            <v>657</v>
          </cell>
          <cell r="DM267">
            <v>0</v>
          </cell>
          <cell r="DN267">
            <v>0</v>
          </cell>
          <cell r="DO267">
            <v>0</v>
          </cell>
          <cell r="DP267">
            <v>0</v>
          </cell>
          <cell r="DQ267">
            <v>0</v>
          </cell>
          <cell r="DR267">
            <v>4596</v>
          </cell>
          <cell r="DS267">
            <v>0</v>
          </cell>
          <cell r="DT267">
            <v>1918</v>
          </cell>
          <cell r="DU267">
            <v>2678</v>
          </cell>
          <cell r="DV267">
            <v>0</v>
          </cell>
          <cell r="DW267">
            <v>1519</v>
          </cell>
          <cell r="DX267">
            <v>379</v>
          </cell>
          <cell r="DY267">
            <v>380</v>
          </cell>
          <cell r="DZ267">
            <v>380</v>
          </cell>
          <cell r="EA267">
            <v>380</v>
          </cell>
          <cell r="EB267">
            <v>0</v>
          </cell>
          <cell r="EC267">
            <v>0</v>
          </cell>
          <cell r="ED267">
            <v>0</v>
          </cell>
          <cell r="EE267">
            <v>0</v>
          </cell>
          <cell r="EF267">
            <v>0</v>
          </cell>
          <cell r="EG267">
            <v>0</v>
          </cell>
          <cell r="EH267">
            <v>0</v>
          </cell>
          <cell r="EI267">
            <v>0</v>
          </cell>
          <cell r="EJ267">
            <v>0</v>
          </cell>
          <cell r="EK267">
            <v>0</v>
          </cell>
          <cell r="EL267">
            <v>0</v>
          </cell>
          <cell r="EM267">
            <v>0</v>
          </cell>
          <cell r="EN267">
            <v>0</v>
          </cell>
          <cell r="EO267">
            <v>0</v>
          </cell>
          <cell r="EP267">
            <v>0</v>
          </cell>
          <cell r="EQ267">
            <v>10300</v>
          </cell>
          <cell r="ER267">
            <v>2425</v>
          </cell>
          <cell r="ES267">
            <v>2462</v>
          </cell>
          <cell r="ET267">
            <v>2454</v>
          </cell>
          <cell r="EU267">
            <v>2959</v>
          </cell>
          <cell r="EV267">
            <v>0</v>
          </cell>
          <cell r="EW267">
            <v>0</v>
          </cell>
          <cell r="EX267">
            <v>0</v>
          </cell>
          <cell r="EY267">
            <v>0</v>
          </cell>
          <cell r="EZ267">
            <v>0</v>
          </cell>
          <cell r="FA267">
            <v>3300</v>
          </cell>
          <cell r="FB267">
            <v>825</v>
          </cell>
          <cell r="FC267">
            <v>660</v>
          </cell>
          <cell r="FD267">
            <v>660</v>
          </cell>
          <cell r="FE267">
            <v>1155</v>
          </cell>
          <cell r="FF267">
            <v>600</v>
          </cell>
          <cell r="FG267">
            <v>120</v>
          </cell>
          <cell r="FH267">
            <v>162</v>
          </cell>
          <cell r="FI267">
            <v>180</v>
          </cell>
          <cell r="FJ267">
            <v>138</v>
          </cell>
          <cell r="FK267">
            <v>412</v>
          </cell>
          <cell r="FL267">
            <v>100</v>
          </cell>
          <cell r="FM267">
            <v>107</v>
          </cell>
          <cell r="FN267">
            <v>105</v>
          </cell>
          <cell r="FO267">
            <v>100</v>
          </cell>
          <cell r="FP267">
            <v>0</v>
          </cell>
          <cell r="FQ267">
            <v>0</v>
          </cell>
          <cell r="FR267">
            <v>0</v>
          </cell>
          <cell r="FS267">
            <v>0</v>
          </cell>
          <cell r="FT267">
            <v>0</v>
          </cell>
          <cell r="FU267">
            <v>770</v>
          </cell>
          <cell r="FV267">
            <v>192</v>
          </cell>
          <cell r="FW267">
            <v>193</v>
          </cell>
          <cell r="FX267">
            <v>192</v>
          </cell>
          <cell r="FY267">
            <v>193</v>
          </cell>
          <cell r="FZ267">
            <v>0</v>
          </cell>
          <cell r="GA267">
            <v>0</v>
          </cell>
          <cell r="GB267">
            <v>0</v>
          </cell>
          <cell r="GC267">
            <v>0</v>
          </cell>
          <cell r="GD267">
            <v>0</v>
          </cell>
          <cell r="GE267">
            <v>6999</v>
          </cell>
          <cell r="GF267">
            <v>1277</v>
          </cell>
          <cell r="GG267">
            <v>1277</v>
          </cell>
          <cell r="GH267">
            <v>1277</v>
          </cell>
          <cell r="GI267">
            <v>3168</v>
          </cell>
          <cell r="GJ267">
            <v>56000</v>
          </cell>
          <cell r="GK267">
            <v>13119</v>
          </cell>
          <cell r="GL267">
            <v>14591</v>
          </cell>
          <cell r="GM267">
            <v>13467</v>
          </cell>
          <cell r="GN267">
            <v>14823</v>
          </cell>
          <cell r="GO267">
            <v>820</v>
          </cell>
          <cell r="GP267">
            <v>200</v>
          </cell>
          <cell r="GQ267">
            <v>200</v>
          </cell>
          <cell r="GR267">
            <v>200</v>
          </cell>
          <cell r="GS267">
            <v>220</v>
          </cell>
          <cell r="GT267">
            <v>192</v>
          </cell>
          <cell r="GU267">
            <v>48</v>
          </cell>
          <cell r="GV267">
            <v>48</v>
          </cell>
          <cell r="GW267">
            <v>48</v>
          </cell>
          <cell r="GX267">
            <v>48</v>
          </cell>
          <cell r="GY267">
            <v>7061</v>
          </cell>
          <cell r="GZ267">
            <v>1494</v>
          </cell>
          <cell r="HA267">
            <v>1889</v>
          </cell>
          <cell r="HB267">
            <v>1789</v>
          </cell>
          <cell r="HC267">
            <v>1889</v>
          </cell>
          <cell r="HD267">
            <v>120</v>
          </cell>
          <cell r="HE267">
            <v>30</v>
          </cell>
          <cell r="HF267">
            <v>30</v>
          </cell>
          <cell r="HG267">
            <v>30</v>
          </cell>
          <cell r="HH267">
            <v>30</v>
          </cell>
          <cell r="HI267">
            <v>148928</v>
          </cell>
          <cell r="HJ267">
            <v>36006</v>
          </cell>
          <cell r="HK267">
            <v>38614</v>
          </cell>
          <cell r="HL267">
            <v>37116</v>
          </cell>
          <cell r="HM267">
            <v>37192</v>
          </cell>
          <cell r="HN267">
            <v>3432</v>
          </cell>
          <cell r="HO267">
            <v>206</v>
          </cell>
          <cell r="HP267">
            <v>2677</v>
          </cell>
          <cell r="HQ267">
            <v>480</v>
          </cell>
          <cell r="HR267">
            <v>69</v>
          </cell>
          <cell r="HS267">
            <v>139228</v>
          </cell>
          <cell r="HT267">
            <v>34807</v>
          </cell>
          <cell r="HU267">
            <v>34807</v>
          </cell>
          <cell r="HV267">
            <v>34807</v>
          </cell>
          <cell r="HW267">
            <v>34807</v>
          </cell>
          <cell r="HX267">
            <v>1270</v>
          </cell>
          <cell r="HY267">
            <v>343</v>
          </cell>
          <cell r="HZ267">
            <v>330</v>
          </cell>
          <cell r="IA267">
            <v>330</v>
          </cell>
          <cell r="IB267">
            <v>267</v>
          </cell>
          <cell r="IC267">
            <v>4998</v>
          </cell>
          <cell r="ID267">
            <v>650</v>
          </cell>
          <cell r="IE267">
            <v>800</v>
          </cell>
          <cell r="IF267">
            <v>1499</v>
          </cell>
          <cell r="IG267">
            <v>2049</v>
          </cell>
          <cell r="IH267">
            <v>18873</v>
          </cell>
          <cell r="II267">
            <v>9436</v>
          </cell>
          <cell r="IJ267">
            <v>4718</v>
          </cell>
          <cell r="IK267">
            <v>3397</v>
          </cell>
          <cell r="IL267">
            <v>1322</v>
          </cell>
          <cell r="IM267">
            <v>8518</v>
          </cell>
          <cell r="IN267">
            <v>1902</v>
          </cell>
          <cell r="IO267">
            <v>2247</v>
          </cell>
          <cell r="IP267">
            <v>2225</v>
          </cell>
          <cell r="IQ267">
            <v>2144</v>
          </cell>
        </row>
        <row r="268">
          <cell r="B268">
            <v>4124125</v>
          </cell>
          <cell r="C268">
            <v>1044096</v>
          </cell>
          <cell r="D268">
            <v>1012345</v>
          </cell>
          <cell r="E268">
            <v>1000994</v>
          </cell>
          <cell r="F268">
            <v>1066690</v>
          </cell>
          <cell r="G268">
            <v>56.5</v>
          </cell>
          <cell r="H268">
            <v>59.2</v>
          </cell>
          <cell r="I268">
            <v>56.3</v>
          </cell>
          <cell r="J268">
            <v>54.7</v>
          </cell>
          <cell r="K268">
            <v>56</v>
          </cell>
          <cell r="L268">
            <v>710424</v>
          </cell>
          <cell r="M268">
            <v>174289</v>
          </cell>
          <cell r="N268">
            <v>174126</v>
          </cell>
          <cell r="O268">
            <v>177523</v>
          </cell>
          <cell r="P268">
            <v>184486</v>
          </cell>
          <cell r="Q268">
            <v>487011</v>
          </cell>
          <cell r="R268">
            <v>116904</v>
          </cell>
          <cell r="S268">
            <v>119069</v>
          </cell>
          <cell r="T268">
            <v>122207</v>
          </cell>
          <cell r="U268">
            <v>128831</v>
          </cell>
          <cell r="V268">
            <v>4443</v>
          </cell>
          <cell r="W268">
            <v>1062</v>
          </cell>
          <cell r="X268">
            <v>1149</v>
          </cell>
          <cell r="Y268">
            <v>1149</v>
          </cell>
          <cell r="Z268">
            <v>1083</v>
          </cell>
          <cell r="AA268">
            <v>964</v>
          </cell>
          <cell r="AB268">
            <v>241</v>
          </cell>
          <cell r="AC268">
            <v>241</v>
          </cell>
          <cell r="AD268">
            <v>241</v>
          </cell>
          <cell r="AE268">
            <v>241</v>
          </cell>
          <cell r="AF268">
            <v>964</v>
          </cell>
          <cell r="AG268">
            <v>241</v>
          </cell>
          <cell r="AH268">
            <v>241</v>
          </cell>
          <cell r="AI268">
            <v>241</v>
          </cell>
          <cell r="AJ268">
            <v>241</v>
          </cell>
          <cell r="AK268">
            <v>0</v>
          </cell>
          <cell r="AL268">
            <v>0</v>
          </cell>
          <cell r="AM268">
            <v>0</v>
          </cell>
          <cell r="AN268">
            <v>0</v>
          </cell>
          <cell r="AO268">
            <v>0</v>
          </cell>
          <cell r="AP268">
            <v>0</v>
          </cell>
          <cell r="AQ268">
            <v>0</v>
          </cell>
          <cell r="AR268">
            <v>0</v>
          </cell>
          <cell r="AS268">
            <v>0</v>
          </cell>
          <cell r="AT268">
            <v>0</v>
          </cell>
          <cell r="AU268">
            <v>1671</v>
          </cell>
          <cell r="AV268">
            <v>369</v>
          </cell>
          <cell r="AW268">
            <v>456</v>
          </cell>
          <cell r="AX268">
            <v>456</v>
          </cell>
          <cell r="AY268">
            <v>390</v>
          </cell>
          <cell r="AZ268">
            <v>1671</v>
          </cell>
          <cell r="BA268">
            <v>369</v>
          </cell>
          <cell r="BB268">
            <v>456</v>
          </cell>
          <cell r="BC268">
            <v>456</v>
          </cell>
          <cell r="BD268">
            <v>390</v>
          </cell>
          <cell r="BE268">
            <v>1000</v>
          </cell>
          <cell r="BF268">
            <v>250</v>
          </cell>
          <cell r="BG268">
            <v>250</v>
          </cell>
          <cell r="BH268">
            <v>250</v>
          </cell>
          <cell r="BI268">
            <v>250</v>
          </cell>
          <cell r="BJ268">
            <v>0</v>
          </cell>
          <cell r="BK268">
            <v>0</v>
          </cell>
          <cell r="BL268">
            <v>0</v>
          </cell>
          <cell r="BM268">
            <v>0</v>
          </cell>
          <cell r="BN268">
            <v>0</v>
          </cell>
          <cell r="BO268">
            <v>671</v>
          </cell>
          <cell r="BP268">
            <v>119</v>
          </cell>
          <cell r="BQ268">
            <v>206</v>
          </cell>
          <cell r="BR268">
            <v>206</v>
          </cell>
          <cell r="BS268">
            <v>140</v>
          </cell>
          <cell r="BT268">
            <v>0</v>
          </cell>
          <cell r="BU268">
            <v>0</v>
          </cell>
          <cell r="BV268">
            <v>0</v>
          </cell>
          <cell r="BW268">
            <v>0</v>
          </cell>
          <cell r="BX268">
            <v>0</v>
          </cell>
          <cell r="BY268">
            <v>1808</v>
          </cell>
          <cell r="BZ268">
            <v>452</v>
          </cell>
          <cell r="CA268">
            <v>452</v>
          </cell>
          <cell r="CB268">
            <v>452</v>
          </cell>
          <cell r="CC268">
            <v>452</v>
          </cell>
          <cell r="CD268">
            <v>0</v>
          </cell>
          <cell r="CE268">
            <v>0</v>
          </cell>
          <cell r="CF268">
            <v>0</v>
          </cell>
          <cell r="CG268">
            <v>0</v>
          </cell>
          <cell r="CH268">
            <v>0</v>
          </cell>
          <cell r="CI268">
            <v>272617</v>
          </cell>
          <cell r="CJ268">
            <v>68106</v>
          </cell>
          <cell r="CK268">
            <v>68113</v>
          </cell>
          <cell r="CL268">
            <v>68294</v>
          </cell>
          <cell r="CM268">
            <v>68104</v>
          </cell>
          <cell r="CN268">
            <v>240194</v>
          </cell>
          <cell r="CO268">
            <v>59994</v>
          </cell>
          <cell r="CP268">
            <v>60000</v>
          </cell>
          <cell r="CQ268">
            <v>60200</v>
          </cell>
          <cell r="CR268">
            <v>60000</v>
          </cell>
          <cell r="CS268">
            <v>5308</v>
          </cell>
          <cell r="CT268">
            <v>1339</v>
          </cell>
          <cell r="CU268">
            <v>1339</v>
          </cell>
          <cell r="CV268">
            <v>1300</v>
          </cell>
          <cell r="CW268">
            <v>1330</v>
          </cell>
          <cell r="CX268">
            <v>19203</v>
          </cell>
          <cell r="CY268">
            <v>4796</v>
          </cell>
          <cell r="CZ268">
            <v>4797</v>
          </cell>
          <cell r="DA268">
            <v>4813</v>
          </cell>
          <cell r="DB268">
            <v>4797</v>
          </cell>
          <cell r="DC268">
            <v>5092</v>
          </cell>
          <cell r="DD268">
            <v>1272</v>
          </cell>
          <cell r="DE268">
            <v>1272</v>
          </cell>
          <cell r="DF268">
            <v>1276</v>
          </cell>
          <cell r="DG268">
            <v>1272</v>
          </cell>
          <cell r="DH268">
            <v>2820</v>
          </cell>
          <cell r="DI268">
            <v>705</v>
          </cell>
          <cell r="DJ268">
            <v>705</v>
          </cell>
          <cell r="DK268">
            <v>705</v>
          </cell>
          <cell r="DL268">
            <v>705</v>
          </cell>
          <cell r="DM268">
            <v>0</v>
          </cell>
          <cell r="DN268">
            <v>0</v>
          </cell>
          <cell r="DO268">
            <v>0</v>
          </cell>
          <cell r="DP268">
            <v>0</v>
          </cell>
          <cell r="DQ268">
            <v>0</v>
          </cell>
          <cell r="DR268">
            <v>2232</v>
          </cell>
          <cell r="DS268">
            <v>0</v>
          </cell>
          <cell r="DT268">
            <v>0</v>
          </cell>
          <cell r="DU268">
            <v>2232</v>
          </cell>
          <cell r="DV268">
            <v>0</v>
          </cell>
          <cell r="DW268">
            <v>0</v>
          </cell>
          <cell r="DX268">
            <v>0</v>
          </cell>
          <cell r="DY268">
            <v>0</v>
          </cell>
          <cell r="DZ268">
            <v>0</v>
          </cell>
          <cell r="EA268">
            <v>0</v>
          </cell>
          <cell r="EB268">
            <v>0</v>
          </cell>
          <cell r="EC268">
            <v>0</v>
          </cell>
          <cell r="ED268">
            <v>0</v>
          </cell>
          <cell r="EE268">
            <v>0</v>
          </cell>
          <cell r="EF268">
            <v>0</v>
          </cell>
          <cell r="EG268">
            <v>0</v>
          </cell>
          <cell r="EH268">
            <v>0</v>
          </cell>
          <cell r="EI268">
            <v>0</v>
          </cell>
          <cell r="EJ268">
            <v>0</v>
          </cell>
          <cell r="EK268">
            <v>0</v>
          </cell>
          <cell r="EL268">
            <v>0</v>
          </cell>
          <cell r="EM268">
            <v>0</v>
          </cell>
          <cell r="EN268">
            <v>0</v>
          </cell>
          <cell r="EO268">
            <v>0</v>
          </cell>
          <cell r="EP268">
            <v>0</v>
          </cell>
          <cell r="EQ268">
            <v>8038</v>
          </cell>
          <cell r="ER268">
            <v>1996</v>
          </cell>
          <cell r="ES268">
            <v>1899</v>
          </cell>
          <cell r="ET268">
            <v>1596</v>
          </cell>
          <cell r="EU268">
            <v>2547</v>
          </cell>
          <cell r="EV268">
            <v>1629</v>
          </cell>
          <cell r="EW268">
            <v>350</v>
          </cell>
          <cell r="EX268">
            <v>400</v>
          </cell>
          <cell r="EY268">
            <v>442</v>
          </cell>
          <cell r="EZ268">
            <v>437</v>
          </cell>
          <cell r="FA268">
            <v>2961</v>
          </cell>
          <cell r="FB268">
            <v>740</v>
          </cell>
          <cell r="FC268">
            <v>592</v>
          </cell>
          <cell r="FD268">
            <v>592</v>
          </cell>
          <cell r="FE268">
            <v>1037</v>
          </cell>
          <cell r="FF268">
            <v>700</v>
          </cell>
          <cell r="FG268">
            <v>140</v>
          </cell>
          <cell r="FH268">
            <v>189</v>
          </cell>
          <cell r="FI268">
            <v>210</v>
          </cell>
          <cell r="FJ268">
            <v>161</v>
          </cell>
          <cell r="FK268">
            <v>412</v>
          </cell>
          <cell r="FL268">
            <v>0</v>
          </cell>
          <cell r="FM268">
            <v>0</v>
          </cell>
          <cell r="FN268">
            <v>412</v>
          </cell>
          <cell r="FO268">
            <v>0</v>
          </cell>
          <cell r="FP268">
            <v>0</v>
          </cell>
          <cell r="FQ268">
            <v>0</v>
          </cell>
          <cell r="FR268">
            <v>0</v>
          </cell>
          <cell r="FS268">
            <v>0</v>
          </cell>
          <cell r="FT268">
            <v>0</v>
          </cell>
          <cell r="FU268">
            <v>400</v>
          </cell>
          <cell r="FV268">
            <v>100</v>
          </cell>
          <cell r="FW268">
            <v>100</v>
          </cell>
          <cell r="FX268">
            <v>100</v>
          </cell>
          <cell r="FY268">
            <v>100</v>
          </cell>
          <cell r="FZ268">
            <v>0</v>
          </cell>
          <cell r="GA268">
            <v>0</v>
          </cell>
          <cell r="GB268">
            <v>0</v>
          </cell>
          <cell r="GC268">
            <v>0</v>
          </cell>
          <cell r="GD268">
            <v>0</v>
          </cell>
          <cell r="GE268">
            <v>4350</v>
          </cell>
          <cell r="GF268">
            <v>2000</v>
          </cell>
          <cell r="GG268">
            <v>600</v>
          </cell>
          <cell r="GH268">
            <v>400</v>
          </cell>
          <cell r="GI268">
            <v>1350</v>
          </cell>
          <cell r="GJ268">
            <v>39028</v>
          </cell>
          <cell r="GK268">
            <v>9143</v>
          </cell>
          <cell r="GL268">
            <v>10169</v>
          </cell>
          <cell r="GM268">
            <v>9386</v>
          </cell>
          <cell r="GN268">
            <v>10330</v>
          </cell>
          <cell r="GO268">
            <v>1751</v>
          </cell>
          <cell r="GP268">
            <v>438</v>
          </cell>
          <cell r="GQ268">
            <v>438</v>
          </cell>
          <cell r="GR268">
            <v>438</v>
          </cell>
          <cell r="GS268">
            <v>437</v>
          </cell>
          <cell r="GT268">
            <v>200</v>
          </cell>
          <cell r="GU268">
            <v>50</v>
          </cell>
          <cell r="GV268">
            <v>50</v>
          </cell>
          <cell r="GW268">
            <v>50</v>
          </cell>
          <cell r="GX268">
            <v>50</v>
          </cell>
          <cell r="GY268">
            <v>7326</v>
          </cell>
          <cell r="GZ268">
            <v>1766</v>
          </cell>
          <cell r="HA268">
            <v>1886</v>
          </cell>
          <cell r="HB268">
            <v>1787</v>
          </cell>
          <cell r="HC268">
            <v>1887</v>
          </cell>
          <cell r="HD268">
            <v>0</v>
          </cell>
          <cell r="HE268">
            <v>0</v>
          </cell>
          <cell r="HF268">
            <v>0</v>
          </cell>
          <cell r="HG268">
            <v>0</v>
          </cell>
          <cell r="HH268">
            <v>0</v>
          </cell>
          <cell r="HI268">
            <v>78955</v>
          </cell>
          <cell r="HJ268">
            <v>18986</v>
          </cell>
          <cell r="HK268">
            <v>20597</v>
          </cell>
          <cell r="HL268">
            <v>19659</v>
          </cell>
          <cell r="HM268">
            <v>19713</v>
          </cell>
          <cell r="HN268">
            <v>2119</v>
          </cell>
          <cell r="HO268">
            <v>127</v>
          </cell>
          <cell r="HP268">
            <v>1653</v>
          </cell>
          <cell r="HQ268">
            <v>297</v>
          </cell>
          <cell r="HR268">
            <v>42</v>
          </cell>
          <cell r="HS268">
            <v>73468</v>
          </cell>
          <cell r="HT268">
            <v>18367</v>
          </cell>
          <cell r="HU268">
            <v>18367</v>
          </cell>
          <cell r="HV268">
            <v>18367</v>
          </cell>
          <cell r="HW268">
            <v>18367</v>
          </cell>
          <cell r="HX268">
            <v>385</v>
          </cell>
          <cell r="HY268">
            <v>104</v>
          </cell>
          <cell r="HZ268">
            <v>100</v>
          </cell>
          <cell r="IA268">
            <v>100</v>
          </cell>
          <cell r="IB268">
            <v>81</v>
          </cell>
          <cell r="IC268">
            <v>2983</v>
          </cell>
          <cell r="ID268">
            <v>388</v>
          </cell>
          <cell r="IE268">
            <v>477</v>
          </cell>
          <cell r="IF268">
            <v>895</v>
          </cell>
          <cell r="IG268">
            <v>1223</v>
          </cell>
          <cell r="IH268">
            <v>7352</v>
          </cell>
          <cell r="II268">
            <v>3669</v>
          </cell>
          <cell r="IJ268">
            <v>1860</v>
          </cell>
          <cell r="IK268">
            <v>1310</v>
          </cell>
          <cell r="IL268">
            <v>513</v>
          </cell>
          <cell r="IM268">
            <v>2680</v>
          </cell>
          <cell r="IN268">
            <v>598</v>
          </cell>
          <cell r="IO268">
            <v>707</v>
          </cell>
          <cell r="IP268">
            <v>700</v>
          </cell>
          <cell r="IQ268">
            <v>675</v>
          </cell>
        </row>
        <row r="269">
          <cell r="B269">
            <v>5409189</v>
          </cell>
          <cell r="C269">
            <v>1458251</v>
          </cell>
          <cell r="D269">
            <v>1325464</v>
          </cell>
          <cell r="E269">
            <v>1286129</v>
          </cell>
          <cell r="F269">
            <v>1339345</v>
          </cell>
          <cell r="G269">
            <v>44.1</v>
          </cell>
          <cell r="H269">
            <v>47.6</v>
          </cell>
          <cell r="I269">
            <v>43.4</v>
          </cell>
          <cell r="J269">
            <v>42</v>
          </cell>
          <cell r="K269">
            <v>43.6</v>
          </cell>
          <cell r="L269">
            <v>1016144</v>
          </cell>
          <cell r="M269">
            <v>247100</v>
          </cell>
          <cell r="N269">
            <v>251195</v>
          </cell>
          <cell r="O269">
            <v>259629</v>
          </cell>
          <cell r="P269">
            <v>258220</v>
          </cell>
          <cell r="Q269">
            <v>734350</v>
          </cell>
          <cell r="R269">
            <v>179499</v>
          </cell>
          <cell r="S269">
            <v>182267</v>
          </cell>
          <cell r="T269">
            <v>186679</v>
          </cell>
          <cell r="U269">
            <v>185905</v>
          </cell>
          <cell r="V269">
            <v>4158</v>
          </cell>
          <cell r="W269">
            <v>1021</v>
          </cell>
          <cell r="X269">
            <v>991</v>
          </cell>
          <cell r="Y269">
            <v>1041</v>
          </cell>
          <cell r="Z269">
            <v>1105</v>
          </cell>
          <cell r="AA269">
            <v>1068</v>
          </cell>
          <cell r="AB269">
            <v>267</v>
          </cell>
          <cell r="AC269">
            <v>267</v>
          </cell>
          <cell r="AD269">
            <v>267</v>
          </cell>
          <cell r="AE269">
            <v>267</v>
          </cell>
          <cell r="AF269">
            <v>1068</v>
          </cell>
          <cell r="AG269">
            <v>267</v>
          </cell>
          <cell r="AH269">
            <v>267</v>
          </cell>
          <cell r="AI269">
            <v>267</v>
          </cell>
          <cell r="AJ269">
            <v>267</v>
          </cell>
          <cell r="AK269">
            <v>0</v>
          </cell>
          <cell r="AL269">
            <v>0</v>
          </cell>
          <cell r="AM269">
            <v>0</v>
          </cell>
          <cell r="AN269">
            <v>0</v>
          </cell>
          <cell r="AO269">
            <v>0</v>
          </cell>
          <cell r="AP269">
            <v>0</v>
          </cell>
          <cell r="AQ269">
            <v>0</v>
          </cell>
          <cell r="AR269">
            <v>0</v>
          </cell>
          <cell r="AS269">
            <v>0</v>
          </cell>
          <cell r="AT269">
            <v>0</v>
          </cell>
          <cell r="AU269">
            <v>1171</v>
          </cell>
          <cell r="AV269">
            <v>140</v>
          </cell>
          <cell r="AW269">
            <v>302</v>
          </cell>
          <cell r="AX269">
            <v>371</v>
          </cell>
          <cell r="AY269">
            <v>358</v>
          </cell>
          <cell r="AZ269">
            <v>1171</v>
          </cell>
          <cell r="BA269">
            <v>140</v>
          </cell>
          <cell r="BB269">
            <v>302</v>
          </cell>
          <cell r="BC269">
            <v>371</v>
          </cell>
          <cell r="BD269">
            <v>358</v>
          </cell>
          <cell r="BE269">
            <v>258</v>
          </cell>
          <cell r="BF269">
            <v>64</v>
          </cell>
          <cell r="BG269">
            <v>65</v>
          </cell>
          <cell r="BH269">
            <v>64</v>
          </cell>
          <cell r="BI269">
            <v>65</v>
          </cell>
          <cell r="BJ269">
            <v>142</v>
          </cell>
          <cell r="BK269">
            <v>0</v>
          </cell>
          <cell r="BL269">
            <v>47</v>
          </cell>
          <cell r="BM269">
            <v>47</v>
          </cell>
          <cell r="BN269">
            <v>48</v>
          </cell>
          <cell r="BO269">
            <v>771</v>
          </cell>
          <cell r="BP269">
            <v>76</v>
          </cell>
          <cell r="BQ269">
            <v>190</v>
          </cell>
          <cell r="BR269">
            <v>260</v>
          </cell>
          <cell r="BS269">
            <v>245</v>
          </cell>
          <cell r="BT269">
            <v>0</v>
          </cell>
          <cell r="BU269">
            <v>0</v>
          </cell>
          <cell r="BV269">
            <v>0</v>
          </cell>
          <cell r="BW269">
            <v>0</v>
          </cell>
          <cell r="BX269">
            <v>0</v>
          </cell>
          <cell r="BY269">
            <v>1919</v>
          </cell>
          <cell r="BZ269">
            <v>614</v>
          </cell>
          <cell r="CA269">
            <v>422</v>
          </cell>
          <cell r="CB269">
            <v>403</v>
          </cell>
          <cell r="CC269">
            <v>480</v>
          </cell>
          <cell r="CD269">
            <v>0</v>
          </cell>
          <cell r="CE269">
            <v>0</v>
          </cell>
          <cell r="CF269">
            <v>0</v>
          </cell>
          <cell r="CG269">
            <v>0</v>
          </cell>
          <cell r="CH269">
            <v>0</v>
          </cell>
          <cell r="CI269">
            <v>381473</v>
          </cell>
          <cell r="CJ269">
            <v>92345</v>
          </cell>
          <cell r="CK269">
            <v>97256</v>
          </cell>
          <cell r="CL269">
            <v>98390</v>
          </cell>
          <cell r="CM269">
            <v>93482</v>
          </cell>
          <cell r="CN269">
            <v>323251</v>
          </cell>
          <cell r="CO269">
            <v>78227</v>
          </cell>
          <cell r="CP269">
            <v>82429</v>
          </cell>
          <cell r="CQ269">
            <v>83399</v>
          </cell>
          <cell r="CR269">
            <v>79196</v>
          </cell>
          <cell r="CS269">
            <v>21732</v>
          </cell>
          <cell r="CT269">
            <v>5259</v>
          </cell>
          <cell r="CU269">
            <v>5542</v>
          </cell>
          <cell r="CV269">
            <v>5607</v>
          </cell>
          <cell r="CW269">
            <v>5324</v>
          </cell>
          <cell r="CX269">
            <v>25836</v>
          </cell>
          <cell r="CY269">
            <v>6252</v>
          </cell>
          <cell r="CZ269">
            <v>6588</v>
          </cell>
          <cell r="DA269">
            <v>6666</v>
          </cell>
          <cell r="DB269">
            <v>6330</v>
          </cell>
          <cell r="DC269">
            <v>6858</v>
          </cell>
          <cell r="DD269">
            <v>1659</v>
          </cell>
          <cell r="DE269">
            <v>1749</v>
          </cell>
          <cell r="DF269">
            <v>1770</v>
          </cell>
          <cell r="DG269">
            <v>1680</v>
          </cell>
          <cell r="DH269">
            <v>3796</v>
          </cell>
          <cell r="DI269">
            <v>948</v>
          </cell>
          <cell r="DJ269">
            <v>948</v>
          </cell>
          <cell r="DK269">
            <v>948</v>
          </cell>
          <cell r="DL269">
            <v>952</v>
          </cell>
          <cell r="DM269">
            <v>0</v>
          </cell>
          <cell r="DN269">
            <v>0</v>
          </cell>
          <cell r="DO269">
            <v>0</v>
          </cell>
          <cell r="DP269">
            <v>0</v>
          </cell>
          <cell r="DQ269">
            <v>0</v>
          </cell>
          <cell r="DR269">
            <v>6855</v>
          </cell>
          <cell r="DS269">
            <v>0</v>
          </cell>
          <cell r="DT269">
            <v>893</v>
          </cell>
          <cell r="DU269">
            <v>3866</v>
          </cell>
          <cell r="DV269">
            <v>2096</v>
          </cell>
          <cell r="DW269">
            <v>4820</v>
          </cell>
          <cell r="DX269">
            <v>1205</v>
          </cell>
          <cell r="DY269">
            <v>1205</v>
          </cell>
          <cell r="DZ269">
            <v>1205</v>
          </cell>
          <cell r="EA269">
            <v>1205</v>
          </cell>
          <cell r="EB269">
            <v>0</v>
          </cell>
          <cell r="EC269">
            <v>0</v>
          </cell>
          <cell r="ED269">
            <v>0</v>
          </cell>
          <cell r="EE269">
            <v>0</v>
          </cell>
          <cell r="EF269">
            <v>0</v>
          </cell>
          <cell r="EG269">
            <v>0</v>
          </cell>
          <cell r="EH269">
            <v>0</v>
          </cell>
          <cell r="EI269">
            <v>0</v>
          </cell>
          <cell r="EJ269">
            <v>0</v>
          </cell>
          <cell r="EK269">
            <v>0</v>
          </cell>
          <cell r="EL269">
            <v>0</v>
          </cell>
          <cell r="EM269">
            <v>0</v>
          </cell>
          <cell r="EN269">
            <v>0</v>
          </cell>
          <cell r="EO269">
            <v>0</v>
          </cell>
          <cell r="EP269">
            <v>0</v>
          </cell>
          <cell r="EQ269">
            <v>8700</v>
          </cell>
          <cell r="ER269">
            <v>2238</v>
          </cell>
          <cell r="ES269">
            <v>2053</v>
          </cell>
          <cell r="ET269">
            <v>2053</v>
          </cell>
          <cell r="EU269">
            <v>2356</v>
          </cell>
          <cell r="EV269">
            <v>0</v>
          </cell>
          <cell r="EW269">
            <v>0</v>
          </cell>
          <cell r="EX269">
            <v>0</v>
          </cell>
          <cell r="EY269">
            <v>0</v>
          </cell>
          <cell r="EZ269">
            <v>0</v>
          </cell>
          <cell r="FA269">
            <v>3700</v>
          </cell>
          <cell r="FB269">
            <v>925</v>
          </cell>
          <cell r="FC269">
            <v>740</v>
          </cell>
          <cell r="FD269">
            <v>740</v>
          </cell>
          <cell r="FE269">
            <v>1295</v>
          </cell>
          <cell r="FF269">
            <v>900</v>
          </cell>
          <cell r="FG269">
            <v>180</v>
          </cell>
          <cell r="FH269">
            <v>243</v>
          </cell>
          <cell r="FI269">
            <v>270</v>
          </cell>
          <cell r="FJ269">
            <v>207</v>
          </cell>
          <cell r="FK269">
            <v>0</v>
          </cell>
          <cell r="FL269">
            <v>0</v>
          </cell>
          <cell r="FM269">
            <v>0</v>
          </cell>
          <cell r="FN269">
            <v>0</v>
          </cell>
          <cell r="FO269">
            <v>0</v>
          </cell>
          <cell r="FP269">
            <v>0</v>
          </cell>
          <cell r="FQ269">
            <v>0</v>
          </cell>
          <cell r="FR269">
            <v>0</v>
          </cell>
          <cell r="FS269">
            <v>0</v>
          </cell>
          <cell r="FT269">
            <v>0</v>
          </cell>
          <cell r="FU269">
            <v>496</v>
          </cell>
          <cell r="FV269">
            <v>124</v>
          </cell>
          <cell r="FW269">
            <v>124</v>
          </cell>
          <cell r="FX269">
            <v>124</v>
          </cell>
          <cell r="FY269">
            <v>124</v>
          </cell>
          <cell r="FZ269">
            <v>0</v>
          </cell>
          <cell r="GA269">
            <v>0</v>
          </cell>
          <cell r="GB269">
            <v>0</v>
          </cell>
          <cell r="GC269">
            <v>0</v>
          </cell>
          <cell r="GD269">
            <v>0</v>
          </cell>
          <cell r="GE269">
            <v>3980</v>
          </cell>
          <cell r="GF269">
            <v>1353</v>
          </cell>
          <cell r="GG269">
            <v>798</v>
          </cell>
          <cell r="GH269">
            <v>676</v>
          </cell>
          <cell r="GI269">
            <v>1153</v>
          </cell>
          <cell r="GJ269">
            <v>40697</v>
          </cell>
          <cell r="GK269">
            <v>9534</v>
          </cell>
          <cell r="GL269">
            <v>10603</v>
          </cell>
          <cell r="GM269">
            <v>9787</v>
          </cell>
          <cell r="GN269">
            <v>10773</v>
          </cell>
          <cell r="GO269">
            <v>5420</v>
          </cell>
          <cell r="GP269">
            <v>1355</v>
          </cell>
          <cell r="GQ269">
            <v>1355</v>
          </cell>
          <cell r="GR269">
            <v>1355</v>
          </cell>
          <cell r="GS269">
            <v>1355</v>
          </cell>
          <cell r="GT269">
            <v>100</v>
          </cell>
          <cell r="GU269">
            <v>25</v>
          </cell>
          <cell r="GV269">
            <v>25</v>
          </cell>
          <cell r="GW269">
            <v>25</v>
          </cell>
          <cell r="GX269">
            <v>25</v>
          </cell>
          <cell r="GY269">
            <v>5776</v>
          </cell>
          <cell r="GZ269">
            <v>1425</v>
          </cell>
          <cell r="HA269">
            <v>1425</v>
          </cell>
          <cell r="HB269">
            <v>1425</v>
          </cell>
          <cell r="HC269">
            <v>1501</v>
          </cell>
          <cell r="HD269">
            <v>0</v>
          </cell>
          <cell r="HE269">
            <v>0</v>
          </cell>
          <cell r="HF269">
            <v>0</v>
          </cell>
          <cell r="HG269">
            <v>0</v>
          </cell>
          <cell r="HH269">
            <v>0</v>
          </cell>
          <cell r="HI269">
            <v>148362</v>
          </cell>
          <cell r="HJ269">
            <v>35743</v>
          </cell>
          <cell r="HK269">
            <v>39033</v>
          </cell>
          <cell r="HL269">
            <v>36842</v>
          </cell>
          <cell r="HM269">
            <v>36744</v>
          </cell>
          <cell r="HN269">
            <v>4400</v>
          </cell>
          <cell r="HO269">
            <v>264</v>
          </cell>
          <cell r="HP269">
            <v>3432</v>
          </cell>
          <cell r="HQ269">
            <v>616</v>
          </cell>
          <cell r="HR269">
            <v>88</v>
          </cell>
          <cell r="HS269">
            <v>138300</v>
          </cell>
          <cell r="HT269">
            <v>34575</v>
          </cell>
          <cell r="HU269">
            <v>34575</v>
          </cell>
          <cell r="HV269">
            <v>34575</v>
          </cell>
          <cell r="HW269">
            <v>34575</v>
          </cell>
          <cell r="HX269">
            <v>1200</v>
          </cell>
          <cell r="HY269">
            <v>324</v>
          </cell>
          <cell r="HZ269">
            <v>312</v>
          </cell>
          <cell r="IA269">
            <v>312</v>
          </cell>
          <cell r="IB269">
            <v>252</v>
          </cell>
          <cell r="IC269">
            <v>4462</v>
          </cell>
          <cell r="ID269">
            <v>580</v>
          </cell>
          <cell r="IE269">
            <v>714</v>
          </cell>
          <cell r="IF269">
            <v>1339</v>
          </cell>
          <cell r="IG269">
            <v>1829</v>
          </cell>
          <cell r="IH269">
            <v>20500</v>
          </cell>
          <cell r="II269">
            <v>10250</v>
          </cell>
          <cell r="IJ269">
            <v>5125</v>
          </cell>
          <cell r="IK269">
            <v>3690</v>
          </cell>
          <cell r="IL269">
            <v>1435</v>
          </cell>
          <cell r="IM269">
            <v>10519</v>
          </cell>
          <cell r="IN269">
            <v>2349</v>
          </cell>
          <cell r="IO269">
            <v>2775</v>
          </cell>
          <cell r="IP269">
            <v>2747</v>
          </cell>
          <cell r="IQ269">
            <v>2648</v>
          </cell>
        </row>
        <row r="270">
          <cell r="B270">
            <v>2848224</v>
          </cell>
          <cell r="C270">
            <v>709663</v>
          </cell>
          <cell r="D270">
            <v>653417</v>
          </cell>
          <cell r="E270">
            <v>622269</v>
          </cell>
          <cell r="F270">
            <v>862875</v>
          </cell>
          <cell r="G270">
            <v>47.5</v>
          </cell>
          <cell r="H270">
            <v>51.1</v>
          </cell>
          <cell r="I270">
            <v>45.3</v>
          </cell>
          <cell r="J270">
            <v>41.6</v>
          </cell>
          <cell r="K270">
            <v>51.5</v>
          </cell>
          <cell r="L270">
            <v>528275</v>
          </cell>
          <cell r="M270">
            <v>124939</v>
          </cell>
          <cell r="N270">
            <v>133150</v>
          </cell>
          <cell r="O270">
            <v>143216</v>
          </cell>
          <cell r="P270">
            <v>126970</v>
          </cell>
          <cell r="Q270">
            <v>418697</v>
          </cell>
          <cell r="R270">
            <v>99092</v>
          </cell>
          <cell r="S270">
            <v>105644</v>
          </cell>
          <cell r="T270">
            <v>115423</v>
          </cell>
          <cell r="U270">
            <v>98538</v>
          </cell>
          <cell r="V270">
            <v>7651</v>
          </cell>
          <cell r="W270">
            <v>2140</v>
          </cell>
          <cell r="X270">
            <v>1677</v>
          </cell>
          <cell r="Y270">
            <v>1938</v>
          </cell>
          <cell r="Z270">
            <v>1896</v>
          </cell>
          <cell r="AA270">
            <v>1194</v>
          </cell>
          <cell r="AB270">
            <v>298</v>
          </cell>
          <cell r="AC270">
            <v>298</v>
          </cell>
          <cell r="AD270">
            <v>298</v>
          </cell>
          <cell r="AE270">
            <v>300</v>
          </cell>
          <cell r="AF270">
            <v>1194</v>
          </cell>
          <cell r="AG270">
            <v>298</v>
          </cell>
          <cell r="AH270">
            <v>298</v>
          </cell>
          <cell r="AI270">
            <v>298</v>
          </cell>
          <cell r="AJ270">
            <v>300</v>
          </cell>
          <cell r="AK270">
            <v>0</v>
          </cell>
          <cell r="AL270">
            <v>0</v>
          </cell>
          <cell r="AM270">
            <v>0</v>
          </cell>
          <cell r="AN270">
            <v>0</v>
          </cell>
          <cell r="AO270">
            <v>0</v>
          </cell>
          <cell r="AP270">
            <v>0</v>
          </cell>
          <cell r="AQ270">
            <v>0</v>
          </cell>
          <cell r="AR270">
            <v>0</v>
          </cell>
          <cell r="AS270">
            <v>0</v>
          </cell>
          <cell r="AT270">
            <v>0</v>
          </cell>
          <cell r="AU270">
            <v>1297</v>
          </cell>
          <cell r="AV270">
            <v>397</v>
          </cell>
          <cell r="AW270">
            <v>244</v>
          </cell>
          <cell r="AX270">
            <v>350</v>
          </cell>
          <cell r="AY270">
            <v>306</v>
          </cell>
          <cell r="AZ270">
            <v>1297</v>
          </cell>
          <cell r="BA270">
            <v>397</v>
          </cell>
          <cell r="BB270">
            <v>244</v>
          </cell>
          <cell r="BC270">
            <v>350</v>
          </cell>
          <cell r="BD270">
            <v>306</v>
          </cell>
          <cell r="BE270">
            <v>1030</v>
          </cell>
          <cell r="BF270">
            <v>315</v>
          </cell>
          <cell r="BG270">
            <v>172</v>
          </cell>
          <cell r="BH270">
            <v>273</v>
          </cell>
          <cell r="BI270">
            <v>270</v>
          </cell>
          <cell r="BJ270">
            <v>0</v>
          </cell>
          <cell r="BK270">
            <v>0</v>
          </cell>
          <cell r="BL270">
            <v>0</v>
          </cell>
          <cell r="BM270">
            <v>0</v>
          </cell>
          <cell r="BN270">
            <v>0</v>
          </cell>
          <cell r="BO270">
            <v>267</v>
          </cell>
          <cell r="BP270">
            <v>82</v>
          </cell>
          <cell r="BQ270">
            <v>72</v>
          </cell>
          <cell r="BR270">
            <v>77</v>
          </cell>
          <cell r="BS270">
            <v>36</v>
          </cell>
          <cell r="BT270">
            <v>0</v>
          </cell>
          <cell r="BU270">
            <v>0</v>
          </cell>
          <cell r="BV270">
            <v>0</v>
          </cell>
          <cell r="BW270">
            <v>0</v>
          </cell>
          <cell r="BX270">
            <v>0</v>
          </cell>
          <cell r="BY270">
            <v>5160</v>
          </cell>
          <cell r="BZ270">
            <v>1445</v>
          </cell>
          <cell r="CA270">
            <v>1135</v>
          </cell>
          <cell r="CB270">
            <v>1290</v>
          </cell>
          <cell r="CC270">
            <v>1290</v>
          </cell>
          <cell r="CD270">
            <v>0</v>
          </cell>
          <cell r="CE270">
            <v>0</v>
          </cell>
          <cell r="CF270">
            <v>0</v>
          </cell>
          <cell r="CG270">
            <v>0</v>
          </cell>
          <cell r="CH270">
            <v>0</v>
          </cell>
          <cell r="CI270">
            <v>176075</v>
          </cell>
          <cell r="CJ270">
            <v>39593</v>
          </cell>
          <cell r="CK270">
            <v>45805</v>
          </cell>
          <cell r="CL270">
            <v>51071</v>
          </cell>
          <cell r="CM270">
            <v>39606</v>
          </cell>
          <cell r="CN270">
            <v>152453</v>
          </cell>
          <cell r="CO270">
            <v>34097</v>
          </cell>
          <cell r="CP270">
            <v>39737</v>
          </cell>
          <cell r="CQ270">
            <v>44520</v>
          </cell>
          <cell r="CR270">
            <v>34099</v>
          </cell>
          <cell r="CS270">
            <v>6416</v>
          </cell>
          <cell r="CT270">
            <v>1602</v>
          </cell>
          <cell r="CU270">
            <v>1602</v>
          </cell>
          <cell r="CV270">
            <v>1602</v>
          </cell>
          <cell r="CW270">
            <v>1610</v>
          </cell>
          <cell r="CX270">
            <v>12184</v>
          </cell>
          <cell r="CY270">
            <v>2724</v>
          </cell>
          <cell r="CZ270">
            <v>3177</v>
          </cell>
          <cell r="DA270">
            <v>3558</v>
          </cell>
          <cell r="DB270">
            <v>2725</v>
          </cell>
          <cell r="DC270">
            <v>3232</v>
          </cell>
          <cell r="DD270">
            <v>723</v>
          </cell>
          <cell r="DE270">
            <v>842</v>
          </cell>
          <cell r="DF270">
            <v>944</v>
          </cell>
          <cell r="DG270">
            <v>723</v>
          </cell>
          <cell r="DH270">
            <v>1790</v>
          </cell>
          <cell r="DI270">
            <v>447</v>
          </cell>
          <cell r="DJ270">
            <v>447</v>
          </cell>
          <cell r="DK270">
            <v>447</v>
          </cell>
          <cell r="DL270">
            <v>449</v>
          </cell>
          <cell r="DM270">
            <v>0</v>
          </cell>
          <cell r="DN270">
            <v>0</v>
          </cell>
          <cell r="DO270">
            <v>0</v>
          </cell>
          <cell r="DP270">
            <v>0</v>
          </cell>
          <cell r="DQ270">
            <v>0</v>
          </cell>
          <cell r="DR270">
            <v>8198</v>
          </cell>
          <cell r="DS270">
            <v>0</v>
          </cell>
          <cell r="DT270">
            <v>2679</v>
          </cell>
          <cell r="DU270">
            <v>5519</v>
          </cell>
          <cell r="DV270">
            <v>0</v>
          </cell>
          <cell r="DW270">
            <v>0</v>
          </cell>
          <cell r="DX270">
            <v>0</v>
          </cell>
          <cell r="DY270">
            <v>0</v>
          </cell>
          <cell r="DZ270">
            <v>0</v>
          </cell>
          <cell r="EA270">
            <v>0</v>
          </cell>
          <cell r="EB270">
            <v>0</v>
          </cell>
          <cell r="EC270">
            <v>0</v>
          </cell>
          <cell r="ED270">
            <v>0</v>
          </cell>
          <cell r="EE270">
            <v>0</v>
          </cell>
          <cell r="EF270">
            <v>0</v>
          </cell>
          <cell r="EG270">
            <v>0</v>
          </cell>
          <cell r="EH270">
            <v>0</v>
          </cell>
          <cell r="EI270">
            <v>0</v>
          </cell>
          <cell r="EJ270">
            <v>0</v>
          </cell>
          <cell r="EK270">
            <v>0</v>
          </cell>
          <cell r="EL270">
            <v>0</v>
          </cell>
          <cell r="EM270">
            <v>0</v>
          </cell>
          <cell r="EN270">
            <v>0</v>
          </cell>
          <cell r="EO270">
            <v>0</v>
          </cell>
          <cell r="EP270">
            <v>0</v>
          </cell>
          <cell r="EQ270">
            <v>6720</v>
          </cell>
          <cell r="ER270">
            <v>1560</v>
          </cell>
          <cell r="ES270">
            <v>1624</v>
          </cell>
          <cell r="ET270">
            <v>1433</v>
          </cell>
          <cell r="EU270">
            <v>2103</v>
          </cell>
          <cell r="EV270">
            <v>900</v>
          </cell>
          <cell r="EW270">
            <v>180</v>
          </cell>
          <cell r="EX270">
            <v>252</v>
          </cell>
          <cell r="EY270">
            <v>243</v>
          </cell>
          <cell r="EZ270">
            <v>225</v>
          </cell>
          <cell r="FA270">
            <v>4120</v>
          </cell>
          <cell r="FB270">
            <v>1030</v>
          </cell>
          <cell r="FC270">
            <v>824</v>
          </cell>
          <cell r="FD270">
            <v>824</v>
          </cell>
          <cell r="FE270">
            <v>1442</v>
          </cell>
          <cell r="FF270">
            <v>300</v>
          </cell>
          <cell r="FG270">
            <v>60</v>
          </cell>
          <cell r="FH270">
            <v>81</v>
          </cell>
          <cell r="FI270">
            <v>90</v>
          </cell>
          <cell r="FJ270">
            <v>69</v>
          </cell>
          <cell r="FK270">
            <v>400</v>
          </cell>
          <cell r="FL270">
            <v>0</v>
          </cell>
          <cell r="FM270">
            <v>250</v>
          </cell>
          <cell r="FN270">
            <v>150</v>
          </cell>
          <cell r="FO270">
            <v>0</v>
          </cell>
          <cell r="FP270">
            <v>0</v>
          </cell>
          <cell r="FQ270">
            <v>0</v>
          </cell>
          <cell r="FR270">
            <v>0</v>
          </cell>
          <cell r="FS270">
            <v>0</v>
          </cell>
          <cell r="FT270">
            <v>0</v>
          </cell>
          <cell r="FU270">
            <v>512</v>
          </cell>
          <cell r="FV270">
            <v>128</v>
          </cell>
          <cell r="FW270">
            <v>128</v>
          </cell>
          <cell r="FX270">
            <v>128</v>
          </cell>
          <cell r="FY270">
            <v>128</v>
          </cell>
          <cell r="FZ270">
            <v>0</v>
          </cell>
          <cell r="GA270">
            <v>0</v>
          </cell>
          <cell r="GB270">
            <v>0</v>
          </cell>
          <cell r="GC270">
            <v>0</v>
          </cell>
          <cell r="GD270">
            <v>0</v>
          </cell>
          <cell r="GE270">
            <v>1568</v>
          </cell>
          <cell r="GF270">
            <v>869</v>
          </cell>
          <cell r="GG270">
            <v>0</v>
          </cell>
          <cell r="GH270">
            <v>0</v>
          </cell>
          <cell r="GI270">
            <v>699</v>
          </cell>
          <cell r="GJ270">
            <v>24421</v>
          </cell>
          <cell r="GK270">
            <v>5721</v>
          </cell>
          <cell r="GL270">
            <v>6363</v>
          </cell>
          <cell r="GM270">
            <v>5873</v>
          </cell>
          <cell r="GN270">
            <v>6464</v>
          </cell>
          <cell r="GO270">
            <v>4768</v>
          </cell>
          <cell r="GP270">
            <v>1163</v>
          </cell>
          <cell r="GQ270">
            <v>1158</v>
          </cell>
          <cell r="GR270">
            <v>1158</v>
          </cell>
          <cell r="GS270">
            <v>1289</v>
          </cell>
          <cell r="GT270">
            <v>240</v>
          </cell>
          <cell r="GU270">
            <v>60</v>
          </cell>
          <cell r="GV270">
            <v>60</v>
          </cell>
          <cell r="GW270">
            <v>60</v>
          </cell>
          <cell r="GX270">
            <v>60</v>
          </cell>
          <cell r="GY270">
            <v>2354</v>
          </cell>
          <cell r="GZ270">
            <v>416</v>
          </cell>
          <cell r="HA270">
            <v>581</v>
          </cell>
          <cell r="HB270">
            <v>254</v>
          </cell>
          <cell r="HC270">
            <v>1103</v>
          </cell>
          <cell r="HD270">
            <v>400</v>
          </cell>
          <cell r="HE270">
            <v>100</v>
          </cell>
          <cell r="HF270">
            <v>100</v>
          </cell>
          <cell r="HG270">
            <v>100</v>
          </cell>
          <cell r="HH270">
            <v>100</v>
          </cell>
          <cell r="HI270">
            <v>86841</v>
          </cell>
          <cell r="HJ270">
            <v>20748</v>
          </cell>
          <cell r="HK270">
            <v>22129</v>
          </cell>
          <cell r="HL270">
            <v>21802</v>
          </cell>
          <cell r="HM270">
            <v>22162</v>
          </cell>
          <cell r="HN270">
            <v>1700</v>
          </cell>
          <cell r="HO270">
            <v>102</v>
          </cell>
          <cell r="HP270">
            <v>1326</v>
          </cell>
          <cell r="HQ270">
            <v>238</v>
          </cell>
          <cell r="HR270">
            <v>34</v>
          </cell>
          <cell r="HS270">
            <v>79000</v>
          </cell>
          <cell r="HT270">
            <v>19750</v>
          </cell>
          <cell r="HU270">
            <v>19750</v>
          </cell>
          <cell r="HV270">
            <v>19750</v>
          </cell>
          <cell r="HW270">
            <v>19750</v>
          </cell>
          <cell r="HX270">
            <v>700</v>
          </cell>
          <cell r="HY270">
            <v>189</v>
          </cell>
          <cell r="HZ270">
            <v>182</v>
          </cell>
          <cell r="IA270">
            <v>182</v>
          </cell>
          <cell r="IB270">
            <v>147</v>
          </cell>
          <cell r="IC270">
            <v>5441</v>
          </cell>
          <cell r="ID270">
            <v>707</v>
          </cell>
          <cell r="IE270">
            <v>871</v>
          </cell>
          <cell r="IF270">
            <v>1632</v>
          </cell>
          <cell r="IG270">
            <v>2231</v>
          </cell>
          <cell r="IH270">
            <v>32860</v>
          </cell>
          <cell r="II270">
            <v>16430</v>
          </cell>
          <cell r="IJ270">
            <v>8215</v>
          </cell>
          <cell r="IK270">
            <v>5915</v>
          </cell>
          <cell r="IL270">
            <v>2300</v>
          </cell>
          <cell r="IM270">
            <v>16425</v>
          </cell>
          <cell r="IN270">
            <v>3668</v>
          </cell>
          <cell r="IO270">
            <v>4333</v>
          </cell>
          <cell r="IP270">
            <v>4290</v>
          </cell>
          <cell r="IQ270">
            <v>4134</v>
          </cell>
        </row>
        <row r="271">
          <cell r="B271">
            <v>2068521</v>
          </cell>
          <cell r="C271">
            <v>585880</v>
          </cell>
          <cell r="D271">
            <v>508075</v>
          </cell>
          <cell r="E271">
            <v>469920</v>
          </cell>
          <cell r="F271">
            <v>504646</v>
          </cell>
          <cell r="G271">
            <v>42.5</v>
          </cell>
          <cell r="H271">
            <v>48.9</v>
          </cell>
          <cell r="I271">
            <v>41.9</v>
          </cell>
          <cell r="J271">
            <v>38.6</v>
          </cell>
          <cell r="K271">
            <v>40.799999999999997</v>
          </cell>
          <cell r="L271">
            <v>466449</v>
          </cell>
          <cell r="M271">
            <v>110426</v>
          </cell>
          <cell r="N271">
            <v>119071</v>
          </cell>
          <cell r="O271">
            <v>121725</v>
          </cell>
          <cell r="P271">
            <v>115227</v>
          </cell>
          <cell r="Q271">
            <v>351562</v>
          </cell>
          <cell r="R271">
            <v>82434</v>
          </cell>
          <cell r="S271">
            <v>90088</v>
          </cell>
          <cell r="T271">
            <v>92302</v>
          </cell>
          <cell r="U271">
            <v>86738</v>
          </cell>
          <cell r="V271">
            <v>2813</v>
          </cell>
          <cell r="W271">
            <v>494</v>
          </cell>
          <cell r="X271">
            <v>749</v>
          </cell>
          <cell r="Y271">
            <v>751</v>
          </cell>
          <cell r="Z271">
            <v>819</v>
          </cell>
          <cell r="AA271">
            <v>1011</v>
          </cell>
          <cell r="AB271">
            <v>133</v>
          </cell>
          <cell r="AC271">
            <v>292</v>
          </cell>
          <cell r="AD271">
            <v>292</v>
          </cell>
          <cell r="AE271">
            <v>294</v>
          </cell>
          <cell r="AF271">
            <v>1011</v>
          </cell>
          <cell r="AG271">
            <v>133</v>
          </cell>
          <cell r="AH271">
            <v>292</v>
          </cell>
          <cell r="AI271">
            <v>292</v>
          </cell>
          <cell r="AJ271">
            <v>294</v>
          </cell>
          <cell r="AK271">
            <v>0</v>
          </cell>
          <cell r="AL271">
            <v>0</v>
          </cell>
          <cell r="AM271">
            <v>0</v>
          </cell>
          <cell r="AN271">
            <v>0</v>
          </cell>
          <cell r="AO271">
            <v>0</v>
          </cell>
          <cell r="AP271">
            <v>0</v>
          </cell>
          <cell r="AQ271">
            <v>0</v>
          </cell>
          <cell r="AR271">
            <v>0</v>
          </cell>
          <cell r="AS271">
            <v>0</v>
          </cell>
          <cell r="AT271">
            <v>0</v>
          </cell>
          <cell r="AU271">
            <v>632</v>
          </cell>
          <cell r="AV271">
            <v>33</v>
          </cell>
          <cell r="AW271">
            <v>200</v>
          </cell>
          <cell r="AX271">
            <v>202</v>
          </cell>
          <cell r="AY271">
            <v>197</v>
          </cell>
          <cell r="AZ271">
            <v>632</v>
          </cell>
          <cell r="BA271">
            <v>33</v>
          </cell>
          <cell r="BB271">
            <v>200</v>
          </cell>
          <cell r="BC271">
            <v>202</v>
          </cell>
          <cell r="BD271">
            <v>197</v>
          </cell>
          <cell r="BE271">
            <v>500</v>
          </cell>
          <cell r="BF271">
            <v>0</v>
          </cell>
          <cell r="BG271">
            <v>167</v>
          </cell>
          <cell r="BH271">
            <v>169</v>
          </cell>
          <cell r="BI271">
            <v>164</v>
          </cell>
          <cell r="BJ271">
            <v>0</v>
          </cell>
          <cell r="BK271">
            <v>0</v>
          </cell>
          <cell r="BL271">
            <v>0</v>
          </cell>
          <cell r="BM271">
            <v>0</v>
          </cell>
          <cell r="BN271">
            <v>0</v>
          </cell>
          <cell r="BO271">
            <v>132</v>
          </cell>
          <cell r="BP271">
            <v>33</v>
          </cell>
          <cell r="BQ271">
            <v>33</v>
          </cell>
          <cell r="BR271">
            <v>33</v>
          </cell>
          <cell r="BS271">
            <v>33</v>
          </cell>
          <cell r="BT271">
            <v>0</v>
          </cell>
          <cell r="BU271">
            <v>0</v>
          </cell>
          <cell r="BV271">
            <v>0</v>
          </cell>
          <cell r="BW271">
            <v>0</v>
          </cell>
          <cell r="BX271">
            <v>0</v>
          </cell>
          <cell r="BY271">
            <v>1170</v>
          </cell>
          <cell r="BZ271">
            <v>328</v>
          </cell>
          <cell r="CA271">
            <v>257</v>
          </cell>
          <cell r="CB271">
            <v>257</v>
          </cell>
          <cell r="CC271">
            <v>328</v>
          </cell>
          <cell r="CD271">
            <v>0</v>
          </cell>
          <cell r="CE271">
            <v>0</v>
          </cell>
          <cell r="CF271">
            <v>0</v>
          </cell>
          <cell r="CG271">
            <v>0</v>
          </cell>
          <cell r="CH271">
            <v>0</v>
          </cell>
          <cell r="CI271">
            <v>167734</v>
          </cell>
          <cell r="CJ271">
            <v>38721</v>
          </cell>
          <cell r="CK271">
            <v>43542</v>
          </cell>
          <cell r="CL271">
            <v>43542</v>
          </cell>
          <cell r="CM271">
            <v>41929</v>
          </cell>
          <cell r="CN271">
            <v>146016</v>
          </cell>
          <cell r="CO271">
            <v>33585</v>
          </cell>
          <cell r="CP271">
            <v>37965</v>
          </cell>
          <cell r="CQ271">
            <v>37965</v>
          </cell>
          <cell r="CR271">
            <v>36501</v>
          </cell>
          <cell r="CS271">
            <v>5244</v>
          </cell>
          <cell r="CT271">
            <v>1311</v>
          </cell>
          <cell r="CU271">
            <v>1311</v>
          </cell>
          <cell r="CV271">
            <v>1311</v>
          </cell>
          <cell r="CW271">
            <v>1311</v>
          </cell>
          <cell r="CX271">
            <v>11667</v>
          </cell>
          <cell r="CY271">
            <v>2685</v>
          </cell>
          <cell r="CZ271">
            <v>3033</v>
          </cell>
          <cell r="DA271">
            <v>3033</v>
          </cell>
          <cell r="DB271">
            <v>2916</v>
          </cell>
          <cell r="DC271">
            <v>3093</v>
          </cell>
          <cell r="DD271">
            <v>711</v>
          </cell>
          <cell r="DE271">
            <v>804</v>
          </cell>
          <cell r="DF271">
            <v>804</v>
          </cell>
          <cell r="DG271">
            <v>774</v>
          </cell>
          <cell r="DH271">
            <v>1714</v>
          </cell>
          <cell r="DI271">
            <v>429</v>
          </cell>
          <cell r="DJ271">
            <v>429</v>
          </cell>
          <cell r="DK271">
            <v>429</v>
          </cell>
          <cell r="DL271">
            <v>427</v>
          </cell>
          <cell r="DM271">
            <v>0</v>
          </cell>
          <cell r="DN271">
            <v>0</v>
          </cell>
          <cell r="DO271">
            <v>0</v>
          </cell>
          <cell r="DP271">
            <v>0</v>
          </cell>
          <cell r="DQ271">
            <v>0</v>
          </cell>
          <cell r="DR271">
            <v>4380</v>
          </cell>
          <cell r="DS271">
            <v>0</v>
          </cell>
          <cell r="DT271">
            <v>893</v>
          </cell>
          <cell r="DU271">
            <v>3487</v>
          </cell>
          <cell r="DV271">
            <v>0</v>
          </cell>
          <cell r="DW271">
            <v>0</v>
          </cell>
          <cell r="DX271">
            <v>0</v>
          </cell>
          <cell r="DY271">
            <v>0</v>
          </cell>
          <cell r="DZ271">
            <v>0</v>
          </cell>
          <cell r="EA271">
            <v>0</v>
          </cell>
          <cell r="EB271">
            <v>0</v>
          </cell>
          <cell r="EC271">
            <v>0</v>
          </cell>
          <cell r="ED271">
            <v>0</v>
          </cell>
          <cell r="EE271">
            <v>0</v>
          </cell>
          <cell r="EF271">
            <v>0</v>
          </cell>
          <cell r="EG271">
            <v>0</v>
          </cell>
          <cell r="EH271">
            <v>0</v>
          </cell>
          <cell r="EI271">
            <v>0</v>
          </cell>
          <cell r="EJ271">
            <v>0</v>
          </cell>
          <cell r="EK271">
            <v>0</v>
          </cell>
          <cell r="EL271">
            <v>0</v>
          </cell>
          <cell r="EM271">
            <v>0</v>
          </cell>
          <cell r="EN271">
            <v>0</v>
          </cell>
          <cell r="EO271">
            <v>0</v>
          </cell>
          <cell r="EP271">
            <v>0</v>
          </cell>
          <cell r="EQ271">
            <v>10350</v>
          </cell>
          <cell r="ER271">
            <v>2705</v>
          </cell>
          <cell r="ES271">
            <v>2344</v>
          </cell>
          <cell r="ET271">
            <v>2580</v>
          </cell>
          <cell r="EU271">
            <v>2721</v>
          </cell>
          <cell r="EV271">
            <v>0</v>
          </cell>
          <cell r="EW271">
            <v>0</v>
          </cell>
          <cell r="EX271">
            <v>0</v>
          </cell>
          <cell r="EY271">
            <v>0</v>
          </cell>
          <cell r="EZ271">
            <v>0</v>
          </cell>
          <cell r="FA271">
            <v>2500</v>
          </cell>
          <cell r="FB271">
            <v>625</v>
          </cell>
          <cell r="FC271">
            <v>500</v>
          </cell>
          <cell r="FD271">
            <v>500</v>
          </cell>
          <cell r="FE271">
            <v>875</v>
          </cell>
          <cell r="FF271">
            <v>400</v>
          </cell>
          <cell r="FG271">
            <v>80</v>
          </cell>
          <cell r="FH271">
            <v>108</v>
          </cell>
          <cell r="FI271">
            <v>120</v>
          </cell>
          <cell r="FJ271">
            <v>92</v>
          </cell>
          <cell r="FK271">
            <v>0</v>
          </cell>
          <cell r="FL271">
            <v>0</v>
          </cell>
          <cell r="FM271">
            <v>0</v>
          </cell>
          <cell r="FN271">
            <v>0</v>
          </cell>
          <cell r="FO271">
            <v>0</v>
          </cell>
          <cell r="FP271">
            <v>0</v>
          </cell>
          <cell r="FQ271">
            <v>0</v>
          </cell>
          <cell r="FR271">
            <v>0</v>
          </cell>
          <cell r="FS271">
            <v>0</v>
          </cell>
          <cell r="FT271">
            <v>0</v>
          </cell>
          <cell r="FU271">
            <v>659</v>
          </cell>
          <cell r="FV271">
            <v>39</v>
          </cell>
          <cell r="FW271">
            <v>206</v>
          </cell>
          <cell r="FX271">
            <v>207</v>
          </cell>
          <cell r="FY271">
            <v>207</v>
          </cell>
          <cell r="FZ271">
            <v>0</v>
          </cell>
          <cell r="GA271">
            <v>0</v>
          </cell>
          <cell r="GB271">
            <v>0</v>
          </cell>
          <cell r="GC271">
            <v>0</v>
          </cell>
          <cell r="GD271">
            <v>0</v>
          </cell>
          <cell r="GE271">
            <v>3212</v>
          </cell>
          <cell r="GF271">
            <v>451</v>
          </cell>
          <cell r="GG271">
            <v>816</v>
          </cell>
          <cell r="GH271">
            <v>747</v>
          </cell>
          <cell r="GI271">
            <v>1198</v>
          </cell>
          <cell r="GJ271">
            <v>21002</v>
          </cell>
          <cell r="GK271">
            <v>4920</v>
          </cell>
          <cell r="GL271">
            <v>5472</v>
          </cell>
          <cell r="GM271">
            <v>5051</v>
          </cell>
          <cell r="GN271">
            <v>5559</v>
          </cell>
          <cell r="GO271">
            <v>1831</v>
          </cell>
          <cell r="GP271">
            <v>475</v>
          </cell>
          <cell r="GQ271">
            <v>475</v>
          </cell>
          <cell r="GR271">
            <v>475</v>
          </cell>
          <cell r="GS271">
            <v>406</v>
          </cell>
          <cell r="GT271">
            <v>240</v>
          </cell>
          <cell r="GU271">
            <v>60</v>
          </cell>
          <cell r="GV271">
            <v>60</v>
          </cell>
          <cell r="GW271">
            <v>60</v>
          </cell>
          <cell r="GX271">
            <v>60</v>
          </cell>
          <cell r="GY271">
            <v>5404</v>
          </cell>
          <cell r="GZ271">
            <v>644</v>
          </cell>
          <cell r="HA271">
            <v>1680</v>
          </cell>
          <cell r="HB271">
            <v>1380</v>
          </cell>
          <cell r="HC271">
            <v>1700</v>
          </cell>
          <cell r="HD271">
            <v>420</v>
          </cell>
          <cell r="HE271">
            <v>105</v>
          </cell>
          <cell r="HF271">
            <v>105</v>
          </cell>
          <cell r="HG271">
            <v>105</v>
          </cell>
          <cell r="HH271">
            <v>105</v>
          </cell>
          <cell r="HI271">
            <v>76758</v>
          </cell>
          <cell r="HJ271">
            <v>18224</v>
          </cell>
          <cell r="HK271">
            <v>20046</v>
          </cell>
          <cell r="HL271">
            <v>19155</v>
          </cell>
          <cell r="HM271">
            <v>19333</v>
          </cell>
          <cell r="HN271">
            <v>2353</v>
          </cell>
          <cell r="HO271">
            <v>141</v>
          </cell>
          <cell r="HP271">
            <v>1835</v>
          </cell>
          <cell r="HQ271">
            <v>330</v>
          </cell>
          <cell r="HR271">
            <v>47</v>
          </cell>
          <cell r="HS271">
            <v>69600</v>
          </cell>
          <cell r="HT271">
            <v>17400</v>
          </cell>
          <cell r="HU271">
            <v>17400</v>
          </cell>
          <cell r="HV271">
            <v>17400</v>
          </cell>
          <cell r="HW271">
            <v>17400</v>
          </cell>
          <cell r="HX271">
            <v>419</v>
          </cell>
          <cell r="HY271">
            <v>113</v>
          </cell>
          <cell r="HZ271">
            <v>109</v>
          </cell>
          <cell r="IA271">
            <v>109</v>
          </cell>
          <cell r="IB271">
            <v>88</v>
          </cell>
          <cell r="IC271">
            <v>4386</v>
          </cell>
          <cell r="ID271">
            <v>570</v>
          </cell>
          <cell r="IE271">
            <v>702</v>
          </cell>
          <cell r="IF271">
            <v>1316</v>
          </cell>
          <cell r="IG271">
            <v>1798</v>
          </cell>
          <cell r="IH271">
            <v>14564</v>
          </cell>
          <cell r="II271">
            <v>7283</v>
          </cell>
          <cell r="IJ271">
            <v>3641</v>
          </cell>
          <cell r="IK271">
            <v>2621</v>
          </cell>
          <cell r="IL271">
            <v>1019</v>
          </cell>
          <cell r="IM271">
            <v>2022</v>
          </cell>
          <cell r="IN271">
            <v>452</v>
          </cell>
          <cell r="IO271">
            <v>533</v>
          </cell>
          <cell r="IP271">
            <v>528</v>
          </cell>
          <cell r="IQ271">
            <v>509</v>
          </cell>
        </row>
        <row r="272">
          <cell r="B272">
            <v>7337753</v>
          </cell>
          <cell r="C272">
            <v>1864146</v>
          </cell>
          <cell r="D272">
            <v>1775771</v>
          </cell>
          <cell r="E272">
            <v>1805519</v>
          </cell>
          <cell r="F272">
            <v>1892317</v>
          </cell>
          <cell r="G272">
            <v>52.1</v>
          </cell>
          <cell r="H272">
            <v>55</v>
          </cell>
          <cell r="I272">
            <v>51.3</v>
          </cell>
          <cell r="J272">
            <v>51</v>
          </cell>
          <cell r="K272">
            <v>51.4</v>
          </cell>
          <cell r="L272">
            <v>1062280</v>
          </cell>
          <cell r="M272">
            <v>208436</v>
          </cell>
          <cell r="N272">
            <v>243163</v>
          </cell>
          <cell r="O272">
            <v>313568</v>
          </cell>
          <cell r="P272">
            <v>297113</v>
          </cell>
          <cell r="Q272">
            <v>765536</v>
          </cell>
          <cell r="R272">
            <v>137575</v>
          </cell>
          <cell r="S272">
            <v>167271</v>
          </cell>
          <cell r="T272">
            <v>237981</v>
          </cell>
          <cell r="U272">
            <v>222709</v>
          </cell>
          <cell r="V272">
            <v>12295</v>
          </cell>
          <cell r="W272">
            <v>4634</v>
          </cell>
          <cell r="X272">
            <v>1703</v>
          </cell>
          <cell r="Y272">
            <v>1514</v>
          </cell>
          <cell r="Z272">
            <v>4444</v>
          </cell>
          <cell r="AA272">
            <v>6511</v>
          </cell>
          <cell r="AB272">
            <v>2998</v>
          </cell>
          <cell r="AC272">
            <v>257</v>
          </cell>
          <cell r="AD272">
            <v>258</v>
          </cell>
          <cell r="AE272">
            <v>2998</v>
          </cell>
          <cell r="AF272">
            <v>1030</v>
          </cell>
          <cell r="AG272">
            <v>258</v>
          </cell>
          <cell r="AH272">
            <v>257</v>
          </cell>
          <cell r="AI272">
            <v>258</v>
          </cell>
          <cell r="AJ272">
            <v>257</v>
          </cell>
          <cell r="AK272">
            <v>0</v>
          </cell>
          <cell r="AL272">
            <v>0</v>
          </cell>
          <cell r="AM272">
            <v>0</v>
          </cell>
          <cell r="AN272">
            <v>0</v>
          </cell>
          <cell r="AO272">
            <v>0</v>
          </cell>
          <cell r="AP272">
            <v>5481</v>
          </cell>
          <cell r="AQ272">
            <v>2740</v>
          </cell>
          <cell r="AR272">
            <v>0</v>
          </cell>
          <cell r="AS272">
            <v>0</v>
          </cell>
          <cell r="AT272">
            <v>2741</v>
          </cell>
          <cell r="AU272">
            <v>1989</v>
          </cell>
          <cell r="AV272">
            <v>497</v>
          </cell>
          <cell r="AW272">
            <v>497</v>
          </cell>
          <cell r="AX272">
            <v>497</v>
          </cell>
          <cell r="AY272">
            <v>498</v>
          </cell>
          <cell r="AZ272">
            <v>1989</v>
          </cell>
          <cell r="BA272">
            <v>497</v>
          </cell>
          <cell r="BB272">
            <v>497</v>
          </cell>
          <cell r="BC272">
            <v>497</v>
          </cell>
          <cell r="BD272">
            <v>498</v>
          </cell>
          <cell r="BE272">
            <v>1000</v>
          </cell>
          <cell r="BF272">
            <v>250</v>
          </cell>
          <cell r="BG272">
            <v>250</v>
          </cell>
          <cell r="BH272">
            <v>250</v>
          </cell>
          <cell r="BI272">
            <v>250</v>
          </cell>
          <cell r="BJ272">
            <v>0</v>
          </cell>
          <cell r="BK272">
            <v>0</v>
          </cell>
          <cell r="BL272">
            <v>0</v>
          </cell>
          <cell r="BM272">
            <v>0</v>
          </cell>
          <cell r="BN272">
            <v>0</v>
          </cell>
          <cell r="BO272">
            <v>989</v>
          </cell>
          <cell r="BP272">
            <v>247</v>
          </cell>
          <cell r="BQ272">
            <v>247</v>
          </cell>
          <cell r="BR272">
            <v>247</v>
          </cell>
          <cell r="BS272">
            <v>248</v>
          </cell>
          <cell r="BT272">
            <v>0</v>
          </cell>
          <cell r="BU272">
            <v>0</v>
          </cell>
          <cell r="BV272">
            <v>0</v>
          </cell>
          <cell r="BW272">
            <v>0</v>
          </cell>
          <cell r="BX272">
            <v>0</v>
          </cell>
          <cell r="BY272">
            <v>3795</v>
          </cell>
          <cell r="BZ272">
            <v>1139</v>
          </cell>
          <cell r="CA272">
            <v>949</v>
          </cell>
          <cell r="CB272">
            <v>759</v>
          </cell>
          <cell r="CC272">
            <v>948</v>
          </cell>
          <cell r="CD272">
            <v>0</v>
          </cell>
          <cell r="CE272">
            <v>0</v>
          </cell>
          <cell r="CF272">
            <v>0</v>
          </cell>
          <cell r="CG272">
            <v>0</v>
          </cell>
          <cell r="CH272">
            <v>0</v>
          </cell>
          <cell r="CI272">
            <v>235058</v>
          </cell>
          <cell r="CJ272">
            <v>63719</v>
          </cell>
          <cell r="CK272">
            <v>59893</v>
          </cell>
          <cell r="CL272">
            <v>56842</v>
          </cell>
          <cell r="CM272">
            <v>54604</v>
          </cell>
          <cell r="CN272">
            <v>204338</v>
          </cell>
          <cell r="CO272">
            <v>55582</v>
          </cell>
          <cell r="CP272">
            <v>52110</v>
          </cell>
          <cell r="CQ272">
            <v>49338</v>
          </cell>
          <cell r="CR272">
            <v>47308</v>
          </cell>
          <cell r="CS272">
            <v>7659</v>
          </cell>
          <cell r="CT272">
            <v>1915</v>
          </cell>
          <cell r="CU272">
            <v>1915</v>
          </cell>
          <cell r="CV272">
            <v>1915</v>
          </cell>
          <cell r="CW272">
            <v>1914</v>
          </cell>
          <cell r="CX272">
            <v>16329</v>
          </cell>
          <cell r="CY272">
            <v>4443</v>
          </cell>
          <cell r="CZ272">
            <v>4164</v>
          </cell>
          <cell r="DA272">
            <v>3942</v>
          </cell>
          <cell r="DB272">
            <v>3780</v>
          </cell>
          <cell r="DC272">
            <v>4333</v>
          </cell>
          <cell r="DD272">
            <v>1179</v>
          </cell>
          <cell r="DE272">
            <v>1104</v>
          </cell>
          <cell r="DF272">
            <v>1047</v>
          </cell>
          <cell r="DG272">
            <v>1003</v>
          </cell>
          <cell r="DH272">
            <v>2399</v>
          </cell>
          <cell r="DI272">
            <v>600</v>
          </cell>
          <cell r="DJ272">
            <v>600</v>
          </cell>
          <cell r="DK272">
            <v>600</v>
          </cell>
          <cell r="DL272">
            <v>599</v>
          </cell>
          <cell r="DM272">
            <v>0</v>
          </cell>
          <cell r="DN272">
            <v>0</v>
          </cell>
          <cell r="DO272">
            <v>0</v>
          </cell>
          <cell r="DP272">
            <v>0</v>
          </cell>
          <cell r="DQ272">
            <v>0</v>
          </cell>
          <cell r="DR272">
            <v>16830</v>
          </cell>
          <cell r="DS272">
            <v>0</v>
          </cell>
          <cell r="DT272">
            <v>3035</v>
          </cell>
          <cell r="DU272">
            <v>8438</v>
          </cell>
          <cell r="DV272">
            <v>5357</v>
          </cell>
          <cell r="DW272">
            <v>8035</v>
          </cell>
          <cell r="DX272">
            <v>2009</v>
          </cell>
          <cell r="DY272">
            <v>2008</v>
          </cell>
          <cell r="DZ272">
            <v>2009</v>
          </cell>
          <cell r="EA272">
            <v>2009</v>
          </cell>
          <cell r="EB272">
            <v>0</v>
          </cell>
          <cell r="EC272">
            <v>0</v>
          </cell>
          <cell r="ED272">
            <v>0</v>
          </cell>
          <cell r="EE272">
            <v>0</v>
          </cell>
          <cell r="EF272">
            <v>0</v>
          </cell>
          <cell r="EG272">
            <v>0</v>
          </cell>
          <cell r="EH272">
            <v>0</v>
          </cell>
          <cell r="EI272">
            <v>0</v>
          </cell>
          <cell r="EJ272">
            <v>0</v>
          </cell>
          <cell r="EK272">
            <v>0</v>
          </cell>
          <cell r="EL272">
            <v>0</v>
          </cell>
          <cell r="EM272">
            <v>0</v>
          </cell>
          <cell r="EN272">
            <v>0</v>
          </cell>
          <cell r="EO272">
            <v>0</v>
          </cell>
          <cell r="EP272">
            <v>0</v>
          </cell>
          <cell r="EQ272">
            <v>7506</v>
          </cell>
          <cell r="ER272">
            <v>1846</v>
          </cell>
          <cell r="ES272">
            <v>1670</v>
          </cell>
          <cell r="ET272">
            <v>1974</v>
          </cell>
          <cell r="EU272">
            <v>2016</v>
          </cell>
          <cell r="EV272">
            <v>1954</v>
          </cell>
          <cell r="EW272">
            <v>461</v>
          </cell>
          <cell r="EX272">
            <v>452</v>
          </cell>
          <cell r="EY272">
            <v>583</v>
          </cell>
          <cell r="EZ272">
            <v>458</v>
          </cell>
          <cell r="FA272">
            <v>3100</v>
          </cell>
          <cell r="FB272">
            <v>775</v>
          </cell>
          <cell r="FC272">
            <v>620</v>
          </cell>
          <cell r="FD272">
            <v>620</v>
          </cell>
          <cell r="FE272">
            <v>1085</v>
          </cell>
          <cell r="FF272">
            <v>600</v>
          </cell>
          <cell r="FG272">
            <v>120</v>
          </cell>
          <cell r="FH272">
            <v>162</v>
          </cell>
          <cell r="FI272">
            <v>180</v>
          </cell>
          <cell r="FJ272">
            <v>138</v>
          </cell>
          <cell r="FK272">
            <v>160</v>
          </cell>
          <cell r="FL272">
            <v>40</v>
          </cell>
          <cell r="FM272">
            <v>40</v>
          </cell>
          <cell r="FN272">
            <v>40</v>
          </cell>
          <cell r="FO272">
            <v>40</v>
          </cell>
          <cell r="FP272">
            <v>0</v>
          </cell>
          <cell r="FQ272">
            <v>0</v>
          </cell>
          <cell r="FR272">
            <v>0</v>
          </cell>
          <cell r="FS272">
            <v>0</v>
          </cell>
          <cell r="FT272">
            <v>0</v>
          </cell>
          <cell r="FU272">
            <v>604</v>
          </cell>
          <cell r="FV272">
            <v>151</v>
          </cell>
          <cell r="FW272">
            <v>151</v>
          </cell>
          <cell r="FX272">
            <v>151</v>
          </cell>
          <cell r="FY272">
            <v>151</v>
          </cell>
          <cell r="FZ272">
            <v>0</v>
          </cell>
          <cell r="GA272">
            <v>0</v>
          </cell>
          <cell r="GB272">
            <v>0</v>
          </cell>
          <cell r="GC272">
            <v>0</v>
          </cell>
          <cell r="GD272">
            <v>0</v>
          </cell>
          <cell r="GE272">
            <v>8191</v>
          </cell>
          <cell r="GF272">
            <v>2048</v>
          </cell>
          <cell r="GG272">
            <v>2048</v>
          </cell>
          <cell r="GH272">
            <v>2048</v>
          </cell>
          <cell r="GI272">
            <v>2047</v>
          </cell>
          <cell r="GJ272">
            <v>43990</v>
          </cell>
          <cell r="GK272">
            <v>10306</v>
          </cell>
          <cell r="GL272">
            <v>11461</v>
          </cell>
          <cell r="GM272">
            <v>10579</v>
          </cell>
          <cell r="GN272">
            <v>11644</v>
          </cell>
          <cell r="GO272">
            <v>2774</v>
          </cell>
          <cell r="GP272">
            <v>700</v>
          </cell>
          <cell r="GQ272">
            <v>692</v>
          </cell>
          <cell r="GR272">
            <v>690</v>
          </cell>
          <cell r="GS272">
            <v>692</v>
          </cell>
          <cell r="GT272">
            <v>240</v>
          </cell>
          <cell r="GU272">
            <v>60</v>
          </cell>
          <cell r="GV272">
            <v>60</v>
          </cell>
          <cell r="GW272">
            <v>60</v>
          </cell>
          <cell r="GX272">
            <v>60</v>
          </cell>
          <cell r="GY272">
            <v>3612</v>
          </cell>
          <cell r="GZ272">
            <v>822</v>
          </cell>
          <cell r="HA272">
            <v>930</v>
          </cell>
          <cell r="HB272">
            <v>930</v>
          </cell>
          <cell r="HC272">
            <v>930</v>
          </cell>
          <cell r="HD272">
            <v>128</v>
          </cell>
          <cell r="HE272">
            <v>32</v>
          </cell>
          <cell r="HF272">
            <v>32</v>
          </cell>
          <cell r="HG272">
            <v>32</v>
          </cell>
          <cell r="HH272">
            <v>32</v>
          </cell>
          <cell r="HI272">
            <v>83015</v>
          </cell>
          <cell r="HJ272">
            <v>19739</v>
          </cell>
          <cell r="HK272">
            <v>21802</v>
          </cell>
          <cell r="HL272">
            <v>20690</v>
          </cell>
          <cell r="HM272">
            <v>20784</v>
          </cell>
          <cell r="HN272">
            <v>2700</v>
          </cell>
          <cell r="HO272">
            <v>162</v>
          </cell>
          <cell r="HP272">
            <v>2106</v>
          </cell>
          <cell r="HQ272">
            <v>378</v>
          </cell>
          <cell r="HR272">
            <v>54</v>
          </cell>
          <cell r="HS272">
            <v>74600</v>
          </cell>
          <cell r="HT272">
            <v>18650</v>
          </cell>
          <cell r="HU272">
            <v>18650</v>
          </cell>
          <cell r="HV272">
            <v>18650</v>
          </cell>
          <cell r="HW272">
            <v>18650</v>
          </cell>
          <cell r="HX272">
            <v>1315</v>
          </cell>
          <cell r="HY272">
            <v>355</v>
          </cell>
          <cell r="HZ272">
            <v>342</v>
          </cell>
          <cell r="IA272">
            <v>342</v>
          </cell>
          <cell r="IB272">
            <v>276</v>
          </cell>
          <cell r="IC272">
            <v>4400</v>
          </cell>
          <cell r="ID272">
            <v>572</v>
          </cell>
          <cell r="IE272">
            <v>704</v>
          </cell>
          <cell r="IF272">
            <v>1320</v>
          </cell>
          <cell r="IG272">
            <v>1804</v>
          </cell>
          <cell r="IH272">
            <v>37508</v>
          </cell>
          <cell r="II272">
            <v>18755</v>
          </cell>
          <cell r="IJ272">
            <v>9378</v>
          </cell>
          <cell r="IK272">
            <v>6752</v>
          </cell>
          <cell r="IL272">
            <v>2623</v>
          </cell>
          <cell r="IM272">
            <v>7200</v>
          </cell>
          <cell r="IN272">
            <v>1608</v>
          </cell>
          <cell r="IO272">
            <v>1900</v>
          </cell>
          <cell r="IP272">
            <v>1880</v>
          </cell>
          <cell r="IQ272">
            <v>1812</v>
          </cell>
        </row>
        <row r="273">
          <cell r="B273">
            <v>1644945</v>
          </cell>
          <cell r="C273">
            <v>440331</v>
          </cell>
          <cell r="D273">
            <v>387660</v>
          </cell>
          <cell r="E273">
            <v>386352</v>
          </cell>
          <cell r="F273">
            <v>430602</v>
          </cell>
          <cell r="G273">
            <v>40.700000000000003</v>
          </cell>
          <cell r="H273">
            <v>45.3</v>
          </cell>
          <cell r="I273">
            <v>39</v>
          </cell>
          <cell r="J273">
            <v>38</v>
          </cell>
          <cell r="K273">
            <v>40.9</v>
          </cell>
          <cell r="L273">
            <v>483983</v>
          </cell>
          <cell r="M273">
            <v>114727</v>
          </cell>
          <cell r="N273">
            <v>126204</v>
          </cell>
          <cell r="O273">
            <v>123256</v>
          </cell>
          <cell r="P273">
            <v>119796</v>
          </cell>
          <cell r="Q273">
            <v>411258</v>
          </cell>
          <cell r="R273">
            <v>97653</v>
          </cell>
          <cell r="S273">
            <v>108029</v>
          </cell>
          <cell r="T273">
            <v>104634</v>
          </cell>
          <cell r="U273">
            <v>100942</v>
          </cell>
          <cell r="V273">
            <v>7139</v>
          </cell>
          <cell r="W273">
            <v>1948</v>
          </cell>
          <cell r="X273">
            <v>1688</v>
          </cell>
          <cell r="Y273">
            <v>1620</v>
          </cell>
          <cell r="Z273">
            <v>1883</v>
          </cell>
          <cell r="AA273">
            <v>1062</v>
          </cell>
          <cell r="AB273">
            <v>338</v>
          </cell>
          <cell r="AC273">
            <v>238</v>
          </cell>
          <cell r="AD273">
            <v>168</v>
          </cell>
          <cell r="AE273">
            <v>318</v>
          </cell>
          <cell r="AF273">
            <v>672</v>
          </cell>
          <cell r="AG273">
            <v>168</v>
          </cell>
          <cell r="AH273">
            <v>168</v>
          </cell>
          <cell r="AI273">
            <v>168</v>
          </cell>
          <cell r="AJ273">
            <v>168</v>
          </cell>
          <cell r="AK273">
            <v>0</v>
          </cell>
          <cell r="AL273">
            <v>0</v>
          </cell>
          <cell r="AM273">
            <v>0</v>
          </cell>
          <cell r="AN273">
            <v>0</v>
          </cell>
          <cell r="AO273">
            <v>0</v>
          </cell>
          <cell r="AP273">
            <v>390</v>
          </cell>
          <cell r="AQ273">
            <v>170</v>
          </cell>
          <cell r="AR273">
            <v>70</v>
          </cell>
          <cell r="AS273">
            <v>0</v>
          </cell>
          <cell r="AT273">
            <v>150</v>
          </cell>
          <cell r="AU273">
            <v>3406</v>
          </cell>
          <cell r="AV273">
            <v>849</v>
          </cell>
          <cell r="AW273">
            <v>854</v>
          </cell>
          <cell r="AX273">
            <v>854</v>
          </cell>
          <cell r="AY273">
            <v>849</v>
          </cell>
          <cell r="AZ273">
            <v>3406</v>
          </cell>
          <cell r="BA273">
            <v>849</v>
          </cell>
          <cell r="BB273">
            <v>854</v>
          </cell>
          <cell r="BC273">
            <v>854</v>
          </cell>
          <cell r="BD273">
            <v>849</v>
          </cell>
          <cell r="BE273">
            <v>450</v>
          </cell>
          <cell r="BF273">
            <v>110</v>
          </cell>
          <cell r="BG273">
            <v>115</v>
          </cell>
          <cell r="BH273">
            <v>115</v>
          </cell>
          <cell r="BI273">
            <v>110</v>
          </cell>
          <cell r="BJ273">
            <v>1956</v>
          </cell>
          <cell r="BK273">
            <v>489</v>
          </cell>
          <cell r="BL273">
            <v>489</v>
          </cell>
          <cell r="BM273">
            <v>489</v>
          </cell>
          <cell r="BN273">
            <v>489</v>
          </cell>
          <cell r="BO273">
            <v>1000</v>
          </cell>
          <cell r="BP273">
            <v>250</v>
          </cell>
          <cell r="BQ273">
            <v>250</v>
          </cell>
          <cell r="BR273">
            <v>250</v>
          </cell>
          <cell r="BS273">
            <v>250</v>
          </cell>
          <cell r="BT273">
            <v>0</v>
          </cell>
          <cell r="BU273">
            <v>0</v>
          </cell>
          <cell r="BV273">
            <v>0</v>
          </cell>
          <cell r="BW273">
            <v>0</v>
          </cell>
          <cell r="BX273">
            <v>0</v>
          </cell>
          <cell r="BY273">
            <v>2671</v>
          </cell>
          <cell r="BZ273">
            <v>761</v>
          </cell>
          <cell r="CA273">
            <v>596</v>
          </cell>
          <cell r="CB273">
            <v>598</v>
          </cell>
          <cell r="CC273">
            <v>716</v>
          </cell>
          <cell r="CD273">
            <v>0</v>
          </cell>
          <cell r="CE273">
            <v>0</v>
          </cell>
          <cell r="CF273">
            <v>0</v>
          </cell>
          <cell r="CG273">
            <v>0</v>
          </cell>
          <cell r="CH273">
            <v>0</v>
          </cell>
          <cell r="CI273">
            <v>214654</v>
          </cell>
          <cell r="CJ273">
            <v>51865</v>
          </cell>
          <cell r="CK273">
            <v>59771</v>
          </cell>
          <cell r="CL273">
            <v>53471</v>
          </cell>
          <cell r="CM273">
            <v>49547</v>
          </cell>
          <cell r="CN273">
            <v>189532</v>
          </cell>
          <cell r="CO273">
            <v>45752</v>
          </cell>
          <cell r="CP273">
            <v>52931</v>
          </cell>
          <cell r="CQ273">
            <v>47210</v>
          </cell>
          <cell r="CR273">
            <v>43639</v>
          </cell>
          <cell r="CS273">
            <v>3725</v>
          </cell>
          <cell r="CT273">
            <v>930</v>
          </cell>
          <cell r="CU273">
            <v>933</v>
          </cell>
          <cell r="CV273">
            <v>930</v>
          </cell>
          <cell r="CW273">
            <v>932</v>
          </cell>
          <cell r="CX273">
            <v>15150</v>
          </cell>
          <cell r="CY273">
            <v>3657</v>
          </cell>
          <cell r="CZ273">
            <v>4230</v>
          </cell>
          <cell r="DA273">
            <v>3774</v>
          </cell>
          <cell r="DB273">
            <v>3489</v>
          </cell>
          <cell r="DC273">
            <v>4022</v>
          </cell>
          <cell r="DD273">
            <v>971</v>
          </cell>
          <cell r="DE273">
            <v>1122</v>
          </cell>
          <cell r="DF273">
            <v>1002</v>
          </cell>
          <cell r="DG273">
            <v>927</v>
          </cell>
          <cell r="DH273">
            <v>2225</v>
          </cell>
          <cell r="DI273">
            <v>555</v>
          </cell>
          <cell r="DJ273">
            <v>555</v>
          </cell>
          <cell r="DK273">
            <v>555</v>
          </cell>
          <cell r="DL273">
            <v>560</v>
          </cell>
          <cell r="DM273">
            <v>0</v>
          </cell>
          <cell r="DN273">
            <v>0</v>
          </cell>
          <cell r="DO273">
            <v>0</v>
          </cell>
          <cell r="DP273">
            <v>0</v>
          </cell>
          <cell r="DQ273">
            <v>0</v>
          </cell>
          <cell r="DR273">
            <v>1318</v>
          </cell>
          <cell r="DS273">
            <v>0</v>
          </cell>
          <cell r="DT273">
            <v>625</v>
          </cell>
          <cell r="DU273">
            <v>693</v>
          </cell>
          <cell r="DV273">
            <v>0</v>
          </cell>
          <cell r="DW273">
            <v>0</v>
          </cell>
          <cell r="DX273">
            <v>0</v>
          </cell>
          <cell r="DY273">
            <v>0</v>
          </cell>
          <cell r="DZ273">
            <v>0</v>
          </cell>
          <cell r="EA273">
            <v>0</v>
          </cell>
          <cell r="EB273">
            <v>0</v>
          </cell>
          <cell r="EC273">
            <v>0</v>
          </cell>
          <cell r="ED273">
            <v>0</v>
          </cell>
          <cell r="EE273">
            <v>0</v>
          </cell>
          <cell r="EF273">
            <v>0</v>
          </cell>
          <cell r="EG273">
            <v>0</v>
          </cell>
          <cell r="EH273">
            <v>0</v>
          </cell>
          <cell r="EI273">
            <v>0</v>
          </cell>
          <cell r="EJ273">
            <v>0</v>
          </cell>
          <cell r="EK273">
            <v>0</v>
          </cell>
          <cell r="EL273">
            <v>0</v>
          </cell>
          <cell r="EM273">
            <v>0</v>
          </cell>
          <cell r="EN273">
            <v>0</v>
          </cell>
          <cell r="EO273">
            <v>0</v>
          </cell>
          <cell r="EP273">
            <v>0</v>
          </cell>
          <cell r="EQ273">
            <v>6850</v>
          </cell>
          <cell r="ER273">
            <v>1778</v>
          </cell>
          <cell r="ES273">
            <v>1663</v>
          </cell>
          <cell r="ET273">
            <v>1506</v>
          </cell>
          <cell r="EU273">
            <v>1903</v>
          </cell>
          <cell r="EV273">
            <v>2057</v>
          </cell>
          <cell r="EW273">
            <v>534</v>
          </cell>
          <cell r="EX273">
            <v>499</v>
          </cell>
          <cell r="EY273">
            <v>452</v>
          </cell>
          <cell r="EZ273">
            <v>572</v>
          </cell>
          <cell r="FA273">
            <v>3000</v>
          </cell>
          <cell r="FB273">
            <v>750</v>
          </cell>
          <cell r="FC273">
            <v>600</v>
          </cell>
          <cell r="FD273">
            <v>600</v>
          </cell>
          <cell r="FE273">
            <v>1050</v>
          </cell>
          <cell r="FF273">
            <v>400</v>
          </cell>
          <cell r="FG273">
            <v>80</v>
          </cell>
          <cell r="FH273">
            <v>108</v>
          </cell>
          <cell r="FI273">
            <v>120</v>
          </cell>
          <cell r="FJ273">
            <v>92</v>
          </cell>
          <cell r="FK273">
            <v>0</v>
          </cell>
          <cell r="FL273">
            <v>0</v>
          </cell>
          <cell r="FM273">
            <v>0</v>
          </cell>
          <cell r="FN273">
            <v>0</v>
          </cell>
          <cell r="FO273">
            <v>0</v>
          </cell>
          <cell r="FP273">
            <v>0</v>
          </cell>
          <cell r="FQ273">
            <v>0</v>
          </cell>
          <cell r="FR273">
            <v>0</v>
          </cell>
          <cell r="FS273">
            <v>0</v>
          </cell>
          <cell r="FT273">
            <v>0</v>
          </cell>
          <cell r="FU273">
            <v>620</v>
          </cell>
          <cell r="FV273">
            <v>150</v>
          </cell>
          <cell r="FW273">
            <v>150</v>
          </cell>
          <cell r="FX273">
            <v>160</v>
          </cell>
          <cell r="FY273">
            <v>160</v>
          </cell>
          <cell r="FZ273">
            <v>0</v>
          </cell>
          <cell r="GA273">
            <v>0</v>
          </cell>
          <cell r="GB273">
            <v>0</v>
          </cell>
          <cell r="GC273">
            <v>0</v>
          </cell>
          <cell r="GD273">
            <v>0</v>
          </cell>
          <cell r="GE273">
            <v>240</v>
          </cell>
          <cell r="GF273">
            <v>60</v>
          </cell>
          <cell r="GG273">
            <v>60</v>
          </cell>
          <cell r="GH273">
            <v>60</v>
          </cell>
          <cell r="GI273">
            <v>60</v>
          </cell>
          <cell r="GJ273">
            <v>18247</v>
          </cell>
          <cell r="GK273">
            <v>4275</v>
          </cell>
          <cell r="GL273">
            <v>4754</v>
          </cell>
          <cell r="GM273">
            <v>4388</v>
          </cell>
          <cell r="GN273">
            <v>4830</v>
          </cell>
          <cell r="GO273">
            <v>1380</v>
          </cell>
          <cell r="GP273">
            <v>345</v>
          </cell>
          <cell r="GQ273">
            <v>345</v>
          </cell>
          <cell r="GR273">
            <v>345</v>
          </cell>
          <cell r="GS273">
            <v>345</v>
          </cell>
          <cell r="GT273">
            <v>240</v>
          </cell>
          <cell r="GU273">
            <v>60</v>
          </cell>
          <cell r="GV273">
            <v>60</v>
          </cell>
          <cell r="GW273">
            <v>60</v>
          </cell>
          <cell r="GX273">
            <v>60</v>
          </cell>
          <cell r="GY273">
            <v>2370</v>
          </cell>
          <cell r="GZ273">
            <v>420</v>
          </cell>
          <cell r="HA273">
            <v>650</v>
          </cell>
          <cell r="HB273">
            <v>650</v>
          </cell>
          <cell r="HC273">
            <v>650</v>
          </cell>
          <cell r="HD273">
            <v>110</v>
          </cell>
          <cell r="HE273">
            <v>25</v>
          </cell>
          <cell r="HF273">
            <v>25</v>
          </cell>
          <cell r="HG273">
            <v>30</v>
          </cell>
          <cell r="HH273">
            <v>30</v>
          </cell>
          <cell r="HI273">
            <v>73643</v>
          </cell>
          <cell r="HJ273">
            <v>17514</v>
          </cell>
          <cell r="HK273">
            <v>18589</v>
          </cell>
          <cell r="HL273">
            <v>18554</v>
          </cell>
          <cell r="HM273">
            <v>18986</v>
          </cell>
          <cell r="HN273">
            <v>1269</v>
          </cell>
          <cell r="HO273">
            <v>76</v>
          </cell>
          <cell r="HP273">
            <v>990</v>
          </cell>
          <cell r="HQ273">
            <v>178</v>
          </cell>
          <cell r="HR273">
            <v>25</v>
          </cell>
          <cell r="HS273">
            <v>66304</v>
          </cell>
          <cell r="HT273">
            <v>16576</v>
          </cell>
          <cell r="HU273">
            <v>16576</v>
          </cell>
          <cell r="HV273">
            <v>16576</v>
          </cell>
          <cell r="HW273">
            <v>16576</v>
          </cell>
          <cell r="HX273">
            <v>519</v>
          </cell>
          <cell r="HY273">
            <v>140</v>
          </cell>
          <cell r="HZ273">
            <v>135</v>
          </cell>
          <cell r="IA273">
            <v>135</v>
          </cell>
          <cell r="IB273">
            <v>109</v>
          </cell>
          <cell r="IC273">
            <v>5551</v>
          </cell>
          <cell r="ID273">
            <v>722</v>
          </cell>
          <cell r="IE273">
            <v>888</v>
          </cell>
          <cell r="IF273">
            <v>1665</v>
          </cell>
          <cell r="IG273">
            <v>2276</v>
          </cell>
          <cell r="IH273">
            <v>19045</v>
          </cell>
          <cell r="II273">
            <v>9523</v>
          </cell>
          <cell r="IJ273">
            <v>4761</v>
          </cell>
          <cell r="IK273">
            <v>3428</v>
          </cell>
          <cell r="IL273">
            <v>1333</v>
          </cell>
          <cell r="IM273">
            <v>6179</v>
          </cell>
          <cell r="IN273">
            <v>1380</v>
          </cell>
          <cell r="IO273">
            <v>1630</v>
          </cell>
          <cell r="IP273">
            <v>1614</v>
          </cell>
          <cell r="IQ273">
            <v>1555</v>
          </cell>
        </row>
        <row r="274">
          <cell r="B274">
            <v>4968632</v>
          </cell>
          <cell r="C274">
            <v>1298736</v>
          </cell>
          <cell r="D274">
            <v>1230374</v>
          </cell>
          <cell r="E274">
            <v>1184994</v>
          </cell>
          <cell r="F274">
            <v>1254528</v>
          </cell>
          <cell r="G274">
            <v>52.6</v>
          </cell>
          <cell r="H274">
            <v>55.9</v>
          </cell>
          <cell r="I274">
            <v>52.4</v>
          </cell>
          <cell r="J274">
            <v>50</v>
          </cell>
          <cell r="K274">
            <v>52.3</v>
          </cell>
          <cell r="L274">
            <v>826762</v>
          </cell>
          <cell r="M274">
            <v>178956</v>
          </cell>
          <cell r="N274">
            <v>199483</v>
          </cell>
          <cell r="O274">
            <v>222340</v>
          </cell>
          <cell r="P274">
            <v>225983</v>
          </cell>
          <cell r="Q274">
            <v>658391</v>
          </cell>
          <cell r="R274">
            <v>140770</v>
          </cell>
          <cell r="S274">
            <v>157415</v>
          </cell>
          <cell r="T274">
            <v>178993</v>
          </cell>
          <cell r="U274">
            <v>181213</v>
          </cell>
          <cell r="V274">
            <v>13315</v>
          </cell>
          <cell r="W274">
            <v>3764</v>
          </cell>
          <cell r="X274">
            <v>2956</v>
          </cell>
          <cell r="Y274">
            <v>2984</v>
          </cell>
          <cell r="Z274">
            <v>3611</v>
          </cell>
          <cell r="AA274">
            <v>2069</v>
          </cell>
          <cell r="AB274">
            <v>740</v>
          </cell>
          <cell r="AC274">
            <v>410</v>
          </cell>
          <cell r="AD274">
            <v>327</v>
          </cell>
          <cell r="AE274">
            <v>592</v>
          </cell>
          <cell r="AF274">
            <v>1030</v>
          </cell>
          <cell r="AG274">
            <v>268</v>
          </cell>
          <cell r="AH274">
            <v>302</v>
          </cell>
          <cell r="AI274">
            <v>302</v>
          </cell>
          <cell r="AJ274">
            <v>158</v>
          </cell>
          <cell r="AK274">
            <v>47</v>
          </cell>
          <cell r="AL274">
            <v>12</v>
          </cell>
          <cell r="AM274">
            <v>12</v>
          </cell>
          <cell r="AN274">
            <v>11</v>
          </cell>
          <cell r="AO274">
            <v>12</v>
          </cell>
          <cell r="AP274">
            <v>992</v>
          </cell>
          <cell r="AQ274">
            <v>460</v>
          </cell>
          <cell r="AR274">
            <v>96</v>
          </cell>
          <cell r="AS274">
            <v>14</v>
          </cell>
          <cell r="AT274">
            <v>422</v>
          </cell>
          <cell r="AU274">
            <v>1306</v>
          </cell>
          <cell r="AV274">
            <v>241</v>
          </cell>
          <cell r="AW274">
            <v>359</v>
          </cell>
          <cell r="AX274">
            <v>371</v>
          </cell>
          <cell r="AY274">
            <v>335</v>
          </cell>
          <cell r="AZ274">
            <v>1306</v>
          </cell>
          <cell r="BA274">
            <v>241</v>
          </cell>
          <cell r="BB274">
            <v>359</v>
          </cell>
          <cell r="BC274">
            <v>371</v>
          </cell>
          <cell r="BD274">
            <v>335</v>
          </cell>
          <cell r="BE274">
            <v>615</v>
          </cell>
          <cell r="BF274">
            <v>73</v>
          </cell>
          <cell r="BG274">
            <v>185</v>
          </cell>
          <cell r="BH274">
            <v>197</v>
          </cell>
          <cell r="BI274">
            <v>160</v>
          </cell>
          <cell r="BJ274">
            <v>154</v>
          </cell>
          <cell r="BK274">
            <v>34</v>
          </cell>
          <cell r="BL274">
            <v>40</v>
          </cell>
          <cell r="BM274">
            <v>40</v>
          </cell>
          <cell r="BN274">
            <v>40</v>
          </cell>
          <cell r="BO274">
            <v>537</v>
          </cell>
          <cell r="BP274">
            <v>134</v>
          </cell>
          <cell r="BQ274">
            <v>134</v>
          </cell>
          <cell r="BR274">
            <v>134</v>
          </cell>
          <cell r="BS274">
            <v>135</v>
          </cell>
          <cell r="BT274">
            <v>0</v>
          </cell>
          <cell r="BU274">
            <v>0</v>
          </cell>
          <cell r="BV274">
            <v>0</v>
          </cell>
          <cell r="BW274">
            <v>0</v>
          </cell>
          <cell r="BX274">
            <v>0</v>
          </cell>
          <cell r="BY274">
            <v>9940</v>
          </cell>
          <cell r="BZ274">
            <v>2783</v>
          </cell>
          <cell r="CA274">
            <v>2187</v>
          </cell>
          <cell r="CB274">
            <v>2286</v>
          </cell>
          <cell r="CC274">
            <v>2684</v>
          </cell>
          <cell r="CD274">
            <v>0</v>
          </cell>
          <cell r="CE274">
            <v>0</v>
          </cell>
          <cell r="CF274">
            <v>0</v>
          </cell>
          <cell r="CG274">
            <v>0</v>
          </cell>
          <cell r="CH274">
            <v>0</v>
          </cell>
          <cell r="CI274">
            <v>328090</v>
          </cell>
          <cell r="CJ274">
            <v>79347</v>
          </cell>
          <cell r="CK274">
            <v>83230</v>
          </cell>
          <cell r="CL274">
            <v>84331</v>
          </cell>
          <cell r="CM274">
            <v>81182</v>
          </cell>
          <cell r="CN274">
            <v>289080</v>
          </cell>
          <cell r="CO274">
            <v>69830</v>
          </cell>
          <cell r="CP274">
            <v>73370</v>
          </cell>
          <cell r="CQ274">
            <v>74370</v>
          </cell>
          <cell r="CR274">
            <v>71510</v>
          </cell>
          <cell r="CS274">
            <v>6375</v>
          </cell>
          <cell r="CT274">
            <v>1605</v>
          </cell>
          <cell r="CU274">
            <v>1590</v>
          </cell>
          <cell r="CV274">
            <v>1590</v>
          </cell>
          <cell r="CW274">
            <v>1590</v>
          </cell>
          <cell r="CX274">
            <v>23106</v>
          </cell>
          <cell r="CY274">
            <v>5581</v>
          </cell>
          <cell r="CZ274">
            <v>5864</v>
          </cell>
          <cell r="DA274">
            <v>5944</v>
          </cell>
          <cell r="DB274">
            <v>5717</v>
          </cell>
          <cell r="DC274">
            <v>6135</v>
          </cell>
          <cell r="DD274">
            <v>1482</v>
          </cell>
          <cell r="DE274">
            <v>1557</v>
          </cell>
          <cell r="DF274">
            <v>1578</v>
          </cell>
          <cell r="DG274">
            <v>1518</v>
          </cell>
          <cell r="DH274">
            <v>3394</v>
          </cell>
          <cell r="DI274">
            <v>849</v>
          </cell>
          <cell r="DJ274">
            <v>849</v>
          </cell>
          <cell r="DK274">
            <v>849</v>
          </cell>
          <cell r="DL274">
            <v>847</v>
          </cell>
          <cell r="DM274">
            <v>0</v>
          </cell>
          <cell r="DN274">
            <v>0</v>
          </cell>
          <cell r="DO274">
            <v>0</v>
          </cell>
          <cell r="DP274">
            <v>0</v>
          </cell>
          <cell r="DQ274">
            <v>0</v>
          </cell>
          <cell r="DR274">
            <v>8919</v>
          </cell>
          <cell r="DS274">
            <v>0</v>
          </cell>
          <cell r="DT274">
            <v>0</v>
          </cell>
          <cell r="DU274">
            <v>8919</v>
          </cell>
          <cell r="DV274">
            <v>0</v>
          </cell>
          <cell r="DW274">
            <v>7269</v>
          </cell>
          <cell r="DX274">
            <v>1817</v>
          </cell>
          <cell r="DY274">
            <v>1817</v>
          </cell>
          <cell r="DZ274">
            <v>1818</v>
          </cell>
          <cell r="EA274">
            <v>1817</v>
          </cell>
          <cell r="EB274">
            <v>0</v>
          </cell>
          <cell r="EC274">
            <v>0</v>
          </cell>
          <cell r="ED274">
            <v>0</v>
          </cell>
          <cell r="EE274">
            <v>0</v>
          </cell>
          <cell r="EF274">
            <v>0</v>
          </cell>
          <cell r="EG274">
            <v>0</v>
          </cell>
          <cell r="EH274">
            <v>0</v>
          </cell>
          <cell r="EI274">
            <v>0</v>
          </cell>
          <cell r="EJ274">
            <v>0</v>
          </cell>
          <cell r="EK274">
            <v>0</v>
          </cell>
          <cell r="EL274">
            <v>0</v>
          </cell>
          <cell r="EM274">
            <v>0</v>
          </cell>
          <cell r="EN274">
            <v>0</v>
          </cell>
          <cell r="EO274">
            <v>0</v>
          </cell>
          <cell r="EP274">
            <v>0</v>
          </cell>
          <cell r="EQ274">
            <v>9757</v>
          </cell>
          <cell r="ER274">
            <v>2360</v>
          </cell>
          <cell r="ES274">
            <v>2018</v>
          </cell>
          <cell r="ET274">
            <v>2929</v>
          </cell>
          <cell r="EU274">
            <v>2450</v>
          </cell>
          <cell r="EV274">
            <v>1907</v>
          </cell>
          <cell r="EW274">
            <v>387</v>
          </cell>
          <cell r="EX274">
            <v>479</v>
          </cell>
          <cell r="EY274">
            <v>725</v>
          </cell>
          <cell r="EZ274">
            <v>316</v>
          </cell>
          <cell r="FA274">
            <v>5325</v>
          </cell>
          <cell r="FB274">
            <v>1331</v>
          </cell>
          <cell r="FC274">
            <v>1065</v>
          </cell>
          <cell r="FD274">
            <v>1065</v>
          </cell>
          <cell r="FE274">
            <v>1864</v>
          </cell>
          <cell r="FF274">
            <v>1200</v>
          </cell>
          <cell r="FG274">
            <v>240</v>
          </cell>
          <cell r="FH274">
            <v>324</v>
          </cell>
          <cell r="FI274">
            <v>360</v>
          </cell>
          <cell r="FJ274">
            <v>276</v>
          </cell>
          <cell r="FK274">
            <v>2670</v>
          </cell>
          <cell r="FL274">
            <v>0</v>
          </cell>
          <cell r="FM274">
            <v>1335</v>
          </cell>
          <cell r="FN274">
            <v>1335</v>
          </cell>
          <cell r="FO274">
            <v>0</v>
          </cell>
          <cell r="FP274">
            <v>0</v>
          </cell>
          <cell r="FQ274">
            <v>0</v>
          </cell>
          <cell r="FR274">
            <v>0</v>
          </cell>
          <cell r="FS274">
            <v>0</v>
          </cell>
          <cell r="FT274">
            <v>0</v>
          </cell>
          <cell r="FU274">
            <v>594</v>
          </cell>
          <cell r="FV274">
            <v>89</v>
          </cell>
          <cell r="FW274">
            <v>178</v>
          </cell>
          <cell r="FX274">
            <v>178</v>
          </cell>
          <cell r="FY274">
            <v>149</v>
          </cell>
          <cell r="FZ274">
            <v>0</v>
          </cell>
          <cell r="GA274">
            <v>0</v>
          </cell>
          <cell r="GB274">
            <v>0</v>
          </cell>
          <cell r="GC274">
            <v>0</v>
          </cell>
          <cell r="GD274">
            <v>0</v>
          </cell>
          <cell r="GE274">
            <v>7283</v>
          </cell>
          <cell r="GF274">
            <v>2309</v>
          </cell>
          <cell r="GG274">
            <v>1504</v>
          </cell>
          <cell r="GH274">
            <v>1323</v>
          </cell>
          <cell r="GI274">
            <v>2147</v>
          </cell>
          <cell r="GJ274">
            <v>42300</v>
          </cell>
          <cell r="GK274">
            <v>9910</v>
          </cell>
          <cell r="GL274">
            <v>11021</v>
          </cell>
          <cell r="GM274">
            <v>10173</v>
          </cell>
          <cell r="GN274">
            <v>11196</v>
          </cell>
          <cell r="GO274">
            <v>3373</v>
          </cell>
          <cell r="GP274">
            <v>852</v>
          </cell>
          <cell r="GQ274">
            <v>852</v>
          </cell>
          <cell r="GR274">
            <v>852</v>
          </cell>
          <cell r="GS274">
            <v>817</v>
          </cell>
          <cell r="GT274">
            <v>240</v>
          </cell>
          <cell r="GU274">
            <v>60</v>
          </cell>
          <cell r="GV274">
            <v>60</v>
          </cell>
          <cell r="GW274">
            <v>60</v>
          </cell>
          <cell r="GX274">
            <v>60</v>
          </cell>
          <cell r="GY274">
            <v>5000</v>
          </cell>
          <cell r="GZ274">
            <v>1295</v>
          </cell>
          <cell r="HA274">
            <v>1275</v>
          </cell>
          <cell r="HB274">
            <v>1115</v>
          </cell>
          <cell r="HC274">
            <v>1315</v>
          </cell>
          <cell r="HD274">
            <v>212</v>
          </cell>
          <cell r="HE274">
            <v>53</v>
          </cell>
          <cell r="HF274">
            <v>53</v>
          </cell>
          <cell r="HG274">
            <v>53</v>
          </cell>
          <cell r="HH274">
            <v>53</v>
          </cell>
          <cell r="HI274">
            <v>98375</v>
          </cell>
          <cell r="HJ274">
            <v>21949</v>
          </cell>
          <cell r="HK274">
            <v>24288</v>
          </cell>
          <cell r="HL274">
            <v>25235</v>
          </cell>
          <cell r="HM274">
            <v>26903</v>
          </cell>
          <cell r="HN274">
            <v>2500</v>
          </cell>
          <cell r="HO274">
            <v>150</v>
          </cell>
          <cell r="HP274">
            <v>1950</v>
          </cell>
          <cell r="HQ274">
            <v>350</v>
          </cell>
          <cell r="HR274">
            <v>50</v>
          </cell>
          <cell r="HS274">
            <v>77000</v>
          </cell>
          <cell r="HT274">
            <v>19250</v>
          </cell>
          <cell r="HU274">
            <v>19250</v>
          </cell>
          <cell r="HV274">
            <v>19250</v>
          </cell>
          <cell r="HW274">
            <v>19250</v>
          </cell>
          <cell r="HX274">
            <v>677</v>
          </cell>
          <cell r="HY274">
            <v>183</v>
          </cell>
          <cell r="HZ274">
            <v>176</v>
          </cell>
          <cell r="IA274">
            <v>176</v>
          </cell>
          <cell r="IB274">
            <v>142</v>
          </cell>
          <cell r="IC274">
            <v>18198</v>
          </cell>
          <cell r="ID274">
            <v>2366</v>
          </cell>
          <cell r="IE274">
            <v>2912</v>
          </cell>
          <cell r="IF274">
            <v>5459</v>
          </cell>
          <cell r="IG274">
            <v>7461</v>
          </cell>
          <cell r="IH274">
            <v>11113</v>
          </cell>
          <cell r="II274">
            <v>5557</v>
          </cell>
          <cell r="IJ274">
            <v>2778</v>
          </cell>
          <cell r="IK274">
            <v>2000</v>
          </cell>
          <cell r="IL274">
            <v>778</v>
          </cell>
          <cell r="IM274">
            <v>4551</v>
          </cell>
          <cell r="IN274">
            <v>1016</v>
          </cell>
          <cell r="IO274">
            <v>1201</v>
          </cell>
          <cell r="IP274">
            <v>1189</v>
          </cell>
          <cell r="IQ274">
            <v>1145</v>
          </cell>
        </row>
        <row r="275">
          <cell r="B275">
            <v>1360041</v>
          </cell>
          <cell r="C275">
            <v>345694</v>
          </cell>
          <cell r="D275">
            <v>335045</v>
          </cell>
          <cell r="E275">
            <v>326418</v>
          </cell>
          <cell r="F275">
            <v>352884</v>
          </cell>
          <cell r="G275">
            <v>38.799999999999997</v>
          </cell>
          <cell r="H275">
            <v>41.1</v>
          </cell>
          <cell r="I275">
            <v>38.700000000000003</v>
          </cell>
          <cell r="J275">
            <v>36.9</v>
          </cell>
          <cell r="K275">
            <v>38.5</v>
          </cell>
          <cell r="L275">
            <v>472964</v>
          </cell>
          <cell r="M275">
            <v>109954</v>
          </cell>
          <cell r="N275">
            <v>114737</v>
          </cell>
          <cell r="O275">
            <v>120241</v>
          </cell>
          <cell r="P275">
            <v>128032</v>
          </cell>
          <cell r="Q275">
            <v>342507</v>
          </cell>
          <cell r="R275">
            <v>80612</v>
          </cell>
          <cell r="S275">
            <v>85235</v>
          </cell>
          <cell r="T275">
            <v>87449</v>
          </cell>
          <cell r="U275">
            <v>89211</v>
          </cell>
          <cell r="V275">
            <v>4566</v>
          </cell>
          <cell r="W275">
            <v>984</v>
          </cell>
          <cell r="X275">
            <v>1190</v>
          </cell>
          <cell r="Y275">
            <v>1196</v>
          </cell>
          <cell r="Z275">
            <v>1196</v>
          </cell>
          <cell r="AA275">
            <v>512</v>
          </cell>
          <cell r="AB275">
            <v>128</v>
          </cell>
          <cell r="AC275">
            <v>128</v>
          </cell>
          <cell r="AD275">
            <v>128</v>
          </cell>
          <cell r="AE275">
            <v>128</v>
          </cell>
          <cell r="AF275">
            <v>512</v>
          </cell>
          <cell r="AG275">
            <v>128</v>
          </cell>
          <cell r="AH275">
            <v>128</v>
          </cell>
          <cell r="AI275">
            <v>128</v>
          </cell>
          <cell r="AJ275">
            <v>128</v>
          </cell>
          <cell r="AK275">
            <v>0</v>
          </cell>
          <cell r="AL275">
            <v>0</v>
          </cell>
          <cell r="AM275">
            <v>0</v>
          </cell>
          <cell r="AN275">
            <v>0</v>
          </cell>
          <cell r="AO275">
            <v>0</v>
          </cell>
          <cell r="AP275">
            <v>0</v>
          </cell>
          <cell r="AQ275">
            <v>0</v>
          </cell>
          <cell r="AR275">
            <v>0</v>
          </cell>
          <cell r="AS275">
            <v>0</v>
          </cell>
          <cell r="AT275">
            <v>0</v>
          </cell>
          <cell r="AU275">
            <v>854</v>
          </cell>
          <cell r="AV275">
            <v>56</v>
          </cell>
          <cell r="AW275">
            <v>262</v>
          </cell>
          <cell r="AX275">
            <v>268</v>
          </cell>
          <cell r="AY275">
            <v>268</v>
          </cell>
          <cell r="AZ275">
            <v>854</v>
          </cell>
          <cell r="BA275">
            <v>56</v>
          </cell>
          <cell r="BB275">
            <v>262</v>
          </cell>
          <cell r="BC275">
            <v>268</v>
          </cell>
          <cell r="BD275">
            <v>268</v>
          </cell>
          <cell r="BE275">
            <v>443</v>
          </cell>
          <cell r="BF275">
            <v>35</v>
          </cell>
          <cell r="BG275">
            <v>136</v>
          </cell>
          <cell r="BH275">
            <v>136</v>
          </cell>
          <cell r="BI275">
            <v>136</v>
          </cell>
          <cell r="BJ275">
            <v>86</v>
          </cell>
          <cell r="BK275">
            <v>21</v>
          </cell>
          <cell r="BL275">
            <v>21</v>
          </cell>
          <cell r="BM275">
            <v>22</v>
          </cell>
          <cell r="BN275">
            <v>22</v>
          </cell>
          <cell r="BO275">
            <v>325</v>
          </cell>
          <cell r="BP275">
            <v>0</v>
          </cell>
          <cell r="BQ275">
            <v>105</v>
          </cell>
          <cell r="BR275">
            <v>110</v>
          </cell>
          <cell r="BS275">
            <v>110</v>
          </cell>
          <cell r="BT275">
            <v>0</v>
          </cell>
          <cell r="BU275">
            <v>0</v>
          </cell>
          <cell r="BV275">
            <v>0</v>
          </cell>
          <cell r="BW275">
            <v>0</v>
          </cell>
          <cell r="BX275">
            <v>0</v>
          </cell>
          <cell r="BY275">
            <v>3200</v>
          </cell>
          <cell r="BZ275">
            <v>800</v>
          </cell>
          <cell r="CA275">
            <v>800</v>
          </cell>
          <cell r="CB275">
            <v>800</v>
          </cell>
          <cell r="CC275">
            <v>800</v>
          </cell>
          <cell r="CD275">
            <v>0</v>
          </cell>
          <cell r="CE275">
            <v>0</v>
          </cell>
          <cell r="CF275">
            <v>0</v>
          </cell>
          <cell r="CG275">
            <v>0</v>
          </cell>
          <cell r="CH275">
            <v>0</v>
          </cell>
          <cell r="CI275">
            <v>169788</v>
          </cell>
          <cell r="CJ275">
            <v>39480</v>
          </cell>
          <cell r="CK275">
            <v>41110</v>
          </cell>
          <cell r="CL275">
            <v>44435</v>
          </cell>
          <cell r="CM275">
            <v>44763</v>
          </cell>
          <cell r="CN275">
            <v>148780</v>
          </cell>
          <cell r="CO275">
            <v>34500</v>
          </cell>
          <cell r="CP275">
            <v>35980</v>
          </cell>
          <cell r="CQ275">
            <v>39000</v>
          </cell>
          <cell r="CR275">
            <v>39300</v>
          </cell>
          <cell r="CS275">
            <v>4215</v>
          </cell>
          <cell r="CT275">
            <v>1053</v>
          </cell>
          <cell r="CU275">
            <v>1053</v>
          </cell>
          <cell r="CV275">
            <v>1053</v>
          </cell>
          <cell r="CW275">
            <v>1056</v>
          </cell>
          <cell r="CX275">
            <v>11890</v>
          </cell>
          <cell r="CY275">
            <v>2757</v>
          </cell>
          <cell r="CZ275">
            <v>2875</v>
          </cell>
          <cell r="DA275">
            <v>3117</v>
          </cell>
          <cell r="DB275">
            <v>3141</v>
          </cell>
          <cell r="DC275">
            <v>3156</v>
          </cell>
          <cell r="DD275">
            <v>732</v>
          </cell>
          <cell r="DE275">
            <v>764</v>
          </cell>
          <cell r="DF275">
            <v>827</v>
          </cell>
          <cell r="DG275">
            <v>833</v>
          </cell>
          <cell r="DH275">
            <v>1747</v>
          </cell>
          <cell r="DI275">
            <v>438</v>
          </cell>
          <cell r="DJ275">
            <v>438</v>
          </cell>
          <cell r="DK275">
            <v>438</v>
          </cell>
          <cell r="DL275">
            <v>433</v>
          </cell>
          <cell r="DM275">
            <v>0</v>
          </cell>
          <cell r="DN275">
            <v>0</v>
          </cell>
          <cell r="DO275">
            <v>0</v>
          </cell>
          <cell r="DP275">
            <v>0</v>
          </cell>
          <cell r="DQ275">
            <v>0</v>
          </cell>
          <cell r="DR275">
            <v>7726</v>
          </cell>
          <cell r="DS275">
            <v>0</v>
          </cell>
          <cell r="DT275">
            <v>3863</v>
          </cell>
          <cell r="DU275">
            <v>3863</v>
          </cell>
          <cell r="DV275">
            <v>0</v>
          </cell>
          <cell r="DW275">
            <v>3502</v>
          </cell>
          <cell r="DX275">
            <v>876</v>
          </cell>
          <cell r="DY275">
            <v>876</v>
          </cell>
          <cell r="DZ275">
            <v>875</v>
          </cell>
          <cell r="EA275">
            <v>875</v>
          </cell>
          <cell r="EB275">
            <v>0</v>
          </cell>
          <cell r="EC275">
            <v>0</v>
          </cell>
          <cell r="ED275">
            <v>0</v>
          </cell>
          <cell r="EE275">
            <v>0</v>
          </cell>
          <cell r="EF275">
            <v>0</v>
          </cell>
          <cell r="EG275">
            <v>0</v>
          </cell>
          <cell r="EH275">
            <v>0</v>
          </cell>
          <cell r="EI275">
            <v>0</v>
          </cell>
          <cell r="EJ275">
            <v>0</v>
          </cell>
          <cell r="EK275">
            <v>0</v>
          </cell>
          <cell r="EL275">
            <v>0</v>
          </cell>
          <cell r="EM275">
            <v>0</v>
          </cell>
          <cell r="EN275">
            <v>0</v>
          </cell>
          <cell r="EO275">
            <v>0</v>
          </cell>
          <cell r="EP275">
            <v>0</v>
          </cell>
          <cell r="EQ275">
            <v>7466</v>
          </cell>
          <cell r="ER275">
            <v>1850</v>
          </cell>
          <cell r="ES275">
            <v>1640</v>
          </cell>
          <cell r="ET275">
            <v>1690</v>
          </cell>
          <cell r="EU275">
            <v>2286</v>
          </cell>
          <cell r="EV275">
            <v>1668</v>
          </cell>
          <cell r="EW275">
            <v>318</v>
          </cell>
          <cell r="EX275">
            <v>475</v>
          </cell>
          <cell r="EY275">
            <v>475</v>
          </cell>
          <cell r="EZ275">
            <v>400</v>
          </cell>
          <cell r="FA275">
            <v>4200</v>
          </cell>
          <cell r="FB275">
            <v>1050</v>
          </cell>
          <cell r="FC275">
            <v>840</v>
          </cell>
          <cell r="FD275">
            <v>840</v>
          </cell>
          <cell r="FE275">
            <v>1470</v>
          </cell>
          <cell r="FF275">
            <v>600</v>
          </cell>
          <cell r="FG275">
            <v>120</v>
          </cell>
          <cell r="FH275">
            <v>162</v>
          </cell>
          <cell r="FI275">
            <v>180</v>
          </cell>
          <cell r="FJ275">
            <v>138</v>
          </cell>
          <cell r="FK275">
            <v>0</v>
          </cell>
          <cell r="FL275">
            <v>0</v>
          </cell>
          <cell r="FM275">
            <v>0</v>
          </cell>
          <cell r="FN275">
            <v>0</v>
          </cell>
          <cell r="FO275">
            <v>0</v>
          </cell>
          <cell r="FP275">
            <v>0</v>
          </cell>
          <cell r="FQ275">
            <v>0</v>
          </cell>
          <cell r="FR275">
            <v>0</v>
          </cell>
          <cell r="FS275">
            <v>0</v>
          </cell>
          <cell r="FT275">
            <v>0</v>
          </cell>
          <cell r="FU275">
            <v>500</v>
          </cell>
          <cell r="FV275">
            <v>0</v>
          </cell>
          <cell r="FW275">
            <v>150</v>
          </cell>
          <cell r="FX275">
            <v>200</v>
          </cell>
          <cell r="FY275">
            <v>150</v>
          </cell>
          <cell r="FZ275">
            <v>15840</v>
          </cell>
          <cell r="GA275">
            <v>3960</v>
          </cell>
          <cell r="GB275">
            <v>3960</v>
          </cell>
          <cell r="GC275">
            <v>3960</v>
          </cell>
          <cell r="GD275">
            <v>3960</v>
          </cell>
          <cell r="GE275">
            <v>10100</v>
          </cell>
          <cell r="GF275">
            <v>2500</v>
          </cell>
          <cell r="GG275">
            <v>2500</v>
          </cell>
          <cell r="GH275">
            <v>2550</v>
          </cell>
          <cell r="GI275">
            <v>2550</v>
          </cell>
          <cell r="GJ275">
            <v>16135</v>
          </cell>
          <cell r="GK275">
            <v>3780</v>
          </cell>
          <cell r="GL275">
            <v>4204</v>
          </cell>
          <cell r="GM275">
            <v>3880</v>
          </cell>
          <cell r="GN275">
            <v>4271</v>
          </cell>
          <cell r="GO275">
            <v>2280</v>
          </cell>
          <cell r="GP275">
            <v>540</v>
          </cell>
          <cell r="GQ275">
            <v>580</v>
          </cell>
          <cell r="GR275">
            <v>580</v>
          </cell>
          <cell r="GS275">
            <v>580</v>
          </cell>
          <cell r="GT275">
            <v>240</v>
          </cell>
          <cell r="GU275">
            <v>60</v>
          </cell>
          <cell r="GV275">
            <v>60</v>
          </cell>
          <cell r="GW275">
            <v>60</v>
          </cell>
          <cell r="GX275">
            <v>60</v>
          </cell>
          <cell r="GY275">
            <v>5383</v>
          </cell>
          <cell r="GZ275">
            <v>1283</v>
          </cell>
          <cell r="HA275">
            <v>1400</v>
          </cell>
          <cell r="HB275">
            <v>1300</v>
          </cell>
          <cell r="HC275">
            <v>1400</v>
          </cell>
          <cell r="HD275">
            <v>432</v>
          </cell>
          <cell r="HE275">
            <v>108</v>
          </cell>
          <cell r="HF275">
            <v>108</v>
          </cell>
          <cell r="HG275">
            <v>108</v>
          </cell>
          <cell r="HH275">
            <v>108</v>
          </cell>
          <cell r="HI275">
            <v>43485</v>
          </cell>
          <cell r="HJ275">
            <v>10400</v>
          </cell>
          <cell r="HK275">
            <v>11190</v>
          </cell>
          <cell r="HL275">
            <v>10883</v>
          </cell>
          <cell r="HM275">
            <v>11012</v>
          </cell>
          <cell r="HN275">
            <v>1000</v>
          </cell>
          <cell r="HO275">
            <v>60</v>
          </cell>
          <cell r="HP275">
            <v>780</v>
          </cell>
          <cell r="HQ275">
            <v>140</v>
          </cell>
          <cell r="HR275">
            <v>20</v>
          </cell>
          <cell r="HS275">
            <v>39852</v>
          </cell>
          <cell r="HT275">
            <v>9963</v>
          </cell>
          <cell r="HU275">
            <v>9963</v>
          </cell>
          <cell r="HV275">
            <v>9963</v>
          </cell>
          <cell r="HW275">
            <v>9963</v>
          </cell>
          <cell r="HX275">
            <v>253</v>
          </cell>
          <cell r="HY275">
            <v>68</v>
          </cell>
          <cell r="HZ275">
            <v>66</v>
          </cell>
          <cell r="IA275">
            <v>66</v>
          </cell>
          <cell r="IB275">
            <v>53</v>
          </cell>
          <cell r="IC275">
            <v>2380</v>
          </cell>
          <cell r="ID275">
            <v>309</v>
          </cell>
          <cell r="IE275">
            <v>381</v>
          </cell>
          <cell r="IF275">
            <v>714</v>
          </cell>
          <cell r="IG275">
            <v>976</v>
          </cell>
          <cell r="IH275">
            <v>18170</v>
          </cell>
          <cell r="II275">
            <v>9085</v>
          </cell>
          <cell r="IJ275">
            <v>4542</v>
          </cell>
          <cell r="IK275">
            <v>3271</v>
          </cell>
          <cell r="IL275">
            <v>1272</v>
          </cell>
          <cell r="IM275">
            <v>5920</v>
          </cell>
          <cell r="IN275">
            <v>1322</v>
          </cell>
          <cell r="IO275">
            <v>1562</v>
          </cell>
          <cell r="IP275">
            <v>1546</v>
          </cell>
          <cell r="IQ275">
            <v>1490</v>
          </cell>
        </row>
        <row r="276">
          <cell r="B276">
            <v>4056293</v>
          </cell>
          <cell r="C276">
            <v>1127719</v>
          </cell>
          <cell r="D276">
            <v>1018355</v>
          </cell>
          <cell r="E276">
            <v>875550</v>
          </cell>
          <cell r="F276">
            <v>1034669</v>
          </cell>
          <cell r="G276">
            <v>46.9</v>
          </cell>
          <cell r="H276">
            <v>53.5</v>
          </cell>
          <cell r="I276">
            <v>47.6</v>
          </cell>
          <cell r="J276">
            <v>40.299999999999997</v>
          </cell>
          <cell r="K276">
            <v>46.4</v>
          </cell>
          <cell r="L276">
            <v>809596</v>
          </cell>
          <cell r="M276">
            <v>188639</v>
          </cell>
          <cell r="N276">
            <v>204232</v>
          </cell>
          <cell r="O276">
            <v>212426</v>
          </cell>
          <cell r="P276">
            <v>204299</v>
          </cell>
          <cell r="Q276">
            <v>618693</v>
          </cell>
          <cell r="R276">
            <v>140911</v>
          </cell>
          <cell r="S276">
            <v>156346</v>
          </cell>
          <cell r="T276">
            <v>164761</v>
          </cell>
          <cell r="U276">
            <v>156675</v>
          </cell>
          <cell r="V276">
            <v>27722</v>
          </cell>
          <cell r="W276">
            <v>9460</v>
          </cell>
          <cell r="X276">
            <v>4404</v>
          </cell>
          <cell r="Y276">
            <v>4538</v>
          </cell>
          <cell r="Z276">
            <v>9320</v>
          </cell>
          <cell r="AA276">
            <v>10642</v>
          </cell>
          <cell r="AB276">
            <v>4757</v>
          </cell>
          <cell r="AC276">
            <v>570</v>
          </cell>
          <cell r="AD276">
            <v>558</v>
          </cell>
          <cell r="AE276">
            <v>4757</v>
          </cell>
          <cell r="AF276">
            <v>1030</v>
          </cell>
          <cell r="AG276">
            <v>257</v>
          </cell>
          <cell r="AH276">
            <v>258</v>
          </cell>
          <cell r="AI276">
            <v>258</v>
          </cell>
          <cell r="AJ276">
            <v>257</v>
          </cell>
          <cell r="AK276">
            <v>0</v>
          </cell>
          <cell r="AL276">
            <v>0</v>
          </cell>
          <cell r="AM276">
            <v>0</v>
          </cell>
          <cell r="AN276">
            <v>0</v>
          </cell>
          <cell r="AO276">
            <v>0</v>
          </cell>
          <cell r="AP276">
            <v>9612</v>
          </cell>
          <cell r="AQ276">
            <v>4500</v>
          </cell>
          <cell r="AR276">
            <v>312</v>
          </cell>
          <cell r="AS276">
            <v>300</v>
          </cell>
          <cell r="AT276">
            <v>4500</v>
          </cell>
          <cell r="AU276">
            <v>2610</v>
          </cell>
          <cell r="AV276">
            <v>651</v>
          </cell>
          <cell r="AW276">
            <v>651</v>
          </cell>
          <cell r="AX276">
            <v>652</v>
          </cell>
          <cell r="AY276">
            <v>656</v>
          </cell>
          <cell r="AZ276">
            <v>2610</v>
          </cell>
          <cell r="BA276">
            <v>651</v>
          </cell>
          <cell r="BB276">
            <v>651</v>
          </cell>
          <cell r="BC276">
            <v>652</v>
          </cell>
          <cell r="BD276">
            <v>656</v>
          </cell>
          <cell r="BE276">
            <v>1545</v>
          </cell>
          <cell r="BF276">
            <v>386</v>
          </cell>
          <cell r="BG276">
            <v>385</v>
          </cell>
          <cell r="BH276">
            <v>386</v>
          </cell>
          <cell r="BI276">
            <v>388</v>
          </cell>
          <cell r="BJ276">
            <v>138</v>
          </cell>
          <cell r="BK276">
            <v>34</v>
          </cell>
          <cell r="BL276">
            <v>35</v>
          </cell>
          <cell r="BM276">
            <v>35</v>
          </cell>
          <cell r="BN276">
            <v>34</v>
          </cell>
          <cell r="BO276">
            <v>927</v>
          </cell>
          <cell r="BP276">
            <v>231</v>
          </cell>
          <cell r="BQ276">
            <v>231</v>
          </cell>
          <cell r="BR276">
            <v>231</v>
          </cell>
          <cell r="BS276">
            <v>234</v>
          </cell>
          <cell r="BT276">
            <v>0</v>
          </cell>
          <cell r="BU276">
            <v>0</v>
          </cell>
          <cell r="BV276">
            <v>0</v>
          </cell>
          <cell r="BW276">
            <v>0</v>
          </cell>
          <cell r="BX276">
            <v>0</v>
          </cell>
          <cell r="BY276">
            <v>14470</v>
          </cell>
          <cell r="BZ276">
            <v>4052</v>
          </cell>
          <cell r="CA276">
            <v>3183</v>
          </cell>
          <cell r="CB276">
            <v>3328</v>
          </cell>
          <cell r="CC276">
            <v>3907</v>
          </cell>
          <cell r="CD276">
            <v>0</v>
          </cell>
          <cell r="CE276">
            <v>0</v>
          </cell>
          <cell r="CF276">
            <v>0</v>
          </cell>
          <cell r="CG276">
            <v>0</v>
          </cell>
          <cell r="CH276">
            <v>0</v>
          </cell>
          <cell r="CI276">
            <v>259325</v>
          </cell>
          <cell r="CJ276">
            <v>60330</v>
          </cell>
          <cell r="CK276">
            <v>68806</v>
          </cell>
          <cell r="CL276">
            <v>65932</v>
          </cell>
          <cell r="CM276">
            <v>64257</v>
          </cell>
          <cell r="CN276">
            <v>227061</v>
          </cell>
          <cell r="CO276">
            <v>52678</v>
          </cell>
          <cell r="CP276">
            <v>60375</v>
          </cell>
          <cell r="CQ276">
            <v>57764</v>
          </cell>
          <cell r="CR276">
            <v>56244</v>
          </cell>
          <cell r="CS276">
            <v>6634</v>
          </cell>
          <cell r="CT276">
            <v>1659</v>
          </cell>
          <cell r="CU276">
            <v>1659</v>
          </cell>
          <cell r="CV276">
            <v>1659</v>
          </cell>
          <cell r="CW276">
            <v>1657</v>
          </cell>
          <cell r="CX276">
            <v>18147</v>
          </cell>
          <cell r="CY276">
            <v>4210</v>
          </cell>
          <cell r="CZ276">
            <v>4825</v>
          </cell>
          <cell r="DA276">
            <v>4617</v>
          </cell>
          <cell r="DB276">
            <v>4495</v>
          </cell>
          <cell r="DC276">
            <v>4817</v>
          </cell>
          <cell r="DD276">
            <v>1117</v>
          </cell>
          <cell r="DE276">
            <v>1281</v>
          </cell>
          <cell r="DF276">
            <v>1226</v>
          </cell>
          <cell r="DG276">
            <v>1193</v>
          </cell>
          <cell r="DH276">
            <v>2666</v>
          </cell>
          <cell r="DI276">
            <v>666</v>
          </cell>
          <cell r="DJ276">
            <v>666</v>
          </cell>
          <cell r="DK276">
            <v>666</v>
          </cell>
          <cell r="DL276">
            <v>668</v>
          </cell>
          <cell r="DM276">
            <v>0</v>
          </cell>
          <cell r="DN276">
            <v>0</v>
          </cell>
          <cell r="DO276">
            <v>0</v>
          </cell>
          <cell r="DP276">
            <v>0</v>
          </cell>
          <cell r="DQ276">
            <v>0</v>
          </cell>
          <cell r="DR276">
            <v>19621</v>
          </cell>
          <cell r="DS276">
            <v>0</v>
          </cell>
          <cell r="DT276">
            <v>6928</v>
          </cell>
          <cell r="DU276">
            <v>12693</v>
          </cell>
          <cell r="DV276">
            <v>0</v>
          </cell>
          <cell r="DW276">
            <v>3774</v>
          </cell>
          <cell r="DX276">
            <v>944</v>
          </cell>
          <cell r="DY276">
            <v>944</v>
          </cell>
          <cell r="DZ276">
            <v>943</v>
          </cell>
          <cell r="EA276">
            <v>943</v>
          </cell>
          <cell r="EB276">
            <v>0</v>
          </cell>
          <cell r="EC276">
            <v>0</v>
          </cell>
          <cell r="ED276">
            <v>0</v>
          </cell>
          <cell r="EE276">
            <v>0</v>
          </cell>
          <cell r="EF276">
            <v>0</v>
          </cell>
          <cell r="EG276">
            <v>0</v>
          </cell>
          <cell r="EH276">
            <v>0</v>
          </cell>
          <cell r="EI276">
            <v>0</v>
          </cell>
          <cell r="EJ276">
            <v>0</v>
          </cell>
          <cell r="EK276">
            <v>0</v>
          </cell>
          <cell r="EL276">
            <v>0</v>
          </cell>
          <cell r="EM276">
            <v>0</v>
          </cell>
          <cell r="EN276">
            <v>0</v>
          </cell>
          <cell r="EO276">
            <v>0</v>
          </cell>
          <cell r="EP276">
            <v>0</v>
          </cell>
          <cell r="EQ276">
            <v>9460</v>
          </cell>
          <cell r="ER276">
            <v>2406</v>
          </cell>
          <cell r="ES276">
            <v>2208</v>
          </cell>
          <cell r="ET276">
            <v>2208</v>
          </cell>
          <cell r="EU276">
            <v>2638</v>
          </cell>
          <cell r="EV276">
            <v>0</v>
          </cell>
          <cell r="EW276">
            <v>0</v>
          </cell>
          <cell r="EX276">
            <v>0</v>
          </cell>
          <cell r="EY276">
            <v>0</v>
          </cell>
          <cell r="EZ276">
            <v>0</v>
          </cell>
          <cell r="FA276">
            <v>3960</v>
          </cell>
          <cell r="FB276">
            <v>990</v>
          </cell>
          <cell r="FC276">
            <v>792</v>
          </cell>
          <cell r="FD276">
            <v>792</v>
          </cell>
          <cell r="FE276">
            <v>1386</v>
          </cell>
          <cell r="FF276">
            <v>700</v>
          </cell>
          <cell r="FG276">
            <v>140</v>
          </cell>
          <cell r="FH276">
            <v>189</v>
          </cell>
          <cell r="FI276">
            <v>210</v>
          </cell>
          <cell r="FJ276">
            <v>161</v>
          </cell>
          <cell r="FK276">
            <v>0</v>
          </cell>
          <cell r="FL276">
            <v>0</v>
          </cell>
          <cell r="FM276">
            <v>0</v>
          </cell>
          <cell r="FN276">
            <v>0</v>
          </cell>
          <cell r="FO276">
            <v>0</v>
          </cell>
          <cell r="FP276">
            <v>0</v>
          </cell>
          <cell r="FQ276">
            <v>0</v>
          </cell>
          <cell r="FR276">
            <v>0</v>
          </cell>
          <cell r="FS276">
            <v>0</v>
          </cell>
          <cell r="FT276">
            <v>0</v>
          </cell>
          <cell r="FU276">
            <v>605</v>
          </cell>
          <cell r="FV276">
            <v>151</v>
          </cell>
          <cell r="FW276">
            <v>152</v>
          </cell>
          <cell r="FX276">
            <v>151</v>
          </cell>
          <cell r="FY276">
            <v>151</v>
          </cell>
          <cell r="FZ276">
            <v>2760</v>
          </cell>
          <cell r="GA276">
            <v>690</v>
          </cell>
          <cell r="GB276">
            <v>690</v>
          </cell>
          <cell r="GC276">
            <v>690</v>
          </cell>
          <cell r="GD276">
            <v>690</v>
          </cell>
          <cell r="GE276">
            <v>5852</v>
          </cell>
          <cell r="GF276">
            <v>1463</v>
          </cell>
          <cell r="GG276">
            <v>1463</v>
          </cell>
          <cell r="GH276">
            <v>1463</v>
          </cell>
          <cell r="GI276">
            <v>1463</v>
          </cell>
          <cell r="GJ276">
            <v>45344</v>
          </cell>
          <cell r="GK276">
            <v>10623</v>
          </cell>
          <cell r="GL276">
            <v>11814</v>
          </cell>
          <cell r="GM276">
            <v>10905</v>
          </cell>
          <cell r="GN276">
            <v>12002</v>
          </cell>
          <cell r="GO276">
            <v>1863</v>
          </cell>
          <cell r="GP276">
            <v>466</v>
          </cell>
          <cell r="GQ276">
            <v>466</v>
          </cell>
          <cell r="GR276">
            <v>466</v>
          </cell>
          <cell r="GS276">
            <v>465</v>
          </cell>
          <cell r="GT276">
            <v>783</v>
          </cell>
          <cell r="GU276">
            <v>196</v>
          </cell>
          <cell r="GV276">
            <v>195</v>
          </cell>
          <cell r="GW276">
            <v>196</v>
          </cell>
          <cell r="GX276">
            <v>196</v>
          </cell>
          <cell r="GY276">
            <v>5852</v>
          </cell>
          <cell r="GZ276">
            <v>1431</v>
          </cell>
          <cell r="HA276">
            <v>1506</v>
          </cell>
          <cell r="HB276">
            <v>1406</v>
          </cell>
          <cell r="HC276">
            <v>1509</v>
          </cell>
          <cell r="HD276">
            <v>140</v>
          </cell>
          <cell r="HE276">
            <v>35</v>
          </cell>
          <cell r="HF276">
            <v>35</v>
          </cell>
          <cell r="HG276">
            <v>35</v>
          </cell>
          <cell r="HH276">
            <v>35</v>
          </cell>
          <cell r="HI276">
            <v>133300</v>
          </cell>
          <cell r="HJ276">
            <v>30958</v>
          </cell>
          <cell r="HK276">
            <v>33754</v>
          </cell>
          <cell r="HL276">
            <v>33742</v>
          </cell>
          <cell r="HM276">
            <v>34846</v>
          </cell>
          <cell r="HN276">
            <v>3300</v>
          </cell>
          <cell r="HO276">
            <v>198</v>
          </cell>
          <cell r="HP276">
            <v>2574</v>
          </cell>
          <cell r="HQ276">
            <v>462</v>
          </cell>
          <cell r="HR276">
            <v>66</v>
          </cell>
          <cell r="HS276">
            <v>112000</v>
          </cell>
          <cell r="HT276">
            <v>28000</v>
          </cell>
          <cell r="HU276">
            <v>28000</v>
          </cell>
          <cell r="HV276">
            <v>28000</v>
          </cell>
          <cell r="HW276">
            <v>28000</v>
          </cell>
          <cell r="HX276">
            <v>3000</v>
          </cell>
          <cell r="HY276">
            <v>810</v>
          </cell>
          <cell r="HZ276">
            <v>780</v>
          </cell>
          <cell r="IA276">
            <v>780</v>
          </cell>
          <cell r="IB276">
            <v>630</v>
          </cell>
          <cell r="IC276">
            <v>15000</v>
          </cell>
          <cell r="ID276">
            <v>1950</v>
          </cell>
          <cell r="IE276">
            <v>2400</v>
          </cell>
          <cell r="IF276">
            <v>4500</v>
          </cell>
          <cell r="IG276">
            <v>6150</v>
          </cell>
          <cell r="IH276">
            <v>19341</v>
          </cell>
          <cell r="II276">
            <v>9671</v>
          </cell>
          <cell r="IJ276">
            <v>4836</v>
          </cell>
          <cell r="IK276">
            <v>3480</v>
          </cell>
          <cell r="IL276">
            <v>1354</v>
          </cell>
          <cell r="IM276">
            <v>6277</v>
          </cell>
          <cell r="IN276">
            <v>1402</v>
          </cell>
          <cell r="IO276">
            <v>1656</v>
          </cell>
          <cell r="IP276">
            <v>1639</v>
          </cell>
          <cell r="IQ276">
            <v>1580</v>
          </cell>
        </row>
        <row r="277">
          <cell r="B277">
            <v>2530028</v>
          </cell>
          <cell r="C277">
            <v>684937</v>
          </cell>
          <cell r="D277">
            <v>640728</v>
          </cell>
          <cell r="E277">
            <v>584837</v>
          </cell>
          <cell r="F277">
            <v>619526</v>
          </cell>
          <cell r="G277">
            <v>40.700000000000003</v>
          </cell>
          <cell r="H277">
            <v>44.5</v>
          </cell>
          <cell r="I277">
            <v>41.3</v>
          </cell>
          <cell r="J277">
            <v>37.799999999999997</v>
          </cell>
          <cell r="K277">
            <v>39.299999999999997</v>
          </cell>
          <cell r="L277">
            <v>686982</v>
          </cell>
          <cell r="M277">
            <v>147829</v>
          </cell>
          <cell r="N277">
            <v>168679</v>
          </cell>
          <cell r="O277">
            <v>180290</v>
          </cell>
          <cell r="P277">
            <v>190184</v>
          </cell>
          <cell r="Q277">
            <v>512510</v>
          </cell>
          <cell r="R277">
            <v>106241</v>
          </cell>
          <cell r="S277">
            <v>124008</v>
          </cell>
          <cell r="T277">
            <v>137356</v>
          </cell>
          <cell r="U277">
            <v>144905</v>
          </cell>
          <cell r="V277">
            <v>5855</v>
          </cell>
          <cell r="W277">
            <v>1100</v>
          </cell>
          <cell r="X277">
            <v>1324</v>
          </cell>
          <cell r="Y277">
            <v>1730</v>
          </cell>
          <cell r="Z277">
            <v>1701</v>
          </cell>
          <cell r="AA277">
            <v>2290</v>
          </cell>
          <cell r="AB277">
            <v>585</v>
          </cell>
          <cell r="AC277">
            <v>563</v>
          </cell>
          <cell r="AD277">
            <v>492</v>
          </cell>
          <cell r="AE277">
            <v>650</v>
          </cell>
          <cell r="AF277">
            <v>1870</v>
          </cell>
          <cell r="AG277">
            <v>404</v>
          </cell>
          <cell r="AH277">
            <v>471</v>
          </cell>
          <cell r="AI277">
            <v>492</v>
          </cell>
          <cell r="AJ277">
            <v>503</v>
          </cell>
          <cell r="AK277">
            <v>0</v>
          </cell>
          <cell r="AL277">
            <v>0</v>
          </cell>
          <cell r="AM277">
            <v>0</v>
          </cell>
          <cell r="AN277">
            <v>0</v>
          </cell>
          <cell r="AO277">
            <v>0</v>
          </cell>
          <cell r="AP277">
            <v>420</v>
          </cell>
          <cell r="AQ277">
            <v>181</v>
          </cell>
          <cell r="AR277">
            <v>92</v>
          </cell>
          <cell r="AS277">
            <v>0</v>
          </cell>
          <cell r="AT277">
            <v>147</v>
          </cell>
          <cell r="AU277">
            <v>2390</v>
          </cell>
          <cell r="AV277">
            <v>180</v>
          </cell>
          <cell r="AW277">
            <v>500</v>
          </cell>
          <cell r="AX277">
            <v>960</v>
          </cell>
          <cell r="AY277">
            <v>750</v>
          </cell>
          <cell r="AZ277">
            <v>2390</v>
          </cell>
          <cell r="BA277">
            <v>180</v>
          </cell>
          <cell r="BB277">
            <v>500</v>
          </cell>
          <cell r="BC277">
            <v>960</v>
          </cell>
          <cell r="BD277">
            <v>750</v>
          </cell>
          <cell r="BE277">
            <v>2000</v>
          </cell>
          <cell r="BF277">
            <v>150</v>
          </cell>
          <cell r="BG277">
            <v>450</v>
          </cell>
          <cell r="BH277">
            <v>700</v>
          </cell>
          <cell r="BI277">
            <v>700</v>
          </cell>
          <cell r="BJ277">
            <v>180</v>
          </cell>
          <cell r="BK277">
            <v>30</v>
          </cell>
          <cell r="BL277">
            <v>50</v>
          </cell>
          <cell r="BM277">
            <v>50</v>
          </cell>
          <cell r="BN277">
            <v>50</v>
          </cell>
          <cell r="BO277">
            <v>210</v>
          </cell>
          <cell r="BP277">
            <v>0</v>
          </cell>
          <cell r="BQ277">
            <v>0</v>
          </cell>
          <cell r="BR277">
            <v>210</v>
          </cell>
          <cell r="BS277">
            <v>0</v>
          </cell>
          <cell r="BT277">
            <v>0</v>
          </cell>
          <cell r="BU277">
            <v>0</v>
          </cell>
          <cell r="BV277">
            <v>0</v>
          </cell>
          <cell r="BW277">
            <v>0</v>
          </cell>
          <cell r="BX277">
            <v>0</v>
          </cell>
          <cell r="BY277">
            <v>1175</v>
          </cell>
          <cell r="BZ277">
            <v>335</v>
          </cell>
          <cell r="CA277">
            <v>261</v>
          </cell>
          <cell r="CB277">
            <v>278</v>
          </cell>
          <cell r="CC277">
            <v>301</v>
          </cell>
          <cell r="CD277">
            <v>0</v>
          </cell>
          <cell r="CE277">
            <v>0</v>
          </cell>
          <cell r="CF277">
            <v>0</v>
          </cell>
          <cell r="CG277">
            <v>0</v>
          </cell>
          <cell r="CH277">
            <v>0</v>
          </cell>
          <cell r="CI277">
            <v>242828</v>
          </cell>
          <cell r="CJ277">
            <v>58301</v>
          </cell>
          <cell r="CK277">
            <v>60706</v>
          </cell>
          <cell r="CL277">
            <v>63113</v>
          </cell>
          <cell r="CM277">
            <v>60708</v>
          </cell>
          <cell r="CN277">
            <v>212744</v>
          </cell>
          <cell r="CO277">
            <v>51056</v>
          </cell>
          <cell r="CP277">
            <v>53186</v>
          </cell>
          <cell r="CQ277">
            <v>55316</v>
          </cell>
          <cell r="CR277">
            <v>53186</v>
          </cell>
          <cell r="CS277">
            <v>6069</v>
          </cell>
          <cell r="CT277">
            <v>1457</v>
          </cell>
          <cell r="CU277">
            <v>1517</v>
          </cell>
          <cell r="CV277">
            <v>1578</v>
          </cell>
          <cell r="CW277">
            <v>1517</v>
          </cell>
          <cell r="CX277">
            <v>17005</v>
          </cell>
          <cell r="CY277">
            <v>4081</v>
          </cell>
          <cell r="CZ277">
            <v>4251</v>
          </cell>
          <cell r="DA277">
            <v>4422</v>
          </cell>
          <cell r="DB277">
            <v>4251</v>
          </cell>
          <cell r="DC277">
            <v>4512</v>
          </cell>
          <cell r="DD277">
            <v>1083</v>
          </cell>
          <cell r="DE277">
            <v>1128</v>
          </cell>
          <cell r="DF277">
            <v>1173</v>
          </cell>
          <cell r="DG277">
            <v>1128</v>
          </cell>
          <cell r="DH277">
            <v>2498</v>
          </cell>
          <cell r="DI277">
            <v>624</v>
          </cell>
          <cell r="DJ277">
            <v>624</v>
          </cell>
          <cell r="DK277">
            <v>624</v>
          </cell>
          <cell r="DL277">
            <v>626</v>
          </cell>
          <cell r="DM277">
            <v>0</v>
          </cell>
          <cell r="DN277">
            <v>0</v>
          </cell>
          <cell r="DO277">
            <v>0</v>
          </cell>
          <cell r="DP277">
            <v>0</v>
          </cell>
          <cell r="DQ277">
            <v>0</v>
          </cell>
          <cell r="DR277">
            <v>4543</v>
          </cell>
          <cell r="DS277">
            <v>0</v>
          </cell>
          <cell r="DT277">
            <v>1272</v>
          </cell>
          <cell r="DU277">
            <v>3271</v>
          </cell>
          <cell r="DV277">
            <v>0</v>
          </cell>
          <cell r="DW277">
            <v>0</v>
          </cell>
          <cell r="DX277">
            <v>0</v>
          </cell>
          <cell r="DY277">
            <v>0</v>
          </cell>
          <cell r="DZ277">
            <v>0</v>
          </cell>
          <cell r="EA277">
            <v>0</v>
          </cell>
          <cell r="EB277">
            <v>0</v>
          </cell>
          <cell r="EC277">
            <v>0</v>
          </cell>
          <cell r="ED277">
            <v>0</v>
          </cell>
          <cell r="EE277">
            <v>0</v>
          </cell>
          <cell r="EF277">
            <v>0</v>
          </cell>
          <cell r="EG277">
            <v>0</v>
          </cell>
          <cell r="EH277">
            <v>0</v>
          </cell>
          <cell r="EI277">
            <v>0</v>
          </cell>
          <cell r="EJ277">
            <v>0</v>
          </cell>
          <cell r="EK277">
            <v>0</v>
          </cell>
          <cell r="EL277">
            <v>0</v>
          </cell>
          <cell r="EM277">
            <v>0</v>
          </cell>
          <cell r="EN277">
            <v>0</v>
          </cell>
          <cell r="EO277">
            <v>0</v>
          </cell>
          <cell r="EP277">
            <v>0</v>
          </cell>
          <cell r="EQ277">
            <v>8405</v>
          </cell>
          <cell r="ER277">
            <v>1941</v>
          </cell>
          <cell r="ES277">
            <v>2050</v>
          </cell>
          <cell r="ET277">
            <v>2042</v>
          </cell>
          <cell r="EU277">
            <v>2372</v>
          </cell>
          <cell r="EV277">
            <v>0</v>
          </cell>
          <cell r="EW277">
            <v>0</v>
          </cell>
          <cell r="EX277">
            <v>0</v>
          </cell>
          <cell r="EY277">
            <v>0</v>
          </cell>
          <cell r="EZ277">
            <v>0</v>
          </cell>
          <cell r="FA277">
            <v>4017</v>
          </cell>
          <cell r="FB277">
            <v>1004</v>
          </cell>
          <cell r="FC277">
            <v>803</v>
          </cell>
          <cell r="FD277">
            <v>803</v>
          </cell>
          <cell r="FE277">
            <v>1407</v>
          </cell>
          <cell r="FF277">
            <v>700</v>
          </cell>
          <cell r="FG277">
            <v>140</v>
          </cell>
          <cell r="FH277">
            <v>189</v>
          </cell>
          <cell r="FI277">
            <v>210</v>
          </cell>
          <cell r="FJ277">
            <v>161</v>
          </cell>
          <cell r="FK277">
            <v>90</v>
          </cell>
          <cell r="FL277">
            <v>10</v>
          </cell>
          <cell r="FM277">
            <v>23</v>
          </cell>
          <cell r="FN277">
            <v>35</v>
          </cell>
          <cell r="FO277">
            <v>22</v>
          </cell>
          <cell r="FP277">
            <v>0</v>
          </cell>
          <cell r="FQ277">
            <v>0</v>
          </cell>
          <cell r="FR277">
            <v>0</v>
          </cell>
          <cell r="FS277">
            <v>0</v>
          </cell>
          <cell r="FT277">
            <v>0</v>
          </cell>
          <cell r="FU277">
            <v>615</v>
          </cell>
          <cell r="FV277">
            <v>0</v>
          </cell>
          <cell r="FW277">
            <v>205</v>
          </cell>
          <cell r="FX277">
            <v>205</v>
          </cell>
          <cell r="FY277">
            <v>205</v>
          </cell>
          <cell r="FZ277">
            <v>52</v>
          </cell>
          <cell r="GA277">
            <v>13</v>
          </cell>
          <cell r="GB277">
            <v>13</v>
          </cell>
          <cell r="GC277">
            <v>13</v>
          </cell>
          <cell r="GD277">
            <v>13</v>
          </cell>
          <cell r="GE277">
            <v>3095</v>
          </cell>
          <cell r="GF277">
            <v>1055</v>
          </cell>
          <cell r="GG277">
            <v>653</v>
          </cell>
          <cell r="GH277">
            <v>439</v>
          </cell>
          <cell r="GI277">
            <v>948</v>
          </cell>
          <cell r="GJ277">
            <v>31500</v>
          </cell>
          <cell r="GK277">
            <v>7380</v>
          </cell>
          <cell r="GL277">
            <v>8207</v>
          </cell>
          <cell r="GM277">
            <v>7575</v>
          </cell>
          <cell r="GN277">
            <v>8338</v>
          </cell>
          <cell r="GO277">
            <v>3790</v>
          </cell>
          <cell r="GP277">
            <v>786</v>
          </cell>
          <cell r="GQ277">
            <v>990</v>
          </cell>
          <cell r="GR277">
            <v>990</v>
          </cell>
          <cell r="GS277">
            <v>1024</v>
          </cell>
          <cell r="GT277">
            <v>240</v>
          </cell>
          <cell r="GU277">
            <v>60</v>
          </cell>
          <cell r="GV277">
            <v>60</v>
          </cell>
          <cell r="GW277">
            <v>60</v>
          </cell>
          <cell r="GX277">
            <v>60</v>
          </cell>
          <cell r="GY277">
            <v>3000</v>
          </cell>
          <cell r="GZ277">
            <v>580</v>
          </cell>
          <cell r="HA277">
            <v>860</v>
          </cell>
          <cell r="HB277">
            <v>860</v>
          </cell>
          <cell r="HC277">
            <v>700</v>
          </cell>
          <cell r="HD277">
            <v>300</v>
          </cell>
          <cell r="HE277">
            <v>0</v>
          </cell>
          <cell r="HF277">
            <v>100</v>
          </cell>
          <cell r="HG277">
            <v>100</v>
          </cell>
          <cell r="HH277">
            <v>100</v>
          </cell>
          <cell r="HI277">
            <v>71236</v>
          </cell>
          <cell r="HJ277">
            <v>16418</v>
          </cell>
          <cell r="HK277">
            <v>18778</v>
          </cell>
          <cell r="HL277">
            <v>17832</v>
          </cell>
          <cell r="HM277">
            <v>18208</v>
          </cell>
          <cell r="HN277">
            <v>2996</v>
          </cell>
          <cell r="HO277">
            <v>180</v>
          </cell>
          <cell r="HP277">
            <v>2337</v>
          </cell>
          <cell r="HQ277">
            <v>419</v>
          </cell>
          <cell r="HR277">
            <v>60</v>
          </cell>
          <cell r="HS277">
            <v>60692</v>
          </cell>
          <cell r="HT277">
            <v>15173</v>
          </cell>
          <cell r="HU277">
            <v>15173</v>
          </cell>
          <cell r="HV277">
            <v>15173</v>
          </cell>
          <cell r="HW277">
            <v>15173</v>
          </cell>
          <cell r="HX277">
            <v>600</v>
          </cell>
          <cell r="HY277">
            <v>162</v>
          </cell>
          <cell r="HZ277">
            <v>156</v>
          </cell>
          <cell r="IA277">
            <v>156</v>
          </cell>
          <cell r="IB277">
            <v>126</v>
          </cell>
          <cell r="IC277">
            <v>6948</v>
          </cell>
          <cell r="ID277">
            <v>903</v>
          </cell>
          <cell r="IE277">
            <v>1112</v>
          </cell>
          <cell r="IF277">
            <v>2084</v>
          </cell>
          <cell r="IG277">
            <v>2849</v>
          </cell>
          <cell r="IH277">
            <v>4575</v>
          </cell>
          <cell r="II277">
            <v>2288</v>
          </cell>
          <cell r="IJ277">
            <v>1144</v>
          </cell>
          <cell r="IK277">
            <v>824</v>
          </cell>
          <cell r="IL277">
            <v>319</v>
          </cell>
          <cell r="IM277">
            <v>2600</v>
          </cell>
          <cell r="IN277">
            <v>581</v>
          </cell>
          <cell r="IO277">
            <v>686</v>
          </cell>
          <cell r="IP277">
            <v>679</v>
          </cell>
          <cell r="IQ277">
            <v>654</v>
          </cell>
        </row>
        <row r="278">
          <cell r="B278">
            <v>4923169</v>
          </cell>
          <cell r="C278">
            <v>1261073</v>
          </cell>
          <cell r="D278">
            <v>1224177</v>
          </cell>
          <cell r="E278">
            <v>1178882</v>
          </cell>
          <cell r="F278">
            <v>1259037</v>
          </cell>
          <cell r="G278">
            <v>52.4</v>
          </cell>
          <cell r="H278">
            <v>56</v>
          </cell>
          <cell r="I278">
            <v>52.7</v>
          </cell>
          <cell r="J278">
            <v>49.8</v>
          </cell>
          <cell r="K278">
            <v>51.1</v>
          </cell>
          <cell r="L278">
            <v>776169</v>
          </cell>
          <cell r="M278">
            <v>171236</v>
          </cell>
          <cell r="N278">
            <v>192897</v>
          </cell>
          <cell r="O278">
            <v>208936</v>
          </cell>
          <cell r="P278">
            <v>203100</v>
          </cell>
          <cell r="Q278">
            <v>622424</v>
          </cell>
          <cell r="R278">
            <v>139395</v>
          </cell>
          <cell r="S278">
            <v>151315</v>
          </cell>
          <cell r="T278">
            <v>169747</v>
          </cell>
          <cell r="U278">
            <v>161967</v>
          </cell>
          <cell r="V278">
            <v>4384</v>
          </cell>
          <cell r="W278">
            <v>1039</v>
          </cell>
          <cell r="X278">
            <v>1052</v>
          </cell>
          <cell r="Y278">
            <v>1114</v>
          </cell>
          <cell r="Z278">
            <v>1179</v>
          </cell>
          <cell r="AA278">
            <v>998</v>
          </cell>
          <cell r="AB278">
            <v>250</v>
          </cell>
          <cell r="AC278">
            <v>250</v>
          </cell>
          <cell r="AD278">
            <v>249</v>
          </cell>
          <cell r="AE278">
            <v>249</v>
          </cell>
          <cell r="AF278">
            <v>998</v>
          </cell>
          <cell r="AG278">
            <v>250</v>
          </cell>
          <cell r="AH278">
            <v>250</v>
          </cell>
          <cell r="AI278">
            <v>249</v>
          </cell>
          <cell r="AJ278">
            <v>249</v>
          </cell>
          <cell r="AK278">
            <v>0</v>
          </cell>
          <cell r="AL278">
            <v>0</v>
          </cell>
          <cell r="AM278">
            <v>0</v>
          </cell>
          <cell r="AN278">
            <v>0</v>
          </cell>
          <cell r="AO278">
            <v>0</v>
          </cell>
          <cell r="AP278">
            <v>0</v>
          </cell>
          <cell r="AQ278">
            <v>0</v>
          </cell>
          <cell r="AR278">
            <v>0</v>
          </cell>
          <cell r="AS278">
            <v>0</v>
          </cell>
          <cell r="AT278">
            <v>0</v>
          </cell>
          <cell r="AU278">
            <v>1410</v>
          </cell>
          <cell r="AV278">
            <v>256</v>
          </cell>
          <cell r="AW278">
            <v>367</v>
          </cell>
          <cell r="AX278">
            <v>351</v>
          </cell>
          <cell r="AY278">
            <v>436</v>
          </cell>
          <cell r="AZ278">
            <v>1410</v>
          </cell>
          <cell r="BA278">
            <v>256</v>
          </cell>
          <cell r="BB278">
            <v>367</v>
          </cell>
          <cell r="BC278">
            <v>351</v>
          </cell>
          <cell r="BD278">
            <v>436</v>
          </cell>
          <cell r="BE278">
            <v>846</v>
          </cell>
          <cell r="BF278">
            <v>115</v>
          </cell>
          <cell r="BG278">
            <v>225</v>
          </cell>
          <cell r="BH278">
            <v>210</v>
          </cell>
          <cell r="BI278">
            <v>296</v>
          </cell>
          <cell r="BJ278">
            <v>225</v>
          </cell>
          <cell r="BK278">
            <v>56</v>
          </cell>
          <cell r="BL278">
            <v>57</v>
          </cell>
          <cell r="BM278">
            <v>56</v>
          </cell>
          <cell r="BN278">
            <v>56</v>
          </cell>
          <cell r="BO278">
            <v>339</v>
          </cell>
          <cell r="BP278">
            <v>85</v>
          </cell>
          <cell r="BQ278">
            <v>85</v>
          </cell>
          <cell r="BR278">
            <v>85</v>
          </cell>
          <cell r="BS278">
            <v>84</v>
          </cell>
          <cell r="BT278">
            <v>0</v>
          </cell>
          <cell r="BU278">
            <v>0</v>
          </cell>
          <cell r="BV278">
            <v>0</v>
          </cell>
          <cell r="BW278">
            <v>0</v>
          </cell>
          <cell r="BX278">
            <v>0</v>
          </cell>
          <cell r="BY278">
            <v>1976</v>
          </cell>
          <cell r="BZ278">
            <v>533</v>
          </cell>
          <cell r="CA278">
            <v>435</v>
          </cell>
          <cell r="CB278">
            <v>514</v>
          </cell>
          <cell r="CC278">
            <v>494</v>
          </cell>
          <cell r="CD278">
            <v>0</v>
          </cell>
          <cell r="CE278">
            <v>0</v>
          </cell>
          <cell r="CF278">
            <v>0</v>
          </cell>
          <cell r="CG278">
            <v>0</v>
          </cell>
          <cell r="CH278">
            <v>0</v>
          </cell>
          <cell r="CI278">
            <v>323236</v>
          </cell>
          <cell r="CJ278">
            <v>78117</v>
          </cell>
          <cell r="CK278">
            <v>80800</v>
          </cell>
          <cell r="CL278">
            <v>85340</v>
          </cell>
          <cell r="CM278">
            <v>78979</v>
          </cell>
          <cell r="CN278">
            <v>282355</v>
          </cell>
          <cell r="CO278">
            <v>68145</v>
          </cell>
          <cell r="CP278">
            <v>70582</v>
          </cell>
          <cell r="CQ278">
            <v>74704</v>
          </cell>
          <cell r="CR278">
            <v>68924</v>
          </cell>
          <cell r="CS278">
            <v>9010</v>
          </cell>
          <cell r="CT278">
            <v>2252</v>
          </cell>
          <cell r="CU278">
            <v>2252</v>
          </cell>
          <cell r="CV278">
            <v>2253</v>
          </cell>
          <cell r="CW278">
            <v>2253</v>
          </cell>
          <cell r="CX278">
            <v>22567</v>
          </cell>
          <cell r="CY278">
            <v>5447</v>
          </cell>
          <cell r="CZ278">
            <v>5641</v>
          </cell>
          <cell r="DA278">
            <v>5970</v>
          </cell>
          <cell r="DB278">
            <v>5509</v>
          </cell>
          <cell r="DC278">
            <v>5989</v>
          </cell>
          <cell r="DD278">
            <v>1445</v>
          </cell>
          <cell r="DE278">
            <v>1497</v>
          </cell>
          <cell r="DF278">
            <v>1585</v>
          </cell>
          <cell r="DG278">
            <v>1462</v>
          </cell>
          <cell r="DH278">
            <v>3315</v>
          </cell>
          <cell r="DI278">
            <v>828</v>
          </cell>
          <cell r="DJ278">
            <v>828</v>
          </cell>
          <cell r="DK278">
            <v>828</v>
          </cell>
          <cell r="DL278">
            <v>831</v>
          </cell>
          <cell r="DM278">
            <v>0</v>
          </cell>
          <cell r="DN278">
            <v>0</v>
          </cell>
          <cell r="DO278">
            <v>0</v>
          </cell>
          <cell r="DP278">
            <v>0</v>
          </cell>
          <cell r="DQ278">
            <v>0</v>
          </cell>
          <cell r="DR278">
            <v>7073</v>
          </cell>
          <cell r="DS278">
            <v>0</v>
          </cell>
          <cell r="DT278">
            <v>2786</v>
          </cell>
          <cell r="DU278">
            <v>4287</v>
          </cell>
          <cell r="DV278">
            <v>0</v>
          </cell>
          <cell r="DW278">
            <v>7004</v>
          </cell>
          <cell r="DX278">
            <v>1751</v>
          </cell>
          <cell r="DY278">
            <v>1751</v>
          </cell>
          <cell r="DZ278">
            <v>1751</v>
          </cell>
          <cell r="EA278">
            <v>1751</v>
          </cell>
          <cell r="EB278">
            <v>0</v>
          </cell>
          <cell r="EC278">
            <v>0</v>
          </cell>
          <cell r="ED278">
            <v>0</v>
          </cell>
          <cell r="EE278">
            <v>0</v>
          </cell>
          <cell r="EF278">
            <v>0</v>
          </cell>
          <cell r="EG278">
            <v>0</v>
          </cell>
          <cell r="EH278">
            <v>0</v>
          </cell>
          <cell r="EI278">
            <v>0</v>
          </cell>
          <cell r="EJ278">
            <v>0</v>
          </cell>
          <cell r="EK278">
            <v>0</v>
          </cell>
          <cell r="EL278">
            <v>0</v>
          </cell>
          <cell r="EM278">
            <v>0</v>
          </cell>
          <cell r="EN278">
            <v>0</v>
          </cell>
          <cell r="EO278">
            <v>0</v>
          </cell>
          <cell r="EP278">
            <v>0</v>
          </cell>
          <cell r="EQ278">
            <v>5425</v>
          </cell>
          <cell r="ER278">
            <v>1369</v>
          </cell>
          <cell r="ES278">
            <v>1184</v>
          </cell>
          <cell r="ET278">
            <v>1184</v>
          </cell>
          <cell r="EU278">
            <v>1688</v>
          </cell>
          <cell r="EV278">
            <v>0</v>
          </cell>
          <cell r="EW278">
            <v>0</v>
          </cell>
          <cell r="EX278">
            <v>0</v>
          </cell>
          <cell r="EY278">
            <v>0</v>
          </cell>
          <cell r="EZ278">
            <v>0</v>
          </cell>
          <cell r="FA278">
            <v>3700</v>
          </cell>
          <cell r="FB278">
            <v>925</v>
          </cell>
          <cell r="FC278">
            <v>740</v>
          </cell>
          <cell r="FD278">
            <v>740</v>
          </cell>
          <cell r="FE278">
            <v>1295</v>
          </cell>
          <cell r="FF278">
            <v>700</v>
          </cell>
          <cell r="FG278">
            <v>140</v>
          </cell>
          <cell r="FH278">
            <v>189</v>
          </cell>
          <cell r="FI278">
            <v>210</v>
          </cell>
          <cell r="FJ278">
            <v>161</v>
          </cell>
          <cell r="FK278">
            <v>173</v>
          </cell>
          <cell r="FL278">
            <v>43</v>
          </cell>
          <cell r="FM278">
            <v>43</v>
          </cell>
          <cell r="FN278">
            <v>43</v>
          </cell>
          <cell r="FO278">
            <v>44</v>
          </cell>
          <cell r="FP278">
            <v>0</v>
          </cell>
          <cell r="FQ278">
            <v>0</v>
          </cell>
          <cell r="FR278">
            <v>0</v>
          </cell>
          <cell r="FS278">
            <v>0</v>
          </cell>
          <cell r="FT278">
            <v>0</v>
          </cell>
          <cell r="FU278">
            <v>592</v>
          </cell>
          <cell r="FV278">
            <v>148</v>
          </cell>
          <cell r="FW278">
            <v>148</v>
          </cell>
          <cell r="FX278">
            <v>148</v>
          </cell>
          <cell r="FY278">
            <v>148</v>
          </cell>
          <cell r="FZ278">
            <v>0</v>
          </cell>
          <cell r="GA278">
            <v>0</v>
          </cell>
          <cell r="GB278">
            <v>0</v>
          </cell>
          <cell r="GC278">
            <v>0</v>
          </cell>
          <cell r="GD278">
            <v>0</v>
          </cell>
          <cell r="GE278">
            <v>4777</v>
          </cell>
          <cell r="GF278">
            <v>1194</v>
          </cell>
          <cell r="GG278">
            <v>1194</v>
          </cell>
          <cell r="GH278">
            <v>1194</v>
          </cell>
          <cell r="GI278">
            <v>1195</v>
          </cell>
          <cell r="GJ278">
            <v>30289</v>
          </cell>
          <cell r="GK278">
            <v>7096</v>
          </cell>
          <cell r="GL278">
            <v>7892</v>
          </cell>
          <cell r="GM278">
            <v>7284</v>
          </cell>
          <cell r="GN278">
            <v>8017</v>
          </cell>
          <cell r="GO278">
            <v>2140</v>
          </cell>
          <cell r="GP278">
            <v>535</v>
          </cell>
          <cell r="GQ278">
            <v>535</v>
          </cell>
          <cell r="GR278">
            <v>535</v>
          </cell>
          <cell r="GS278">
            <v>535</v>
          </cell>
          <cell r="GT278">
            <v>204</v>
          </cell>
          <cell r="GU278">
            <v>51</v>
          </cell>
          <cell r="GV278">
            <v>51</v>
          </cell>
          <cell r="GW278">
            <v>51</v>
          </cell>
          <cell r="GX278">
            <v>51</v>
          </cell>
          <cell r="GY278">
            <v>3286</v>
          </cell>
          <cell r="GZ278">
            <v>957</v>
          </cell>
          <cell r="HA278">
            <v>836</v>
          </cell>
          <cell r="HB278">
            <v>746</v>
          </cell>
          <cell r="HC278">
            <v>747</v>
          </cell>
          <cell r="HD278">
            <v>171</v>
          </cell>
          <cell r="HE278">
            <v>42</v>
          </cell>
          <cell r="HF278">
            <v>42</v>
          </cell>
          <cell r="HG278">
            <v>42</v>
          </cell>
          <cell r="HH278">
            <v>45</v>
          </cell>
          <cell r="HI278">
            <v>109357</v>
          </cell>
          <cell r="HJ278">
            <v>26598</v>
          </cell>
          <cell r="HK278">
            <v>28122</v>
          </cell>
          <cell r="HL278">
            <v>27294</v>
          </cell>
          <cell r="HM278">
            <v>27343</v>
          </cell>
          <cell r="HN278">
            <v>2000</v>
          </cell>
          <cell r="HO278">
            <v>120</v>
          </cell>
          <cell r="HP278">
            <v>1560</v>
          </cell>
          <cell r="HQ278">
            <v>280</v>
          </cell>
          <cell r="HR278">
            <v>40</v>
          </cell>
          <cell r="HS278">
            <v>102832</v>
          </cell>
          <cell r="HT278">
            <v>25708</v>
          </cell>
          <cell r="HU278">
            <v>25708</v>
          </cell>
          <cell r="HV278">
            <v>25708</v>
          </cell>
          <cell r="HW278">
            <v>25708</v>
          </cell>
          <cell r="HX278">
            <v>1300</v>
          </cell>
          <cell r="HY278">
            <v>351</v>
          </cell>
          <cell r="HZ278">
            <v>338</v>
          </cell>
          <cell r="IA278">
            <v>338</v>
          </cell>
          <cell r="IB278">
            <v>273</v>
          </cell>
          <cell r="IC278">
            <v>3225</v>
          </cell>
          <cell r="ID278">
            <v>419</v>
          </cell>
          <cell r="IE278">
            <v>516</v>
          </cell>
          <cell r="IF278">
            <v>968</v>
          </cell>
          <cell r="IG278">
            <v>1322</v>
          </cell>
          <cell r="IH278">
            <v>20000</v>
          </cell>
          <cell r="II278">
            <v>10000</v>
          </cell>
          <cell r="IJ278">
            <v>5041</v>
          </cell>
          <cell r="IK278">
            <v>3585</v>
          </cell>
          <cell r="IL278">
            <v>1374</v>
          </cell>
          <cell r="IM278">
            <v>4453</v>
          </cell>
          <cell r="IN278">
            <v>994</v>
          </cell>
          <cell r="IO278">
            <v>1175</v>
          </cell>
          <cell r="IP278">
            <v>1163</v>
          </cell>
          <cell r="IQ278">
            <v>1121</v>
          </cell>
        </row>
        <row r="279">
          <cell r="B279">
            <v>13403939</v>
          </cell>
          <cell r="C279">
            <v>3532121</v>
          </cell>
          <cell r="D279">
            <v>3294624</v>
          </cell>
          <cell r="E279">
            <v>3200508</v>
          </cell>
          <cell r="F279">
            <v>3376686</v>
          </cell>
          <cell r="G279">
            <v>52.3</v>
          </cell>
          <cell r="H279">
            <v>56.8</v>
          </cell>
          <cell r="I279">
            <v>52</v>
          </cell>
          <cell r="J279">
            <v>49.8</v>
          </cell>
          <cell r="K279">
            <v>50.9</v>
          </cell>
          <cell r="L279">
            <v>1997046</v>
          </cell>
          <cell r="M279">
            <v>495666</v>
          </cell>
          <cell r="N279">
            <v>507590</v>
          </cell>
          <cell r="O279">
            <v>491878</v>
          </cell>
          <cell r="P279">
            <v>501912</v>
          </cell>
          <cell r="Q279">
            <v>1157482</v>
          </cell>
          <cell r="R279">
            <v>286335</v>
          </cell>
          <cell r="S279">
            <v>298857</v>
          </cell>
          <cell r="T279">
            <v>284481</v>
          </cell>
          <cell r="U279">
            <v>287809</v>
          </cell>
          <cell r="V279">
            <v>16744</v>
          </cell>
          <cell r="W279">
            <v>4101</v>
          </cell>
          <cell r="X279">
            <v>4101</v>
          </cell>
          <cell r="Y279">
            <v>4271</v>
          </cell>
          <cell r="Z279">
            <v>4271</v>
          </cell>
          <cell r="AA279">
            <v>4000</v>
          </cell>
          <cell r="AB279">
            <v>1000</v>
          </cell>
          <cell r="AC279">
            <v>1000</v>
          </cell>
          <cell r="AD279">
            <v>1000</v>
          </cell>
          <cell r="AE279">
            <v>1000</v>
          </cell>
          <cell r="AF279">
            <v>4000</v>
          </cell>
          <cell r="AG279">
            <v>1000</v>
          </cell>
          <cell r="AH279">
            <v>1000</v>
          </cell>
          <cell r="AI279">
            <v>1000</v>
          </cell>
          <cell r="AJ279">
            <v>1000</v>
          </cell>
          <cell r="AK279">
            <v>0</v>
          </cell>
          <cell r="AL279">
            <v>0</v>
          </cell>
          <cell r="AM279">
            <v>0</v>
          </cell>
          <cell r="AN279">
            <v>0</v>
          </cell>
          <cell r="AO279">
            <v>0</v>
          </cell>
          <cell r="AP279">
            <v>0</v>
          </cell>
          <cell r="AQ279">
            <v>0</v>
          </cell>
          <cell r="AR279">
            <v>0</v>
          </cell>
          <cell r="AS279">
            <v>0</v>
          </cell>
          <cell r="AT279">
            <v>0</v>
          </cell>
          <cell r="AU279">
            <v>4200</v>
          </cell>
          <cell r="AV279">
            <v>1050</v>
          </cell>
          <cell r="AW279">
            <v>1050</v>
          </cell>
          <cell r="AX279">
            <v>1050</v>
          </cell>
          <cell r="AY279">
            <v>1050</v>
          </cell>
          <cell r="AZ279">
            <v>4200</v>
          </cell>
          <cell r="BA279">
            <v>1050</v>
          </cell>
          <cell r="BB279">
            <v>1050</v>
          </cell>
          <cell r="BC279">
            <v>1050</v>
          </cell>
          <cell r="BD279">
            <v>1050</v>
          </cell>
          <cell r="BE279">
            <v>3160</v>
          </cell>
          <cell r="BF279">
            <v>790</v>
          </cell>
          <cell r="BG279">
            <v>790</v>
          </cell>
          <cell r="BH279">
            <v>790</v>
          </cell>
          <cell r="BI279">
            <v>790</v>
          </cell>
          <cell r="BJ279">
            <v>0</v>
          </cell>
          <cell r="BK279">
            <v>0</v>
          </cell>
          <cell r="BL279">
            <v>0</v>
          </cell>
          <cell r="BM279">
            <v>0</v>
          </cell>
          <cell r="BN279">
            <v>0</v>
          </cell>
          <cell r="BO279">
            <v>1040</v>
          </cell>
          <cell r="BP279">
            <v>260</v>
          </cell>
          <cell r="BQ279">
            <v>260</v>
          </cell>
          <cell r="BR279">
            <v>260</v>
          </cell>
          <cell r="BS279">
            <v>260</v>
          </cell>
          <cell r="BT279">
            <v>0</v>
          </cell>
          <cell r="BU279">
            <v>0</v>
          </cell>
          <cell r="BV279">
            <v>0</v>
          </cell>
          <cell r="BW279">
            <v>0</v>
          </cell>
          <cell r="BX279">
            <v>0</v>
          </cell>
          <cell r="BY279">
            <v>8544</v>
          </cell>
          <cell r="BZ279">
            <v>2051</v>
          </cell>
          <cell r="CA279">
            <v>2051</v>
          </cell>
          <cell r="CB279">
            <v>2221</v>
          </cell>
          <cell r="CC279">
            <v>2221</v>
          </cell>
          <cell r="CD279">
            <v>0</v>
          </cell>
          <cell r="CE279">
            <v>0</v>
          </cell>
          <cell r="CF279">
            <v>0</v>
          </cell>
          <cell r="CG279">
            <v>0</v>
          </cell>
          <cell r="CH279">
            <v>0</v>
          </cell>
          <cell r="CI279">
            <v>515311</v>
          </cell>
          <cell r="CJ279">
            <v>127442</v>
          </cell>
          <cell r="CK279">
            <v>127663</v>
          </cell>
          <cell r="CL279">
            <v>132323</v>
          </cell>
          <cell r="CM279">
            <v>127883</v>
          </cell>
          <cell r="CN279">
            <v>449996</v>
          </cell>
          <cell r="CO279">
            <v>106292</v>
          </cell>
          <cell r="CP279">
            <v>112977</v>
          </cell>
          <cell r="CQ279">
            <v>117382</v>
          </cell>
          <cell r="CR279">
            <v>113345</v>
          </cell>
          <cell r="CS279">
            <v>14520</v>
          </cell>
          <cell r="CT279">
            <v>9080</v>
          </cell>
          <cell r="CU279">
            <v>1941</v>
          </cell>
          <cell r="CV279">
            <v>1749</v>
          </cell>
          <cell r="CW279">
            <v>1750</v>
          </cell>
          <cell r="CX279">
            <v>35967</v>
          </cell>
          <cell r="CY279">
            <v>8496</v>
          </cell>
          <cell r="CZ279">
            <v>9029</v>
          </cell>
          <cell r="DA279">
            <v>9382</v>
          </cell>
          <cell r="DB279">
            <v>9060</v>
          </cell>
          <cell r="DC279">
            <v>9544</v>
          </cell>
          <cell r="DD279">
            <v>2254</v>
          </cell>
          <cell r="DE279">
            <v>2396</v>
          </cell>
          <cell r="DF279">
            <v>2490</v>
          </cell>
          <cell r="DG279">
            <v>2404</v>
          </cell>
          <cell r="DH279">
            <v>5284</v>
          </cell>
          <cell r="DI279">
            <v>1320</v>
          </cell>
          <cell r="DJ279">
            <v>1320</v>
          </cell>
          <cell r="DK279">
            <v>1320</v>
          </cell>
          <cell r="DL279">
            <v>1324</v>
          </cell>
          <cell r="DM279">
            <v>0</v>
          </cell>
          <cell r="DN279">
            <v>0</v>
          </cell>
          <cell r="DO279">
            <v>0</v>
          </cell>
          <cell r="DP279">
            <v>0</v>
          </cell>
          <cell r="DQ279">
            <v>0</v>
          </cell>
          <cell r="DR279">
            <v>18840</v>
          </cell>
          <cell r="DS279">
            <v>0</v>
          </cell>
          <cell r="DT279">
            <v>14040</v>
          </cell>
          <cell r="DU279">
            <v>4800</v>
          </cell>
          <cell r="DV279">
            <v>0</v>
          </cell>
          <cell r="DW279">
            <v>0</v>
          </cell>
          <cell r="DX279">
            <v>0</v>
          </cell>
          <cell r="DY279">
            <v>0</v>
          </cell>
          <cell r="DZ279">
            <v>0</v>
          </cell>
          <cell r="EA279">
            <v>0</v>
          </cell>
          <cell r="EB279">
            <v>0</v>
          </cell>
          <cell r="EC279">
            <v>0</v>
          </cell>
          <cell r="ED279">
            <v>0</v>
          </cell>
          <cell r="EE279">
            <v>0</v>
          </cell>
          <cell r="EF279">
            <v>0</v>
          </cell>
          <cell r="EG279">
            <v>0</v>
          </cell>
          <cell r="EH279">
            <v>0</v>
          </cell>
          <cell r="EI279">
            <v>0</v>
          </cell>
          <cell r="EJ279">
            <v>0</v>
          </cell>
          <cell r="EK279">
            <v>0</v>
          </cell>
          <cell r="EL279">
            <v>0</v>
          </cell>
          <cell r="EM279">
            <v>0</v>
          </cell>
          <cell r="EN279">
            <v>0</v>
          </cell>
          <cell r="EO279">
            <v>0</v>
          </cell>
          <cell r="EP279">
            <v>0</v>
          </cell>
          <cell r="EQ279">
            <v>6000</v>
          </cell>
          <cell r="ER279">
            <v>1450</v>
          </cell>
          <cell r="ES279">
            <v>1572</v>
          </cell>
          <cell r="ET279">
            <v>1500</v>
          </cell>
          <cell r="EU279">
            <v>1478</v>
          </cell>
          <cell r="EV279">
            <v>0</v>
          </cell>
          <cell r="EW279">
            <v>0</v>
          </cell>
          <cell r="EX279">
            <v>0</v>
          </cell>
          <cell r="EY279">
            <v>0</v>
          </cell>
          <cell r="EZ279">
            <v>0</v>
          </cell>
          <cell r="FA279">
            <v>3000</v>
          </cell>
          <cell r="FB279">
            <v>750</v>
          </cell>
          <cell r="FC279">
            <v>600</v>
          </cell>
          <cell r="FD279">
            <v>600</v>
          </cell>
          <cell r="FE279">
            <v>1050</v>
          </cell>
          <cell r="FF279">
            <v>440</v>
          </cell>
          <cell r="FG279">
            <v>88</v>
          </cell>
          <cell r="FH279">
            <v>119</v>
          </cell>
          <cell r="FI279">
            <v>132</v>
          </cell>
          <cell r="FJ279">
            <v>101</v>
          </cell>
          <cell r="FK279">
            <v>0</v>
          </cell>
          <cell r="FL279">
            <v>0</v>
          </cell>
          <cell r="FM279">
            <v>0</v>
          </cell>
          <cell r="FN279">
            <v>0</v>
          </cell>
          <cell r="FO279">
            <v>0</v>
          </cell>
          <cell r="FP279">
            <v>0</v>
          </cell>
          <cell r="FQ279">
            <v>0</v>
          </cell>
          <cell r="FR279">
            <v>0</v>
          </cell>
          <cell r="FS279">
            <v>0</v>
          </cell>
          <cell r="FT279">
            <v>0</v>
          </cell>
          <cell r="FU279">
            <v>3280</v>
          </cell>
          <cell r="FV279">
            <v>820</v>
          </cell>
          <cell r="FW279">
            <v>820</v>
          </cell>
          <cell r="FX279">
            <v>820</v>
          </cell>
          <cell r="FY279">
            <v>820</v>
          </cell>
          <cell r="FZ279">
            <v>3500</v>
          </cell>
          <cell r="GA279">
            <v>875</v>
          </cell>
          <cell r="GB279">
            <v>875</v>
          </cell>
          <cell r="GC279">
            <v>875</v>
          </cell>
          <cell r="GD279">
            <v>875</v>
          </cell>
          <cell r="GE279">
            <v>0</v>
          </cell>
          <cell r="GF279">
            <v>0</v>
          </cell>
          <cell r="GG279">
            <v>0</v>
          </cell>
          <cell r="GH279">
            <v>0</v>
          </cell>
          <cell r="GI279">
            <v>0</v>
          </cell>
          <cell r="GJ279">
            <v>38186</v>
          </cell>
          <cell r="GK279">
            <v>8946</v>
          </cell>
          <cell r="GL279">
            <v>9949</v>
          </cell>
          <cell r="GM279">
            <v>9183</v>
          </cell>
          <cell r="GN279">
            <v>10108</v>
          </cell>
          <cell r="GO279">
            <v>2760</v>
          </cell>
          <cell r="GP279">
            <v>690</v>
          </cell>
          <cell r="GQ279">
            <v>690</v>
          </cell>
          <cell r="GR279">
            <v>690</v>
          </cell>
          <cell r="GS279">
            <v>690</v>
          </cell>
          <cell r="GT279">
            <v>240</v>
          </cell>
          <cell r="GU279">
            <v>60</v>
          </cell>
          <cell r="GV279">
            <v>60</v>
          </cell>
          <cell r="GW279">
            <v>60</v>
          </cell>
          <cell r="GX279">
            <v>60</v>
          </cell>
          <cell r="GY279">
            <v>7361</v>
          </cell>
          <cell r="GZ279">
            <v>2036</v>
          </cell>
          <cell r="HA279">
            <v>1900</v>
          </cell>
          <cell r="HB279">
            <v>1900</v>
          </cell>
          <cell r="HC279">
            <v>1525</v>
          </cell>
          <cell r="HD279">
            <v>1040</v>
          </cell>
          <cell r="HE279">
            <v>260</v>
          </cell>
          <cell r="HF279">
            <v>260</v>
          </cell>
          <cell r="HG279">
            <v>260</v>
          </cell>
          <cell r="HH279">
            <v>260</v>
          </cell>
          <cell r="HI279">
            <v>272055</v>
          </cell>
          <cell r="HJ279">
            <v>64364</v>
          </cell>
          <cell r="HK279">
            <v>68217</v>
          </cell>
          <cell r="HL279">
            <v>68768</v>
          </cell>
          <cell r="HM279">
            <v>70706</v>
          </cell>
          <cell r="HN279">
            <v>4400</v>
          </cell>
          <cell r="HO279">
            <v>264</v>
          </cell>
          <cell r="HP279">
            <v>3432</v>
          </cell>
          <cell r="HQ279">
            <v>616</v>
          </cell>
          <cell r="HR279">
            <v>88</v>
          </cell>
          <cell r="HS279">
            <v>240000</v>
          </cell>
          <cell r="HT279">
            <v>60000</v>
          </cell>
          <cell r="HU279">
            <v>60000</v>
          </cell>
          <cell r="HV279">
            <v>60000</v>
          </cell>
          <cell r="HW279">
            <v>60000</v>
          </cell>
          <cell r="HX279">
            <v>3604</v>
          </cell>
          <cell r="HY279">
            <v>973</v>
          </cell>
          <cell r="HZ279">
            <v>937</v>
          </cell>
          <cell r="IA279">
            <v>937</v>
          </cell>
          <cell r="IB279">
            <v>757</v>
          </cell>
          <cell r="IC279">
            <v>24051</v>
          </cell>
          <cell r="ID279">
            <v>3127</v>
          </cell>
          <cell r="IE279">
            <v>3848</v>
          </cell>
          <cell r="IF279">
            <v>7215</v>
          </cell>
          <cell r="IG279">
            <v>9861</v>
          </cell>
          <cell r="IH279">
            <v>54172</v>
          </cell>
          <cell r="II279">
            <v>27086</v>
          </cell>
          <cell r="IJ279">
            <v>13543</v>
          </cell>
          <cell r="IK279">
            <v>9751</v>
          </cell>
          <cell r="IL279">
            <v>3792</v>
          </cell>
          <cell r="IM279">
            <v>37799</v>
          </cell>
          <cell r="IN279">
            <v>8441</v>
          </cell>
          <cell r="IO279">
            <v>9972</v>
          </cell>
          <cell r="IP279">
            <v>9872</v>
          </cell>
          <cell r="IQ279">
            <v>9514</v>
          </cell>
        </row>
        <row r="280">
          <cell r="B280">
            <v>5580164</v>
          </cell>
          <cell r="C280">
            <v>1537411</v>
          </cell>
          <cell r="D280">
            <v>1365700</v>
          </cell>
          <cell r="E280">
            <v>1315310</v>
          </cell>
          <cell r="F280">
            <v>1361743</v>
          </cell>
          <cell r="G280">
            <v>46</v>
          </cell>
          <cell r="H280">
            <v>51.5</v>
          </cell>
          <cell r="I280">
            <v>45.5</v>
          </cell>
          <cell r="J280">
            <v>43.4</v>
          </cell>
          <cell r="K280">
            <v>43.8</v>
          </cell>
          <cell r="L280">
            <v>1152633</v>
          </cell>
          <cell r="M280">
            <v>257750</v>
          </cell>
          <cell r="N280">
            <v>286165</v>
          </cell>
          <cell r="O280">
            <v>315404</v>
          </cell>
          <cell r="P280">
            <v>293314</v>
          </cell>
          <cell r="Q280">
            <v>781768</v>
          </cell>
          <cell r="R280">
            <v>191870</v>
          </cell>
          <cell r="S280">
            <v>191063</v>
          </cell>
          <cell r="T280">
            <v>201238</v>
          </cell>
          <cell r="U280">
            <v>197597</v>
          </cell>
          <cell r="V280">
            <v>56748</v>
          </cell>
          <cell r="W280">
            <v>17442</v>
          </cell>
          <cell r="X280">
            <v>11071</v>
          </cell>
          <cell r="Y280">
            <v>11072</v>
          </cell>
          <cell r="Z280">
            <v>17163</v>
          </cell>
          <cell r="AA280">
            <v>26778</v>
          </cell>
          <cell r="AB280">
            <v>9642</v>
          </cell>
          <cell r="AC280">
            <v>3746</v>
          </cell>
          <cell r="AD280">
            <v>3746</v>
          </cell>
          <cell r="AE280">
            <v>9644</v>
          </cell>
          <cell r="AF280">
            <v>6457</v>
          </cell>
          <cell r="AG280">
            <v>1614</v>
          </cell>
          <cell r="AH280">
            <v>1614</v>
          </cell>
          <cell r="AI280">
            <v>1614</v>
          </cell>
          <cell r="AJ280">
            <v>1615</v>
          </cell>
          <cell r="AK280">
            <v>1941</v>
          </cell>
          <cell r="AL280">
            <v>485</v>
          </cell>
          <cell r="AM280">
            <v>485</v>
          </cell>
          <cell r="AN280">
            <v>485</v>
          </cell>
          <cell r="AO280">
            <v>486</v>
          </cell>
          <cell r="AP280">
            <v>18380</v>
          </cell>
          <cell r="AQ280">
            <v>7543</v>
          </cell>
          <cell r="AR280">
            <v>1647</v>
          </cell>
          <cell r="AS280">
            <v>1647</v>
          </cell>
          <cell r="AT280">
            <v>7543</v>
          </cell>
          <cell r="AU280">
            <v>3167</v>
          </cell>
          <cell r="AV280">
            <v>912</v>
          </cell>
          <cell r="AW280">
            <v>812</v>
          </cell>
          <cell r="AX280">
            <v>812</v>
          </cell>
          <cell r="AY280">
            <v>631</v>
          </cell>
          <cell r="AZ280">
            <v>3167</v>
          </cell>
          <cell r="BA280">
            <v>912</v>
          </cell>
          <cell r="BB280">
            <v>812</v>
          </cell>
          <cell r="BC280">
            <v>812</v>
          </cell>
          <cell r="BD280">
            <v>631</v>
          </cell>
          <cell r="BE280">
            <v>2060</v>
          </cell>
          <cell r="BF280">
            <v>635</v>
          </cell>
          <cell r="BG280">
            <v>535</v>
          </cell>
          <cell r="BH280">
            <v>535</v>
          </cell>
          <cell r="BI280">
            <v>355</v>
          </cell>
          <cell r="BJ280">
            <v>0</v>
          </cell>
          <cell r="BK280">
            <v>0</v>
          </cell>
          <cell r="BL280">
            <v>0</v>
          </cell>
          <cell r="BM280">
            <v>0</v>
          </cell>
          <cell r="BN280">
            <v>0</v>
          </cell>
          <cell r="BO280">
            <v>1107</v>
          </cell>
          <cell r="BP280">
            <v>277</v>
          </cell>
          <cell r="BQ280">
            <v>277</v>
          </cell>
          <cell r="BR280">
            <v>277</v>
          </cell>
          <cell r="BS280">
            <v>276</v>
          </cell>
          <cell r="BT280">
            <v>0</v>
          </cell>
          <cell r="BU280">
            <v>0</v>
          </cell>
          <cell r="BV280">
            <v>0</v>
          </cell>
          <cell r="BW280">
            <v>0</v>
          </cell>
          <cell r="BX280">
            <v>0</v>
          </cell>
          <cell r="BY280">
            <v>26803</v>
          </cell>
          <cell r="BZ280">
            <v>6888</v>
          </cell>
          <cell r="CA280">
            <v>6513</v>
          </cell>
          <cell r="CB280">
            <v>6514</v>
          </cell>
          <cell r="CC280">
            <v>6888</v>
          </cell>
          <cell r="CD280">
            <v>0</v>
          </cell>
          <cell r="CE280">
            <v>0</v>
          </cell>
          <cell r="CF280">
            <v>0</v>
          </cell>
          <cell r="CG280">
            <v>0</v>
          </cell>
          <cell r="CH280">
            <v>0</v>
          </cell>
          <cell r="CI280">
            <v>284609</v>
          </cell>
          <cell r="CJ280">
            <v>71654</v>
          </cell>
          <cell r="CK280">
            <v>74210</v>
          </cell>
          <cell r="CL280">
            <v>71345</v>
          </cell>
          <cell r="CM280">
            <v>67400</v>
          </cell>
          <cell r="CN280">
            <v>250789</v>
          </cell>
          <cell r="CO280">
            <v>63225</v>
          </cell>
          <cell r="CP280">
            <v>65455</v>
          </cell>
          <cell r="CQ280">
            <v>62852</v>
          </cell>
          <cell r="CR280">
            <v>59257</v>
          </cell>
          <cell r="CS280">
            <v>5509</v>
          </cell>
          <cell r="CT280">
            <v>1300</v>
          </cell>
          <cell r="CU280">
            <v>1400</v>
          </cell>
          <cell r="CV280">
            <v>1400</v>
          </cell>
          <cell r="CW280">
            <v>1409</v>
          </cell>
          <cell r="CX280">
            <v>20046</v>
          </cell>
          <cell r="CY280">
            <v>5053</v>
          </cell>
          <cell r="CZ280">
            <v>5232</v>
          </cell>
          <cell r="DA280">
            <v>5024</v>
          </cell>
          <cell r="DB280">
            <v>4737</v>
          </cell>
          <cell r="DC280">
            <v>5320</v>
          </cell>
          <cell r="DD280">
            <v>1341</v>
          </cell>
          <cell r="DE280">
            <v>1388</v>
          </cell>
          <cell r="DF280">
            <v>1334</v>
          </cell>
          <cell r="DG280">
            <v>1257</v>
          </cell>
          <cell r="DH280">
            <v>2945</v>
          </cell>
          <cell r="DI280">
            <v>735</v>
          </cell>
          <cell r="DJ280">
            <v>735</v>
          </cell>
          <cell r="DK280">
            <v>735</v>
          </cell>
          <cell r="DL280">
            <v>740</v>
          </cell>
          <cell r="DM280">
            <v>0</v>
          </cell>
          <cell r="DN280">
            <v>0</v>
          </cell>
          <cell r="DO280">
            <v>0</v>
          </cell>
          <cell r="DP280">
            <v>0</v>
          </cell>
          <cell r="DQ280">
            <v>0</v>
          </cell>
          <cell r="DR280">
            <v>20586</v>
          </cell>
          <cell r="DS280">
            <v>0</v>
          </cell>
          <cell r="DT280">
            <v>0</v>
          </cell>
          <cell r="DU280">
            <v>14470</v>
          </cell>
          <cell r="DV280">
            <v>6116</v>
          </cell>
          <cell r="DW280">
            <v>3972</v>
          </cell>
          <cell r="DX280">
            <v>993</v>
          </cell>
          <cell r="DY280">
            <v>993</v>
          </cell>
          <cell r="DZ280">
            <v>993</v>
          </cell>
          <cell r="EA280">
            <v>993</v>
          </cell>
          <cell r="EB280">
            <v>0</v>
          </cell>
          <cell r="EC280">
            <v>0</v>
          </cell>
          <cell r="ED280">
            <v>0</v>
          </cell>
          <cell r="EE280">
            <v>0</v>
          </cell>
          <cell r="EF280">
            <v>0</v>
          </cell>
          <cell r="EG280">
            <v>0</v>
          </cell>
          <cell r="EH280">
            <v>0</v>
          </cell>
          <cell r="EI280">
            <v>0</v>
          </cell>
          <cell r="EJ280">
            <v>0</v>
          </cell>
          <cell r="EK280">
            <v>0</v>
          </cell>
          <cell r="EL280">
            <v>0</v>
          </cell>
          <cell r="EM280">
            <v>0</v>
          </cell>
          <cell r="EN280">
            <v>0</v>
          </cell>
          <cell r="EO280">
            <v>0</v>
          </cell>
          <cell r="EP280">
            <v>0</v>
          </cell>
          <cell r="EQ280">
            <v>5475</v>
          </cell>
          <cell r="ER280">
            <v>1575</v>
          </cell>
          <cell r="ES280">
            <v>1535</v>
          </cell>
          <cell r="ET280">
            <v>1088</v>
          </cell>
          <cell r="EU280">
            <v>1277</v>
          </cell>
          <cell r="EV280">
            <v>0</v>
          </cell>
          <cell r="EW280">
            <v>0</v>
          </cell>
          <cell r="EX280">
            <v>0</v>
          </cell>
          <cell r="EY280">
            <v>0</v>
          </cell>
          <cell r="EZ280">
            <v>0</v>
          </cell>
          <cell r="FA280">
            <v>2800</v>
          </cell>
          <cell r="FB280">
            <v>700</v>
          </cell>
          <cell r="FC280">
            <v>560</v>
          </cell>
          <cell r="FD280">
            <v>560</v>
          </cell>
          <cell r="FE280">
            <v>980</v>
          </cell>
          <cell r="FF280">
            <v>575</v>
          </cell>
          <cell r="FG280">
            <v>115</v>
          </cell>
          <cell r="FH280">
            <v>155</v>
          </cell>
          <cell r="FI280">
            <v>173</v>
          </cell>
          <cell r="FJ280">
            <v>132</v>
          </cell>
          <cell r="FK280">
            <v>1638</v>
          </cell>
          <cell r="FL280">
            <v>410</v>
          </cell>
          <cell r="FM280">
            <v>409</v>
          </cell>
          <cell r="FN280">
            <v>409</v>
          </cell>
          <cell r="FO280">
            <v>410</v>
          </cell>
          <cell r="FP280">
            <v>0</v>
          </cell>
          <cell r="FQ280">
            <v>0</v>
          </cell>
          <cell r="FR280">
            <v>0</v>
          </cell>
          <cell r="FS280">
            <v>0</v>
          </cell>
          <cell r="FT280">
            <v>0</v>
          </cell>
          <cell r="FU280">
            <v>5160</v>
          </cell>
          <cell r="FV280">
            <v>1290</v>
          </cell>
          <cell r="FW280">
            <v>1290</v>
          </cell>
          <cell r="FX280">
            <v>1290</v>
          </cell>
          <cell r="FY280">
            <v>1290</v>
          </cell>
          <cell r="FZ280">
            <v>0</v>
          </cell>
          <cell r="GA280">
            <v>0</v>
          </cell>
          <cell r="GB280">
            <v>0</v>
          </cell>
          <cell r="GC280">
            <v>0</v>
          </cell>
          <cell r="GD280">
            <v>0</v>
          </cell>
          <cell r="GE280">
            <v>28180</v>
          </cell>
          <cell r="GF280">
            <v>7045</v>
          </cell>
          <cell r="GG280">
            <v>7045</v>
          </cell>
          <cell r="GH280">
            <v>7045</v>
          </cell>
          <cell r="GI280">
            <v>7045</v>
          </cell>
          <cell r="GJ280">
            <v>20220</v>
          </cell>
          <cell r="GK280">
            <v>4737</v>
          </cell>
          <cell r="GL280">
            <v>5268</v>
          </cell>
          <cell r="GM280">
            <v>4863</v>
          </cell>
          <cell r="GN280">
            <v>5352</v>
          </cell>
          <cell r="GO280">
            <v>3844</v>
          </cell>
          <cell r="GP280">
            <v>961</v>
          </cell>
          <cell r="GQ280">
            <v>961</v>
          </cell>
          <cell r="GR280">
            <v>961</v>
          </cell>
          <cell r="GS280">
            <v>961</v>
          </cell>
          <cell r="GT280">
            <v>651</v>
          </cell>
          <cell r="GU280">
            <v>163</v>
          </cell>
          <cell r="GV280">
            <v>163</v>
          </cell>
          <cell r="GW280">
            <v>163</v>
          </cell>
          <cell r="GX280">
            <v>162</v>
          </cell>
          <cell r="GY280">
            <v>5455</v>
          </cell>
          <cell r="GZ280">
            <v>1578</v>
          </cell>
          <cell r="HA280">
            <v>1065</v>
          </cell>
          <cell r="HB280">
            <v>1746</v>
          </cell>
          <cell r="HC280">
            <v>1066</v>
          </cell>
          <cell r="HD280">
            <v>1000</v>
          </cell>
          <cell r="HE280">
            <v>250</v>
          </cell>
          <cell r="HF280">
            <v>250</v>
          </cell>
          <cell r="HG280">
            <v>250</v>
          </cell>
          <cell r="HH280">
            <v>250</v>
          </cell>
          <cell r="HI280">
            <v>154480</v>
          </cell>
          <cell r="HJ280">
            <v>37035</v>
          </cell>
          <cell r="HK280">
            <v>39793</v>
          </cell>
          <cell r="HL280">
            <v>38637</v>
          </cell>
          <cell r="HM280">
            <v>39015</v>
          </cell>
          <cell r="HN280">
            <v>3520</v>
          </cell>
          <cell r="HO280">
            <v>211</v>
          </cell>
          <cell r="HP280">
            <v>2746</v>
          </cell>
          <cell r="HQ280">
            <v>493</v>
          </cell>
          <cell r="HR280">
            <v>70</v>
          </cell>
          <cell r="HS280">
            <v>141928</v>
          </cell>
          <cell r="HT280">
            <v>35482</v>
          </cell>
          <cell r="HU280">
            <v>35482</v>
          </cell>
          <cell r="HV280">
            <v>35482</v>
          </cell>
          <cell r="HW280">
            <v>35482</v>
          </cell>
          <cell r="HX280">
            <v>1200</v>
          </cell>
          <cell r="HY280">
            <v>324</v>
          </cell>
          <cell r="HZ280">
            <v>312</v>
          </cell>
          <cell r="IA280">
            <v>312</v>
          </cell>
          <cell r="IB280">
            <v>252</v>
          </cell>
          <cell r="IC280">
            <v>7832</v>
          </cell>
          <cell r="ID280">
            <v>1018</v>
          </cell>
          <cell r="IE280">
            <v>1253</v>
          </cell>
          <cell r="IF280">
            <v>2350</v>
          </cell>
          <cell r="IG280">
            <v>3211</v>
          </cell>
          <cell r="IH280">
            <v>22630</v>
          </cell>
          <cell r="II280">
            <v>11315</v>
          </cell>
          <cell r="IJ280">
            <v>5658</v>
          </cell>
          <cell r="IK280">
            <v>4073</v>
          </cell>
          <cell r="IL280">
            <v>1584</v>
          </cell>
          <cell r="IM280">
            <v>30000</v>
          </cell>
          <cell r="IN280">
            <v>6699</v>
          </cell>
          <cell r="IO280">
            <v>7915</v>
          </cell>
          <cell r="IP280">
            <v>7835</v>
          </cell>
          <cell r="IQ280">
            <v>7551</v>
          </cell>
        </row>
        <row r="281">
          <cell r="B281">
            <v>-272480</v>
          </cell>
          <cell r="C281">
            <v>-62134</v>
          </cell>
          <cell r="D281">
            <v>-68764</v>
          </cell>
          <cell r="E281">
            <v>-74210</v>
          </cell>
          <cell r="F281">
            <v>-67372</v>
          </cell>
          <cell r="G281">
            <v>0</v>
          </cell>
          <cell r="H281">
            <v>0</v>
          </cell>
          <cell r="I281">
            <v>0</v>
          </cell>
          <cell r="J281">
            <v>0</v>
          </cell>
          <cell r="K281">
            <v>0</v>
          </cell>
          <cell r="L281">
            <v>236965</v>
          </cell>
          <cell r="M281">
            <v>37364</v>
          </cell>
          <cell r="N281">
            <v>113886</v>
          </cell>
          <cell r="O281">
            <v>50977</v>
          </cell>
          <cell r="P281">
            <v>34738</v>
          </cell>
          <cell r="Q281">
            <v>236965</v>
          </cell>
          <cell r="R281">
            <v>37364</v>
          </cell>
          <cell r="S281">
            <v>113886</v>
          </cell>
          <cell r="T281">
            <v>50977</v>
          </cell>
          <cell r="U281">
            <v>34738</v>
          </cell>
          <cell r="V281">
            <v>1228</v>
          </cell>
          <cell r="W281">
            <v>409</v>
          </cell>
          <cell r="X281">
            <v>309</v>
          </cell>
          <cell r="Y281">
            <v>188</v>
          </cell>
          <cell r="Z281">
            <v>322</v>
          </cell>
          <cell r="AA281">
            <v>0</v>
          </cell>
          <cell r="AB281">
            <v>0</v>
          </cell>
          <cell r="AC281">
            <v>0</v>
          </cell>
          <cell r="AD281">
            <v>0</v>
          </cell>
          <cell r="AE281">
            <v>0</v>
          </cell>
          <cell r="AF281">
            <v>0</v>
          </cell>
          <cell r="AG281">
            <v>0</v>
          </cell>
          <cell r="AH281">
            <v>0</v>
          </cell>
          <cell r="AI281">
            <v>0</v>
          </cell>
          <cell r="AJ281">
            <v>0</v>
          </cell>
          <cell r="AK281">
            <v>0</v>
          </cell>
          <cell r="AL281">
            <v>0</v>
          </cell>
          <cell r="AM281">
            <v>0</v>
          </cell>
          <cell r="AN281">
            <v>0</v>
          </cell>
          <cell r="AO281">
            <v>0</v>
          </cell>
          <cell r="AP281">
            <v>0</v>
          </cell>
          <cell r="AQ281">
            <v>0</v>
          </cell>
          <cell r="AR281">
            <v>0</v>
          </cell>
          <cell r="AS281">
            <v>0</v>
          </cell>
          <cell r="AT281">
            <v>0</v>
          </cell>
          <cell r="AU281">
            <v>1228</v>
          </cell>
          <cell r="AV281">
            <v>409</v>
          </cell>
          <cell r="AW281">
            <v>309</v>
          </cell>
          <cell r="AX281">
            <v>188</v>
          </cell>
          <cell r="AY281">
            <v>322</v>
          </cell>
          <cell r="AZ281">
            <v>0</v>
          </cell>
          <cell r="BA281">
            <v>0</v>
          </cell>
          <cell r="BB281">
            <v>0</v>
          </cell>
          <cell r="BC281">
            <v>0</v>
          </cell>
          <cell r="BD281">
            <v>0</v>
          </cell>
          <cell r="BE281">
            <v>0</v>
          </cell>
          <cell r="BF281">
            <v>0</v>
          </cell>
          <cell r="BG281">
            <v>0</v>
          </cell>
          <cell r="BH281">
            <v>0</v>
          </cell>
          <cell r="BI281">
            <v>0</v>
          </cell>
          <cell r="BJ281">
            <v>0</v>
          </cell>
          <cell r="BK281">
            <v>0</v>
          </cell>
          <cell r="BL281">
            <v>0</v>
          </cell>
          <cell r="BM281">
            <v>0</v>
          </cell>
          <cell r="BN281">
            <v>0</v>
          </cell>
          <cell r="BO281">
            <v>0</v>
          </cell>
          <cell r="BP281">
            <v>0</v>
          </cell>
          <cell r="BQ281">
            <v>0</v>
          </cell>
          <cell r="BR281">
            <v>0</v>
          </cell>
          <cell r="BS281">
            <v>0</v>
          </cell>
          <cell r="BT281">
            <v>1228</v>
          </cell>
          <cell r="BU281">
            <v>409</v>
          </cell>
          <cell r="BV281">
            <v>309</v>
          </cell>
          <cell r="BW281">
            <v>188</v>
          </cell>
          <cell r="BX281">
            <v>322</v>
          </cell>
          <cell r="BY281">
            <v>0</v>
          </cell>
          <cell r="BZ281">
            <v>0</v>
          </cell>
          <cell r="CA281">
            <v>0</v>
          </cell>
          <cell r="CB281">
            <v>0</v>
          </cell>
          <cell r="CC281">
            <v>0</v>
          </cell>
          <cell r="CD281">
            <v>0</v>
          </cell>
          <cell r="CE281">
            <v>0</v>
          </cell>
          <cell r="CF281">
            <v>0</v>
          </cell>
          <cell r="CG281">
            <v>0</v>
          </cell>
          <cell r="CH281">
            <v>0</v>
          </cell>
          <cell r="CI281">
            <v>76247</v>
          </cell>
          <cell r="CJ281">
            <v>19777</v>
          </cell>
          <cell r="CK281">
            <v>17970</v>
          </cell>
          <cell r="CL281">
            <v>21219</v>
          </cell>
          <cell r="CM281">
            <v>17281</v>
          </cell>
          <cell r="CN281">
            <v>65760</v>
          </cell>
          <cell r="CO281">
            <v>17090</v>
          </cell>
          <cell r="CP281">
            <v>15450</v>
          </cell>
          <cell r="CQ281">
            <v>18400</v>
          </cell>
          <cell r="CR281">
            <v>14820</v>
          </cell>
          <cell r="CS281">
            <v>3060</v>
          </cell>
          <cell r="CT281">
            <v>765</v>
          </cell>
          <cell r="CU281">
            <v>765</v>
          </cell>
          <cell r="CV281">
            <v>765</v>
          </cell>
          <cell r="CW281">
            <v>765</v>
          </cell>
          <cell r="CX281">
            <v>5260</v>
          </cell>
          <cell r="CY281">
            <v>1367</v>
          </cell>
          <cell r="CZ281">
            <v>1236</v>
          </cell>
          <cell r="DA281">
            <v>1472</v>
          </cell>
          <cell r="DB281">
            <v>1185</v>
          </cell>
          <cell r="DC281">
            <v>1395</v>
          </cell>
          <cell r="DD281">
            <v>363</v>
          </cell>
          <cell r="DE281">
            <v>327</v>
          </cell>
          <cell r="DF281">
            <v>390</v>
          </cell>
          <cell r="DG281">
            <v>315</v>
          </cell>
          <cell r="DH281">
            <v>772</v>
          </cell>
          <cell r="DI281">
            <v>192</v>
          </cell>
          <cell r="DJ281">
            <v>192</v>
          </cell>
          <cell r="DK281">
            <v>192</v>
          </cell>
          <cell r="DL281">
            <v>196</v>
          </cell>
          <cell r="DM281">
            <v>0</v>
          </cell>
          <cell r="DN281">
            <v>0</v>
          </cell>
          <cell r="DO281">
            <v>0</v>
          </cell>
          <cell r="DP281">
            <v>0</v>
          </cell>
          <cell r="DQ281">
            <v>0</v>
          </cell>
          <cell r="DR281">
            <v>5551</v>
          </cell>
          <cell r="DS281">
            <v>0</v>
          </cell>
          <cell r="DT281">
            <v>832</v>
          </cell>
          <cell r="DU281">
            <v>4719</v>
          </cell>
          <cell r="DV281">
            <v>0</v>
          </cell>
          <cell r="DW281">
            <v>3604</v>
          </cell>
          <cell r="DX281">
            <v>901</v>
          </cell>
          <cell r="DY281">
            <v>901</v>
          </cell>
          <cell r="DZ281">
            <v>901</v>
          </cell>
          <cell r="EA281">
            <v>901</v>
          </cell>
          <cell r="EB281">
            <v>0</v>
          </cell>
          <cell r="EC281">
            <v>0</v>
          </cell>
          <cell r="ED281">
            <v>0</v>
          </cell>
          <cell r="EE281">
            <v>0</v>
          </cell>
          <cell r="EF281">
            <v>0</v>
          </cell>
          <cell r="EG281">
            <v>0</v>
          </cell>
          <cell r="EH281">
            <v>0</v>
          </cell>
          <cell r="EI281">
            <v>0</v>
          </cell>
          <cell r="EJ281">
            <v>0</v>
          </cell>
          <cell r="EK281">
            <v>0</v>
          </cell>
          <cell r="EL281">
            <v>0</v>
          </cell>
          <cell r="EM281">
            <v>0</v>
          </cell>
          <cell r="EN281">
            <v>0</v>
          </cell>
          <cell r="EO281">
            <v>0</v>
          </cell>
          <cell r="EP281">
            <v>0</v>
          </cell>
          <cell r="EQ281">
            <v>12295</v>
          </cell>
          <cell r="ER281">
            <v>2574</v>
          </cell>
          <cell r="ES281">
            <v>3159</v>
          </cell>
          <cell r="ET281">
            <v>3159</v>
          </cell>
          <cell r="EU281">
            <v>3403</v>
          </cell>
          <cell r="EV281">
            <v>0</v>
          </cell>
          <cell r="EW281">
            <v>0</v>
          </cell>
          <cell r="EX281">
            <v>0</v>
          </cell>
          <cell r="EY281">
            <v>0</v>
          </cell>
          <cell r="EZ281">
            <v>0</v>
          </cell>
          <cell r="FA281">
            <v>2295</v>
          </cell>
          <cell r="FB281">
            <v>574</v>
          </cell>
          <cell r="FC281">
            <v>459</v>
          </cell>
          <cell r="FD281">
            <v>459</v>
          </cell>
          <cell r="FE281">
            <v>803</v>
          </cell>
          <cell r="FF281">
            <v>22000</v>
          </cell>
          <cell r="FG281">
            <v>4400</v>
          </cell>
          <cell r="FH281">
            <v>5940</v>
          </cell>
          <cell r="FI281">
            <v>6600</v>
          </cell>
          <cell r="FJ281">
            <v>5060</v>
          </cell>
          <cell r="FK281">
            <v>1329</v>
          </cell>
          <cell r="FL281">
            <v>206</v>
          </cell>
          <cell r="FM281">
            <v>713</v>
          </cell>
          <cell r="FN281">
            <v>205</v>
          </cell>
          <cell r="FO281">
            <v>205</v>
          </cell>
          <cell r="FP281">
            <v>0</v>
          </cell>
          <cell r="FQ281">
            <v>0</v>
          </cell>
          <cell r="FR281">
            <v>0</v>
          </cell>
          <cell r="FS281">
            <v>0</v>
          </cell>
          <cell r="FT281">
            <v>0</v>
          </cell>
          <cell r="FU281">
            <v>0</v>
          </cell>
          <cell r="FV281">
            <v>0</v>
          </cell>
          <cell r="FW281">
            <v>0</v>
          </cell>
          <cell r="FX281">
            <v>0</v>
          </cell>
          <cell r="FY281">
            <v>0</v>
          </cell>
          <cell r="FZ281">
            <v>0</v>
          </cell>
          <cell r="GA281">
            <v>0</v>
          </cell>
          <cell r="GB281">
            <v>0</v>
          </cell>
          <cell r="GC281">
            <v>0</v>
          </cell>
          <cell r="GD281">
            <v>0</v>
          </cell>
          <cell r="GE281">
            <v>6600</v>
          </cell>
          <cell r="GF281">
            <v>1650</v>
          </cell>
          <cell r="GG281">
            <v>1650</v>
          </cell>
          <cell r="GH281">
            <v>1650</v>
          </cell>
          <cell r="GI281">
            <v>1650</v>
          </cell>
          <cell r="GJ281">
            <v>863</v>
          </cell>
          <cell r="GK281">
            <v>202</v>
          </cell>
          <cell r="GL281">
            <v>225</v>
          </cell>
          <cell r="GM281">
            <v>208</v>
          </cell>
          <cell r="GN281">
            <v>228</v>
          </cell>
          <cell r="GO281">
            <v>551</v>
          </cell>
          <cell r="GP281">
            <v>138</v>
          </cell>
          <cell r="GQ281">
            <v>138</v>
          </cell>
          <cell r="GR281">
            <v>138</v>
          </cell>
          <cell r="GS281">
            <v>137</v>
          </cell>
          <cell r="GT281">
            <v>240</v>
          </cell>
          <cell r="GU281">
            <v>60</v>
          </cell>
          <cell r="GV281">
            <v>60</v>
          </cell>
          <cell r="GW281">
            <v>60</v>
          </cell>
          <cell r="GX281">
            <v>60</v>
          </cell>
          <cell r="GY281">
            <v>2500</v>
          </cell>
          <cell r="GZ281">
            <v>656</v>
          </cell>
          <cell r="HA281">
            <v>655</v>
          </cell>
          <cell r="HB281">
            <v>655</v>
          </cell>
          <cell r="HC281">
            <v>534</v>
          </cell>
          <cell r="HD281">
            <v>278</v>
          </cell>
          <cell r="HE281">
            <v>69</v>
          </cell>
          <cell r="HF281">
            <v>70</v>
          </cell>
          <cell r="HG281">
            <v>69</v>
          </cell>
          <cell r="HH281">
            <v>70</v>
          </cell>
          <cell r="HI281">
            <v>0</v>
          </cell>
          <cell r="HJ281">
            <v>0</v>
          </cell>
          <cell r="HK281">
            <v>0</v>
          </cell>
          <cell r="HL281">
            <v>0</v>
          </cell>
          <cell r="HM281">
            <v>0</v>
          </cell>
          <cell r="HN281">
            <v>0</v>
          </cell>
          <cell r="HO281">
            <v>0</v>
          </cell>
          <cell r="HP281">
            <v>0</v>
          </cell>
          <cell r="HQ281">
            <v>0</v>
          </cell>
          <cell r="HR281">
            <v>0</v>
          </cell>
          <cell r="HS281">
            <v>0</v>
          </cell>
          <cell r="HT281">
            <v>0</v>
          </cell>
          <cell r="HU281">
            <v>0</v>
          </cell>
          <cell r="HV281">
            <v>0</v>
          </cell>
          <cell r="HW281">
            <v>0</v>
          </cell>
          <cell r="HX281">
            <v>0</v>
          </cell>
          <cell r="HY281">
            <v>0</v>
          </cell>
          <cell r="HZ281">
            <v>0</v>
          </cell>
          <cell r="IA281">
            <v>0</v>
          </cell>
          <cell r="IB281">
            <v>0</v>
          </cell>
          <cell r="IC281">
            <v>0</v>
          </cell>
          <cell r="ID281">
            <v>0</v>
          </cell>
          <cell r="IE281">
            <v>0</v>
          </cell>
          <cell r="IF281">
            <v>0</v>
          </cell>
          <cell r="IG281">
            <v>0</v>
          </cell>
          <cell r="IH281">
            <v>5</v>
          </cell>
          <cell r="II281">
            <v>5</v>
          </cell>
          <cell r="IJ281">
            <v>0</v>
          </cell>
          <cell r="IK281">
            <v>0</v>
          </cell>
          <cell r="IL281">
            <v>0</v>
          </cell>
          <cell r="IM281">
            <v>4036</v>
          </cell>
          <cell r="IN281">
            <v>901</v>
          </cell>
          <cell r="IO281">
            <v>1065</v>
          </cell>
          <cell r="IP281">
            <v>1054</v>
          </cell>
          <cell r="IQ281">
            <v>1016</v>
          </cell>
        </row>
        <row r="282">
          <cell r="B282">
            <v>-4659929</v>
          </cell>
          <cell r="C282">
            <v>-1090325</v>
          </cell>
          <cell r="D282">
            <v>-1462925</v>
          </cell>
          <cell r="E282">
            <v>-1375499</v>
          </cell>
          <cell r="F282">
            <v>-731180</v>
          </cell>
          <cell r="G282">
            <v>-86.8</v>
          </cell>
          <cell r="H282">
            <v>-122.1</v>
          </cell>
          <cell r="I282">
            <v>-137.30000000000001</v>
          </cell>
          <cell r="J282">
            <v>-99.5</v>
          </cell>
          <cell r="K282">
            <v>-36.1</v>
          </cell>
          <cell r="L282">
            <v>571449</v>
          </cell>
          <cell r="M282">
            <v>108171</v>
          </cell>
          <cell r="N282">
            <v>136948</v>
          </cell>
          <cell r="O282">
            <v>152795</v>
          </cell>
          <cell r="P282">
            <v>173535</v>
          </cell>
          <cell r="Q282">
            <v>513770</v>
          </cell>
          <cell r="R282">
            <v>101072</v>
          </cell>
          <cell r="S282">
            <v>126339</v>
          </cell>
          <cell r="T282">
            <v>129392</v>
          </cell>
          <cell r="U282">
            <v>156967</v>
          </cell>
          <cell r="V282">
            <v>7750</v>
          </cell>
          <cell r="W282">
            <v>961</v>
          </cell>
          <cell r="X282">
            <v>2225</v>
          </cell>
          <cell r="Y282">
            <v>2299</v>
          </cell>
          <cell r="Z282">
            <v>2265</v>
          </cell>
          <cell r="AA282">
            <v>0</v>
          </cell>
          <cell r="AB282">
            <v>0</v>
          </cell>
          <cell r="AC282">
            <v>0</v>
          </cell>
          <cell r="AD282">
            <v>0</v>
          </cell>
          <cell r="AE282">
            <v>0</v>
          </cell>
          <cell r="AF282">
            <v>0</v>
          </cell>
          <cell r="AG282">
            <v>0</v>
          </cell>
          <cell r="AH282">
            <v>0</v>
          </cell>
          <cell r="AI282">
            <v>0</v>
          </cell>
          <cell r="AJ282">
            <v>0</v>
          </cell>
          <cell r="AK282">
            <v>0</v>
          </cell>
          <cell r="AL282">
            <v>0</v>
          </cell>
          <cell r="AM282">
            <v>0</v>
          </cell>
          <cell r="AN282">
            <v>0</v>
          </cell>
          <cell r="AO282">
            <v>0</v>
          </cell>
          <cell r="AP282">
            <v>0</v>
          </cell>
          <cell r="AQ282">
            <v>0</v>
          </cell>
          <cell r="AR282">
            <v>0</v>
          </cell>
          <cell r="AS282">
            <v>0</v>
          </cell>
          <cell r="AT282">
            <v>0</v>
          </cell>
          <cell r="AU282">
            <v>6390</v>
          </cell>
          <cell r="AV282">
            <v>689</v>
          </cell>
          <cell r="AW282">
            <v>1926</v>
          </cell>
          <cell r="AX282">
            <v>1917</v>
          </cell>
          <cell r="AY282">
            <v>1858</v>
          </cell>
          <cell r="AZ282">
            <v>770</v>
          </cell>
          <cell r="BA282">
            <v>127</v>
          </cell>
          <cell r="BB282">
            <v>240</v>
          </cell>
          <cell r="BC282">
            <v>231</v>
          </cell>
          <cell r="BD282">
            <v>172</v>
          </cell>
          <cell r="BE282">
            <v>0</v>
          </cell>
          <cell r="BF282">
            <v>0</v>
          </cell>
          <cell r="BG282">
            <v>0</v>
          </cell>
          <cell r="BH282">
            <v>0</v>
          </cell>
          <cell r="BI282">
            <v>0</v>
          </cell>
          <cell r="BJ282">
            <v>45</v>
          </cell>
          <cell r="BK282">
            <v>7</v>
          </cell>
          <cell r="BL282">
            <v>13</v>
          </cell>
          <cell r="BM282">
            <v>13</v>
          </cell>
          <cell r="BN282">
            <v>12</v>
          </cell>
          <cell r="BO282">
            <v>725</v>
          </cell>
          <cell r="BP282">
            <v>120</v>
          </cell>
          <cell r="BQ282">
            <v>227</v>
          </cell>
          <cell r="BR282">
            <v>218</v>
          </cell>
          <cell r="BS282">
            <v>160</v>
          </cell>
          <cell r="BT282">
            <v>5620</v>
          </cell>
          <cell r="BU282">
            <v>562</v>
          </cell>
          <cell r="BV282">
            <v>1686</v>
          </cell>
          <cell r="BW282">
            <v>1686</v>
          </cell>
          <cell r="BX282">
            <v>1686</v>
          </cell>
          <cell r="BY282">
            <v>1360</v>
          </cell>
          <cell r="BZ282">
            <v>272</v>
          </cell>
          <cell r="CA282">
            <v>299</v>
          </cell>
          <cell r="CB282">
            <v>382</v>
          </cell>
          <cell r="CC282">
            <v>407</v>
          </cell>
          <cell r="CD282">
            <v>0</v>
          </cell>
          <cell r="CE282">
            <v>0</v>
          </cell>
          <cell r="CF282">
            <v>0</v>
          </cell>
          <cell r="CG282">
            <v>0</v>
          </cell>
          <cell r="CH282">
            <v>0</v>
          </cell>
          <cell r="CI282">
            <v>205261</v>
          </cell>
          <cell r="CJ282">
            <v>61240</v>
          </cell>
          <cell r="CK282">
            <v>53717</v>
          </cell>
          <cell r="CL282">
            <v>46554</v>
          </cell>
          <cell r="CM282">
            <v>43750</v>
          </cell>
          <cell r="CN282">
            <v>181737</v>
          </cell>
          <cell r="CO282">
            <v>54447</v>
          </cell>
          <cell r="CP282">
            <v>47615</v>
          </cell>
          <cell r="CQ282">
            <v>41110</v>
          </cell>
          <cell r="CR282">
            <v>38565</v>
          </cell>
          <cell r="CS282">
            <v>3010</v>
          </cell>
          <cell r="CT282">
            <v>753</v>
          </cell>
          <cell r="CU282">
            <v>752</v>
          </cell>
          <cell r="CV282">
            <v>753</v>
          </cell>
          <cell r="CW282">
            <v>752</v>
          </cell>
          <cell r="CX282">
            <v>14526</v>
          </cell>
          <cell r="CY282">
            <v>4352</v>
          </cell>
          <cell r="CZ282">
            <v>3806</v>
          </cell>
          <cell r="DA282">
            <v>3285</v>
          </cell>
          <cell r="DB282">
            <v>3083</v>
          </cell>
          <cell r="DC282">
            <v>3854</v>
          </cell>
          <cell r="DD282">
            <v>1154</v>
          </cell>
          <cell r="DE282">
            <v>1010</v>
          </cell>
          <cell r="DF282">
            <v>872</v>
          </cell>
          <cell r="DG282">
            <v>818</v>
          </cell>
          <cell r="DH282">
            <v>2134</v>
          </cell>
          <cell r="DI282">
            <v>534</v>
          </cell>
          <cell r="DJ282">
            <v>534</v>
          </cell>
          <cell r="DK282">
            <v>534</v>
          </cell>
          <cell r="DL282">
            <v>532</v>
          </cell>
          <cell r="DM282">
            <v>0</v>
          </cell>
          <cell r="DN282">
            <v>0</v>
          </cell>
          <cell r="DO282">
            <v>0</v>
          </cell>
          <cell r="DP282">
            <v>0</v>
          </cell>
          <cell r="DQ282">
            <v>0</v>
          </cell>
          <cell r="DR282">
            <v>3118</v>
          </cell>
          <cell r="DS282">
            <v>0</v>
          </cell>
          <cell r="DT282">
            <v>1559</v>
          </cell>
          <cell r="DU282">
            <v>1559</v>
          </cell>
          <cell r="DV282">
            <v>0</v>
          </cell>
          <cell r="DW282">
            <v>0</v>
          </cell>
          <cell r="DX282">
            <v>0</v>
          </cell>
          <cell r="DY282">
            <v>0</v>
          </cell>
          <cell r="DZ282">
            <v>0</v>
          </cell>
          <cell r="EA282">
            <v>0</v>
          </cell>
          <cell r="EB282">
            <v>0</v>
          </cell>
          <cell r="EC282">
            <v>0</v>
          </cell>
          <cell r="ED282">
            <v>0</v>
          </cell>
          <cell r="EE282">
            <v>0</v>
          </cell>
          <cell r="EF282">
            <v>0</v>
          </cell>
          <cell r="EG282">
            <v>0</v>
          </cell>
          <cell r="EH282">
            <v>0</v>
          </cell>
          <cell r="EI282">
            <v>0</v>
          </cell>
          <cell r="EJ282">
            <v>0</v>
          </cell>
          <cell r="EK282">
            <v>0</v>
          </cell>
          <cell r="EL282">
            <v>0</v>
          </cell>
          <cell r="EM282">
            <v>0</v>
          </cell>
          <cell r="EN282">
            <v>0</v>
          </cell>
          <cell r="EO282">
            <v>0</v>
          </cell>
          <cell r="EP282">
            <v>0</v>
          </cell>
          <cell r="EQ282">
            <v>10196</v>
          </cell>
          <cell r="ER282">
            <v>2606</v>
          </cell>
          <cell r="ES282">
            <v>2422</v>
          </cell>
          <cell r="ET282">
            <v>2554</v>
          </cell>
          <cell r="EU282">
            <v>2614</v>
          </cell>
          <cell r="EV282">
            <v>0</v>
          </cell>
          <cell r="EW282">
            <v>0</v>
          </cell>
          <cell r="EX282">
            <v>0</v>
          </cell>
          <cell r="EY282">
            <v>0</v>
          </cell>
          <cell r="EZ282">
            <v>0</v>
          </cell>
          <cell r="FA282">
            <v>3500</v>
          </cell>
          <cell r="FB282">
            <v>875</v>
          </cell>
          <cell r="FC282">
            <v>700</v>
          </cell>
          <cell r="FD282">
            <v>700</v>
          </cell>
          <cell r="FE282">
            <v>1225</v>
          </cell>
          <cell r="FF282">
            <v>500</v>
          </cell>
          <cell r="FG282">
            <v>100</v>
          </cell>
          <cell r="FH282">
            <v>135</v>
          </cell>
          <cell r="FI282">
            <v>150</v>
          </cell>
          <cell r="FJ282">
            <v>115</v>
          </cell>
          <cell r="FK282">
            <v>515</v>
          </cell>
          <cell r="FL282">
            <v>140</v>
          </cell>
          <cell r="FM282">
            <v>125</v>
          </cell>
          <cell r="FN282">
            <v>125</v>
          </cell>
          <cell r="FO282">
            <v>125</v>
          </cell>
          <cell r="FP282">
            <v>5824</v>
          </cell>
          <cell r="FQ282">
            <v>1456</v>
          </cell>
          <cell r="FR282">
            <v>1456</v>
          </cell>
          <cell r="FS282">
            <v>1456</v>
          </cell>
          <cell r="FT282">
            <v>1456</v>
          </cell>
          <cell r="FU282">
            <v>0</v>
          </cell>
          <cell r="FV282">
            <v>0</v>
          </cell>
          <cell r="FW282">
            <v>0</v>
          </cell>
          <cell r="FX282">
            <v>0</v>
          </cell>
          <cell r="FY282">
            <v>0</v>
          </cell>
          <cell r="FZ282">
            <v>0</v>
          </cell>
          <cell r="GA282">
            <v>0</v>
          </cell>
          <cell r="GB282">
            <v>0</v>
          </cell>
          <cell r="GC282">
            <v>0</v>
          </cell>
          <cell r="GD282">
            <v>0</v>
          </cell>
          <cell r="GE282">
            <v>0</v>
          </cell>
          <cell r="GF282">
            <v>0</v>
          </cell>
          <cell r="GG282">
            <v>0</v>
          </cell>
          <cell r="GH282">
            <v>0</v>
          </cell>
          <cell r="GI282">
            <v>0</v>
          </cell>
          <cell r="GJ282">
            <v>7140</v>
          </cell>
          <cell r="GK282">
            <v>1673</v>
          </cell>
          <cell r="GL282">
            <v>1860</v>
          </cell>
          <cell r="GM282">
            <v>1717</v>
          </cell>
          <cell r="GN282">
            <v>1890</v>
          </cell>
          <cell r="GO282">
            <v>5268</v>
          </cell>
          <cell r="GP282">
            <v>1317</v>
          </cell>
          <cell r="GQ282">
            <v>1317</v>
          </cell>
          <cell r="GR282">
            <v>1317</v>
          </cell>
          <cell r="GS282">
            <v>1317</v>
          </cell>
          <cell r="GT282">
            <v>240</v>
          </cell>
          <cell r="GU282">
            <v>60</v>
          </cell>
          <cell r="GV282">
            <v>60</v>
          </cell>
          <cell r="GW282">
            <v>60</v>
          </cell>
          <cell r="GX282">
            <v>60</v>
          </cell>
          <cell r="GY282">
            <v>1000</v>
          </cell>
          <cell r="GZ282">
            <v>226</v>
          </cell>
          <cell r="HA282">
            <v>258</v>
          </cell>
          <cell r="HB282">
            <v>258</v>
          </cell>
          <cell r="HC282">
            <v>258</v>
          </cell>
          <cell r="HD282">
            <v>1032</v>
          </cell>
          <cell r="HE282">
            <v>258</v>
          </cell>
          <cell r="HF282">
            <v>258</v>
          </cell>
          <cell r="HG282">
            <v>258</v>
          </cell>
          <cell r="HH282">
            <v>258</v>
          </cell>
          <cell r="HI282">
            <v>34654</v>
          </cell>
          <cell r="HJ282">
            <v>8581</v>
          </cell>
          <cell r="HK282">
            <v>8600</v>
          </cell>
          <cell r="HL282">
            <v>8701</v>
          </cell>
          <cell r="HM282">
            <v>8772</v>
          </cell>
          <cell r="HN282">
            <v>0</v>
          </cell>
          <cell r="HO282">
            <v>0</v>
          </cell>
          <cell r="HP282">
            <v>0</v>
          </cell>
          <cell r="HQ282">
            <v>0</v>
          </cell>
          <cell r="HR282">
            <v>0</v>
          </cell>
          <cell r="HS282">
            <v>33764</v>
          </cell>
          <cell r="HT282">
            <v>8441</v>
          </cell>
          <cell r="HU282">
            <v>8441</v>
          </cell>
          <cell r="HV282">
            <v>8441</v>
          </cell>
          <cell r="HW282">
            <v>8441</v>
          </cell>
          <cell r="HX282">
            <v>170</v>
          </cell>
          <cell r="HY282">
            <v>46</v>
          </cell>
          <cell r="HZ282">
            <v>44</v>
          </cell>
          <cell r="IA282">
            <v>44</v>
          </cell>
          <cell r="IB282">
            <v>36</v>
          </cell>
          <cell r="IC282">
            <v>720</v>
          </cell>
          <cell r="ID282">
            <v>94</v>
          </cell>
          <cell r="IE282">
            <v>115</v>
          </cell>
          <cell r="IF282">
            <v>216</v>
          </cell>
          <cell r="IG282">
            <v>295</v>
          </cell>
          <cell r="IH282">
            <v>16911</v>
          </cell>
          <cell r="II282">
            <v>7200</v>
          </cell>
          <cell r="IJ282">
            <v>4611</v>
          </cell>
          <cell r="IK282">
            <v>2600</v>
          </cell>
          <cell r="IL282">
            <v>2500</v>
          </cell>
          <cell r="IM282">
            <v>23455</v>
          </cell>
          <cell r="IN282">
            <v>5238</v>
          </cell>
          <cell r="IO282">
            <v>6188</v>
          </cell>
          <cell r="IP282">
            <v>6126</v>
          </cell>
          <cell r="IQ282">
            <v>5903</v>
          </cell>
        </row>
        <row r="283">
          <cell r="B283">
            <v>17676806</v>
          </cell>
          <cell r="C283">
            <v>3891075</v>
          </cell>
          <cell r="D283">
            <v>4156770</v>
          </cell>
          <cell r="E283">
            <v>4326591</v>
          </cell>
          <cell r="F283">
            <v>5302370</v>
          </cell>
          <cell r="G283">
            <v>88.6</v>
          </cell>
          <cell r="H283">
            <v>87.7</v>
          </cell>
          <cell r="I283">
            <v>87.8</v>
          </cell>
          <cell r="J283">
            <v>88.1</v>
          </cell>
          <cell r="K283">
            <v>90.2</v>
          </cell>
          <cell r="L283">
            <v>739610</v>
          </cell>
          <cell r="M283">
            <v>170898</v>
          </cell>
          <cell r="N283">
            <v>214008</v>
          </cell>
          <cell r="O283">
            <v>184937</v>
          </cell>
          <cell r="P283">
            <v>169767</v>
          </cell>
          <cell r="Q283">
            <v>404356</v>
          </cell>
          <cell r="R283">
            <v>97280</v>
          </cell>
          <cell r="S283">
            <v>99719</v>
          </cell>
          <cell r="T283">
            <v>110242</v>
          </cell>
          <cell r="U283">
            <v>97115</v>
          </cell>
          <cell r="V283">
            <v>1152</v>
          </cell>
          <cell r="W283">
            <v>287</v>
          </cell>
          <cell r="X283">
            <v>289</v>
          </cell>
          <cell r="Y283">
            <v>390</v>
          </cell>
          <cell r="Z283">
            <v>186</v>
          </cell>
          <cell r="AA283">
            <v>53</v>
          </cell>
          <cell r="AB283">
            <v>13</v>
          </cell>
          <cell r="AC283">
            <v>14</v>
          </cell>
          <cell r="AD283">
            <v>13</v>
          </cell>
          <cell r="AE283">
            <v>13</v>
          </cell>
          <cell r="AF283">
            <v>53</v>
          </cell>
          <cell r="AG283">
            <v>13</v>
          </cell>
          <cell r="AH283">
            <v>14</v>
          </cell>
          <cell r="AI283">
            <v>13</v>
          </cell>
          <cell r="AJ283">
            <v>13</v>
          </cell>
          <cell r="AK283">
            <v>0</v>
          </cell>
          <cell r="AL283">
            <v>0</v>
          </cell>
          <cell r="AM283">
            <v>0</v>
          </cell>
          <cell r="AN283">
            <v>0</v>
          </cell>
          <cell r="AO283">
            <v>0</v>
          </cell>
          <cell r="AP283">
            <v>0</v>
          </cell>
          <cell r="AQ283">
            <v>0</v>
          </cell>
          <cell r="AR283">
            <v>0</v>
          </cell>
          <cell r="AS283">
            <v>0</v>
          </cell>
          <cell r="AT283">
            <v>0</v>
          </cell>
          <cell r="AU283">
            <v>1099</v>
          </cell>
          <cell r="AV283">
            <v>274</v>
          </cell>
          <cell r="AW283">
            <v>275</v>
          </cell>
          <cell r="AX283">
            <v>377</v>
          </cell>
          <cell r="AY283">
            <v>173</v>
          </cell>
          <cell r="AZ283">
            <v>79</v>
          </cell>
          <cell r="BA283">
            <v>19</v>
          </cell>
          <cell r="BB283">
            <v>20</v>
          </cell>
          <cell r="BC283">
            <v>20</v>
          </cell>
          <cell r="BD283">
            <v>20</v>
          </cell>
          <cell r="BE283">
            <v>0</v>
          </cell>
          <cell r="BF283">
            <v>0</v>
          </cell>
          <cell r="BG283">
            <v>0</v>
          </cell>
          <cell r="BH283">
            <v>0</v>
          </cell>
          <cell r="BI283">
            <v>0</v>
          </cell>
          <cell r="BJ283">
            <v>79</v>
          </cell>
          <cell r="BK283">
            <v>19</v>
          </cell>
          <cell r="BL283">
            <v>20</v>
          </cell>
          <cell r="BM283">
            <v>20</v>
          </cell>
          <cell r="BN283">
            <v>20</v>
          </cell>
          <cell r="BO283">
            <v>0</v>
          </cell>
          <cell r="BP283">
            <v>0</v>
          </cell>
          <cell r="BQ283">
            <v>0</v>
          </cell>
          <cell r="BR283">
            <v>0</v>
          </cell>
          <cell r="BS283">
            <v>0</v>
          </cell>
          <cell r="BT283">
            <v>1020</v>
          </cell>
          <cell r="BU283">
            <v>255</v>
          </cell>
          <cell r="BV283">
            <v>255</v>
          </cell>
          <cell r="BW283">
            <v>357</v>
          </cell>
          <cell r="BX283">
            <v>153</v>
          </cell>
          <cell r="BY283">
            <v>0</v>
          </cell>
          <cell r="BZ283">
            <v>0</v>
          </cell>
          <cell r="CA283">
            <v>0</v>
          </cell>
          <cell r="CB283">
            <v>0</v>
          </cell>
          <cell r="CC283">
            <v>0</v>
          </cell>
          <cell r="CD283">
            <v>0</v>
          </cell>
          <cell r="CE283">
            <v>0</v>
          </cell>
          <cell r="CF283">
            <v>0</v>
          </cell>
          <cell r="CG283">
            <v>0</v>
          </cell>
          <cell r="CH283">
            <v>0</v>
          </cell>
          <cell r="CI283">
            <v>256466</v>
          </cell>
          <cell r="CJ283">
            <v>60643</v>
          </cell>
          <cell r="CK283">
            <v>63441</v>
          </cell>
          <cell r="CL283">
            <v>72249</v>
          </cell>
          <cell r="CM283">
            <v>60133</v>
          </cell>
          <cell r="CN283">
            <v>226444</v>
          </cell>
          <cell r="CO283">
            <v>53444</v>
          </cell>
          <cell r="CP283">
            <v>56000</v>
          </cell>
          <cell r="CQ283">
            <v>64000</v>
          </cell>
          <cell r="CR283">
            <v>53000</v>
          </cell>
          <cell r="CS283">
            <v>4457</v>
          </cell>
          <cell r="CT283">
            <v>1127</v>
          </cell>
          <cell r="CU283">
            <v>1110</v>
          </cell>
          <cell r="CV283">
            <v>1110</v>
          </cell>
          <cell r="CW283">
            <v>1110</v>
          </cell>
          <cell r="CX283">
            <v>18101</v>
          </cell>
          <cell r="CY283">
            <v>4272</v>
          </cell>
          <cell r="CZ283">
            <v>4477</v>
          </cell>
          <cell r="DA283">
            <v>5115</v>
          </cell>
          <cell r="DB283">
            <v>4237</v>
          </cell>
          <cell r="DC283">
            <v>4805</v>
          </cell>
          <cell r="DD283">
            <v>1134</v>
          </cell>
          <cell r="DE283">
            <v>1188</v>
          </cell>
          <cell r="DF283">
            <v>1358</v>
          </cell>
          <cell r="DG283">
            <v>1125</v>
          </cell>
          <cell r="DH283">
            <v>2659</v>
          </cell>
          <cell r="DI283">
            <v>666</v>
          </cell>
          <cell r="DJ283">
            <v>666</v>
          </cell>
          <cell r="DK283">
            <v>666</v>
          </cell>
          <cell r="DL283">
            <v>661</v>
          </cell>
          <cell r="DM283">
            <v>0</v>
          </cell>
          <cell r="DN283">
            <v>0</v>
          </cell>
          <cell r="DO283">
            <v>0</v>
          </cell>
          <cell r="DP283">
            <v>0</v>
          </cell>
          <cell r="DQ283">
            <v>0</v>
          </cell>
          <cell r="DR283">
            <v>3090</v>
          </cell>
          <cell r="DS283">
            <v>0</v>
          </cell>
          <cell r="DT283">
            <v>0</v>
          </cell>
          <cell r="DU283">
            <v>0</v>
          </cell>
          <cell r="DV283">
            <v>3090</v>
          </cell>
          <cell r="DW283">
            <v>0</v>
          </cell>
          <cell r="DX283">
            <v>0</v>
          </cell>
          <cell r="DY283">
            <v>0</v>
          </cell>
          <cell r="DZ283">
            <v>0</v>
          </cell>
          <cell r="EA283">
            <v>0</v>
          </cell>
          <cell r="EB283">
            <v>0</v>
          </cell>
          <cell r="EC283">
            <v>0</v>
          </cell>
          <cell r="ED283">
            <v>0</v>
          </cell>
          <cell r="EE283">
            <v>0</v>
          </cell>
          <cell r="EF283">
            <v>0</v>
          </cell>
          <cell r="EG283">
            <v>0</v>
          </cell>
          <cell r="EH283">
            <v>0</v>
          </cell>
          <cell r="EI283">
            <v>0</v>
          </cell>
          <cell r="EJ283">
            <v>0</v>
          </cell>
          <cell r="EK283">
            <v>0</v>
          </cell>
          <cell r="EL283">
            <v>0</v>
          </cell>
          <cell r="EM283">
            <v>0</v>
          </cell>
          <cell r="EN283">
            <v>0</v>
          </cell>
          <cell r="EO283">
            <v>0</v>
          </cell>
          <cell r="EP283">
            <v>0</v>
          </cell>
          <cell r="EQ283">
            <v>6729</v>
          </cell>
          <cell r="ER283">
            <v>1408</v>
          </cell>
          <cell r="ES283">
            <v>1460</v>
          </cell>
          <cell r="ET283">
            <v>1460</v>
          </cell>
          <cell r="EU283">
            <v>2401</v>
          </cell>
          <cell r="EV283">
            <v>0</v>
          </cell>
          <cell r="EW283">
            <v>0</v>
          </cell>
          <cell r="EX283">
            <v>0</v>
          </cell>
          <cell r="EY283">
            <v>0</v>
          </cell>
          <cell r="EZ283">
            <v>0</v>
          </cell>
          <cell r="FA283">
            <v>4432</v>
          </cell>
          <cell r="FB283">
            <v>1108</v>
          </cell>
          <cell r="FC283">
            <v>886</v>
          </cell>
          <cell r="FD283">
            <v>886</v>
          </cell>
          <cell r="FE283">
            <v>1552</v>
          </cell>
          <cell r="FF283">
            <v>500</v>
          </cell>
          <cell r="FG283">
            <v>100</v>
          </cell>
          <cell r="FH283">
            <v>135</v>
          </cell>
          <cell r="FI283">
            <v>150</v>
          </cell>
          <cell r="FJ283">
            <v>115</v>
          </cell>
          <cell r="FK283">
            <v>3150</v>
          </cell>
          <cell r="FL283">
            <v>630</v>
          </cell>
          <cell r="FM283">
            <v>945</v>
          </cell>
          <cell r="FN283">
            <v>945</v>
          </cell>
          <cell r="FO283">
            <v>630</v>
          </cell>
          <cell r="FP283">
            <v>1156</v>
          </cell>
          <cell r="FQ283">
            <v>289</v>
          </cell>
          <cell r="FR283">
            <v>289</v>
          </cell>
          <cell r="FS283">
            <v>289</v>
          </cell>
          <cell r="FT283">
            <v>289</v>
          </cell>
          <cell r="FU283">
            <v>0</v>
          </cell>
          <cell r="FV283">
            <v>0</v>
          </cell>
          <cell r="FW283">
            <v>0</v>
          </cell>
          <cell r="FX283">
            <v>0</v>
          </cell>
          <cell r="FY283">
            <v>0</v>
          </cell>
          <cell r="FZ283">
            <v>0</v>
          </cell>
          <cell r="GA283">
            <v>0</v>
          </cell>
          <cell r="GB283">
            <v>0</v>
          </cell>
          <cell r="GC283">
            <v>0</v>
          </cell>
          <cell r="GD283">
            <v>0</v>
          </cell>
          <cell r="GE283">
            <v>80</v>
          </cell>
          <cell r="GF283">
            <v>20</v>
          </cell>
          <cell r="GG283">
            <v>20</v>
          </cell>
          <cell r="GH283">
            <v>20</v>
          </cell>
          <cell r="GI283">
            <v>20</v>
          </cell>
          <cell r="GJ283">
            <v>5837</v>
          </cell>
          <cell r="GK283">
            <v>1367</v>
          </cell>
          <cell r="GL283">
            <v>1521</v>
          </cell>
          <cell r="GM283">
            <v>1404</v>
          </cell>
          <cell r="GN283">
            <v>1545</v>
          </cell>
          <cell r="GO283">
            <v>13124</v>
          </cell>
          <cell r="GP283">
            <v>3281</v>
          </cell>
          <cell r="GQ283">
            <v>3281</v>
          </cell>
          <cell r="GR283">
            <v>3281</v>
          </cell>
          <cell r="GS283">
            <v>3281</v>
          </cell>
          <cell r="GT283">
            <v>220</v>
          </cell>
          <cell r="GU283">
            <v>55</v>
          </cell>
          <cell r="GV283">
            <v>55</v>
          </cell>
          <cell r="GW283">
            <v>55</v>
          </cell>
          <cell r="GX283">
            <v>55</v>
          </cell>
          <cell r="GY283">
            <v>2000</v>
          </cell>
          <cell r="GZ283">
            <v>500</v>
          </cell>
          <cell r="HA283">
            <v>500</v>
          </cell>
          <cell r="HB283">
            <v>500</v>
          </cell>
          <cell r="HC283">
            <v>500</v>
          </cell>
          <cell r="HD283">
            <v>5796</v>
          </cell>
          <cell r="HE283">
            <v>976</v>
          </cell>
          <cell r="HF283">
            <v>936</v>
          </cell>
          <cell r="HG283">
            <v>2947</v>
          </cell>
          <cell r="HH283">
            <v>937</v>
          </cell>
          <cell r="HI283">
            <v>11396</v>
          </cell>
          <cell r="HJ283">
            <v>2251</v>
          </cell>
          <cell r="HK283">
            <v>2399</v>
          </cell>
          <cell r="HL283">
            <v>3105</v>
          </cell>
          <cell r="HM283">
            <v>3641</v>
          </cell>
          <cell r="HN283">
            <v>0</v>
          </cell>
          <cell r="HO283">
            <v>0</v>
          </cell>
          <cell r="HP283">
            <v>0</v>
          </cell>
          <cell r="HQ283">
            <v>0</v>
          </cell>
          <cell r="HR283">
            <v>0</v>
          </cell>
          <cell r="HS283">
            <v>6000</v>
          </cell>
          <cell r="HT283">
            <v>1500</v>
          </cell>
          <cell r="HU283">
            <v>1500</v>
          </cell>
          <cell r="HV283">
            <v>1500</v>
          </cell>
          <cell r="HW283">
            <v>1500</v>
          </cell>
          <cell r="HX283">
            <v>357</v>
          </cell>
          <cell r="HY283">
            <v>96</v>
          </cell>
          <cell r="HZ283">
            <v>93</v>
          </cell>
          <cell r="IA283">
            <v>93</v>
          </cell>
          <cell r="IB283">
            <v>75</v>
          </cell>
          <cell r="IC283">
            <v>5039</v>
          </cell>
          <cell r="ID283">
            <v>655</v>
          </cell>
          <cell r="IE283">
            <v>806</v>
          </cell>
          <cell r="IF283">
            <v>1512</v>
          </cell>
          <cell r="IG283">
            <v>2066</v>
          </cell>
          <cell r="IH283">
            <v>28488</v>
          </cell>
          <cell r="II283">
            <v>13997</v>
          </cell>
          <cell r="IJ283">
            <v>6999</v>
          </cell>
          <cell r="IK283">
            <v>5039</v>
          </cell>
          <cell r="IL283">
            <v>2453</v>
          </cell>
          <cell r="IM283">
            <v>4298</v>
          </cell>
          <cell r="IN283">
            <v>960</v>
          </cell>
          <cell r="IO283">
            <v>1134</v>
          </cell>
          <cell r="IP283">
            <v>1122</v>
          </cell>
          <cell r="IQ283">
            <v>1082</v>
          </cell>
        </row>
        <row r="284">
          <cell r="B284">
            <v>-3333073</v>
          </cell>
          <cell r="C284">
            <v>-777957</v>
          </cell>
          <cell r="D284">
            <v>-833355</v>
          </cell>
          <cell r="E284">
            <v>-845108</v>
          </cell>
          <cell r="F284">
            <v>-876653</v>
          </cell>
          <cell r="G284">
            <v>0</v>
          </cell>
          <cell r="H284">
            <v>0</v>
          </cell>
          <cell r="I284">
            <v>0</v>
          </cell>
          <cell r="J284">
            <v>0</v>
          </cell>
          <cell r="K284">
            <v>0</v>
          </cell>
          <cell r="L284">
            <v>303367</v>
          </cell>
          <cell r="M284">
            <v>68920</v>
          </cell>
          <cell r="N284">
            <v>80953</v>
          </cell>
          <cell r="O284">
            <v>71954</v>
          </cell>
          <cell r="P284">
            <v>81540</v>
          </cell>
          <cell r="Q284">
            <v>284332</v>
          </cell>
          <cell r="R284">
            <v>63362</v>
          </cell>
          <cell r="S284">
            <v>76065</v>
          </cell>
          <cell r="T284">
            <v>67407</v>
          </cell>
          <cell r="U284">
            <v>77498</v>
          </cell>
          <cell r="V284">
            <v>3258</v>
          </cell>
          <cell r="W284">
            <v>791</v>
          </cell>
          <cell r="X284">
            <v>803</v>
          </cell>
          <cell r="Y284">
            <v>854</v>
          </cell>
          <cell r="Z284">
            <v>810</v>
          </cell>
          <cell r="AA284">
            <v>800</v>
          </cell>
          <cell r="AB284">
            <v>200</v>
          </cell>
          <cell r="AC284">
            <v>200</v>
          </cell>
          <cell r="AD284">
            <v>200</v>
          </cell>
          <cell r="AE284">
            <v>200</v>
          </cell>
          <cell r="AF284">
            <v>800</v>
          </cell>
          <cell r="AG284">
            <v>200</v>
          </cell>
          <cell r="AH284">
            <v>200</v>
          </cell>
          <cell r="AI284">
            <v>200</v>
          </cell>
          <cell r="AJ284">
            <v>200</v>
          </cell>
          <cell r="AK284">
            <v>0</v>
          </cell>
          <cell r="AL284">
            <v>0</v>
          </cell>
          <cell r="AM284">
            <v>0</v>
          </cell>
          <cell r="AN284">
            <v>0</v>
          </cell>
          <cell r="AO284">
            <v>0</v>
          </cell>
          <cell r="AP284">
            <v>0</v>
          </cell>
          <cell r="AQ284">
            <v>0</v>
          </cell>
          <cell r="AR284">
            <v>0</v>
          </cell>
          <cell r="AS284">
            <v>0</v>
          </cell>
          <cell r="AT284">
            <v>0</v>
          </cell>
          <cell r="AU284">
            <v>2458</v>
          </cell>
          <cell r="AV284">
            <v>591</v>
          </cell>
          <cell r="AW284">
            <v>603</v>
          </cell>
          <cell r="AX284">
            <v>654</v>
          </cell>
          <cell r="AY284">
            <v>610</v>
          </cell>
          <cell r="AZ284">
            <v>200</v>
          </cell>
          <cell r="BA284">
            <v>50</v>
          </cell>
          <cell r="BB284">
            <v>50</v>
          </cell>
          <cell r="BC284">
            <v>50</v>
          </cell>
          <cell r="BD284">
            <v>50</v>
          </cell>
          <cell r="BE284">
            <v>200</v>
          </cell>
          <cell r="BF284">
            <v>50</v>
          </cell>
          <cell r="BG284">
            <v>50</v>
          </cell>
          <cell r="BH284">
            <v>50</v>
          </cell>
          <cell r="BI284">
            <v>50</v>
          </cell>
          <cell r="BJ284">
            <v>0</v>
          </cell>
          <cell r="BK284">
            <v>0</v>
          </cell>
          <cell r="BL284">
            <v>0</v>
          </cell>
          <cell r="BM284">
            <v>0</v>
          </cell>
          <cell r="BN284">
            <v>0</v>
          </cell>
          <cell r="BO284">
            <v>0</v>
          </cell>
          <cell r="BP284">
            <v>0</v>
          </cell>
          <cell r="BQ284">
            <v>0</v>
          </cell>
          <cell r="BR284">
            <v>0</v>
          </cell>
          <cell r="BS284">
            <v>0</v>
          </cell>
          <cell r="BT284">
            <v>2258</v>
          </cell>
          <cell r="BU284">
            <v>541</v>
          </cell>
          <cell r="BV284">
            <v>553</v>
          </cell>
          <cell r="BW284">
            <v>604</v>
          </cell>
          <cell r="BX284">
            <v>560</v>
          </cell>
          <cell r="BY284">
            <v>0</v>
          </cell>
          <cell r="BZ284">
            <v>0</v>
          </cell>
          <cell r="CA284">
            <v>0</v>
          </cell>
          <cell r="CB284">
            <v>0</v>
          </cell>
          <cell r="CC284">
            <v>0</v>
          </cell>
          <cell r="CD284">
            <v>0</v>
          </cell>
          <cell r="CE284">
            <v>0</v>
          </cell>
          <cell r="CF284">
            <v>0</v>
          </cell>
          <cell r="CG284">
            <v>0</v>
          </cell>
          <cell r="CH284">
            <v>0</v>
          </cell>
          <cell r="CI284">
            <v>190243</v>
          </cell>
          <cell r="CJ284">
            <v>47560</v>
          </cell>
          <cell r="CK284">
            <v>47560</v>
          </cell>
          <cell r="CL284">
            <v>47561</v>
          </cell>
          <cell r="CM284">
            <v>47562</v>
          </cell>
          <cell r="CN284">
            <v>169828</v>
          </cell>
          <cell r="CO284">
            <v>42457</v>
          </cell>
          <cell r="CP284">
            <v>42457</v>
          </cell>
          <cell r="CQ284">
            <v>42457</v>
          </cell>
          <cell r="CR284">
            <v>42457</v>
          </cell>
          <cell r="CS284">
            <v>1249</v>
          </cell>
          <cell r="CT284">
            <v>312</v>
          </cell>
          <cell r="CU284">
            <v>312</v>
          </cell>
          <cell r="CV284">
            <v>313</v>
          </cell>
          <cell r="CW284">
            <v>312</v>
          </cell>
          <cell r="CX284">
            <v>13572</v>
          </cell>
          <cell r="CY284">
            <v>3393</v>
          </cell>
          <cell r="CZ284">
            <v>3393</v>
          </cell>
          <cell r="DA284">
            <v>3393</v>
          </cell>
          <cell r="DB284">
            <v>3393</v>
          </cell>
          <cell r="DC284">
            <v>3600</v>
          </cell>
          <cell r="DD284">
            <v>900</v>
          </cell>
          <cell r="DE284">
            <v>900</v>
          </cell>
          <cell r="DF284">
            <v>900</v>
          </cell>
          <cell r="DG284">
            <v>900</v>
          </cell>
          <cell r="DH284">
            <v>1994</v>
          </cell>
          <cell r="DI284">
            <v>498</v>
          </cell>
          <cell r="DJ284">
            <v>498</v>
          </cell>
          <cell r="DK284">
            <v>498</v>
          </cell>
          <cell r="DL284">
            <v>500</v>
          </cell>
          <cell r="DM284">
            <v>0</v>
          </cell>
          <cell r="DN284">
            <v>0</v>
          </cell>
          <cell r="DO284">
            <v>0</v>
          </cell>
          <cell r="DP284">
            <v>0</v>
          </cell>
          <cell r="DQ284">
            <v>0</v>
          </cell>
          <cell r="DR284">
            <v>2000</v>
          </cell>
          <cell r="DS284">
            <v>0</v>
          </cell>
          <cell r="DT284">
            <v>1774</v>
          </cell>
          <cell r="DU284">
            <v>226</v>
          </cell>
          <cell r="DV284">
            <v>0</v>
          </cell>
          <cell r="DW284">
            <v>0</v>
          </cell>
          <cell r="DX284">
            <v>0</v>
          </cell>
          <cell r="DY284">
            <v>0</v>
          </cell>
          <cell r="DZ284">
            <v>0</v>
          </cell>
          <cell r="EA284">
            <v>0</v>
          </cell>
          <cell r="EB284">
            <v>0</v>
          </cell>
          <cell r="EC284">
            <v>0</v>
          </cell>
          <cell r="ED284">
            <v>0</v>
          </cell>
          <cell r="EE284">
            <v>0</v>
          </cell>
          <cell r="EF284">
            <v>0</v>
          </cell>
          <cell r="EG284">
            <v>0</v>
          </cell>
          <cell r="EH284">
            <v>0</v>
          </cell>
          <cell r="EI284">
            <v>0</v>
          </cell>
          <cell r="EJ284">
            <v>0</v>
          </cell>
          <cell r="EK284">
            <v>0</v>
          </cell>
          <cell r="EL284">
            <v>0</v>
          </cell>
          <cell r="EM284">
            <v>0</v>
          </cell>
          <cell r="EN284">
            <v>0</v>
          </cell>
          <cell r="EO284">
            <v>0</v>
          </cell>
          <cell r="EP284">
            <v>0</v>
          </cell>
          <cell r="EQ284">
            <v>3579</v>
          </cell>
          <cell r="ER284">
            <v>894</v>
          </cell>
          <cell r="ES284">
            <v>744</v>
          </cell>
          <cell r="ET284">
            <v>744</v>
          </cell>
          <cell r="EU284">
            <v>1197</v>
          </cell>
          <cell r="EV284">
            <v>0</v>
          </cell>
          <cell r="EW284">
            <v>0</v>
          </cell>
          <cell r="EX284">
            <v>0</v>
          </cell>
          <cell r="EY284">
            <v>0</v>
          </cell>
          <cell r="EZ284">
            <v>0</v>
          </cell>
          <cell r="FA284">
            <v>3000</v>
          </cell>
          <cell r="FB284">
            <v>750</v>
          </cell>
          <cell r="FC284">
            <v>600</v>
          </cell>
          <cell r="FD284">
            <v>600</v>
          </cell>
          <cell r="FE284">
            <v>1050</v>
          </cell>
          <cell r="FF284">
            <v>449</v>
          </cell>
          <cell r="FG284">
            <v>90</v>
          </cell>
          <cell r="FH284">
            <v>122</v>
          </cell>
          <cell r="FI284">
            <v>135</v>
          </cell>
          <cell r="FJ284">
            <v>102</v>
          </cell>
          <cell r="FK284">
            <v>3942</v>
          </cell>
          <cell r="FL284">
            <v>694</v>
          </cell>
          <cell r="FM284">
            <v>1276</v>
          </cell>
          <cell r="FN284">
            <v>1276</v>
          </cell>
          <cell r="FO284">
            <v>696</v>
          </cell>
          <cell r="FP284">
            <v>0</v>
          </cell>
          <cell r="FQ284">
            <v>0</v>
          </cell>
          <cell r="FR284">
            <v>0</v>
          </cell>
          <cell r="FS284">
            <v>0</v>
          </cell>
          <cell r="FT284">
            <v>0</v>
          </cell>
          <cell r="FU284">
            <v>1318</v>
          </cell>
          <cell r="FV284">
            <v>265</v>
          </cell>
          <cell r="FW284">
            <v>315</v>
          </cell>
          <cell r="FX284">
            <v>409</v>
          </cell>
          <cell r="FY284">
            <v>329</v>
          </cell>
          <cell r="FZ284">
            <v>0</v>
          </cell>
          <cell r="GA284">
            <v>0</v>
          </cell>
          <cell r="GB284">
            <v>0</v>
          </cell>
          <cell r="GC284">
            <v>0</v>
          </cell>
          <cell r="GD284">
            <v>0</v>
          </cell>
          <cell r="GE284">
            <v>0</v>
          </cell>
          <cell r="GF284">
            <v>0</v>
          </cell>
          <cell r="GG284">
            <v>0</v>
          </cell>
          <cell r="GH284">
            <v>0</v>
          </cell>
          <cell r="GI284">
            <v>0</v>
          </cell>
          <cell r="GJ284">
            <v>5305</v>
          </cell>
          <cell r="GK284">
            <v>1243</v>
          </cell>
          <cell r="GL284">
            <v>1382</v>
          </cell>
          <cell r="GM284">
            <v>1276</v>
          </cell>
          <cell r="GN284">
            <v>1404</v>
          </cell>
          <cell r="GO284">
            <v>5460</v>
          </cell>
          <cell r="GP284">
            <v>1365</v>
          </cell>
          <cell r="GQ284">
            <v>1365</v>
          </cell>
          <cell r="GR284">
            <v>1365</v>
          </cell>
          <cell r="GS284">
            <v>1365</v>
          </cell>
          <cell r="GT284">
            <v>240</v>
          </cell>
          <cell r="GU284">
            <v>60</v>
          </cell>
          <cell r="GV284">
            <v>60</v>
          </cell>
          <cell r="GW284">
            <v>60</v>
          </cell>
          <cell r="GX284">
            <v>60</v>
          </cell>
          <cell r="GY284">
            <v>1595</v>
          </cell>
          <cell r="GZ284">
            <v>361</v>
          </cell>
          <cell r="HA284">
            <v>411</v>
          </cell>
          <cell r="HB284">
            <v>411</v>
          </cell>
          <cell r="HC284">
            <v>412</v>
          </cell>
          <cell r="HD284">
            <v>3336</v>
          </cell>
          <cell r="HE284">
            <v>834</v>
          </cell>
          <cell r="HF284">
            <v>834</v>
          </cell>
          <cell r="HG284">
            <v>834</v>
          </cell>
          <cell r="HH284">
            <v>834</v>
          </cell>
          <cell r="HI284">
            <v>9262</v>
          </cell>
          <cell r="HJ284">
            <v>2259</v>
          </cell>
          <cell r="HK284">
            <v>2503</v>
          </cell>
          <cell r="HL284">
            <v>2293</v>
          </cell>
          <cell r="HM284">
            <v>2207</v>
          </cell>
          <cell r="HN284">
            <v>350</v>
          </cell>
          <cell r="HO284">
            <v>21</v>
          </cell>
          <cell r="HP284">
            <v>273</v>
          </cell>
          <cell r="HQ284">
            <v>49</v>
          </cell>
          <cell r="HR284">
            <v>7</v>
          </cell>
          <cell r="HS284">
            <v>7716</v>
          </cell>
          <cell r="HT284">
            <v>1929</v>
          </cell>
          <cell r="HU284">
            <v>1929</v>
          </cell>
          <cell r="HV284">
            <v>1929</v>
          </cell>
          <cell r="HW284">
            <v>1929</v>
          </cell>
          <cell r="HX284">
            <v>1096</v>
          </cell>
          <cell r="HY284">
            <v>296</v>
          </cell>
          <cell r="HZ284">
            <v>285</v>
          </cell>
          <cell r="IA284">
            <v>285</v>
          </cell>
          <cell r="IB284">
            <v>230</v>
          </cell>
          <cell r="IC284">
            <v>100</v>
          </cell>
          <cell r="ID284">
            <v>13</v>
          </cell>
          <cell r="IE284">
            <v>16</v>
          </cell>
          <cell r="IF284">
            <v>30</v>
          </cell>
          <cell r="IG284">
            <v>41</v>
          </cell>
          <cell r="IH284">
            <v>2511</v>
          </cell>
          <cell r="II284">
            <v>1131</v>
          </cell>
          <cell r="IJ284">
            <v>755</v>
          </cell>
          <cell r="IK284">
            <v>375</v>
          </cell>
          <cell r="IL284">
            <v>250</v>
          </cell>
          <cell r="IM284">
            <v>2400</v>
          </cell>
          <cell r="IN284">
            <v>536</v>
          </cell>
          <cell r="IO284">
            <v>633</v>
          </cell>
          <cell r="IP284">
            <v>627</v>
          </cell>
          <cell r="IQ284">
            <v>604</v>
          </cell>
        </row>
        <row r="285">
          <cell r="B285">
            <v>-7151937</v>
          </cell>
          <cell r="C285">
            <v>-1835569</v>
          </cell>
          <cell r="D285">
            <v>-1743195</v>
          </cell>
          <cell r="E285">
            <v>-1848997</v>
          </cell>
          <cell r="F285">
            <v>-1724176</v>
          </cell>
          <cell r="G285">
            <v>-34.200000000000003</v>
          </cell>
          <cell r="H285">
            <v>-36</v>
          </cell>
          <cell r="I285">
            <v>-33.6</v>
          </cell>
          <cell r="J285">
            <v>-35.299999999999997</v>
          </cell>
          <cell r="K285">
            <v>-32</v>
          </cell>
          <cell r="L285">
            <v>2503090</v>
          </cell>
          <cell r="M285">
            <v>537361</v>
          </cell>
          <cell r="N285">
            <v>605233</v>
          </cell>
          <cell r="O285">
            <v>653779</v>
          </cell>
          <cell r="P285">
            <v>706717</v>
          </cell>
          <cell r="Q285">
            <v>1817799</v>
          </cell>
          <cell r="R285">
            <v>366954</v>
          </cell>
          <cell r="S285">
            <v>433480</v>
          </cell>
          <cell r="T285">
            <v>482062</v>
          </cell>
          <cell r="U285">
            <v>535303</v>
          </cell>
          <cell r="V285">
            <v>4586</v>
          </cell>
          <cell r="W285">
            <v>933</v>
          </cell>
          <cell r="X285">
            <v>1342</v>
          </cell>
          <cell r="Y285">
            <v>1151</v>
          </cell>
          <cell r="Z285">
            <v>1160</v>
          </cell>
          <cell r="AA285">
            <v>2112</v>
          </cell>
          <cell r="AB285">
            <v>528</v>
          </cell>
          <cell r="AC285">
            <v>528</v>
          </cell>
          <cell r="AD285">
            <v>528</v>
          </cell>
          <cell r="AE285">
            <v>528</v>
          </cell>
          <cell r="AF285">
            <v>2112</v>
          </cell>
          <cell r="AG285">
            <v>528</v>
          </cell>
          <cell r="AH285">
            <v>528</v>
          </cell>
          <cell r="AI285">
            <v>528</v>
          </cell>
          <cell r="AJ285">
            <v>528</v>
          </cell>
          <cell r="AK285">
            <v>0</v>
          </cell>
          <cell r="AL285">
            <v>0</v>
          </cell>
          <cell r="AM285">
            <v>0</v>
          </cell>
          <cell r="AN285">
            <v>0</v>
          </cell>
          <cell r="AO285">
            <v>0</v>
          </cell>
          <cell r="AP285">
            <v>0</v>
          </cell>
          <cell r="AQ285">
            <v>0</v>
          </cell>
          <cell r="AR285">
            <v>0</v>
          </cell>
          <cell r="AS285">
            <v>0</v>
          </cell>
          <cell r="AT285">
            <v>0</v>
          </cell>
          <cell r="AU285">
            <v>2474</v>
          </cell>
          <cell r="AV285">
            <v>405</v>
          </cell>
          <cell r="AW285">
            <v>814</v>
          </cell>
          <cell r="AX285">
            <v>623</v>
          </cell>
          <cell r="AY285">
            <v>632</v>
          </cell>
          <cell r="AZ285">
            <v>0</v>
          </cell>
          <cell r="BA285">
            <v>0</v>
          </cell>
          <cell r="BB285">
            <v>0</v>
          </cell>
          <cell r="BC285">
            <v>0</v>
          </cell>
          <cell r="BD285">
            <v>0</v>
          </cell>
          <cell r="BE285">
            <v>0</v>
          </cell>
          <cell r="BF285">
            <v>0</v>
          </cell>
          <cell r="BG285">
            <v>0</v>
          </cell>
          <cell r="BH285">
            <v>0</v>
          </cell>
          <cell r="BI285">
            <v>0</v>
          </cell>
          <cell r="BJ285">
            <v>0</v>
          </cell>
          <cell r="BK285">
            <v>0</v>
          </cell>
          <cell r="BL285">
            <v>0</v>
          </cell>
          <cell r="BM285">
            <v>0</v>
          </cell>
          <cell r="BN285">
            <v>0</v>
          </cell>
          <cell r="BO285">
            <v>0</v>
          </cell>
          <cell r="BP285">
            <v>0</v>
          </cell>
          <cell r="BQ285">
            <v>0</v>
          </cell>
          <cell r="BR285">
            <v>0</v>
          </cell>
          <cell r="BS285">
            <v>0</v>
          </cell>
          <cell r="BT285">
            <v>2474</v>
          </cell>
          <cell r="BU285">
            <v>405</v>
          </cell>
          <cell r="BV285">
            <v>814</v>
          </cell>
          <cell r="BW285">
            <v>623</v>
          </cell>
          <cell r="BX285">
            <v>632</v>
          </cell>
          <cell r="BY285">
            <v>0</v>
          </cell>
          <cell r="BZ285">
            <v>0</v>
          </cell>
          <cell r="CA285">
            <v>0</v>
          </cell>
          <cell r="CB285">
            <v>0</v>
          </cell>
          <cell r="CC285">
            <v>0</v>
          </cell>
          <cell r="CD285">
            <v>0</v>
          </cell>
          <cell r="CE285">
            <v>0</v>
          </cell>
          <cell r="CF285">
            <v>0</v>
          </cell>
          <cell r="CG285">
            <v>0</v>
          </cell>
          <cell r="CH285">
            <v>0</v>
          </cell>
          <cell r="CI285">
            <v>701847</v>
          </cell>
          <cell r="CJ285">
            <v>165419</v>
          </cell>
          <cell r="CK285">
            <v>186490</v>
          </cell>
          <cell r="CL285">
            <v>169976</v>
          </cell>
          <cell r="CM285">
            <v>179962</v>
          </cell>
          <cell r="CN285">
            <v>614074</v>
          </cell>
          <cell r="CO285">
            <v>140000</v>
          </cell>
          <cell r="CP285">
            <v>165000</v>
          </cell>
          <cell r="CQ285">
            <v>150000</v>
          </cell>
          <cell r="CR285">
            <v>159074</v>
          </cell>
          <cell r="CS285">
            <v>18457</v>
          </cell>
          <cell r="CT285">
            <v>9457</v>
          </cell>
          <cell r="CU285">
            <v>3000</v>
          </cell>
          <cell r="CV285">
            <v>3000</v>
          </cell>
          <cell r="CW285">
            <v>3000</v>
          </cell>
          <cell r="CX285">
            <v>49082</v>
          </cell>
          <cell r="CY285">
            <v>11190</v>
          </cell>
          <cell r="CZ285">
            <v>13188</v>
          </cell>
          <cell r="DA285">
            <v>11990</v>
          </cell>
          <cell r="DB285">
            <v>12714</v>
          </cell>
          <cell r="DC285">
            <v>13024</v>
          </cell>
          <cell r="DD285">
            <v>2969</v>
          </cell>
          <cell r="DE285">
            <v>3499</v>
          </cell>
          <cell r="DF285">
            <v>3183</v>
          </cell>
          <cell r="DG285">
            <v>3373</v>
          </cell>
          <cell r="DH285">
            <v>7210</v>
          </cell>
          <cell r="DI285">
            <v>1803</v>
          </cell>
          <cell r="DJ285">
            <v>1803</v>
          </cell>
          <cell r="DK285">
            <v>1803</v>
          </cell>
          <cell r="DL285">
            <v>1801</v>
          </cell>
          <cell r="DM285">
            <v>0</v>
          </cell>
          <cell r="DN285">
            <v>0</v>
          </cell>
          <cell r="DO285">
            <v>0</v>
          </cell>
          <cell r="DP285">
            <v>0</v>
          </cell>
          <cell r="DQ285">
            <v>0</v>
          </cell>
          <cell r="DR285">
            <v>5998</v>
          </cell>
          <cell r="DS285">
            <v>0</v>
          </cell>
          <cell r="DT285">
            <v>926</v>
          </cell>
          <cell r="DU285">
            <v>5072</v>
          </cell>
          <cell r="DV285">
            <v>0</v>
          </cell>
          <cell r="DW285">
            <v>0</v>
          </cell>
          <cell r="DX285">
            <v>0</v>
          </cell>
          <cell r="DY285">
            <v>0</v>
          </cell>
          <cell r="DZ285">
            <v>0</v>
          </cell>
          <cell r="EA285">
            <v>0</v>
          </cell>
          <cell r="EB285">
            <v>0</v>
          </cell>
          <cell r="EC285">
            <v>0</v>
          </cell>
          <cell r="ED285">
            <v>0</v>
          </cell>
          <cell r="EE285">
            <v>0</v>
          </cell>
          <cell r="EF285">
            <v>0</v>
          </cell>
          <cell r="EG285">
            <v>0</v>
          </cell>
          <cell r="EH285">
            <v>0</v>
          </cell>
          <cell r="EI285">
            <v>0</v>
          </cell>
          <cell r="EJ285">
            <v>0</v>
          </cell>
          <cell r="EK285">
            <v>0</v>
          </cell>
          <cell r="EL285">
            <v>0</v>
          </cell>
          <cell r="EM285">
            <v>0</v>
          </cell>
          <cell r="EN285">
            <v>0</v>
          </cell>
          <cell r="EO285">
            <v>0</v>
          </cell>
          <cell r="EP285">
            <v>0</v>
          </cell>
          <cell r="EQ285">
            <v>13904</v>
          </cell>
          <cell r="ER285">
            <v>3821</v>
          </cell>
          <cell r="ES285">
            <v>3435</v>
          </cell>
          <cell r="ET285">
            <v>3564</v>
          </cell>
          <cell r="EU285">
            <v>3084</v>
          </cell>
          <cell r="EV285">
            <v>4573</v>
          </cell>
          <cell r="EW285">
            <v>501</v>
          </cell>
          <cell r="EX285">
            <v>1692</v>
          </cell>
          <cell r="EY285">
            <v>1748</v>
          </cell>
          <cell r="EZ285">
            <v>632</v>
          </cell>
          <cell r="FA285">
            <v>4900</v>
          </cell>
          <cell r="FB285">
            <v>1225</v>
          </cell>
          <cell r="FC285">
            <v>980</v>
          </cell>
          <cell r="FD285">
            <v>980</v>
          </cell>
          <cell r="FE285">
            <v>1715</v>
          </cell>
          <cell r="FF285">
            <v>800</v>
          </cell>
          <cell r="FG285">
            <v>160</v>
          </cell>
          <cell r="FH285">
            <v>216</v>
          </cell>
          <cell r="FI285">
            <v>240</v>
          </cell>
          <cell r="FJ285">
            <v>184</v>
          </cell>
          <cell r="FK285">
            <v>4948</v>
          </cell>
          <cell r="FL285">
            <v>810</v>
          </cell>
          <cell r="FM285">
            <v>1628</v>
          </cell>
          <cell r="FN285">
            <v>1246</v>
          </cell>
          <cell r="FO285">
            <v>1264</v>
          </cell>
          <cell r="FP285">
            <v>1156</v>
          </cell>
          <cell r="FQ285">
            <v>289</v>
          </cell>
          <cell r="FR285">
            <v>289</v>
          </cell>
          <cell r="FS285">
            <v>289</v>
          </cell>
          <cell r="FT285">
            <v>289</v>
          </cell>
          <cell r="FU285">
            <v>672</v>
          </cell>
          <cell r="FV285">
            <v>85</v>
          </cell>
          <cell r="FW285">
            <v>140</v>
          </cell>
          <cell r="FX285">
            <v>350</v>
          </cell>
          <cell r="FY285">
            <v>97</v>
          </cell>
          <cell r="FZ285">
            <v>0</v>
          </cell>
          <cell r="GA285">
            <v>0</v>
          </cell>
          <cell r="GB285">
            <v>0</v>
          </cell>
          <cell r="GC285">
            <v>0</v>
          </cell>
          <cell r="GD285">
            <v>0</v>
          </cell>
          <cell r="GE285">
            <v>0</v>
          </cell>
          <cell r="GF285">
            <v>0</v>
          </cell>
          <cell r="GG285">
            <v>0</v>
          </cell>
          <cell r="GH285">
            <v>0</v>
          </cell>
          <cell r="GI285">
            <v>0</v>
          </cell>
          <cell r="GJ285">
            <v>26681</v>
          </cell>
          <cell r="GK285">
            <v>6251</v>
          </cell>
          <cell r="GL285">
            <v>6952</v>
          </cell>
          <cell r="GM285">
            <v>6417</v>
          </cell>
          <cell r="GN285">
            <v>7061</v>
          </cell>
          <cell r="GO285">
            <v>7725</v>
          </cell>
          <cell r="GP285">
            <v>1930</v>
          </cell>
          <cell r="GQ285">
            <v>2031</v>
          </cell>
          <cell r="GR285">
            <v>1933</v>
          </cell>
          <cell r="GS285">
            <v>1831</v>
          </cell>
          <cell r="GT285">
            <v>214</v>
          </cell>
          <cell r="GU285">
            <v>53</v>
          </cell>
          <cell r="GV285">
            <v>53</v>
          </cell>
          <cell r="GW285">
            <v>54</v>
          </cell>
          <cell r="GX285">
            <v>54</v>
          </cell>
          <cell r="GY285">
            <v>3500</v>
          </cell>
          <cell r="GZ285">
            <v>889</v>
          </cell>
          <cell r="HA285">
            <v>930</v>
          </cell>
          <cell r="HB285">
            <v>870</v>
          </cell>
          <cell r="HC285">
            <v>811</v>
          </cell>
          <cell r="HD285">
            <v>320</v>
          </cell>
          <cell r="HE285">
            <v>80</v>
          </cell>
          <cell r="HF285">
            <v>80</v>
          </cell>
          <cell r="HG285">
            <v>80</v>
          </cell>
          <cell r="HH285">
            <v>80</v>
          </cell>
          <cell r="HI285">
            <v>923989</v>
          </cell>
          <cell r="HJ285">
            <v>168516</v>
          </cell>
          <cell r="HK285">
            <v>189180</v>
          </cell>
          <cell r="HL285">
            <v>262730</v>
          </cell>
          <cell r="HM285">
            <v>303563</v>
          </cell>
          <cell r="HN285">
            <v>6785</v>
          </cell>
          <cell r="HO285">
            <v>295</v>
          </cell>
          <cell r="HP285">
            <v>5404</v>
          </cell>
          <cell r="HQ285">
            <v>950</v>
          </cell>
          <cell r="HR285">
            <v>136</v>
          </cell>
          <cell r="HS285">
            <v>409008</v>
          </cell>
          <cell r="HT285">
            <v>101130</v>
          </cell>
          <cell r="HU285">
            <v>101732</v>
          </cell>
          <cell r="HV285">
            <v>109614</v>
          </cell>
          <cell r="HW285">
            <v>96532</v>
          </cell>
          <cell r="HX285">
            <v>7331</v>
          </cell>
          <cell r="HY285">
            <v>1979</v>
          </cell>
          <cell r="HZ285">
            <v>1906</v>
          </cell>
          <cell r="IA285">
            <v>1906</v>
          </cell>
          <cell r="IB285">
            <v>1540</v>
          </cell>
          <cell r="IC285">
            <v>500865</v>
          </cell>
          <cell r="ID285">
            <v>65112</v>
          </cell>
          <cell r="IE285">
            <v>80138</v>
          </cell>
          <cell r="IF285">
            <v>150260</v>
          </cell>
          <cell r="IG285">
            <v>205355</v>
          </cell>
          <cell r="IH285">
            <v>54</v>
          </cell>
          <cell r="II285">
            <v>54</v>
          </cell>
          <cell r="IJ285">
            <v>0</v>
          </cell>
          <cell r="IK285">
            <v>0</v>
          </cell>
          <cell r="IL285">
            <v>0</v>
          </cell>
          <cell r="IM285">
            <v>9818</v>
          </cell>
          <cell r="IN285">
            <v>2193</v>
          </cell>
          <cell r="IO285">
            <v>2590</v>
          </cell>
          <cell r="IP285">
            <v>2564</v>
          </cell>
          <cell r="IQ285">
            <v>2471</v>
          </cell>
        </row>
        <row r="286">
          <cell r="B286">
            <v>-144453</v>
          </cell>
          <cell r="C286">
            <v>-21941</v>
          </cell>
          <cell r="D286">
            <v>-42168</v>
          </cell>
          <cell r="E286">
            <v>-42241</v>
          </cell>
          <cell r="F286">
            <v>-38103</v>
          </cell>
          <cell r="G286">
            <v>0</v>
          </cell>
          <cell r="H286">
            <v>0</v>
          </cell>
          <cell r="I286">
            <v>0</v>
          </cell>
          <cell r="J286">
            <v>0</v>
          </cell>
          <cell r="K286">
            <v>0</v>
          </cell>
          <cell r="L286">
            <v>0</v>
          </cell>
          <cell r="M286">
            <v>0</v>
          </cell>
          <cell r="N286">
            <v>0</v>
          </cell>
          <cell r="O286">
            <v>0</v>
          </cell>
          <cell r="P286">
            <v>0</v>
          </cell>
          <cell r="Q286">
            <v>0</v>
          </cell>
          <cell r="R286">
            <v>0</v>
          </cell>
          <cell r="S286">
            <v>0</v>
          </cell>
          <cell r="T286">
            <v>0</v>
          </cell>
          <cell r="U286">
            <v>0</v>
          </cell>
          <cell r="V286">
            <v>0</v>
          </cell>
          <cell r="W286">
            <v>0</v>
          </cell>
          <cell r="X286">
            <v>0</v>
          </cell>
          <cell r="Y286">
            <v>0</v>
          </cell>
          <cell r="Z286">
            <v>0</v>
          </cell>
          <cell r="AA286">
            <v>0</v>
          </cell>
          <cell r="AB286">
            <v>0</v>
          </cell>
          <cell r="AC286">
            <v>0</v>
          </cell>
          <cell r="AD286">
            <v>0</v>
          </cell>
          <cell r="AE286">
            <v>0</v>
          </cell>
          <cell r="AF286">
            <v>0</v>
          </cell>
          <cell r="AG286">
            <v>0</v>
          </cell>
          <cell r="AH286">
            <v>0</v>
          </cell>
          <cell r="AI286">
            <v>0</v>
          </cell>
          <cell r="AJ286">
            <v>0</v>
          </cell>
          <cell r="AK286">
            <v>0</v>
          </cell>
          <cell r="AL286">
            <v>0</v>
          </cell>
          <cell r="AM286">
            <v>0</v>
          </cell>
          <cell r="AN286">
            <v>0</v>
          </cell>
          <cell r="AO286">
            <v>0</v>
          </cell>
          <cell r="AP286">
            <v>0</v>
          </cell>
          <cell r="AQ286">
            <v>0</v>
          </cell>
          <cell r="AR286">
            <v>0</v>
          </cell>
          <cell r="AS286">
            <v>0</v>
          </cell>
          <cell r="AT286">
            <v>0</v>
          </cell>
          <cell r="AU286">
            <v>0</v>
          </cell>
          <cell r="AV286">
            <v>0</v>
          </cell>
          <cell r="AW286">
            <v>0</v>
          </cell>
          <cell r="AX286">
            <v>0</v>
          </cell>
          <cell r="AY286">
            <v>0</v>
          </cell>
          <cell r="AZ286">
            <v>0</v>
          </cell>
          <cell r="BA286">
            <v>0</v>
          </cell>
          <cell r="BB286">
            <v>0</v>
          </cell>
          <cell r="BC286">
            <v>0</v>
          </cell>
          <cell r="BD286">
            <v>0</v>
          </cell>
          <cell r="BE286">
            <v>0</v>
          </cell>
          <cell r="BF286">
            <v>0</v>
          </cell>
          <cell r="BG286">
            <v>0</v>
          </cell>
          <cell r="BH286">
            <v>0</v>
          </cell>
          <cell r="BI286">
            <v>0</v>
          </cell>
          <cell r="BJ286">
            <v>0</v>
          </cell>
          <cell r="BK286">
            <v>0</v>
          </cell>
          <cell r="BL286">
            <v>0</v>
          </cell>
          <cell r="BM286">
            <v>0</v>
          </cell>
          <cell r="BN286">
            <v>0</v>
          </cell>
          <cell r="BO286">
            <v>0</v>
          </cell>
          <cell r="BP286">
            <v>0</v>
          </cell>
          <cell r="BQ286">
            <v>0</v>
          </cell>
          <cell r="BR286">
            <v>0</v>
          </cell>
          <cell r="BS286">
            <v>0</v>
          </cell>
          <cell r="BT286">
            <v>0</v>
          </cell>
          <cell r="BU286">
            <v>0</v>
          </cell>
          <cell r="BV286">
            <v>0</v>
          </cell>
          <cell r="BW286">
            <v>0</v>
          </cell>
          <cell r="BX286">
            <v>0</v>
          </cell>
          <cell r="BY286">
            <v>0</v>
          </cell>
          <cell r="BZ286">
            <v>0</v>
          </cell>
          <cell r="CA286">
            <v>0</v>
          </cell>
          <cell r="CB286">
            <v>0</v>
          </cell>
          <cell r="CC286">
            <v>0</v>
          </cell>
          <cell r="CD286">
            <v>0</v>
          </cell>
          <cell r="CE286">
            <v>0</v>
          </cell>
          <cell r="CF286">
            <v>0</v>
          </cell>
          <cell r="CG286">
            <v>0</v>
          </cell>
          <cell r="CH286">
            <v>0</v>
          </cell>
          <cell r="CI286">
            <v>0</v>
          </cell>
          <cell r="CJ286">
            <v>0</v>
          </cell>
          <cell r="CK286">
            <v>0</v>
          </cell>
          <cell r="CL286">
            <v>0</v>
          </cell>
          <cell r="CM286">
            <v>0</v>
          </cell>
          <cell r="CN286">
            <v>0</v>
          </cell>
          <cell r="CO286">
            <v>0</v>
          </cell>
          <cell r="CP286">
            <v>0</v>
          </cell>
          <cell r="CQ286">
            <v>0</v>
          </cell>
          <cell r="CR286">
            <v>0</v>
          </cell>
          <cell r="CS286">
            <v>0</v>
          </cell>
          <cell r="CT286">
            <v>0</v>
          </cell>
          <cell r="CU286">
            <v>0</v>
          </cell>
          <cell r="CV286">
            <v>0</v>
          </cell>
          <cell r="CW286">
            <v>0</v>
          </cell>
          <cell r="CX286">
            <v>0</v>
          </cell>
          <cell r="CY286">
            <v>0</v>
          </cell>
          <cell r="CZ286">
            <v>0</v>
          </cell>
          <cell r="DA286">
            <v>0</v>
          </cell>
          <cell r="DB286">
            <v>0</v>
          </cell>
          <cell r="DC286">
            <v>0</v>
          </cell>
          <cell r="DD286">
            <v>0</v>
          </cell>
          <cell r="DE286">
            <v>0</v>
          </cell>
          <cell r="DF286">
            <v>0</v>
          </cell>
          <cell r="DG286">
            <v>0</v>
          </cell>
          <cell r="DH286">
            <v>0</v>
          </cell>
          <cell r="DI286">
            <v>0</v>
          </cell>
          <cell r="DJ286">
            <v>0</v>
          </cell>
          <cell r="DK286">
            <v>0</v>
          </cell>
          <cell r="DL286">
            <v>0</v>
          </cell>
          <cell r="DM286">
            <v>0</v>
          </cell>
          <cell r="DN286">
            <v>0</v>
          </cell>
          <cell r="DO286">
            <v>0</v>
          </cell>
          <cell r="DP286">
            <v>0</v>
          </cell>
          <cell r="DQ286">
            <v>0</v>
          </cell>
          <cell r="DR286">
            <v>0</v>
          </cell>
          <cell r="DS286">
            <v>0</v>
          </cell>
          <cell r="DT286">
            <v>0</v>
          </cell>
          <cell r="DU286">
            <v>0</v>
          </cell>
          <cell r="DV286">
            <v>0</v>
          </cell>
          <cell r="DW286">
            <v>0</v>
          </cell>
          <cell r="DX286">
            <v>0</v>
          </cell>
          <cell r="DY286">
            <v>0</v>
          </cell>
          <cell r="DZ286">
            <v>0</v>
          </cell>
          <cell r="EA286">
            <v>0</v>
          </cell>
          <cell r="EB286">
            <v>0</v>
          </cell>
          <cell r="EC286">
            <v>0</v>
          </cell>
          <cell r="ED286">
            <v>0</v>
          </cell>
          <cell r="EE286">
            <v>0</v>
          </cell>
          <cell r="EF286">
            <v>0</v>
          </cell>
          <cell r="EG286">
            <v>0</v>
          </cell>
          <cell r="EH286">
            <v>0</v>
          </cell>
          <cell r="EI286">
            <v>0</v>
          </cell>
          <cell r="EJ286">
            <v>0</v>
          </cell>
          <cell r="EK286">
            <v>0</v>
          </cell>
          <cell r="EL286">
            <v>0</v>
          </cell>
          <cell r="EM286">
            <v>0</v>
          </cell>
          <cell r="EN286">
            <v>0</v>
          </cell>
          <cell r="EO286">
            <v>0</v>
          </cell>
          <cell r="EP286">
            <v>0</v>
          </cell>
          <cell r="EQ286">
            <v>0</v>
          </cell>
          <cell r="ER286">
            <v>0</v>
          </cell>
          <cell r="ES286">
            <v>0</v>
          </cell>
          <cell r="ET286">
            <v>0</v>
          </cell>
          <cell r="EU286">
            <v>0</v>
          </cell>
          <cell r="EV286">
            <v>0</v>
          </cell>
          <cell r="EW286">
            <v>0</v>
          </cell>
          <cell r="EX286">
            <v>0</v>
          </cell>
          <cell r="EY286">
            <v>0</v>
          </cell>
          <cell r="EZ286">
            <v>0</v>
          </cell>
          <cell r="FA286">
            <v>0</v>
          </cell>
          <cell r="FB286">
            <v>0</v>
          </cell>
          <cell r="FC286">
            <v>0</v>
          </cell>
          <cell r="FD286">
            <v>0</v>
          </cell>
          <cell r="FE286">
            <v>0</v>
          </cell>
          <cell r="FF286">
            <v>0</v>
          </cell>
          <cell r="FG286">
            <v>0</v>
          </cell>
          <cell r="FH286">
            <v>0</v>
          </cell>
          <cell r="FI286">
            <v>0</v>
          </cell>
          <cell r="FJ286">
            <v>0</v>
          </cell>
          <cell r="FK286">
            <v>0</v>
          </cell>
          <cell r="FL286">
            <v>0</v>
          </cell>
          <cell r="FM286">
            <v>0</v>
          </cell>
          <cell r="FN286">
            <v>0</v>
          </cell>
          <cell r="FO286">
            <v>0</v>
          </cell>
          <cell r="FP286">
            <v>0</v>
          </cell>
          <cell r="FQ286">
            <v>0</v>
          </cell>
          <cell r="FR286">
            <v>0</v>
          </cell>
          <cell r="FS286">
            <v>0</v>
          </cell>
          <cell r="FT286">
            <v>0</v>
          </cell>
          <cell r="FU286">
            <v>0</v>
          </cell>
          <cell r="FV286">
            <v>0</v>
          </cell>
          <cell r="FW286">
            <v>0</v>
          </cell>
          <cell r="FX286">
            <v>0</v>
          </cell>
          <cell r="FY286">
            <v>0</v>
          </cell>
          <cell r="FZ286">
            <v>0</v>
          </cell>
          <cell r="GA286">
            <v>0</v>
          </cell>
          <cell r="GB286">
            <v>0</v>
          </cell>
          <cell r="GC286">
            <v>0</v>
          </cell>
          <cell r="GD286">
            <v>0</v>
          </cell>
          <cell r="GE286">
            <v>0</v>
          </cell>
          <cell r="GF286">
            <v>0</v>
          </cell>
          <cell r="GG286">
            <v>0</v>
          </cell>
          <cell r="GH286">
            <v>0</v>
          </cell>
          <cell r="GI286">
            <v>0</v>
          </cell>
          <cell r="GJ286">
            <v>0</v>
          </cell>
          <cell r="GK286">
            <v>0</v>
          </cell>
          <cell r="GL286">
            <v>0</v>
          </cell>
          <cell r="GM286">
            <v>0</v>
          </cell>
          <cell r="GN286">
            <v>0</v>
          </cell>
          <cell r="GO286">
            <v>0</v>
          </cell>
          <cell r="GP286">
            <v>0</v>
          </cell>
          <cell r="GQ286">
            <v>0</v>
          </cell>
          <cell r="GR286">
            <v>0</v>
          </cell>
          <cell r="GS286">
            <v>0</v>
          </cell>
          <cell r="GT286">
            <v>0</v>
          </cell>
          <cell r="GU286">
            <v>0</v>
          </cell>
          <cell r="GV286">
            <v>0</v>
          </cell>
          <cell r="GW286">
            <v>0</v>
          </cell>
          <cell r="GX286">
            <v>0</v>
          </cell>
          <cell r="GY286">
            <v>0</v>
          </cell>
          <cell r="GZ286">
            <v>0</v>
          </cell>
          <cell r="HA286">
            <v>0</v>
          </cell>
          <cell r="HB286">
            <v>0</v>
          </cell>
          <cell r="HC286">
            <v>0</v>
          </cell>
          <cell r="HD286">
            <v>0</v>
          </cell>
          <cell r="HE286">
            <v>0</v>
          </cell>
          <cell r="HF286">
            <v>0</v>
          </cell>
          <cell r="HG286">
            <v>0</v>
          </cell>
          <cell r="HH286">
            <v>0</v>
          </cell>
          <cell r="HI286">
            <v>0</v>
          </cell>
          <cell r="HJ286">
            <v>0</v>
          </cell>
          <cell r="HK286">
            <v>0</v>
          </cell>
          <cell r="HL286">
            <v>0</v>
          </cell>
          <cell r="HM286">
            <v>0</v>
          </cell>
          <cell r="HN286">
            <v>0</v>
          </cell>
          <cell r="HO286">
            <v>0</v>
          </cell>
          <cell r="HP286">
            <v>0</v>
          </cell>
          <cell r="HQ286">
            <v>0</v>
          </cell>
          <cell r="HR286">
            <v>0</v>
          </cell>
          <cell r="HS286">
            <v>0</v>
          </cell>
          <cell r="HT286">
            <v>0</v>
          </cell>
          <cell r="HU286">
            <v>0</v>
          </cell>
          <cell r="HV286">
            <v>0</v>
          </cell>
          <cell r="HW286">
            <v>0</v>
          </cell>
          <cell r="HX286">
            <v>0</v>
          </cell>
          <cell r="HY286">
            <v>0</v>
          </cell>
          <cell r="HZ286">
            <v>0</v>
          </cell>
          <cell r="IA286">
            <v>0</v>
          </cell>
          <cell r="IB286">
            <v>0</v>
          </cell>
          <cell r="IC286">
            <v>0</v>
          </cell>
          <cell r="ID286">
            <v>0</v>
          </cell>
          <cell r="IE286">
            <v>0</v>
          </cell>
          <cell r="IF286">
            <v>0</v>
          </cell>
          <cell r="IG286">
            <v>0</v>
          </cell>
          <cell r="IH286">
            <v>0</v>
          </cell>
          <cell r="II286">
            <v>0</v>
          </cell>
          <cell r="IJ286">
            <v>0</v>
          </cell>
          <cell r="IK286">
            <v>0</v>
          </cell>
          <cell r="IL286">
            <v>0</v>
          </cell>
          <cell r="IM286">
            <v>0</v>
          </cell>
          <cell r="IN286">
            <v>0</v>
          </cell>
          <cell r="IO286">
            <v>0</v>
          </cell>
          <cell r="IP286">
            <v>0</v>
          </cell>
          <cell r="IQ286">
            <v>0</v>
          </cell>
        </row>
        <row r="287">
          <cell r="B287">
            <v>-428202</v>
          </cell>
          <cell r="C287">
            <v>-107937</v>
          </cell>
          <cell r="D287">
            <v>-104775</v>
          </cell>
          <cell r="E287">
            <v>-111880</v>
          </cell>
          <cell r="F287">
            <v>-103610</v>
          </cell>
          <cell r="G287">
            <v>0</v>
          </cell>
          <cell r="H287">
            <v>0</v>
          </cell>
          <cell r="I287">
            <v>0</v>
          </cell>
          <cell r="J287">
            <v>0</v>
          </cell>
          <cell r="K287">
            <v>0</v>
          </cell>
          <cell r="L287">
            <v>291641</v>
          </cell>
          <cell r="M287">
            <v>69964</v>
          </cell>
          <cell r="N287">
            <v>68028</v>
          </cell>
          <cell r="O287">
            <v>61913</v>
          </cell>
          <cell r="P287">
            <v>91736</v>
          </cell>
          <cell r="Q287">
            <v>291140</v>
          </cell>
          <cell r="R287">
            <v>69818</v>
          </cell>
          <cell r="S287">
            <v>67899</v>
          </cell>
          <cell r="T287">
            <v>61793</v>
          </cell>
          <cell r="U287">
            <v>91630</v>
          </cell>
          <cell r="V287">
            <v>21444</v>
          </cell>
          <cell r="W287">
            <v>6054</v>
          </cell>
          <cell r="X287">
            <v>4791</v>
          </cell>
          <cell r="Y287">
            <v>4748</v>
          </cell>
          <cell r="Z287">
            <v>5851</v>
          </cell>
          <cell r="AA287">
            <v>2689</v>
          </cell>
          <cell r="AB287">
            <v>673</v>
          </cell>
          <cell r="AC287">
            <v>673</v>
          </cell>
          <cell r="AD287">
            <v>671</v>
          </cell>
          <cell r="AE287">
            <v>672</v>
          </cell>
          <cell r="AF287">
            <v>2594</v>
          </cell>
          <cell r="AG287">
            <v>649</v>
          </cell>
          <cell r="AH287">
            <v>649</v>
          </cell>
          <cell r="AI287">
            <v>648</v>
          </cell>
          <cell r="AJ287">
            <v>648</v>
          </cell>
          <cell r="AK287">
            <v>95</v>
          </cell>
          <cell r="AL287">
            <v>24</v>
          </cell>
          <cell r="AM287">
            <v>24</v>
          </cell>
          <cell r="AN287">
            <v>23</v>
          </cell>
          <cell r="AO287">
            <v>24</v>
          </cell>
          <cell r="AP287">
            <v>0</v>
          </cell>
          <cell r="AQ287">
            <v>0</v>
          </cell>
          <cell r="AR287">
            <v>0</v>
          </cell>
          <cell r="AS287">
            <v>0</v>
          </cell>
          <cell r="AT287">
            <v>0</v>
          </cell>
          <cell r="AU287">
            <v>2152</v>
          </cell>
          <cell r="AV287">
            <v>537</v>
          </cell>
          <cell r="AW287">
            <v>538</v>
          </cell>
          <cell r="AX287">
            <v>538</v>
          </cell>
          <cell r="AY287">
            <v>539</v>
          </cell>
          <cell r="AZ287">
            <v>1393</v>
          </cell>
          <cell r="BA287">
            <v>347</v>
          </cell>
          <cell r="BB287">
            <v>349</v>
          </cell>
          <cell r="BC287">
            <v>349</v>
          </cell>
          <cell r="BD287">
            <v>348</v>
          </cell>
          <cell r="BE287">
            <v>356</v>
          </cell>
          <cell r="BF287">
            <v>89</v>
          </cell>
          <cell r="BG287">
            <v>89</v>
          </cell>
          <cell r="BH287">
            <v>89</v>
          </cell>
          <cell r="BI287">
            <v>89</v>
          </cell>
          <cell r="BJ287">
            <v>514</v>
          </cell>
          <cell r="BK287">
            <v>128</v>
          </cell>
          <cell r="BL287">
            <v>129</v>
          </cell>
          <cell r="BM287">
            <v>129</v>
          </cell>
          <cell r="BN287">
            <v>128</v>
          </cell>
          <cell r="BO287">
            <v>523</v>
          </cell>
          <cell r="BP287">
            <v>130</v>
          </cell>
          <cell r="BQ287">
            <v>131</v>
          </cell>
          <cell r="BR287">
            <v>131</v>
          </cell>
          <cell r="BS287">
            <v>131</v>
          </cell>
          <cell r="BT287">
            <v>759</v>
          </cell>
          <cell r="BU287">
            <v>190</v>
          </cell>
          <cell r="BV287">
            <v>189</v>
          </cell>
          <cell r="BW287">
            <v>189</v>
          </cell>
          <cell r="BX287">
            <v>191</v>
          </cell>
          <cell r="BY287">
            <v>8145</v>
          </cell>
          <cell r="BZ287">
            <v>2729</v>
          </cell>
          <cell r="CA287">
            <v>1466</v>
          </cell>
          <cell r="CB287">
            <v>1425</v>
          </cell>
          <cell r="CC287">
            <v>2525</v>
          </cell>
          <cell r="CD287">
            <v>8458</v>
          </cell>
          <cell r="CE287">
            <v>2115</v>
          </cell>
          <cell r="CF287">
            <v>2114</v>
          </cell>
          <cell r="CG287">
            <v>2114</v>
          </cell>
          <cell r="CH287">
            <v>2115</v>
          </cell>
          <cell r="CI287">
            <v>110064</v>
          </cell>
          <cell r="CJ287">
            <v>29680</v>
          </cell>
          <cell r="CK287">
            <v>28982</v>
          </cell>
          <cell r="CL287">
            <v>26945</v>
          </cell>
          <cell r="CM287">
            <v>24457</v>
          </cell>
          <cell r="CN287">
            <v>97377</v>
          </cell>
          <cell r="CO287">
            <v>26310</v>
          </cell>
          <cell r="CP287">
            <v>25677</v>
          </cell>
          <cell r="CQ287">
            <v>23828</v>
          </cell>
          <cell r="CR287">
            <v>21562</v>
          </cell>
          <cell r="CS287">
            <v>1695</v>
          </cell>
          <cell r="CT287">
            <v>423</v>
          </cell>
          <cell r="CU287">
            <v>423</v>
          </cell>
          <cell r="CV287">
            <v>423</v>
          </cell>
          <cell r="CW287">
            <v>426</v>
          </cell>
          <cell r="CX287">
            <v>7783</v>
          </cell>
          <cell r="CY287">
            <v>2103</v>
          </cell>
          <cell r="CZ287">
            <v>2052</v>
          </cell>
          <cell r="DA287">
            <v>1904</v>
          </cell>
          <cell r="DB287">
            <v>1724</v>
          </cell>
          <cell r="DC287">
            <v>2066</v>
          </cell>
          <cell r="DD287">
            <v>559</v>
          </cell>
          <cell r="DE287">
            <v>545</v>
          </cell>
          <cell r="DF287">
            <v>505</v>
          </cell>
          <cell r="DG287">
            <v>457</v>
          </cell>
          <cell r="DH287">
            <v>1143</v>
          </cell>
          <cell r="DI287">
            <v>285</v>
          </cell>
          <cell r="DJ287">
            <v>285</v>
          </cell>
          <cell r="DK287">
            <v>285</v>
          </cell>
          <cell r="DL287">
            <v>288</v>
          </cell>
          <cell r="DM287">
            <v>0</v>
          </cell>
          <cell r="DN287">
            <v>0</v>
          </cell>
          <cell r="DO287">
            <v>0</v>
          </cell>
          <cell r="DP287">
            <v>0</v>
          </cell>
          <cell r="DQ287">
            <v>0</v>
          </cell>
          <cell r="DR287">
            <v>3115</v>
          </cell>
          <cell r="DS287">
            <v>0</v>
          </cell>
          <cell r="DT287">
            <v>0</v>
          </cell>
          <cell r="DU287">
            <v>1021</v>
          </cell>
          <cell r="DV287">
            <v>2094</v>
          </cell>
          <cell r="DW287">
            <v>9976</v>
          </cell>
          <cell r="DX287">
            <v>2494</v>
          </cell>
          <cell r="DY287">
            <v>2494</v>
          </cell>
          <cell r="DZ287">
            <v>2494</v>
          </cell>
          <cell r="EA287">
            <v>2494</v>
          </cell>
          <cell r="EB287">
            <v>0</v>
          </cell>
          <cell r="EC287">
            <v>0</v>
          </cell>
          <cell r="ED287">
            <v>0</v>
          </cell>
          <cell r="EE287">
            <v>0</v>
          </cell>
          <cell r="EF287">
            <v>0</v>
          </cell>
          <cell r="EG287">
            <v>0</v>
          </cell>
          <cell r="EH287">
            <v>0</v>
          </cell>
          <cell r="EI287">
            <v>0</v>
          </cell>
          <cell r="EJ287">
            <v>0</v>
          </cell>
          <cell r="EK287">
            <v>0</v>
          </cell>
          <cell r="EL287">
            <v>0</v>
          </cell>
          <cell r="EM287">
            <v>0</v>
          </cell>
          <cell r="EN287">
            <v>0</v>
          </cell>
          <cell r="EO287">
            <v>0</v>
          </cell>
          <cell r="EP287">
            <v>0</v>
          </cell>
          <cell r="EQ287">
            <v>6864</v>
          </cell>
          <cell r="ER287">
            <v>1472</v>
          </cell>
          <cell r="ES287">
            <v>1680</v>
          </cell>
          <cell r="ET287">
            <v>1952</v>
          </cell>
          <cell r="EU287">
            <v>1760</v>
          </cell>
          <cell r="EV287">
            <v>0</v>
          </cell>
          <cell r="EW287">
            <v>0</v>
          </cell>
          <cell r="EX287">
            <v>0</v>
          </cell>
          <cell r="EY287">
            <v>0</v>
          </cell>
          <cell r="EZ287">
            <v>0</v>
          </cell>
          <cell r="FA287">
            <v>400</v>
          </cell>
          <cell r="FB287">
            <v>100</v>
          </cell>
          <cell r="FC287">
            <v>80</v>
          </cell>
          <cell r="FD287">
            <v>80</v>
          </cell>
          <cell r="FE287">
            <v>140</v>
          </cell>
          <cell r="FF287">
            <v>270</v>
          </cell>
          <cell r="FG287">
            <v>0</v>
          </cell>
          <cell r="FH287">
            <v>127</v>
          </cell>
          <cell r="FI287">
            <v>143</v>
          </cell>
          <cell r="FJ287">
            <v>0</v>
          </cell>
          <cell r="FK287">
            <v>2138</v>
          </cell>
          <cell r="FL287">
            <v>359</v>
          </cell>
          <cell r="FM287">
            <v>710</v>
          </cell>
          <cell r="FN287">
            <v>710</v>
          </cell>
          <cell r="FO287">
            <v>359</v>
          </cell>
          <cell r="FP287">
            <v>1156</v>
          </cell>
          <cell r="FQ287">
            <v>289</v>
          </cell>
          <cell r="FR287">
            <v>289</v>
          </cell>
          <cell r="FS287">
            <v>289</v>
          </cell>
          <cell r="FT287">
            <v>289</v>
          </cell>
          <cell r="FU287">
            <v>653</v>
          </cell>
          <cell r="FV287">
            <v>164</v>
          </cell>
          <cell r="FW287">
            <v>163</v>
          </cell>
          <cell r="FX287">
            <v>163</v>
          </cell>
          <cell r="FY287">
            <v>163</v>
          </cell>
          <cell r="FZ287">
            <v>0</v>
          </cell>
          <cell r="GA287">
            <v>0</v>
          </cell>
          <cell r="GB287">
            <v>0</v>
          </cell>
          <cell r="GC287">
            <v>0</v>
          </cell>
          <cell r="GD287">
            <v>0</v>
          </cell>
          <cell r="GE287">
            <v>9920</v>
          </cell>
          <cell r="GF287">
            <v>2630</v>
          </cell>
          <cell r="GG287">
            <v>1679</v>
          </cell>
          <cell r="GH287">
            <v>2614</v>
          </cell>
          <cell r="GI287">
            <v>2997</v>
          </cell>
          <cell r="GJ287">
            <v>1589</v>
          </cell>
          <cell r="GK287">
            <v>372</v>
          </cell>
          <cell r="GL287">
            <v>414</v>
          </cell>
          <cell r="GM287">
            <v>382</v>
          </cell>
          <cell r="GN287">
            <v>421</v>
          </cell>
          <cell r="GO287">
            <v>728</v>
          </cell>
          <cell r="GP287">
            <v>182</v>
          </cell>
          <cell r="GQ287">
            <v>182</v>
          </cell>
          <cell r="GR287">
            <v>182</v>
          </cell>
          <cell r="GS287">
            <v>182</v>
          </cell>
          <cell r="GT287">
            <v>240</v>
          </cell>
          <cell r="GU287">
            <v>60</v>
          </cell>
          <cell r="GV287">
            <v>60</v>
          </cell>
          <cell r="GW287">
            <v>60</v>
          </cell>
          <cell r="GX287">
            <v>60</v>
          </cell>
          <cell r="GY287">
            <v>2500</v>
          </cell>
          <cell r="GZ287">
            <v>565</v>
          </cell>
          <cell r="HA287">
            <v>645</v>
          </cell>
          <cell r="HB287">
            <v>645</v>
          </cell>
          <cell r="HC287">
            <v>645</v>
          </cell>
          <cell r="HD287">
            <v>0</v>
          </cell>
          <cell r="HE287">
            <v>0</v>
          </cell>
          <cell r="HF287">
            <v>0</v>
          </cell>
          <cell r="HG287">
            <v>0</v>
          </cell>
          <cell r="HH287">
            <v>0</v>
          </cell>
          <cell r="HI287">
            <v>12081</v>
          </cell>
          <cell r="HJ287">
            <v>2931</v>
          </cell>
          <cell r="HK287">
            <v>3094</v>
          </cell>
          <cell r="HL287">
            <v>3045</v>
          </cell>
          <cell r="HM287">
            <v>3011</v>
          </cell>
          <cell r="HN287">
            <v>220</v>
          </cell>
          <cell r="HO287">
            <v>13</v>
          </cell>
          <cell r="HP287">
            <v>172</v>
          </cell>
          <cell r="HQ287">
            <v>31</v>
          </cell>
          <cell r="HR287">
            <v>4</v>
          </cell>
          <cell r="HS287">
            <v>9600</v>
          </cell>
          <cell r="HT287">
            <v>2400</v>
          </cell>
          <cell r="HU287">
            <v>2400</v>
          </cell>
          <cell r="HV287">
            <v>2400</v>
          </cell>
          <cell r="HW287">
            <v>2400</v>
          </cell>
          <cell r="HX287">
            <v>1600</v>
          </cell>
          <cell r="HY287">
            <v>432</v>
          </cell>
          <cell r="HZ287">
            <v>416</v>
          </cell>
          <cell r="IA287">
            <v>416</v>
          </cell>
          <cell r="IB287">
            <v>336</v>
          </cell>
          <cell r="IC287">
            <v>661</v>
          </cell>
          <cell r="ID287">
            <v>86</v>
          </cell>
          <cell r="IE287">
            <v>106</v>
          </cell>
          <cell r="IF287">
            <v>198</v>
          </cell>
          <cell r="IG287">
            <v>271</v>
          </cell>
          <cell r="IH287">
            <v>1172</v>
          </cell>
          <cell r="II287">
            <v>509</v>
          </cell>
          <cell r="IJ287">
            <v>156</v>
          </cell>
          <cell r="IK287">
            <v>251</v>
          </cell>
          <cell r="IL287">
            <v>256</v>
          </cell>
          <cell r="IM287">
            <v>33974</v>
          </cell>
          <cell r="IN287">
            <v>7587</v>
          </cell>
          <cell r="IO287">
            <v>8963</v>
          </cell>
          <cell r="IP287">
            <v>8873</v>
          </cell>
          <cell r="IQ287">
            <v>8551</v>
          </cell>
        </row>
        <row r="295">
          <cell r="B295">
            <v>75598664</v>
          </cell>
          <cell r="C295">
            <v>19543860</v>
          </cell>
          <cell r="D295">
            <v>18075384</v>
          </cell>
          <cell r="E295">
            <v>17514194</v>
          </cell>
          <cell r="F295">
            <v>20465226</v>
          </cell>
          <cell r="G295">
            <v>38.4</v>
          </cell>
          <cell r="H295">
            <v>41.4</v>
          </cell>
          <cell r="I295">
            <v>37.4</v>
          </cell>
          <cell r="J295">
            <v>35.5</v>
          </cell>
          <cell r="K295">
            <v>39.200000000000003</v>
          </cell>
          <cell r="L295">
            <v>18038918</v>
          </cell>
          <cell r="M295">
            <v>4070053</v>
          </cell>
          <cell r="N295">
            <v>4542756</v>
          </cell>
          <cell r="O295">
            <v>4696979</v>
          </cell>
          <cell r="P295">
            <v>4729130</v>
          </cell>
          <cell r="Q295">
            <v>13045324</v>
          </cell>
          <cell r="R295">
            <v>2897259</v>
          </cell>
          <cell r="S295">
            <v>3265542</v>
          </cell>
          <cell r="T295">
            <v>3421040</v>
          </cell>
          <cell r="U295">
            <v>3461483</v>
          </cell>
          <cell r="V295">
            <v>233217</v>
          </cell>
          <cell r="W295">
            <v>65766</v>
          </cell>
          <cell r="X295">
            <v>50096</v>
          </cell>
          <cell r="Y295">
            <v>50165</v>
          </cell>
          <cell r="Z295">
            <v>67190</v>
          </cell>
          <cell r="AA295">
            <v>74840</v>
          </cell>
          <cell r="AB295">
            <v>25851</v>
          </cell>
          <cell r="AC295">
            <v>11834</v>
          </cell>
          <cell r="AD295">
            <v>11395</v>
          </cell>
          <cell r="AE295">
            <v>25760</v>
          </cell>
          <cell r="AF295">
            <v>33095</v>
          </cell>
          <cell r="AG295">
            <v>8101</v>
          </cell>
          <cell r="AH295">
            <v>8362</v>
          </cell>
          <cell r="AI295">
            <v>8381</v>
          </cell>
          <cell r="AJ295">
            <v>8251</v>
          </cell>
          <cell r="AK295">
            <v>2683</v>
          </cell>
          <cell r="AL295">
            <v>671</v>
          </cell>
          <cell r="AM295">
            <v>671</v>
          </cell>
          <cell r="AN295">
            <v>669</v>
          </cell>
          <cell r="AO295">
            <v>672</v>
          </cell>
          <cell r="AP295">
            <v>39062</v>
          </cell>
          <cell r="AQ295">
            <v>17079</v>
          </cell>
          <cell r="AR295">
            <v>2801</v>
          </cell>
          <cell r="AS295">
            <v>2345</v>
          </cell>
          <cell r="AT295">
            <v>16837</v>
          </cell>
          <cell r="AU295">
            <v>48045</v>
          </cell>
          <cell r="AV295">
            <v>9892</v>
          </cell>
          <cell r="AW295">
            <v>12929</v>
          </cell>
          <cell r="AX295">
            <v>12989</v>
          </cell>
          <cell r="AY295">
            <v>12235</v>
          </cell>
          <cell r="AZ295">
            <v>34686</v>
          </cell>
          <cell r="BA295">
            <v>7530</v>
          </cell>
          <cell r="BB295">
            <v>9123</v>
          </cell>
          <cell r="BC295">
            <v>9342</v>
          </cell>
          <cell r="BD295">
            <v>8691</v>
          </cell>
          <cell r="BE295">
            <v>19213</v>
          </cell>
          <cell r="BF295">
            <v>4272</v>
          </cell>
          <cell r="BG295">
            <v>4794</v>
          </cell>
          <cell r="BH295">
            <v>5144</v>
          </cell>
          <cell r="BI295">
            <v>5003</v>
          </cell>
          <cell r="BJ295">
            <v>3973</v>
          </cell>
          <cell r="BK295">
            <v>931</v>
          </cell>
          <cell r="BL295">
            <v>1014</v>
          </cell>
          <cell r="BM295">
            <v>1015</v>
          </cell>
          <cell r="BN295">
            <v>1013</v>
          </cell>
          <cell r="BO295">
            <v>11500</v>
          </cell>
          <cell r="BP295">
            <v>2327</v>
          </cell>
          <cell r="BQ295">
            <v>3315</v>
          </cell>
          <cell r="BR295">
            <v>3183</v>
          </cell>
          <cell r="BS295">
            <v>2675</v>
          </cell>
          <cell r="BT295">
            <v>13359</v>
          </cell>
          <cell r="BU295">
            <v>2362</v>
          </cell>
          <cell r="BV295">
            <v>3806</v>
          </cell>
          <cell r="BW295">
            <v>3647</v>
          </cell>
          <cell r="BX295">
            <v>3544</v>
          </cell>
          <cell r="BY295">
            <v>101874</v>
          </cell>
          <cell r="BZ295">
            <v>27908</v>
          </cell>
          <cell r="CA295">
            <v>23219</v>
          </cell>
          <cell r="CB295">
            <v>23667</v>
          </cell>
          <cell r="CC295">
            <v>27080</v>
          </cell>
          <cell r="CD295">
            <v>8458</v>
          </cell>
          <cell r="CE295">
            <v>2115</v>
          </cell>
          <cell r="CF295">
            <v>2114</v>
          </cell>
          <cell r="CG295">
            <v>2114</v>
          </cell>
          <cell r="CH295">
            <v>2115</v>
          </cell>
          <cell r="CI295">
            <v>5828888</v>
          </cell>
          <cell r="CJ295">
            <v>1428169</v>
          </cell>
          <cell r="CK295">
            <v>1493619</v>
          </cell>
          <cell r="CL295">
            <v>1489009</v>
          </cell>
          <cell r="CM295">
            <v>1418091</v>
          </cell>
          <cell r="CN295">
            <v>5098080</v>
          </cell>
          <cell r="CO295">
            <v>1239037</v>
          </cell>
          <cell r="CP295">
            <v>1310452</v>
          </cell>
          <cell r="CQ295">
            <v>1306380</v>
          </cell>
          <cell r="CR295">
            <v>1242211</v>
          </cell>
          <cell r="CS295">
            <v>155346</v>
          </cell>
          <cell r="CT295">
            <v>48857</v>
          </cell>
          <cell r="CU295">
            <v>35674</v>
          </cell>
          <cell r="CV295">
            <v>35536</v>
          </cell>
          <cell r="CW295">
            <v>35279</v>
          </cell>
          <cell r="CX295">
            <v>407474</v>
          </cell>
          <cell r="CY295">
            <v>99032</v>
          </cell>
          <cell r="CZ295">
            <v>104737</v>
          </cell>
          <cell r="DA295">
            <v>104416</v>
          </cell>
          <cell r="DB295">
            <v>99289</v>
          </cell>
          <cell r="DC295">
            <v>108130</v>
          </cell>
          <cell r="DD295">
            <v>26279</v>
          </cell>
          <cell r="DE295">
            <v>27792</v>
          </cell>
          <cell r="DF295">
            <v>27713</v>
          </cell>
          <cell r="DG295">
            <v>26346</v>
          </cell>
          <cell r="DH295">
            <v>59858</v>
          </cell>
          <cell r="DI295">
            <v>14964</v>
          </cell>
          <cell r="DJ295">
            <v>14964</v>
          </cell>
          <cell r="DK295">
            <v>14964</v>
          </cell>
          <cell r="DL295">
            <v>14966</v>
          </cell>
          <cell r="DM295">
            <v>0</v>
          </cell>
          <cell r="DN295">
            <v>0</v>
          </cell>
          <cell r="DO295">
            <v>0</v>
          </cell>
          <cell r="DP295">
            <v>0</v>
          </cell>
          <cell r="DQ295">
            <v>0</v>
          </cell>
          <cell r="DR295">
            <v>170480</v>
          </cell>
          <cell r="DS295">
            <v>0</v>
          </cell>
          <cell r="DT295">
            <v>56304</v>
          </cell>
          <cell r="DU295">
            <v>95383</v>
          </cell>
          <cell r="DV295">
            <v>18793</v>
          </cell>
          <cell r="DW295">
            <v>53475</v>
          </cell>
          <cell r="DX295">
            <v>13369</v>
          </cell>
          <cell r="DY295">
            <v>13369</v>
          </cell>
          <cell r="DZ295">
            <v>13369</v>
          </cell>
          <cell r="EA295">
            <v>13368</v>
          </cell>
          <cell r="EB295">
            <v>0</v>
          </cell>
          <cell r="EC295">
            <v>0</v>
          </cell>
          <cell r="ED295">
            <v>0</v>
          </cell>
          <cell r="EE295">
            <v>0</v>
          </cell>
          <cell r="EF295">
            <v>0</v>
          </cell>
          <cell r="EG295">
            <v>0</v>
          </cell>
          <cell r="EH295">
            <v>0</v>
          </cell>
          <cell r="EI295">
            <v>0</v>
          </cell>
          <cell r="EJ295">
            <v>0</v>
          </cell>
          <cell r="EK295">
            <v>0</v>
          </cell>
          <cell r="EL295">
            <v>0</v>
          </cell>
          <cell r="EM295">
            <v>0</v>
          </cell>
          <cell r="EN295">
            <v>0</v>
          </cell>
          <cell r="EO295">
            <v>0</v>
          </cell>
          <cell r="EP295">
            <v>0</v>
          </cell>
          <cell r="EQ295">
            <v>180019</v>
          </cell>
          <cell r="ER295">
            <v>44365</v>
          </cell>
          <cell r="ES295">
            <v>42519</v>
          </cell>
          <cell r="ET295">
            <v>43317</v>
          </cell>
          <cell r="EU295">
            <v>49818</v>
          </cell>
          <cell r="EV295">
            <v>18171</v>
          </cell>
          <cell r="EW295">
            <v>3608</v>
          </cell>
          <cell r="EX295">
            <v>5077</v>
          </cell>
          <cell r="EY295">
            <v>5496</v>
          </cell>
          <cell r="EZ295">
            <v>3990</v>
          </cell>
          <cell r="FA295">
            <v>76110</v>
          </cell>
          <cell r="FB295">
            <v>19027</v>
          </cell>
          <cell r="FC295">
            <v>15221</v>
          </cell>
          <cell r="FD295">
            <v>15221</v>
          </cell>
          <cell r="FE295">
            <v>26641</v>
          </cell>
          <cell r="FF295">
            <v>35334</v>
          </cell>
          <cell r="FG295">
            <v>7013</v>
          </cell>
          <cell r="FH295">
            <v>9595</v>
          </cell>
          <cell r="FI295">
            <v>10663</v>
          </cell>
          <cell r="FJ295">
            <v>8063</v>
          </cell>
          <cell r="FK295">
            <v>22639</v>
          </cell>
          <cell r="FL295">
            <v>3625</v>
          </cell>
          <cell r="FM295">
            <v>7787</v>
          </cell>
          <cell r="FN295">
            <v>7199</v>
          </cell>
          <cell r="FO295">
            <v>4028</v>
          </cell>
          <cell r="FP295">
            <v>9292</v>
          </cell>
          <cell r="FQ295">
            <v>2323</v>
          </cell>
          <cell r="FR295">
            <v>2323</v>
          </cell>
          <cell r="FS295">
            <v>2323</v>
          </cell>
          <cell r="FT295">
            <v>2323</v>
          </cell>
          <cell r="FU295">
            <v>19102</v>
          </cell>
          <cell r="FV295">
            <v>4159</v>
          </cell>
          <cell r="FW295">
            <v>4876</v>
          </cell>
          <cell r="FX295">
            <v>5239</v>
          </cell>
          <cell r="FY295">
            <v>4828</v>
          </cell>
          <cell r="FZ295">
            <v>22152</v>
          </cell>
          <cell r="GA295">
            <v>5538</v>
          </cell>
          <cell r="GB295">
            <v>5538</v>
          </cell>
          <cell r="GC295">
            <v>5538</v>
          </cell>
          <cell r="GD295">
            <v>5538</v>
          </cell>
          <cell r="GE295">
            <v>110699</v>
          </cell>
          <cell r="GF295">
            <v>30022</v>
          </cell>
          <cell r="GG295">
            <v>24485</v>
          </cell>
          <cell r="GH295">
            <v>24534</v>
          </cell>
          <cell r="GI295">
            <v>31658</v>
          </cell>
          <cell r="GJ295">
            <v>580884</v>
          </cell>
          <cell r="GK295">
            <v>136086</v>
          </cell>
          <cell r="GL295">
            <v>151347</v>
          </cell>
          <cell r="GM295">
            <v>139697</v>
          </cell>
          <cell r="GN295">
            <v>153754</v>
          </cell>
          <cell r="GO295">
            <v>76803</v>
          </cell>
          <cell r="GP295">
            <v>19001</v>
          </cell>
          <cell r="GQ295">
            <v>19333</v>
          </cell>
          <cell r="GR295">
            <v>19233</v>
          </cell>
          <cell r="GS295">
            <v>19236</v>
          </cell>
          <cell r="GT295">
            <v>6006</v>
          </cell>
          <cell r="GU295">
            <v>1501</v>
          </cell>
          <cell r="GV295">
            <v>1501</v>
          </cell>
          <cell r="GW295">
            <v>1502</v>
          </cell>
          <cell r="GX295">
            <v>1502</v>
          </cell>
          <cell r="GY295">
            <v>88603</v>
          </cell>
          <cell r="GZ295">
            <v>20779</v>
          </cell>
          <cell r="HA295">
            <v>22892</v>
          </cell>
          <cell r="HB295">
            <v>22237</v>
          </cell>
          <cell r="HC295">
            <v>22695</v>
          </cell>
          <cell r="HD295">
            <v>15479</v>
          </cell>
          <cell r="HE295">
            <v>3318</v>
          </cell>
          <cell r="HF295">
            <v>3379</v>
          </cell>
          <cell r="HG295">
            <v>5394</v>
          </cell>
          <cell r="HH295">
            <v>3388</v>
          </cell>
          <cell r="HI295">
            <v>2721914</v>
          </cell>
          <cell r="HJ295">
            <v>595393</v>
          </cell>
          <cell r="HK295">
            <v>650731</v>
          </cell>
          <cell r="HL295">
            <v>713835</v>
          </cell>
          <cell r="HM295">
            <v>761955</v>
          </cell>
          <cell r="HN295">
            <v>50100</v>
          </cell>
          <cell r="HO295">
            <v>2894</v>
          </cell>
          <cell r="HP295">
            <v>39191</v>
          </cell>
          <cell r="HQ295">
            <v>7014</v>
          </cell>
          <cell r="HR295">
            <v>1001</v>
          </cell>
          <cell r="HS295">
            <v>2018404</v>
          </cell>
          <cell r="HT295">
            <v>503479</v>
          </cell>
          <cell r="HU295">
            <v>504081</v>
          </cell>
          <cell r="HV295">
            <v>511963</v>
          </cell>
          <cell r="HW295">
            <v>498881</v>
          </cell>
          <cell r="HX295">
            <v>29123</v>
          </cell>
          <cell r="HY295">
            <v>7863</v>
          </cell>
          <cell r="HZ295">
            <v>7572</v>
          </cell>
          <cell r="IA295">
            <v>7572</v>
          </cell>
          <cell r="IB295">
            <v>6116</v>
          </cell>
          <cell r="IC295">
            <v>624287</v>
          </cell>
          <cell r="ID295">
            <v>81157</v>
          </cell>
          <cell r="IE295">
            <v>99887</v>
          </cell>
          <cell r="IF295">
            <v>187286</v>
          </cell>
          <cell r="IG295">
            <v>255957</v>
          </cell>
          <cell r="IH295">
            <v>373557</v>
          </cell>
          <cell r="II295">
            <v>185017</v>
          </cell>
          <cell r="IJ295">
            <v>93690</v>
          </cell>
          <cell r="IK295">
            <v>66611</v>
          </cell>
          <cell r="IL295">
            <v>28239</v>
          </cell>
          <cell r="IM295">
            <v>237938</v>
          </cell>
          <cell r="IN295">
            <v>53135</v>
          </cell>
          <cell r="IO295">
            <v>62773</v>
          </cell>
          <cell r="IP295">
            <v>62142</v>
          </cell>
          <cell r="IQ295">
            <v>59888</v>
          </cell>
        </row>
        <row r="296">
          <cell r="B296">
            <v>-20218419</v>
          </cell>
          <cell r="C296">
            <v>-4534892</v>
          </cell>
          <cell r="D296">
            <v>-5561177</v>
          </cell>
          <cell r="E296">
            <v>-3347225</v>
          </cell>
          <cell r="F296">
            <v>-6775125</v>
          </cell>
          <cell r="G296">
            <v>0</v>
          </cell>
          <cell r="H296">
            <v>0</v>
          </cell>
          <cell r="I296">
            <v>0</v>
          </cell>
          <cell r="J296">
            <v>0</v>
          </cell>
          <cell r="K296">
            <v>0</v>
          </cell>
          <cell r="L296">
            <v>15020366</v>
          </cell>
          <cell r="M296">
            <v>3746582</v>
          </cell>
          <cell r="N296">
            <v>3837189</v>
          </cell>
          <cell r="O296">
            <v>3706351</v>
          </cell>
          <cell r="P296">
            <v>3730244</v>
          </cell>
          <cell r="Q296">
            <v>9514939</v>
          </cell>
          <cell r="R296">
            <v>2502197</v>
          </cell>
          <cell r="S296">
            <v>2580307</v>
          </cell>
          <cell r="T296">
            <v>2256524</v>
          </cell>
          <cell r="U296">
            <v>2175911</v>
          </cell>
          <cell r="V296">
            <v>89281</v>
          </cell>
          <cell r="W296">
            <v>19222</v>
          </cell>
          <cell r="X296">
            <v>24137</v>
          </cell>
          <cell r="Y296">
            <v>28692</v>
          </cell>
          <cell r="Z296">
            <v>17230</v>
          </cell>
          <cell r="AA296">
            <v>3690</v>
          </cell>
          <cell r="AB296">
            <v>954</v>
          </cell>
          <cell r="AC296">
            <v>900</v>
          </cell>
          <cell r="AD296">
            <v>900</v>
          </cell>
          <cell r="AE296">
            <v>936</v>
          </cell>
          <cell r="AF296">
            <v>3690</v>
          </cell>
          <cell r="AG296">
            <v>954</v>
          </cell>
          <cell r="AH296">
            <v>900</v>
          </cell>
          <cell r="AI296">
            <v>900</v>
          </cell>
          <cell r="AJ296">
            <v>936</v>
          </cell>
          <cell r="AK296">
            <v>0</v>
          </cell>
          <cell r="AL296">
            <v>0</v>
          </cell>
          <cell r="AM296">
            <v>0</v>
          </cell>
          <cell r="AN296">
            <v>0</v>
          </cell>
          <cell r="AO296">
            <v>0</v>
          </cell>
          <cell r="AP296">
            <v>0</v>
          </cell>
          <cell r="AQ296">
            <v>0</v>
          </cell>
          <cell r="AR296">
            <v>0</v>
          </cell>
          <cell r="AS296">
            <v>0</v>
          </cell>
          <cell r="AT296">
            <v>0</v>
          </cell>
          <cell r="AU296">
            <v>48591</v>
          </cell>
          <cell r="AV296">
            <v>9388</v>
          </cell>
          <cell r="AW296">
            <v>13802</v>
          </cell>
          <cell r="AX296">
            <v>17802</v>
          </cell>
          <cell r="AY296">
            <v>7599</v>
          </cell>
          <cell r="AZ296">
            <v>4140</v>
          </cell>
          <cell r="BA296">
            <v>0</v>
          </cell>
          <cell r="BB296">
            <v>1127</v>
          </cell>
          <cell r="BC296">
            <v>1513</v>
          </cell>
          <cell r="BD296">
            <v>1500</v>
          </cell>
          <cell r="BE296">
            <v>0</v>
          </cell>
          <cell r="BF296">
            <v>0</v>
          </cell>
          <cell r="BG296">
            <v>0</v>
          </cell>
          <cell r="BH296">
            <v>0</v>
          </cell>
          <cell r="BI296">
            <v>0</v>
          </cell>
          <cell r="BJ296">
            <v>2627</v>
          </cell>
          <cell r="BK296">
            <v>0</v>
          </cell>
          <cell r="BL296">
            <v>627</v>
          </cell>
          <cell r="BM296">
            <v>1000</v>
          </cell>
          <cell r="BN296">
            <v>1000</v>
          </cell>
          <cell r="BO296">
            <v>1513</v>
          </cell>
          <cell r="BP296">
            <v>0</v>
          </cell>
          <cell r="BQ296">
            <v>500</v>
          </cell>
          <cell r="BR296">
            <v>513</v>
          </cell>
          <cell r="BS296">
            <v>500</v>
          </cell>
          <cell r="BT296">
            <v>44451</v>
          </cell>
          <cell r="BU296">
            <v>9388</v>
          </cell>
          <cell r="BV296">
            <v>12675</v>
          </cell>
          <cell r="BW296">
            <v>16289</v>
          </cell>
          <cell r="BX296">
            <v>6099</v>
          </cell>
          <cell r="BY296">
            <v>37000</v>
          </cell>
          <cell r="BZ296">
            <v>8880</v>
          </cell>
          <cell r="CA296">
            <v>9435</v>
          </cell>
          <cell r="CB296">
            <v>9990</v>
          </cell>
          <cell r="CC296">
            <v>8695</v>
          </cell>
          <cell r="CD296">
            <v>0</v>
          </cell>
          <cell r="CE296">
            <v>0</v>
          </cell>
          <cell r="CF296">
            <v>0</v>
          </cell>
          <cell r="CG296">
            <v>0</v>
          </cell>
          <cell r="CH296">
            <v>0</v>
          </cell>
          <cell r="CI296">
            <v>5008793</v>
          </cell>
          <cell r="CJ296">
            <v>1368300</v>
          </cell>
          <cell r="CK296">
            <v>1604988</v>
          </cell>
          <cell r="CL296">
            <v>962990</v>
          </cell>
          <cell r="CM296">
            <v>1072515</v>
          </cell>
          <cell r="CN296">
            <v>4352450</v>
          </cell>
          <cell r="CO296">
            <v>1094905</v>
          </cell>
          <cell r="CP296">
            <v>1437523</v>
          </cell>
          <cell r="CQ296">
            <v>860572</v>
          </cell>
          <cell r="CR296">
            <v>959450</v>
          </cell>
          <cell r="CS296">
            <v>165022</v>
          </cell>
          <cell r="CT296">
            <v>150212</v>
          </cell>
          <cell r="CU296">
            <v>4765</v>
          </cell>
          <cell r="CV296">
            <v>4903</v>
          </cell>
          <cell r="CW296">
            <v>5142</v>
          </cell>
          <cell r="CX296">
            <v>347877</v>
          </cell>
          <cell r="CY296">
            <v>87513</v>
          </cell>
          <cell r="CZ296">
            <v>114900</v>
          </cell>
          <cell r="DA296">
            <v>68782</v>
          </cell>
          <cell r="DB296">
            <v>76682</v>
          </cell>
          <cell r="DC296">
            <v>92336</v>
          </cell>
          <cell r="DD296">
            <v>23229</v>
          </cell>
          <cell r="DE296">
            <v>30498</v>
          </cell>
          <cell r="DF296">
            <v>18253</v>
          </cell>
          <cell r="DG296">
            <v>20356</v>
          </cell>
          <cell r="DH296">
            <v>51108</v>
          </cell>
          <cell r="DI296">
            <v>12441</v>
          </cell>
          <cell r="DJ296">
            <v>17302</v>
          </cell>
          <cell r="DK296">
            <v>10480</v>
          </cell>
          <cell r="DL296">
            <v>10885</v>
          </cell>
          <cell r="DM296">
            <v>0</v>
          </cell>
          <cell r="DN296">
            <v>0</v>
          </cell>
          <cell r="DO296">
            <v>0</v>
          </cell>
          <cell r="DP296">
            <v>0</v>
          </cell>
          <cell r="DQ296">
            <v>0</v>
          </cell>
          <cell r="DR296">
            <v>9833</v>
          </cell>
          <cell r="DS296">
            <v>0</v>
          </cell>
          <cell r="DT296">
            <v>4752</v>
          </cell>
          <cell r="DU296">
            <v>4623</v>
          </cell>
          <cell r="DV296">
            <v>458</v>
          </cell>
          <cell r="DW296">
            <v>49519</v>
          </cell>
          <cell r="DX296">
            <v>11706</v>
          </cell>
          <cell r="DY296">
            <v>11706</v>
          </cell>
          <cell r="DZ296">
            <v>14401</v>
          </cell>
          <cell r="EA296">
            <v>11706</v>
          </cell>
          <cell r="EB296">
            <v>2695</v>
          </cell>
          <cell r="EC296">
            <v>0</v>
          </cell>
          <cell r="ED296">
            <v>0</v>
          </cell>
          <cell r="EE296">
            <v>2695</v>
          </cell>
          <cell r="EF296">
            <v>0</v>
          </cell>
          <cell r="EG296">
            <v>477</v>
          </cell>
          <cell r="EH296">
            <v>0</v>
          </cell>
          <cell r="EI296">
            <v>301</v>
          </cell>
          <cell r="EJ296">
            <v>176</v>
          </cell>
          <cell r="EK296">
            <v>0</v>
          </cell>
          <cell r="EL296">
            <v>0</v>
          </cell>
          <cell r="EM296">
            <v>0</v>
          </cell>
          <cell r="EN296">
            <v>0</v>
          </cell>
          <cell r="EO296">
            <v>0</v>
          </cell>
          <cell r="EP296">
            <v>0</v>
          </cell>
          <cell r="EQ296">
            <v>204994</v>
          </cell>
          <cell r="ER296">
            <v>51303</v>
          </cell>
          <cell r="ES296">
            <v>48343</v>
          </cell>
          <cell r="ET296">
            <v>48415</v>
          </cell>
          <cell r="EU296">
            <v>56933</v>
          </cell>
          <cell r="EV296">
            <v>0</v>
          </cell>
          <cell r="EW296">
            <v>0</v>
          </cell>
          <cell r="EX296">
            <v>0</v>
          </cell>
          <cell r="EY296">
            <v>0</v>
          </cell>
          <cell r="EZ296">
            <v>0</v>
          </cell>
          <cell r="FA296">
            <v>57440</v>
          </cell>
          <cell r="FB296">
            <v>14361</v>
          </cell>
          <cell r="FC296">
            <v>11489</v>
          </cell>
          <cell r="FD296">
            <v>11489</v>
          </cell>
          <cell r="FE296">
            <v>20101</v>
          </cell>
          <cell r="FF296">
            <v>51935</v>
          </cell>
          <cell r="FG296">
            <v>10388</v>
          </cell>
          <cell r="FH296">
            <v>14023</v>
          </cell>
          <cell r="FI296">
            <v>15581</v>
          </cell>
          <cell r="FJ296">
            <v>11943</v>
          </cell>
          <cell r="FK296">
            <v>6551</v>
          </cell>
          <cell r="FL296">
            <v>597</v>
          </cell>
          <cell r="FM296">
            <v>3137</v>
          </cell>
          <cell r="FN296">
            <v>2285</v>
          </cell>
          <cell r="FO296">
            <v>532</v>
          </cell>
          <cell r="FP296">
            <v>1156</v>
          </cell>
          <cell r="FQ296">
            <v>289</v>
          </cell>
          <cell r="FR296">
            <v>289</v>
          </cell>
          <cell r="FS296">
            <v>289</v>
          </cell>
          <cell r="FT296">
            <v>289</v>
          </cell>
          <cell r="FU296">
            <v>2518</v>
          </cell>
          <cell r="FV296">
            <v>667</v>
          </cell>
          <cell r="FW296">
            <v>667</v>
          </cell>
          <cell r="FX296">
            <v>667</v>
          </cell>
          <cell r="FY296">
            <v>517</v>
          </cell>
          <cell r="FZ296">
            <v>48523</v>
          </cell>
          <cell r="GA296">
            <v>14157</v>
          </cell>
          <cell r="GB296">
            <v>11394</v>
          </cell>
          <cell r="GC296">
            <v>13511</v>
          </cell>
          <cell r="GD296">
            <v>9461</v>
          </cell>
          <cell r="GE296">
            <v>13261</v>
          </cell>
          <cell r="GF296">
            <v>2819</v>
          </cell>
          <cell r="GG296">
            <v>2443</v>
          </cell>
          <cell r="GH296">
            <v>3361</v>
          </cell>
          <cell r="GI296">
            <v>4638</v>
          </cell>
          <cell r="GJ296">
            <v>268948</v>
          </cell>
          <cell r="GK296">
            <v>63009</v>
          </cell>
          <cell r="GL296">
            <v>70073</v>
          </cell>
          <cell r="GM296">
            <v>64679</v>
          </cell>
          <cell r="GN296">
            <v>71187</v>
          </cell>
          <cell r="GO296">
            <v>89662</v>
          </cell>
          <cell r="GP296">
            <v>21418</v>
          </cell>
          <cell r="GQ296">
            <v>25368</v>
          </cell>
          <cell r="GR296">
            <v>21462</v>
          </cell>
          <cell r="GS296">
            <v>21414</v>
          </cell>
          <cell r="GT296">
            <v>25957</v>
          </cell>
          <cell r="GU296">
            <v>6490</v>
          </cell>
          <cell r="GV296">
            <v>6490</v>
          </cell>
          <cell r="GW296">
            <v>6488</v>
          </cell>
          <cell r="GX296">
            <v>6489</v>
          </cell>
          <cell r="GY296">
            <v>31403</v>
          </cell>
          <cell r="GZ296">
            <v>7267</v>
          </cell>
          <cell r="HA296">
            <v>7145</v>
          </cell>
          <cell r="HB296">
            <v>7807</v>
          </cell>
          <cell r="HC296">
            <v>9184</v>
          </cell>
          <cell r="HD296">
            <v>91303</v>
          </cell>
          <cell r="HE296">
            <v>25636</v>
          </cell>
          <cell r="HF296">
            <v>17123</v>
          </cell>
          <cell r="HG296">
            <v>26061</v>
          </cell>
          <cell r="HH296">
            <v>22483</v>
          </cell>
          <cell r="HI296">
            <v>130602</v>
          </cell>
          <cell r="HJ296">
            <v>12913</v>
          </cell>
          <cell r="HK296">
            <v>25873</v>
          </cell>
          <cell r="HL296">
            <v>44218</v>
          </cell>
          <cell r="HM296">
            <v>47598</v>
          </cell>
          <cell r="HN296">
            <v>1098</v>
          </cell>
          <cell r="HO296">
            <v>0</v>
          </cell>
          <cell r="HP296">
            <v>754</v>
          </cell>
          <cell r="HQ296">
            <v>176</v>
          </cell>
          <cell r="HR296">
            <v>168</v>
          </cell>
          <cell r="HS296">
            <v>8407</v>
          </cell>
          <cell r="HT296">
            <v>0</v>
          </cell>
          <cell r="HU296">
            <v>4203</v>
          </cell>
          <cell r="HV296">
            <v>4204</v>
          </cell>
          <cell r="HW296">
            <v>0</v>
          </cell>
          <cell r="HX296">
            <v>358</v>
          </cell>
          <cell r="HY296">
            <v>4</v>
          </cell>
          <cell r="HZ296">
            <v>176</v>
          </cell>
          <cell r="IA296">
            <v>144</v>
          </cell>
          <cell r="IB296">
            <v>34</v>
          </cell>
          <cell r="IC296">
            <v>120739</v>
          </cell>
          <cell r="ID296">
            <v>12909</v>
          </cell>
          <cell r="IE296">
            <v>20740</v>
          </cell>
          <cell r="IF296">
            <v>39694</v>
          </cell>
          <cell r="IG296">
            <v>47396</v>
          </cell>
          <cell r="IH296">
            <v>285451</v>
          </cell>
          <cell r="II296">
            <v>128452</v>
          </cell>
          <cell r="IJ296">
            <v>94273</v>
          </cell>
          <cell r="IK296">
            <v>34181</v>
          </cell>
          <cell r="IL296">
            <v>28545</v>
          </cell>
          <cell r="IM296">
            <v>30685</v>
          </cell>
          <cell r="IN296">
            <v>6852</v>
          </cell>
          <cell r="IO296">
            <v>8095</v>
          </cell>
          <cell r="IP296">
            <v>8015</v>
          </cell>
          <cell r="IQ296">
            <v>7723</v>
          </cell>
        </row>
        <row r="297">
          <cell r="B297">
            <v>0</v>
          </cell>
          <cell r="C297">
            <v>0</v>
          </cell>
          <cell r="D297">
            <v>0</v>
          </cell>
          <cell r="E297">
            <v>0</v>
          </cell>
          <cell r="F297">
            <v>0</v>
          </cell>
          <cell r="G297">
            <v>0</v>
          </cell>
          <cell r="H297">
            <v>0</v>
          </cell>
          <cell r="I297">
            <v>0</v>
          </cell>
          <cell r="J297">
            <v>0</v>
          </cell>
          <cell r="K297">
            <v>0</v>
          </cell>
          <cell r="L297">
            <v>163897</v>
          </cell>
          <cell r="M297">
            <v>48384</v>
          </cell>
          <cell r="N297">
            <v>43643</v>
          </cell>
          <cell r="O297">
            <v>36254</v>
          </cell>
          <cell r="P297">
            <v>35616</v>
          </cell>
          <cell r="Q297">
            <v>159897</v>
          </cell>
          <cell r="R297">
            <v>44384</v>
          </cell>
          <cell r="S297">
            <v>43643</v>
          </cell>
          <cell r="T297">
            <v>36254</v>
          </cell>
          <cell r="U297">
            <v>35616</v>
          </cell>
          <cell r="V297">
            <v>3330</v>
          </cell>
          <cell r="W297">
            <v>864</v>
          </cell>
          <cell r="X297">
            <v>810</v>
          </cell>
          <cell r="Y297">
            <v>810</v>
          </cell>
          <cell r="Z297">
            <v>846</v>
          </cell>
          <cell r="AA297">
            <v>3330</v>
          </cell>
          <cell r="AB297">
            <v>864</v>
          </cell>
          <cell r="AC297">
            <v>810</v>
          </cell>
          <cell r="AD297">
            <v>810</v>
          </cell>
          <cell r="AE297">
            <v>846</v>
          </cell>
          <cell r="AF297">
            <v>3330</v>
          </cell>
          <cell r="AG297">
            <v>864</v>
          </cell>
          <cell r="AH297">
            <v>810</v>
          </cell>
          <cell r="AI297">
            <v>810</v>
          </cell>
          <cell r="AJ297">
            <v>846</v>
          </cell>
          <cell r="AK297">
            <v>0</v>
          </cell>
          <cell r="AL297">
            <v>0</v>
          </cell>
          <cell r="AM297">
            <v>0</v>
          </cell>
          <cell r="AN297">
            <v>0</v>
          </cell>
          <cell r="AO297">
            <v>0</v>
          </cell>
          <cell r="AP297">
            <v>0</v>
          </cell>
          <cell r="AQ297">
            <v>0</v>
          </cell>
          <cell r="AR297">
            <v>0</v>
          </cell>
          <cell r="AS297">
            <v>0</v>
          </cell>
          <cell r="AT297">
            <v>0</v>
          </cell>
          <cell r="AU297">
            <v>0</v>
          </cell>
          <cell r="AV297">
            <v>0</v>
          </cell>
          <cell r="AW297">
            <v>0</v>
          </cell>
          <cell r="AX297">
            <v>0</v>
          </cell>
          <cell r="AY297">
            <v>0</v>
          </cell>
          <cell r="AZ297">
            <v>0</v>
          </cell>
          <cell r="BA297">
            <v>0</v>
          </cell>
          <cell r="BB297">
            <v>0</v>
          </cell>
          <cell r="BC297">
            <v>0</v>
          </cell>
          <cell r="BD297">
            <v>0</v>
          </cell>
          <cell r="BE297">
            <v>0</v>
          </cell>
          <cell r="BF297">
            <v>0</v>
          </cell>
          <cell r="BG297">
            <v>0</v>
          </cell>
          <cell r="BH297">
            <v>0</v>
          </cell>
          <cell r="BI297">
            <v>0</v>
          </cell>
          <cell r="BJ297">
            <v>0</v>
          </cell>
          <cell r="BK297">
            <v>0</v>
          </cell>
          <cell r="BL297">
            <v>0</v>
          </cell>
          <cell r="BM297">
            <v>0</v>
          </cell>
          <cell r="BN297">
            <v>0</v>
          </cell>
          <cell r="BO297">
            <v>0</v>
          </cell>
          <cell r="BP297">
            <v>0</v>
          </cell>
          <cell r="BQ297">
            <v>0</v>
          </cell>
          <cell r="BR297">
            <v>0</v>
          </cell>
          <cell r="BS297">
            <v>0</v>
          </cell>
          <cell r="BT297">
            <v>0</v>
          </cell>
          <cell r="BU297">
            <v>0</v>
          </cell>
          <cell r="BV297">
            <v>0</v>
          </cell>
          <cell r="BW297">
            <v>0</v>
          </cell>
          <cell r="BX297">
            <v>0</v>
          </cell>
          <cell r="BY297">
            <v>0</v>
          </cell>
          <cell r="BZ297">
            <v>0</v>
          </cell>
          <cell r="CA297">
            <v>0</v>
          </cell>
          <cell r="CB297">
            <v>0</v>
          </cell>
          <cell r="CC297">
            <v>0</v>
          </cell>
          <cell r="CD297">
            <v>0</v>
          </cell>
          <cell r="CE297">
            <v>0</v>
          </cell>
          <cell r="CF297">
            <v>0</v>
          </cell>
          <cell r="CG297">
            <v>0</v>
          </cell>
          <cell r="CH297">
            <v>0</v>
          </cell>
          <cell r="CI297">
            <v>104648</v>
          </cell>
          <cell r="CJ297">
            <v>31076</v>
          </cell>
          <cell r="CK297">
            <v>29398</v>
          </cell>
          <cell r="CL297">
            <v>22378</v>
          </cell>
          <cell r="CM297">
            <v>21796</v>
          </cell>
          <cell r="CN297">
            <v>86231</v>
          </cell>
          <cell r="CO297">
            <v>22153</v>
          </cell>
          <cell r="CP297">
            <v>24877</v>
          </cell>
          <cell r="CQ297">
            <v>19598</v>
          </cell>
          <cell r="CR297">
            <v>19603</v>
          </cell>
          <cell r="CS297">
            <v>0</v>
          </cell>
          <cell r="CT297">
            <v>0</v>
          </cell>
          <cell r="CU297">
            <v>0</v>
          </cell>
          <cell r="CV297">
            <v>0</v>
          </cell>
          <cell r="CW297">
            <v>0</v>
          </cell>
          <cell r="CX297">
            <v>14837</v>
          </cell>
          <cell r="CY297">
            <v>5343</v>
          </cell>
          <cell r="CZ297">
            <v>4521</v>
          </cell>
          <cell r="DA297">
            <v>2780</v>
          </cell>
          <cell r="DB297">
            <v>2193</v>
          </cell>
          <cell r="DC297">
            <v>0</v>
          </cell>
          <cell r="DD297">
            <v>0</v>
          </cell>
          <cell r="DE297">
            <v>0</v>
          </cell>
          <cell r="DF297">
            <v>0</v>
          </cell>
          <cell r="DG297">
            <v>0</v>
          </cell>
          <cell r="DH297">
            <v>3580</v>
          </cell>
          <cell r="DI297">
            <v>3580</v>
          </cell>
          <cell r="DJ297">
            <v>0</v>
          </cell>
          <cell r="DK297">
            <v>0</v>
          </cell>
          <cell r="DL297">
            <v>0</v>
          </cell>
          <cell r="DM297">
            <v>0</v>
          </cell>
          <cell r="DN297">
            <v>0</v>
          </cell>
          <cell r="DO297">
            <v>0</v>
          </cell>
          <cell r="DP297">
            <v>0</v>
          </cell>
          <cell r="DQ297">
            <v>0</v>
          </cell>
          <cell r="DR297">
            <v>0</v>
          </cell>
          <cell r="DS297">
            <v>0</v>
          </cell>
          <cell r="DT297">
            <v>0</v>
          </cell>
          <cell r="DU297">
            <v>0</v>
          </cell>
          <cell r="DV297">
            <v>0</v>
          </cell>
          <cell r="DW297">
            <v>0</v>
          </cell>
          <cell r="DX297">
            <v>0</v>
          </cell>
          <cell r="DY297">
            <v>0</v>
          </cell>
          <cell r="DZ297">
            <v>0</v>
          </cell>
          <cell r="EA297">
            <v>0</v>
          </cell>
          <cell r="EB297">
            <v>0</v>
          </cell>
          <cell r="EC297">
            <v>0</v>
          </cell>
          <cell r="ED297">
            <v>0</v>
          </cell>
          <cell r="EE297">
            <v>0</v>
          </cell>
          <cell r="EF297">
            <v>0</v>
          </cell>
          <cell r="EG297">
            <v>0</v>
          </cell>
          <cell r="EH297">
            <v>0</v>
          </cell>
          <cell r="EI297">
            <v>0</v>
          </cell>
          <cell r="EJ297">
            <v>0</v>
          </cell>
          <cell r="EK297">
            <v>0</v>
          </cell>
          <cell r="EL297">
            <v>0</v>
          </cell>
          <cell r="EM297">
            <v>0</v>
          </cell>
          <cell r="EN297">
            <v>0</v>
          </cell>
          <cell r="EO297">
            <v>0</v>
          </cell>
          <cell r="EP297">
            <v>0</v>
          </cell>
          <cell r="EQ297">
            <v>3415</v>
          </cell>
          <cell r="ER297">
            <v>817</v>
          </cell>
          <cell r="ES297">
            <v>879</v>
          </cell>
          <cell r="ET297">
            <v>911</v>
          </cell>
          <cell r="EU297">
            <v>808</v>
          </cell>
          <cell r="EV297">
            <v>0</v>
          </cell>
          <cell r="EW297">
            <v>0</v>
          </cell>
          <cell r="EX297">
            <v>0</v>
          </cell>
          <cell r="EY297">
            <v>0</v>
          </cell>
          <cell r="EZ297">
            <v>0</v>
          </cell>
          <cell r="FA297">
            <v>0</v>
          </cell>
          <cell r="FB297">
            <v>0</v>
          </cell>
          <cell r="FC297">
            <v>0</v>
          </cell>
          <cell r="FD297">
            <v>0</v>
          </cell>
          <cell r="FE297">
            <v>0</v>
          </cell>
          <cell r="FF297">
            <v>0</v>
          </cell>
          <cell r="FG297">
            <v>0</v>
          </cell>
          <cell r="FH297">
            <v>0</v>
          </cell>
          <cell r="FI297">
            <v>0</v>
          </cell>
          <cell r="FJ297">
            <v>0</v>
          </cell>
          <cell r="FK297">
            <v>0</v>
          </cell>
          <cell r="FL297">
            <v>0</v>
          </cell>
          <cell r="FM297">
            <v>0</v>
          </cell>
          <cell r="FN297">
            <v>0</v>
          </cell>
          <cell r="FO297">
            <v>0</v>
          </cell>
          <cell r="FP297">
            <v>0</v>
          </cell>
          <cell r="FQ297">
            <v>0</v>
          </cell>
          <cell r="FR297">
            <v>0</v>
          </cell>
          <cell r="FS297">
            <v>0</v>
          </cell>
          <cell r="FT297">
            <v>0</v>
          </cell>
          <cell r="FU297">
            <v>2068</v>
          </cell>
          <cell r="FV297">
            <v>517</v>
          </cell>
          <cell r="FW297">
            <v>517</v>
          </cell>
          <cell r="FX297">
            <v>517</v>
          </cell>
          <cell r="FY297">
            <v>517</v>
          </cell>
          <cell r="FZ297">
            <v>32820</v>
          </cell>
          <cell r="GA297">
            <v>8205</v>
          </cell>
          <cell r="GB297">
            <v>8205</v>
          </cell>
          <cell r="GC297">
            <v>8205</v>
          </cell>
          <cell r="GD297">
            <v>8205</v>
          </cell>
          <cell r="GE297">
            <v>0</v>
          </cell>
          <cell r="GF297">
            <v>0</v>
          </cell>
          <cell r="GG297">
            <v>0</v>
          </cell>
          <cell r="GH297">
            <v>0</v>
          </cell>
          <cell r="GI297">
            <v>0</v>
          </cell>
          <cell r="GJ297">
            <v>0</v>
          </cell>
          <cell r="GK297">
            <v>0</v>
          </cell>
          <cell r="GL297">
            <v>0</v>
          </cell>
          <cell r="GM297">
            <v>0</v>
          </cell>
          <cell r="GN297">
            <v>0</v>
          </cell>
          <cell r="GO297">
            <v>3162</v>
          </cell>
          <cell r="GP297">
            <v>750</v>
          </cell>
          <cell r="GQ297">
            <v>804</v>
          </cell>
          <cell r="GR297">
            <v>804</v>
          </cell>
          <cell r="GS297">
            <v>804</v>
          </cell>
          <cell r="GT297">
            <v>360</v>
          </cell>
          <cell r="GU297">
            <v>90</v>
          </cell>
          <cell r="GV297">
            <v>90</v>
          </cell>
          <cell r="GW297">
            <v>90</v>
          </cell>
          <cell r="GX297">
            <v>90</v>
          </cell>
          <cell r="GY297">
            <v>1847</v>
          </cell>
          <cell r="GZ297">
            <v>386</v>
          </cell>
          <cell r="HA297">
            <v>492</v>
          </cell>
          <cell r="HB297">
            <v>479</v>
          </cell>
          <cell r="HC297">
            <v>490</v>
          </cell>
          <cell r="HD297">
            <v>3696</v>
          </cell>
          <cell r="HE297">
            <v>924</v>
          </cell>
          <cell r="HF297">
            <v>924</v>
          </cell>
          <cell r="HG297">
            <v>924</v>
          </cell>
          <cell r="HH297">
            <v>924</v>
          </cell>
          <cell r="HI297">
            <v>388</v>
          </cell>
          <cell r="HJ297">
            <v>0</v>
          </cell>
          <cell r="HK297">
            <v>388</v>
          </cell>
          <cell r="HL297">
            <v>0</v>
          </cell>
          <cell r="HM297">
            <v>0</v>
          </cell>
          <cell r="HN297">
            <v>388</v>
          </cell>
          <cell r="HO297">
            <v>0</v>
          </cell>
          <cell r="HP297">
            <v>388</v>
          </cell>
          <cell r="HQ297">
            <v>0</v>
          </cell>
          <cell r="HR297">
            <v>0</v>
          </cell>
          <cell r="HS297">
            <v>0</v>
          </cell>
          <cell r="HT297">
            <v>0</v>
          </cell>
          <cell r="HU297">
            <v>0</v>
          </cell>
          <cell r="HV297">
            <v>0</v>
          </cell>
          <cell r="HW297">
            <v>0</v>
          </cell>
          <cell r="HX297">
            <v>0</v>
          </cell>
          <cell r="HY297">
            <v>0</v>
          </cell>
          <cell r="HZ297">
            <v>0</v>
          </cell>
          <cell r="IA297">
            <v>0</v>
          </cell>
          <cell r="IB297">
            <v>0</v>
          </cell>
          <cell r="IC297">
            <v>0</v>
          </cell>
          <cell r="ID297">
            <v>0</v>
          </cell>
          <cell r="IE297">
            <v>0</v>
          </cell>
          <cell r="IF297">
            <v>0</v>
          </cell>
          <cell r="IG297">
            <v>0</v>
          </cell>
          <cell r="IH297">
            <v>0</v>
          </cell>
          <cell r="II297">
            <v>0</v>
          </cell>
          <cell r="IJ297">
            <v>0</v>
          </cell>
          <cell r="IK297">
            <v>0</v>
          </cell>
          <cell r="IL297">
            <v>0</v>
          </cell>
          <cell r="IM297">
            <v>0</v>
          </cell>
          <cell r="IN297">
            <v>0</v>
          </cell>
          <cell r="IO297">
            <v>0</v>
          </cell>
          <cell r="IP297">
            <v>0</v>
          </cell>
          <cell r="IQ297">
            <v>0</v>
          </cell>
        </row>
        <row r="298">
          <cell r="B298">
            <v>0</v>
          </cell>
          <cell r="C298">
            <v>0</v>
          </cell>
          <cell r="D298">
            <v>0</v>
          </cell>
          <cell r="E298">
            <v>0</v>
          </cell>
          <cell r="F298">
            <v>0</v>
          </cell>
          <cell r="G298">
            <v>0</v>
          </cell>
          <cell r="H298">
            <v>0</v>
          </cell>
          <cell r="I298">
            <v>0</v>
          </cell>
          <cell r="J298">
            <v>0</v>
          </cell>
          <cell r="K298">
            <v>0</v>
          </cell>
          <cell r="L298">
            <v>39753</v>
          </cell>
          <cell r="M298">
            <v>12971</v>
          </cell>
          <cell r="N298">
            <v>9040</v>
          </cell>
          <cell r="O298">
            <v>10948</v>
          </cell>
          <cell r="P298">
            <v>6794</v>
          </cell>
          <cell r="Q298">
            <v>38703</v>
          </cell>
          <cell r="R298">
            <v>12671</v>
          </cell>
          <cell r="S298">
            <v>9040</v>
          </cell>
          <cell r="T298">
            <v>10948</v>
          </cell>
          <cell r="U298">
            <v>6044</v>
          </cell>
          <cell r="V298">
            <v>360</v>
          </cell>
          <cell r="W298">
            <v>90</v>
          </cell>
          <cell r="X298">
            <v>90</v>
          </cell>
          <cell r="Y298">
            <v>90</v>
          </cell>
          <cell r="Z298">
            <v>90</v>
          </cell>
          <cell r="AA298">
            <v>360</v>
          </cell>
          <cell r="AB298">
            <v>90</v>
          </cell>
          <cell r="AC298">
            <v>90</v>
          </cell>
          <cell r="AD298">
            <v>90</v>
          </cell>
          <cell r="AE298">
            <v>90</v>
          </cell>
          <cell r="AF298">
            <v>360</v>
          </cell>
          <cell r="AG298">
            <v>90</v>
          </cell>
          <cell r="AH298">
            <v>90</v>
          </cell>
          <cell r="AI298">
            <v>90</v>
          </cell>
          <cell r="AJ298">
            <v>90</v>
          </cell>
          <cell r="AK298">
            <v>0</v>
          </cell>
          <cell r="AL298">
            <v>0</v>
          </cell>
          <cell r="AM298">
            <v>0</v>
          </cell>
          <cell r="AN298">
            <v>0</v>
          </cell>
          <cell r="AO298">
            <v>0</v>
          </cell>
          <cell r="AP298">
            <v>0</v>
          </cell>
          <cell r="AQ298">
            <v>0</v>
          </cell>
          <cell r="AR298">
            <v>0</v>
          </cell>
          <cell r="AS298">
            <v>0</v>
          </cell>
          <cell r="AT298">
            <v>0</v>
          </cell>
          <cell r="AU298">
            <v>0</v>
          </cell>
          <cell r="AV298">
            <v>0</v>
          </cell>
          <cell r="AW298">
            <v>0</v>
          </cell>
          <cell r="AX298">
            <v>0</v>
          </cell>
          <cell r="AY298">
            <v>0</v>
          </cell>
          <cell r="AZ298">
            <v>0</v>
          </cell>
          <cell r="BA298">
            <v>0</v>
          </cell>
          <cell r="BB298">
            <v>0</v>
          </cell>
          <cell r="BC298">
            <v>0</v>
          </cell>
          <cell r="BD298">
            <v>0</v>
          </cell>
          <cell r="BE298">
            <v>0</v>
          </cell>
          <cell r="BF298">
            <v>0</v>
          </cell>
          <cell r="BG298">
            <v>0</v>
          </cell>
          <cell r="BH298">
            <v>0</v>
          </cell>
          <cell r="BI298">
            <v>0</v>
          </cell>
          <cell r="BJ298">
            <v>0</v>
          </cell>
          <cell r="BK298">
            <v>0</v>
          </cell>
          <cell r="BL298">
            <v>0</v>
          </cell>
          <cell r="BM298">
            <v>0</v>
          </cell>
          <cell r="BN298">
            <v>0</v>
          </cell>
          <cell r="BO298">
            <v>0</v>
          </cell>
          <cell r="BP298">
            <v>0</v>
          </cell>
          <cell r="BQ298">
            <v>0</v>
          </cell>
          <cell r="BR298">
            <v>0</v>
          </cell>
          <cell r="BS298">
            <v>0</v>
          </cell>
          <cell r="BT298">
            <v>0</v>
          </cell>
          <cell r="BU298">
            <v>0</v>
          </cell>
          <cell r="BV298">
            <v>0</v>
          </cell>
          <cell r="BW298">
            <v>0</v>
          </cell>
          <cell r="BX298">
            <v>0</v>
          </cell>
          <cell r="BY298">
            <v>0</v>
          </cell>
          <cell r="BZ298">
            <v>0</v>
          </cell>
          <cell r="CA298">
            <v>0</v>
          </cell>
          <cell r="CB298">
            <v>0</v>
          </cell>
          <cell r="CC298">
            <v>0</v>
          </cell>
          <cell r="CD298">
            <v>0</v>
          </cell>
          <cell r="CE298">
            <v>0</v>
          </cell>
          <cell r="CF298">
            <v>0</v>
          </cell>
          <cell r="CG298">
            <v>0</v>
          </cell>
          <cell r="CH298">
            <v>0</v>
          </cell>
          <cell r="CI298">
            <v>13055</v>
          </cell>
          <cell r="CJ298">
            <v>3051</v>
          </cell>
          <cell r="CK298">
            <v>3051</v>
          </cell>
          <cell r="CL298">
            <v>3902</v>
          </cell>
          <cell r="CM298">
            <v>3051</v>
          </cell>
          <cell r="CN298">
            <v>11849</v>
          </cell>
          <cell r="CO298">
            <v>2769</v>
          </cell>
          <cell r="CP298">
            <v>2769</v>
          </cell>
          <cell r="CQ298">
            <v>3542</v>
          </cell>
          <cell r="CR298">
            <v>2769</v>
          </cell>
          <cell r="CS298">
            <v>0</v>
          </cell>
          <cell r="CT298">
            <v>0</v>
          </cell>
          <cell r="CU298">
            <v>0</v>
          </cell>
          <cell r="CV298">
            <v>0</v>
          </cell>
          <cell r="CW298">
            <v>0</v>
          </cell>
          <cell r="CX298">
            <v>950</v>
          </cell>
          <cell r="CY298">
            <v>222</v>
          </cell>
          <cell r="CZ298">
            <v>222</v>
          </cell>
          <cell r="DA298">
            <v>284</v>
          </cell>
          <cell r="DB298">
            <v>222</v>
          </cell>
          <cell r="DC298">
            <v>256</v>
          </cell>
          <cell r="DD298">
            <v>60</v>
          </cell>
          <cell r="DE298">
            <v>60</v>
          </cell>
          <cell r="DF298">
            <v>76</v>
          </cell>
          <cell r="DG298">
            <v>60</v>
          </cell>
          <cell r="DH298">
            <v>0</v>
          </cell>
          <cell r="DI298">
            <v>0</v>
          </cell>
          <cell r="DJ298">
            <v>0</v>
          </cell>
          <cell r="DK298">
            <v>0</v>
          </cell>
          <cell r="DL298">
            <v>0</v>
          </cell>
          <cell r="DM298">
            <v>0</v>
          </cell>
          <cell r="DN298">
            <v>0</v>
          </cell>
          <cell r="DO298">
            <v>0</v>
          </cell>
          <cell r="DP298">
            <v>0</v>
          </cell>
          <cell r="DQ298">
            <v>0</v>
          </cell>
          <cell r="DR298">
            <v>400</v>
          </cell>
          <cell r="DS298">
            <v>0</v>
          </cell>
          <cell r="DT298">
            <v>400</v>
          </cell>
          <cell r="DU298">
            <v>0</v>
          </cell>
          <cell r="DV298">
            <v>0</v>
          </cell>
          <cell r="DW298">
            <v>0</v>
          </cell>
          <cell r="DX298">
            <v>0</v>
          </cell>
          <cell r="DY298">
            <v>0</v>
          </cell>
          <cell r="DZ298">
            <v>0</v>
          </cell>
          <cell r="EA298">
            <v>0</v>
          </cell>
          <cell r="EB298">
            <v>0</v>
          </cell>
          <cell r="EC298">
            <v>0</v>
          </cell>
          <cell r="ED298">
            <v>0</v>
          </cell>
          <cell r="EE298">
            <v>0</v>
          </cell>
          <cell r="EF298">
            <v>0</v>
          </cell>
          <cell r="EG298">
            <v>0</v>
          </cell>
          <cell r="EH298">
            <v>0</v>
          </cell>
          <cell r="EI298">
            <v>0</v>
          </cell>
          <cell r="EJ298">
            <v>0</v>
          </cell>
          <cell r="EK298">
            <v>0</v>
          </cell>
          <cell r="EL298">
            <v>0</v>
          </cell>
          <cell r="EM298">
            <v>0</v>
          </cell>
          <cell r="EN298">
            <v>0</v>
          </cell>
          <cell r="EO298">
            <v>0</v>
          </cell>
          <cell r="EP298">
            <v>0</v>
          </cell>
          <cell r="EQ298">
            <v>3500</v>
          </cell>
          <cell r="ER298">
            <v>1050</v>
          </cell>
          <cell r="ES298">
            <v>900</v>
          </cell>
          <cell r="ET298">
            <v>600</v>
          </cell>
          <cell r="EU298">
            <v>950</v>
          </cell>
          <cell r="EV298">
            <v>0</v>
          </cell>
          <cell r="EW298">
            <v>0</v>
          </cell>
          <cell r="EX298">
            <v>0</v>
          </cell>
          <cell r="EY298">
            <v>0</v>
          </cell>
          <cell r="EZ298">
            <v>0</v>
          </cell>
          <cell r="FA298">
            <v>0</v>
          </cell>
          <cell r="FB298">
            <v>0</v>
          </cell>
          <cell r="FC298">
            <v>0</v>
          </cell>
          <cell r="FD298">
            <v>0</v>
          </cell>
          <cell r="FE298">
            <v>0</v>
          </cell>
          <cell r="FF298">
            <v>0</v>
          </cell>
          <cell r="FG298">
            <v>0</v>
          </cell>
          <cell r="FH298">
            <v>0</v>
          </cell>
          <cell r="FI298">
            <v>0</v>
          </cell>
          <cell r="FJ298">
            <v>0</v>
          </cell>
          <cell r="FK298">
            <v>0</v>
          </cell>
          <cell r="FL298">
            <v>0</v>
          </cell>
          <cell r="FM298">
            <v>0</v>
          </cell>
          <cell r="FN298">
            <v>0</v>
          </cell>
          <cell r="FO298">
            <v>0</v>
          </cell>
          <cell r="FP298">
            <v>0</v>
          </cell>
          <cell r="FQ298">
            <v>0</v>
          </cell>
          <cell r="FR298">
            <v>0</v>
          </cell>
          <cell r="FS298">
            <v>0</v>
          </cell>
          <cell r="FT298">
            <v>0</v>
          </cell>
          <cell r="FU298">
            <v>450</v>
          </cell>
          <cell r="FV298">
            <v>150</v>
          </cell>
          <cell r="FW298">
            <v>150</v>
          </cell>
          <cell r="FX298">
            <v>150</v>
          </cell>
          <cell r="FY298">
            <v>0</v>
          </cell>
          <cell r="FZ298">
            <v>10703</v>
          </cell>
          <cell r="GA298">
            <v>4704</v>
          </cell>
          <cell r="GB298">
            <v>1941</v>
          </cell>
          <cell r="GC298">
            <v>4058</v>
          </cell>
          <cell r="GD298">
            <v>0</v>
          </cell>
          <cell r="GE298">
            <v>0</v>
          </cell>
          <cell r="GF298">
            <v>0</v>
          </cell>
          <cell r="GG298">
            <v>0</v>
          </cell>
          <cell r="GH298">
            <v>0</v>
          </cell>
          <cell r="GI298">
            <v>0</v>
          </cell>
          <cell r="GJ298">
            <v>160</v>
          </cell>
          <cell r="GK298">
            <v>40</v>
          </cell>
          <cell r="GL298">
            <v>40</v>
          </cell>
          <cell r="GM298">
            <v>40</v>
          </cell>
          <cell r="GN298">
            <v>40</v>
          </cell>
          <cell r="GO298">
            <v>303</v>
          </cell>
          <cell r="GP298">
            <v>104</v>
          </cell>
          <cell r="GQ298">
            <v>60</v>
          </cell>
          <cell r="GR298">
            <v>94</v>
          </cell>
          <cell r="GS298">
            <v>45</v>
          </cell>
          <cell r="GT298">
            <v>0</v>
          </cell>
          <cell r="GU298">
            <v>0</v>
          </cell>
          <cell r="GV298">
            <v>0</v>
          </cell>
          <cell r="GW298">
            <v>0</v>
          </cell>
          <cell r="GX298">
            <v>0</v>
          </cell>
          <cell r="GY298">
            <v>540</v>
          </cell>
          <cell r="GZ298">
            <v>135</v>
          </cell>
          <cell r="HA298">
            <v>135</v>
          </cell>
          <cell r="HB298">
            <v>135</v>
          </cell>
          <cell r="HC298">
            <v>135</v>
          </cell>
          <cell r="HD298">
            <v>400</v>
          </cell>
          <cell r="HE298">
            <v>200</v>
          </cell>
          <cell r="HF298">
            <v>100</v>
          </cell>
          <cell r="HG298">
            <v>100</v>
          </cell>
          <cell r="HH298">
            <v>0</v>
          </cell>
          <cell r="HI298">
            <v>4443</v>
          </cell>
          <cell r="HJ298">
            <v>678</v>
          </cell>
          <cell r="HK298">
            <v>1576</v>
          </cell>
          <cell r="HL298">
            <v>996</v>
          </cell>
          <cell r="HM298">
            <v>1193</v>
          </cell>
          <cell r="HN298">
            <v>0</v>
          </cell>
          <cell r="HO298">
            <v>0</v>
          </cell>
          <cell r="HP298">
            <v>0</v>
          </cell>
          <cell r="HQ298">
            <v>0</v>
          </cell>
          <cell r="HR298">
            <v>0</v>
          </cell>
          <cell r="HS298">
            <v>0</v>
          </cell>
          <cell r="HT298">
            <v>0</v>
          </cell>
          <cell r="HU298">
            <v>0</v>
          </cell>
          <cell r="HV298">
            <v>0</v>
          </cell>
          <cell r="HW298">
            <v>0</v>
          </cell>
          <cell r="HX298">
            <v>0</v>
          </cell>
          <cell r="HY298">
            <v>0</v>
          </cell>
          <cell r="HZ298">
            <v>0</v>
          </cell>
          <cell r="IA298">
            <v>0</v>
          </cell>
          <cell r="IB298">
            <v>0</v>
          </cell>
          <cell r="IC298">
            <v>4443</v>
          </cell>
          <cell r="ID298">
            <v>678</v>
          </cell>
          <cell r="IE298">
            <v>1576</v>
          </cell>
          <cell r="IF298">
            <v>996</v>
          </cell>
          <cell r="IG298">
            <v>1193</v>
          </cell>
          <cell r="IH298">
            <v>0</v>
          </cell>
          <cell r="II298">
            <v>0</v>
          </cell>
          <cell r="IJ298">
            <v>0</v>
          </cell>
          <cell r="IK298">
            <v>0</v>
          </cell>
          <cell r="IL298">
            <v>0</v>
          </cell>
          <cell r="IM298">
            <v>0</v>
          </cell>
          <cell r="IN298">
            <v>0</v>
          </cell>
          <cell r="IO298">
            <v>0</v>
          </cell>
          <cell r="IP298">
            <v>0</v>
          </cell>
          <cell r="IQ298">
            <v>0</v>
          </cell>
        </row>
        <row r="299">
          <cell r="B299">
            <v>0</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cell r="Q299">
            <v>0</v>
          </cell>
          <cell r="R299">
            <v>0</v>
          </cell>
          <cell r="S299">
            <v>0</v>
          </cell>
          <cell r="T299">
            <v>0</v>
          </cell>
          <cell r="U299">
            <v>0</v>
          </cell>
          <cell r="V299">
            <v>0</v>
          </cell>
          <cell r="W299">
            <v>0</v>
          </cell>
          <cell r="X299">
            <v>0</v>
          </cell>
          <cell r="Y299">
            <v>0</v>
          </cell>
          <cell r="Z299">
            <v>0</v>
          </cell>
          <cell r="AA299">
            <v>0</v>
          </cell>
          <cell r="AB299">
            <v>0</v>
          </cell>
          <cell r="AC299">
            <v>0</v>
          </cell>
          <cell r="AD299">
            <v>0</v>
          </cell>
          <cell r="AE299">
            <v>0</v>
          </cell>
          <cell r="AF299">
            <v>0</v>
          </cell>
          <cell r="AG299">
            <v>0</v>
          </cell>
          <cell r="AH299">
            <v>0</v>
          </cell>
          <cell r="AI299">
            <v>0</v>
          </cell>
          <cell r="AJ299">
            <v>0</v>
          </cell>
          <cell r="AK299">
            <v>0</v>
          </cell>
          <cell r="AL299">
            <v>0</v>
          </cell>
          <cell r="AM299">
            <v>0</v>
          </cell>
          <cell r="AN299">
            <v>0</v>
          </cell>
          <cell r="AO299">
            <v>0</v>
          </cell>
          <cell r="AP299">
            <v>0</v>
          </cell>
          <cell r="AQ299">
            <v>0</v>
          </cell>
          <cell r="AR299">
            <v>0</v>
          </cell>
          <cell r="AS299">
            <v>0</v>
          </cell>
          <cell r="AT299">
            <v>0</v>
          </cell>
          <cell r="AU299">
            <v>0</v>
          </cell>
          <cell r="AV299">
            <v>0</v>
          </cell>
          <cell r="AW299">
            <v>0</v>
          </cell>
          <cell r="AX299">
            <v>0</v>
          </cell>
          <cell r="AY299">
            <v>0</v>
          </cell>
          <cell r="AZ299">
            <v>0</v>
          </cell>
          <cell r="BA299">
            <v>0</v>
          </cell>
          <cell r="BB299">
            <v>0</v>
          </cell>
          <cell r="BC299">
            <v>0</v>
          </cell>
          <cell r="BD299">
            <v>0</v>
          </cell>
          <cell r="BE299">
            <v>0</v>
          </cell>
          <cell r="BF299">
            <v>0</v>
          </cell>
          <cell r="BG299">
            <v>0</v>
          </cell>
          <cell r="BH299">
            <v>0</v>
          </cell>
          <cell r="BI299">
            <v>0</v>
          </cell>
          <cell r="BJ299">
            <v>0</v>
          </cell>
          <cell r="BK299">
            <v>0</v>
          </cell>
          <cell r="BL299">
            <v>0</v>
          </cell>
          <cell r="BM299">
            <v>0</v>
          </cell>
          <cell r="BN299">
            <v>0</v>
          </cell>
          <cell r="BO299">
            <v>0</v>
          </cell>
          <cell r="BP299">
            <v>0</v>
          </cell>
          <cell r="BQ299">
            <v>0</v>
          </cell>
          <cell r="BR299">
            <v>0</v>
          </cell>
          <cell r="BS299">
            <v>0</v>
          </cell>
          <cell r="BT299">
            <v>0</v>
          </cell>
          <cell r="BU299">
            <v>0</v>
          </cell>
          <cell r="BV299">
            <v>0</v>
          </cell>
          <cell r="BW299">
            <v>0</v>
          </cell>
          <cell r="BX299">
            <v>0</v>
          </cell>
          <cell r="BY299">
            <v>0</v>
          </cell>
          <cell r="BZ299">
            <v>0</v>
          </cell>
          <cell r="CA299">
            <v>0</v>
          </cell>
          <cell r="CB299">
            <v>0</v>
          </cell>
          <cell r="CC299">
            <v>0</v>
          </cell>
          <cell r="CD299">
            <v>0</v>
          </cell>
          <cell r="CE299">
            <v>0</v>
          </cell>
          <cell r="CF299">
            <v>0</v>
          </cell>
          <cell r="CG299">
            <v>0</v>
          </cell>
          <cell r="CH299">
            <v>0</v>
          </cell>
          <cell r="CI299">
            <v>0</v>
          </cell>
          <cell r="CJ299">
            <v>0</v>
          </cell>
          <cell r="CK299">
            <v>0</v>
          </cell>
          <cell r="CL299">
            <v>0</v>
          </cell>
          <cell r="CM299">
            <v>0</v>
          </cell>
          <cell r="CN299">
            <v>0</v>
          </cell>
          <cell r="CO299">
            <v>0</v>
          </cell>
          <cell r="CP299">
            <v>0</v>
          </cell>
          <cell r="CQ299">
            <v>0</v>
          </cell>
          <cell r="CR299">
            <v>0</v>
          </cell>
          <cell r="CS299">
            <v>0</v>
          </cell>
          <cell r="CT299">
            <v>0</v>
          </cell>
          <cell r="CU299">
            <v>0</v>
          </cell>
          <cell r="CV299">
            <v>0</v>
          </cell>
          <cell r="CW299">
            <v>0</v>
          </cell>
          <cell r="CX299">
            <v>0</v>
          </cell>
          <cell r="CY299">
            <v>0</v>
          </cell>
          <cell r="CZ299">
            <v>0</v>
          </cell>
          <cell r="DA299">
            <v>0</v>
          </cell>
          <cell r="DB299">
            <v>0</v>
          </cell>
          <cell r="DC299">
            <v>0</v>
          </cell>
          <cell r="DD299">
            <v>0</v>
          </cell>
          <cell r="DE299">
            <v>0</v>
          </cell>
          <cell r="DF299">
            <v>0</v>
          </cell>
          <cell r="DG299">
            <v>0</v>
          </cell>
          <cell r="DH299">
            <v>0</v>
          </cell>
          <cell r="DI299">
            <v>0</v>
          </cell>
          <cell r="DJ299">
            <v>0</v>
          </cell>
          <cell r="DK299">
            <v>0</v>
          </cell>
          <cell r="DL299">
            <v>0</v>
          </cell>
          <cell r="DM299">
            <v>0</v>
          </cell>
          <cell r="DN299">
            <v>0</v>
          </cell>
          <cell r="DO299">
            <v>0</v>
          </cell>
          <cell r="DP299">
            <v>0</v>
          </cell>
          <cell r="DQ299">
            <v>0</v>
          </cell>
          <cell r="DR299">
            <v>0</v>
          </cell>
          <cell r="DS299">
            <v>0</v>
          </cell>
          <cell r="DT299">
            <v>0</v>
          </cell>
          <cell r="DU299">
            <v>0</v>
          </cell>
          <cell r="DV299">
            <v>0</v>
          </cell>
          <cell r="DW299">
            <v>0</v>
          </cell>
          <cell r="DX299">
            <v>0</v>
          </cell>
          <cell r="DY299">
            <v>0</v>
          </cell>
          <cell r="DZ299">
            <v>0</v>
          </cell>
          <cell r="EA299">
            <v>0</v>
          </cell>
          <cell r="EB299">
            <v>0</v>
          </cell>
          <cell r="EC299">
            <v>0</v>
          </cell>
          <cell r="ED299">
            <v>0</v>
          </cell>
          <cell r="EE299">
            <v>0</v>
          </cell>
          <cell r="EF299">
            <v>0</v>
          </cell>
          <cell r="EG299">
            <v>0</v>
          </cell>
          <cell r="EH299">
            <v>0</v>
          </cell>
          <cell r="EI299">
            <v>0</v>
          </cell>
          <cell r="EJ299">
            <v>0</v>
          </cell>
          <cell r="EK299">
            <v>0</v>
          </cell>
          <cell r="EL299">
            <v>0</v>
          </cell>
          <cell r="EM299">
            <v>0</v>
          </cell>
          <cell r="EN299">
            <v>0</v>
          </cell>
          <cell r="EO299">
            <v>0</v>
          </cell>
          <cell r="EP299">
            <v>0</v>
          </cell>
          <cell r="EQ299">
            <v>0</v>
          </cell>
          <cell r="ER299">
            <v>0</v>
          </cell>
          <cell r="ES299">
            <v>0</v>
          </cell>
          <cell r="ET299">
            <v>0</v>
          </cell>
          <cell r="EU299">
            <v>0</v>
          </cell>
          <cell r="EV299">
            <v>0</v>
          </cell>
          <cell r="EW299">
            <v>0</v>
          </cell>
          <cell r="EX299">
            <v>0</v>
          </cell>
          <cell r="EY299">
            <v>0</v>
          </cell>
          <cell r="EZ299">
            <v>0</v>
          </cell>
          <cell r="FA299">
            <v>0</v>
          </cell>
          <cell r="FB299">
            <v>0</v>
          </cell>
          <cell r="FC299">
            <v>0</v>
          </cell>
          <cell r="FD299">
            <v>0</v>
          </cell>
          <cell r="FE299">
            <v>0</v>
          </cell>
          <cell r="FF299">
            <v>0</v>
          </cell>
          <cell r="FG299">
            <v>0</v>
          </cell>
          <cell r="FH299">
            <v>0</v>
          </cell>
          <cell r="FI299">
            <v>0</v>
          </cell>
          <cell r="FJ299">
            <v>0</v>
          </cell>
          <cell r="FK299">
            <v>0</v>
          </cell>
          <cell r="FL299">
            <v>0</v>
          </cell>
          <cell r="FM299">
            <v>0</v>
          </cell>
          <cell r="FN299">
            <v>0</v>
          </cell>
          <cell r="FO299">
            <v>0</v>
          </cell>
          <cell r="FP299">
            <v>0</v>
          </cell>
          <cell r="FQ299">
            <v>0</v>
          </cell>
          <cell r="FR299">
            <v>0</v>
          </cell>
          <cell r="FS299">
            <v>0</v>
          </cell>
          <cell r="FT299">
            <v>0</v>
          </cell>
          <cell r="FU299">
            <v>0</v>
          </cell>
          <cell r="FV299">
            <v>0</v>
          </cell>
          <cell r="FW299">
            <v>0</v>
          </cell>
          <cell r="FX299">
            <v>0</v>
          </cell>
          <cell r="FY299">
            <v>0</v>
          </cell>
          <cell r="FZ299">
            <v>0</v>
          </cell>
          <cell r="GA299">
            <v>0</v>
          </cell>
          <cell r="GB299">
            <v>0</v>
          </cell>
          <cell r="GC299">
            <v>0</v>
          </cell>
          <cell r="GD299">
            <v>0</v>
          </cell>
          <cell r="GE299">
            <v>0</v>
          </cell>
          <cell r="GF299">
            <v>0</v>
          </cell>
          <cell r="GG299">
            <v>0</v>
          </cell>
          <cell r="GH299">
            <v>0</v>
          </cell>
          <cell r="GI299">
            <v>0</v>
          </cell>
          <cell r="GJ299">
            <v>0</v>
          </cell>
          <cell r="GK299">
            <v>0</v>
          </cell>
          <cell r="GL299">
            <v>0</v>
          </cell>
          <cell r="GM299">
            <v>0</v>
          </cell>
          <cell r="GN299">
            <v>0</v>
          </cell>
          <cell r="GO299">
            <v>0</v>
          </cell>
          <cell r="GP299">
            <v>0</v>
          </cell>
          <cell r="GQ299">
            <v>0</v>
          </cell>
          <cell r="GR299">
            <v>0</v>
          </cell>
          <cell r="GS299">
            <v>0</v>
          </cell>
          <cell r="GT299">
            <v>0</v>
          </cell>
          <cell r="GU299">
            <v>0</v>
          </cell>
          <cell r="GV299">
            <v>0</v>
          </cell>
          <cell r="GW299">
            <v>0</v>
          </cell>
          <cell r="GX299">
            <v>0</v>
          </cell>
          <cell r="GY299">
            <v>0</v>
          </cell>
          <cell r="GZ299">
            <v>0</v>
          </cell>
          <cell r="HA299">
            <v>0</v>
          </cell>
          <cell r="HB299">
            <v>0</v>
          </cell>
          <cell r="HC299">
            <v>0</v>
          </cell>
          <cell r="HD299">
            <v>0</v>
          </cell>
          <cell r="HE299">
            <v>0</v>
          </cell>
          <cell r="HF299">
            <v>0</v>
          </cell>
          <cell r="HG299">
            <v>0</v>
          </cell>
          <cell r="HH299">
            <v>0</v>
          </cell>
          <cell r="HI299">
            <v>0</v>
          </cell>
          <cell r="HJ299">
            <v>0</v>
          </cell>
          <cell r="HK299">
            <v>0</v>
          </cell>
          <cell r="HL299">
            <v>0</v>
          </cell>
          <cell r="HM299">
            <v>0</v>
          </cell>
          <cell r="HN299">
            <v>0</v>
          </cell>
          <cell r="HO299">
            <v>0</v>
          </cell>
          <cell r="HP299">
            <v>0</v>
          </cell>
          <cell r="HQ299">
            <v>0</v>
          </cell>
          <cell r="HR299">
            <v>0</v>
          </cell>
          <cell r="HS299">
            <v>0</v>
          </cell>
          <cell r="HT299">
            <v>0</v>
          </cell>
          <cell r="HU299">
            <v>0</v>
          </cell>
          <cell r="HV299">
            <v>0</v>
          </cell>
          <cell r="HW299">
            <v>0</v>
          </cell>
          <cell r="HX299">
            <v>0</v>
          </cell>
          <cell r="HY299">
            <v>0</v>
          </cell>
          <cell r="HZ299">
            <v>0</v>
          </cell>
          <cell r="IA299">
            <v>0</v>
          </cell>
          <cell r="IB299">
            <v>0</v>
          </cell>
          <cell r="IC299">
            <v>0</v>
          </cell>
          <cell r="ID299">
            <v>0</v>
          </cell>
          <cell r="IE299">
            <v>0</v>
          </cell>
          <cell r="IF299">
            <v>0</v>
          </cell>
          <cell r="IG299">
            <v>0</v>
          </cell>
          <cell r="IH299">
            <v>0</v>
          </cell>
          <cell r="II299">
            <v>0</v>
          </cell>
          <cell r="IJ299">
            <v>0</v>
          </cell>
          <cell r="IK299">
            <v>0</v>
          </cell>
          <cell r="IL299">
            <v>0</v>
          </cell>
          <cell r="IM299">
            <v>0</v>
          </cell>
          <cell r="IN299">
            <v>0</v>
          </cell>
          <cell r="IO299">
            <v>0</v>
          </cell>
          <cell r="IP299">
            <v>0</v>
          </cell>
          <cell r="IQ299">
            <v>0</v>
          </cell>
        </row>
        <row r="300">
          <cell r="B300">
            <v>-10927559</v>
          </cell>
          <cell r="C300">
            <v>-2402947</v>
          </cell>
          <cell r="D300">
            <v>-2650818</v>
          </cell>
          <cell r="E300">
            <v>-2823129</v>
          </cell>
          <cell r="F300">
            <v>-3050665</v>
          </cell>
          <cell r="G300">
            <v>0</v>
          </cell>
          <cell r="H300">
            <v>0</v>
          </cell>
          <cell r="I300">
            <v>0</v>
          </cell>
          <cell r="J300">
            <v>0</v>
          </cell>
          <cell r="K300">
            <v>0</v>
          </cell>
          <cell r="L300">
            <v>13367650</v>
          </cell>
          <cell r="M300">
            <v>3086005</v>
          </cell>
          <cell r="N300">
            <v>3257022</v>
          </cell>
          <cell r="O300">
            <v>3457390</v>
          </cell>
          <cell r="P300">
            <v>3567233</v>
          </cell>
          <cell r="Q300">
            <v>7867273</v>
          </cell>
          <cell r="R300">
            <v>1845920</v>
          </cell>
          <cell r="S300">
            <v>2000140</v>
          </cell>
          <cell r="T300">
            <v>2007563</v>
          </cell>
          <cell r="U300">
            <v>2013650</v>
          </cell>
          <cell r="V300">
            <v>85591</v>
          </cell>
          <cell r="W300">
            <v>18268</v>
          </cell>
          <cell r="X300">
            <v>23237</v>
          </cell>
          <cell r="Y300">
            <v>27792</v>
          </cell>
          <cell r="Z300">
            <v>16294</v>
          </cell>
          <cell r="AA300">
            <v>0</v>
          </cell>
          <cell r="AB300">
            <v>0</v>
          </cell>
          <cell r="AC300">
            <v>0</v>
          </cell>
          <cell r="AD300">
            <v>0</v>
          </cell>
          <cell r="AE300">
            <v>0</v>
          </cell>
          <cell r="AF300">
            <v>0</v>
          </cell>
          <cell r="AG300">
            <v>0</v>
          </cell>
          <cell r="AH300">
            <v>0</v>
          </cell>
          <cell r="AI300">
            <v>0</v>
          </cell>
          <cell r="AJ300">
            <v>0</v>
          </cell>
          <cell r="AK300">
            <v>0</v>
          </cell>
          <cell r="AL300">
            <v>0</v>
          </cell>
          <cell r="AM300">
            <v>0</v>
          </cell>
          <cell r="AN300">
            <v>0</v>
          </cell>
          <cell r="AO300">
            <v>0</v>
          </cell>
          <cell r="AP300">
            <v>0</v>
          </cell>
          <cell r="AQ300">
            <v>0</v>
          </cell>
          <cell r="AR300">
            <v>0</v>
          </cell>
          <cell r="AS300">
            <v>0</v>
          </cell>
          <cell r="AT300">
            <v>0</v>
          </cell>
          <cell r="AU300">
            <v>48591</v>
          </cell>
          <cell r="AV300">
            <v>9388</v>
          </cell>
          <cell r="AW300">
            <v>13802</v>
          </cell>
          <cell r="AX300">
            <v>17802</v>
          </cell>
          <cell r="AY300">
            <v>7599</v>
          </cell>
          <cell r="AZ300">
            <v>4140</v>
          </cell>
          <cell r="BA300">
            <v>0</v>
          </cell>
          <cell r="BB300">
            <v>1127</v>
          </cell>
          <cell r="BC300">
            <v>1513</v>
          </cell>
          <cell r="BD300">
            <v>1500</v>
          </cell>
          <cell r="BE300">
            <v>0</v>
          </cell>
          <cell r="BF300">
            <v>0</v>
          </cell>
          <cell r="BG300">
            <v>0</v>
          </cell>
          <cell r="BH300">
            <v>0</v>
          </cell>
          <cell r="BI300">
            <v>0</v>
          </cell>
          <cell r="BJ300">
            <v>2627</v>
          </cell>
          <cell r="BK300">
            <v>0</v>
          </cell>
          <cell r="BL300">
            <v>627</v>
          </cell>
          <cell r="BM300">
            <v>1000</v>
          </cell>
          <cell r="BN300">
            <v>1000</v>
          </cell>
          <cell r="BO300">
            <v>1513</v>
          </cell>
          <cell r="BP300">
            <v>0</v>
          </cell>
          <cell r="BQ300">
            <v>500</v>
          </cell>
          <cell r="BR300">
            <v>513</v>
          </cell>
          <cell r="BS300">
            <v>500</v>
          </cell>
          <cell r="BT300">
            <v>44451</v>
          </cell>
          <cell r="BU300">
            <v>9388</v>
          </cell>
          <cell r="BV300">
            <v>12675</v>
          </cell>
          <cell r="BW300">
            <v>16289</v>
          </cell>
          <cell r="BX300">
            <v>6099</v>
          </cell>
          <cell r="BY300">
            <v>37000</v>
          </cell>
          <cell r="BZ300">
            <v>8880</v>
          </cell>
          <cell r="CA300">
            <v>9435</v>
          </cell>
          <cell r="CB300">
            <v>9990</v>
          </cell>
          <cell r="CC300">
            <v>8695</v>
          </cell>
          <cell r="CD300">
            <v>0</v>
          </cell>
          <cell r="CE300">
            <v>0</v>
          </cell>
          <cell r="CF300">
            <v>0</v>
          </cell>
          <cell r="CG300">
            <v>0</v>
          </cell>
          <cell r="CH300">
            <v>0</v>
          </cell>
          <cell r="CI300">
            <v>3442024</v>
          </cell>
          <cell r="CJ300">
            <v>734951</v>
          </cell>
          <cell r="CK300">
            <v>1045055</v>
          </cell>
          <cell r="CL300">
            <v>734951</v>
          </cell>
          <cell r="CM300">
            <v>927067</v>
          </cell>
          <cell r="CN300">
            <v>3092897</v>
          </cell>
          <cell r="CO300">
            <v>659202</v>
          </cell>
          <cell r="CP300">
            <v>940824</v>
          </cell>
          <cell r="CQ300">
            <v>659202</v>
          </cell>
          <cell r="CR300">
            <v>833669</v>
          </cell>
          <cell r="CS300">
            <v>0</v>
          </cell>
          <cell r="CT300">
            <v>0</v>
          </cell>
          <cell r="CU300">
            <v>0</v>
          </cell>
          <cell r="CV300">
            <v>0</v>
          </cell>
          <cell r="CW300">
            <v>0</v>
          </cell>
          <cell r="CX300">
            <v>247202</v>
          </cell>
          <cell r="CY300">
            <v>52687</v>
          </cell>
          <cell r="CZ300">
            <v>75196</v>
          </cell>
          <cell r="DA300">
            <v>52687</v>
          </cell>
          <cell r="DB300">
            <v>66632</v>
          </cell>
          <cell r="DC300">
            <v>65609</v>
          </cell>
          <cell r="DD300">
            <v>13984</v>
          </cell>
          <cell r="DE300">
            <v>19957</v>
          </cell>
          <cell r="DF300">
            <v>13984</v>
          </cell>
          <cell r="DG300">
            <v>17684</v>
          </cell>
          <cell r="DH300">
            <v>36316</v>
          </cell>
          <cell r="DI300">
            <v>9078</v>
          </cell>
          <cell r="DJ300">
            <v>9078</v>
          </cell>
          <cell r="DK300">
            <v>9078</v>
          </cell>
          <cell r="DL300">
            <v>9082</v>
          </cell>
          <cell r="DM300">
            <v>0</v>
          </cell>
          <cell r="DN300">
            <v>0</v>
          </cell>
          <cell r="DO300">
            <v>0</v>
          </cell>
          <cell r="DP300">
            <v>0</v>
          </cell>
          <cell r="DQ300">
            <v>0</v>
          </cell>
          <cell r="DR300">
            <v>9433</v>
          </cell>
          <cell r="DS300">
            <v>0</v>
          </cell>
          <cell r="DT300">
            <v>4352</v>
          </cell>
          <cell r="DU300">
            <v>4623</v>
          </cell>
          <cell r="DV300">
            <v>458</v>
          </cell>
          <cell r="DW300">
            <v>49519</v>
          </cell>
          <cell r="DX300">
            <v>11706</v>
          </cell>
          <cell r="DY300">
            <v>11706</v>
          </cell>
          <cell r="DZ300">
            <v>14401</v>
          </cell>
          <cell r="EA300">
            <v>11706</v>
          </cell>
          <cell r="EB300">
            <v>2695</v>
          </cell>
          <cell r="EC300">
            <v>0</v>
          </cell>
          <cell r="ED300">
            <v>0</v>
          </cell>
          <cell r="EE300">
            <v>2695</v>
          </cell>
          <cell r="EF300">
            <v>0</v>
          </cell>
          <cell r="EG300">
            <v>477</v>
          </cell>
          <cell r="EH300">
            <v>0</v>
          </cell>
          <cell r="EI300">
            <v>301</v>
          </cell>
          <cell r="EJ300">
            <v>176</v>
          </cell>
          <cell r="EK300">
            <v>0</v>
          </cell>
          <cell r="EL300">
            <v>0</v>
          </cell>
          <cell r="EM300">
            <v>0</v>
          </cell>
          <cell r="EN300">
            <v>0</v>
          </cell>
          <cell r="EO300">
            <v>0</v>
          </cell>
          <cell r="EP300">
            <v>0</v>
          </cell>
          <cell r="EQ300">
            <v>198079</v>
          </cell>
          <cell r="ER300">
            <v>49436</v>
          </cell>
          <cell r="ES300">
            <v>46564</v>
          </cell>
          <cell r="ET300">
            <v>46904</v>
          </cell>
          <cell r="EU300">
            <v>55175</v>
          </cell>
          <cell r="EV300">
            <v>0</v>
          </cell>
          <cell r="EW300">
            <v>0</v>
          </cell>
          <cell r="EX300">
            <v>0</v>
          </cell>
          <cell r="EY300">
            <v>0</v>
          </cell>
          <cell r="EZ300">
            <v>0</v>
          </cell>
          <cell r="FA300">
            <v>57440</v>
          </cell>
          <cell r="FB300">
            <v>14361</v>
          </cell>
          <cell r="FC300">
            <v>11489</v>
          </cell>
          <cell r="FD300">
            <v>11489</v>
          </cell>
          <cell r="FE300">
            <v>20101</v>
          </cell>
          <cell r="FF300">
            <v>51935</v>
          </cell>
          <cell r="FG300">
            <v>10388</v>
          </cell>
          <cell r="FH300">
            <v>14023</v>
          </cell>
          <cell r="FI300">
            <v>15581</v>
          </cell>
          <cell r="FJ300">
            <v>11943</v>
          </cell>
          <cell r="FK300">
            <v>6551</v>
          </cell>
          <cell r="FL300">
            <v>597</v>
          </cell>
          <cell r="FM300">
            <v>3137</v>
          </cell>
          <cell r="FN300">
            <v>2285</v>
          </cell>
          <cell r="FO300">
            <v>532</v>
          </cell>
          <cell r="FP300">
            <v>1156</v>
          </cell>
          <cell r="FQ300">
            <v>289</v>
          </cell>
          <cell r="FR300">
            <v>289</v>
          </cell>
          <cell r="FS300">
            <v>289</v>
          </cell>
          <cell r="FT300">
            <v>289</v>
          </cell>
          <cell r="FU300">
            <v>0</v>
          </cell>
          <cell r="FV300">
            <v>0</v>
          </cell>
          <cell r="FW300">
            <v>0</v>
          </cell>
          <cell r="FX300">
            <v>0</v>
          </cell>
          <cell r="FY300">
            <v>0</v>
          </cell>
          <cell r="FZ300">
            <v>5000</v>
          </cell>
          <cell r="GA300">
            <v>1248</v>
          </cell>
          <cell r="GB300">
            <v>1248</v>
          </cell>
          <cell r="GC300">
            <v>1248</v>
          </cell>
          <cell r="GD300">
            <v>1256</v>
          </cell>
          <cell r="GE300">
            <v>13261</v>
          </cell>
          <cell r="GF300">
            <v>2819</v>
          </cell>
          <cell r="GG300">
            <v>2443</v>
          </cell>
          <cell r="GH300">
            <v>3361</v>
          </cell>
          <cell r="GI300">
            <v>4638</v>
          </cell>
          <cell r="GJ300">
            <v>268788</v>
          </cell>
          <cell r="GK300">
            <v>62969</v>
          </cell>
          <cell r="GL300">
            <v>70033</v>
          </cell>
          <cell r="GM300">
            <v>64639</v>
          </cell>
          <cell r="GN300">
            <v>71147</v>
          </cell>
          <cell r="GO300">
            <v>86197</v>
          </cell>
          <cell r="GP300">
            <v>20564</v>
          </cell>
          <cell r="GQ300">
            <v>24504</v>
          </cell>
          <cell r="GR300">
            <v>20564</v>
          </cell>
          <cell r="GS300">
            <v>20565</v>
          </cell>
          <cell r="GT300">
            <v>25597</v>
          </cell>
          <cell r="GU300">
            <v>6400</v>
          </cell>
          <cell r="GV300">
            <v>6400</v>
          </cell>
          <cell r="GW300">
            <v>6398</v>
          </cell>
          <cell r="GX300">
            <v>6399</v>
          </cell>
          <cell r="GY300">
            <v>29016</v>
          </cell>
          <cell r="GZ300">
            <v>6746</v>
          </cell>
          <cell r="HA300">
            <v>6518</v>
          </cell>
          <cell r="HB300">
            <v>7193</v>
          </cell>
          <cell r="HC300">
            <v>8559</v>
          </cell>
          <cell r="HD300">
            <v>87207</v>
          </cell>
          <cell r="HE300">
            <v>24512</v>
          </cell>
          <cell r="HF300">
            <v>16099</v>
          </cell>
          <cell r="HG300">
            <v>25037</v>
          </cell>
          <cell r="HH300">
            <v>21559</v>
          </cell>
          <cell r="HI300">
            <v>125771</v>
          </cell>
          <cell r="HJ300">
            <v>12235</v>
          </cell>
          <cell r="HK300">
            <v>23909</v>
          </cell>
          <cell r="HL300">
            <v>43222</v>
          </cell>
          <cell r="HM300">
            <v>46405</v>
          </cell>
          <cell r="HN300">
            <v>710</v>
          </cell>
          <cell r="HO300">
            <v>0</v>
          </cell>
          <cell r="HP300">
            <v>366</v>
          </cell>
          <cell r="HQ300">
            <v>176</v>
          </cell>
          <cell r="HR300">
            <v>168</v>
          </cell>
          <cell r="HS300">
            <v>8407</v>
          </cell>
          <cell r="HT300">
            <v>0</v>
          </cell>
          <cell r="HU300">
            <v>4203</v>
          </cell>
          <cell r="HV300">
            <v>4204</v>
          </cell>
          <cell r="HW300">
            <v>0</v>
          </cell>
          <cell r="HX300">
            <v>358</v>
          </cell>
          <cell r="HY300">
            <v>4</v>
          </cell>
          <cell r="HZ300">
            <v>176</v>
          </cell>
          <cell r="IA300">
            <v>144</v>
          </cell>
          <cell r="IB300">
            <v>34</v>
          </cell>
          <cell r="IC300">
            <v>116296</v>
          </cell>
          <cell r="ID300">
            <v>12231</v>
          </cell>
          <cell r="IE300">
            <v>19164</v>
          </cell>
          <cell r="IF300">
            <v>38698</v>
          </cell>
          <cell r="IG300">
            <v>46203</v>
          </cell>
          <cell r="IH300">
            <v>285451</v>
          </cell>
          <cell r="II300">
            <v>128452</v>
          </cell>
          <cell r="IJ300">
            <v>94273</v>
          </cell>
          <cell r="IK300">
            <v>34181</v>
          </cell>
          <cell r="IL300">
            <v>28545</v>
          </cell>
          <cell r="IM300">
            <v>30685</v>
          </cell>
          <cell r="IN300">
            <v>6852</v>
          </cell>
          <cell r="IO300">
            <v>8095</v>
          </cell>
          <cell r="IP300">
            <v>8015</v>
          </cell>
          <cell r="IQ300">
            <v>7723</v>
          </cell>
        </row>
        <row r="301">
          <cell r="B301">
            <v>-9290860</v>
          </cell>
          <cell r="C301">
            <v>-2131945</v>
          </cell>
          <cell r="D301">
            <v>-2910359</v>
          </cell>
          <cell r="E301">
            <v>-524096</v>
          </cell>
          <cell r="F301">
            <v>-3724460</v>
          </cell>
          <cell r="G301">
            <v>0</v>
          </cell>
          <cell r="H301">
            <v>0</v>
          </cell>
          <cell r="I301">
            <v>0</v>
          </cell>
          <cell r="J301">
            <v>0</v>
          </cell>
          <cell r="K301">
            <v>0</v>
          </cell>
          <cell r="L301">
            <v>1449066</v>
          </cell>
          <cell r="M301">
            <v>599222</v>
          </cell>
          <cell r="N301">
            <v>527484</v>
          </cell>
          <cell r="O301">
            <v>201759</v>
          </cell>
          <cell r="P301">
            <v>120601</v>
          </cell>
          <cell r="Q301">
            <v>1449066</v>
          </cell>
          <cell r="R301">
            <v>599222</v>
          </cell>
          <cell r="S301">
            <v>527484</v>
          </cell>
          <cell r="T301">
            <v>201759</v>
          </cell>
          <cell r="U301">
            <v>120601</v>
          </cell>
          <cell r="V301">
            <v>0</v>
          </cell>
          <cell r="W301">
            <v>0</v>
          </cell>
          <cell r="X301">
            <v>0</v>
          </cell>
          <cell r="Y301">
            <v>0</v>
          </cell>
          <cell r="Z301">
            <v>0</v>
          </cell>
          <cell r="AA301">
            <v>0</v>
          </cell>
          <cell r="AB301">
            <v>0</v>
          </cell>
          <cell r="AC301">
            <v>0</v>
          </cell>
          <cell r="AD301">
            <v>0</v>
          </cell>
          <cell r="AE301">
            <v>0</v>
          </cell>
          <cell r="AF301">
            <v>0</v>
          </cell>
          <cell r="AG301">
            <v>0</v>
          </cell>
          <cell r="AH301">
            <v>0</v>
          </cell>
          <cell r="AI301">
            <v>0</v>
          </cell>
          <cell r="AJ301">
            <v>0</v>
          </cell>
          <cell r="AK301">
            <v>0</v>
          </cell>
          <cell r="AL301">
            <v>0</v>
          </cell>
          <cell r="AM301">
            <v>0</v>
          </cell>
          <cell r="AN301">
            <v>0</v>
          </cell>
          <cell r="AO301">
            <v>0</v>
          </cell>
          <cell r="AP301">
            <v>0</v>
          </cell>
          <cell r="AQ301">
            <v>0</v>
          </cell>
          <cell r="AR301">
            <v>0</v>
          </cell>
          <cell r="AS301">
            <v>0</v>
          </cell>
          <cell r="AT301">
            <v>0</v>
          </cell>
          <cell r="AU301">
            <v>0</v>
          </cell>
          <cell r="AV301">
            <v>0</v>
          </cell>
          <cell r="AW301">
            <v>0</v>
          </cell>
          <cell r="AX301">
            <v>0</v>
          </cell>
          <cell r="AY301">
            <v>0</v>
          </cell>
          <cell r="AZ301">
            <v>0</v>
          </cell>
          <cell r="BA301">
            <v>0</v>
          </cell>
          <cell r="BB301">
            <v>0</v>
          </cell>
          <cell r="BC301">
            <v>0</v>
          </cell>
          <cell r="BD301">
            <v>0</v>
          </cell>
          <cell r="BE301">
            <v>0</v>
          </cell>
          <cell r="BF301">
            <v>0</v>
          </cell>
          <cell r="BG301">
            <v>0</v>
          </cell>
          <cell r="BH301">
            <v>0</v>
          </cell>
          <cell r="BI301">
            <v>0</v>
          </cell>
          <cell r="BJ301">
            <v>0</v>
          </cell>
          <cell r="BK301">
            <v>0</v>
          </cell>
          <cell r="BL301">
            <v>0</v>
          </cell>
          <cell r="BM301">
            <v>0</v>
          </cell>
          <cell r="BN301">
            <v>0</v>
          </cell>
          <cell r="BO301">
            <v>0</v>
          </cell>
          <cell r="BP301">
            <v>0</v>
          </cell>
          <cell r="BQ301">
            <v>0</v>
          </cell>
          <cell r="BR301">
            <v>0</v>
          </cell>
          <cell r="BS301">
            <v>0</v>
          </cell>
          <cell r="BT301">
            <v>0</v>
          </cell>
          <cell r="BU301">
            <v>0</v>
          </cell>
          <cell r="BV301">
            <v>0</v>
          </cell>
          <cell r="BW301">
            <v>0</v>
          </cell>
          <cell r="BX301">
            <v>0</v>
          </cell>
          <cell r="BY301">
            <v>0</v>
          </cell>
          <cell r="BZ301">
            <v>0</v>
          </cell>
          <cell r="CA301">
            <v>0</v>
          </cell>
          <cell r="CB301">
            <v>0</v>
          </cell>
          <cell r="CC301">
            <v>0</v>
          </cell>
          <cell r="CD301">
            <v>0</v>
          </cell>
          <cell r="CE301">
            <v>0</v>
          </cell>
          <cell r="CF301">
            <v>0</v>
          </cell>
          <cell r="CG301">
            <v>0</v>
          </cell>
          <cell r="CH301">
            <v>0</v>
          </cell>
          <cell r="CI301">
            <v>1449066</v>
          </cell>
          <cell r="CJ301">
            <v>599222</v>
          </cell>
          <cell r="CK301">
            <v>527484</v>
          </cell>
          <cell r="CL301">
            <v>201759</v>
          </cell>
          <cell r="CM301">
            <v>120601</v>
          </cell>
          <cell r="CN301">
            <v>1161473</v>
          </cell>
          <cell r="CO301">
            <v>410781</v>
          </cell>
          <cell r="CP301">
            <v>469053</v>
          </cell>
          <cell r="CQ301">
            <v>178230</v>
          </cell>
          <cell r="CR301">
            <v>103409</v>
          </cell>
          <cell r="CS301">
            <v>165022</v>
          </cell>
          <cell r="CT301">
            <v>150212</v>
          </cell>
          <cell r="CU301">
            <v>4765</v>
          </cell>
          <cell r="CV301">
            <v>4903</v>
          </cell>
          <cell r="CW301">
            <v>5142</v>
          </cell>
          <cell r="CX301">
            <v>84888</v>
          </cell>
          <cell r="CY301">
            <v>29261</v>
          </cell>
          <cell r="CZ301">
            <v>34961</v>
          </cell>
          <cell r="DA301">
            <v>13031</v>
          </cell>
          <cell r="DB301">
            <v>7635</v>
          </cell>
          <cell r="DC301">
            <v>26471</v>
          </cell>
          <cell r="DD301">
            <v>9185</v>
          </cell>
          <cell r="DE301">
            <v>10481</v>
          </cell>
          <cell r="DF301">
            <v>4193</v>
          </cell>
          <cell r="DG301">
            <v>2612</v>
          </cell>
          <cell r="DH301">
            <v>11212</v>
          </cell>
          <cell r="DI301">
            <v>-217</v>
          </cell>
          <cell r="DJ301">
            <v>8224</v>
          </cell>
          <cell r="DK301">
            <v>1402</v>
          </cell>
          <cell r="DL301">
            <v>1803</v>
          </cell>
          <cell r="DM301">
            <v>0</v>
          </cell>
          <cell r="DN301">
            <v>0</v>
          </cell>
          <cell r="DO301">
            <v>0</v>
          </cell>
          <cell r="DP301">
            <v>0</v>
          </cell>
          <cell r="DQ301">
            <v>0</v>
          </cell>
          <cell r="DR301">
            <v>0</v>
          </cell>
          <cell r="DS301">
            <v>0</v>
          </cell>
          <cell r="DT301">
            <v>0</v>
          </cell>
          <cell r="DU301">
            <v>0</v>
          </cell>
          <cell r="DV301">
            <v>0</v>
          </cell>
          <cell r="DW301">
            <v>0</v>
          </cell>
          <cell r="DX301">
            <v>0</v>
          </cell>
          <cell r="DY301">
            <v>0</v>
          </cell>
          <cell r="DZ301">
            <v>0</v>
          </cell>
          <cell r="EA301">
            <v>0</v>
          </cell>
          <cell r="EB301">
            <v>0</v>
          </cell>
          <cell r="EC301">
            <v>0</v>
          </cell>
          <cell r="ED301">
            <v>0</v>
          </cell>
          <cell r="EE301">
            <v>0</v>
          </cell>
          <cell r="EF301">
            <v>0</v>
          </cell>
          <cell r="EG301">
            <v>0</v>
          </cell>
          <cell r="EH301">
            <v>0</v>
          </cell>
          <cell r="EI301">
            <v>0</v>
          </cell>
          <cell r="EJ301">
            <v>0</v>
          </cell>
          <cell r="EK301">
            <v>0</v>
          </cell>
          <cell r="EL301">
            <v>0</v>
          </cell>
          <cell r="EM301">
            <v>0</v>
          </cell>
          <cell r="EN301">
            <v>0</v>
          </cell>
          <cell r="EO301">
            <v>0</v>
          </cell>
          <cell r="EP301">
            <v>0</v>
          </cell>
          <cell r="EQ301">
            <v>0</v>
          </cell>
          <cell r="ER301">
            <v>0</v>
          </cell>
          <cell r="ES301">
            <v>0</v>
          </cell>
          <cell r="ET301">
            <v>0</v>
          </cell>
          <cell r="EU301">
            <v>0</v>
          </cell>
          <cell r="EV301">
            <v>0</v>
          </cell>
          <cell r="EW301">
            <v>0</v>
          </cell>
          <cell r="EX301">
            <v>0</v>
          </cell>
          <cell r="EY301">
            <v>0</v>
          </cell>
          <cell r="EZ301">
            <v>0</v>
          </cell>
          <cell r="FA301">
            <v>0</v>
          </cell>
          <cell r="FB301">
            <v>0</v>
          </cell>
          <cell r="FC301">
            <v>0</v>
          </cell>
          <cell r="FD301">
            <v>0</v>
          </cell>
          <cell r="FE301">
            <v>0</v>
          </cell>
          <cell r="FF301">
            <v>0</v>
          </cell>
          <cell r="FG301">
            <v>0</v>
          </cell>
          <cell r="FH301">
            <v>0</v>
          </cell>
          <cell r="FI301">
            <v>0</v>
          </cell>
          <cell r="FJ301">
            <v>0</v>
          </cell>
          <cell r="FK301">
            <v>0</v>
          </cell>
          <cell r="FL301">
            <v>0</v>
          </cell>
          <cell r="FM301">
            <v>0</v>
          </cell>
          <cell r="FN301">
            <v>0</v>
          </cell>
          <cell r="FO301">
            <v>0</v>
          </cell>
          <cell r="FP301">
            <v>0</v>
          </cell>
          <cell r="FQ301">
            <v>0</v>
          </cell>
          <cell r="FR301">
            <v>0</v>
          </cell>
          <cell r="FS301">
            <v>0</v>
          </cell>
          <cell r="FT301">
            <v>0</v>
          </cell>
          <cell r="FU301">
            <v>0</v>
          </cell>
          <cell r="FV301">
            <v>0</v>
          </cell>
          <cell r="FW301">
            <v>0</v>
          </cell>
          <cell r="FX301">
            <v>0</v>
          </cell>
          <cell r="FY301">
            <v>0</v>
          </cell>
          <cell r="FZ301">
            <v>0</v>
          </cell>
          <cell r="GA301">
            <v>0</v>
          </cell>
          <cell r="GB301">
            <v>0</v>
          </cell>
          <cell r="GC301">
            <v>0</v>
          </cell>
          <cell r="GD301">
            <v>0</v>
          </cell>
          <cell r="GE301">
            <v>0</v>
          </cell>
          <cell r="GF301">
            <v>0</v>
          </cell>
          <cell r="GG301">
            <v>0</v>
          </cell>
          <cell r="GH301">
            <v>0</v>
          </cell>
          <cell r="GI301">
            <v>0</v>
          </cell>
          <cell r="GJ301">
            <v>0</v>
          </cell>
          <cell r="GK301">
            <v>0</v>
          </cell>
          <cell r="GL301">
            <v>0</v>
          </cell>
          <cell r="GM301">
            <v>0</v>
          </cell>
          <cell r="GN301">
            <v>0</v>
          </cell>
          <cell r="GO301">
            <v>0</v>
          </cell>
          <cell r="GP301">
            <v>0</v>
          </cell>
          <cell r="GQ301">
            <v>0</v>
          </cell>
          <cell r="GR301">
            <v>0</v>
          </cell>
          <cell r="GS301">
            <v>0</v>
          </cell>
          <cell r="GT301">
            <v>0</v>
          </cell>
          <cell r="GU301">
            <v>0</v>
          </cell>
          <cell r="GV301">
            <v>0</v>
          </cell>
          <cell r="GW301">
            <v>0</v>
          </cell>
          <cell r="GX301">
            <v>0</v>
          </cell>
          <cell r="GY301">
            <v>0</v>
          </cell>
          <cell r="GZ301">
            <v>0</v>
          </cell>
          <cell r="HA301">
            <v>0</v>
          </cell>
          <cell r="HB301">
            <v>0</v>
          </cell>
          <cell r="HC301">
            <v>0</v>
          </cell>
          <cell r="HD301">
            <v>0</v>
          </cell>
          <cell r="HE301">
            <v>0</v>
          </cell>
          <cell r="HF301">
            <v>0</v>
          </cell>
          <cell r="HG301">
            <v>0</v>
          </cell>
          <cell r="HH301">
            <v>0</v>
          </cell>
          <cell r="HI301">
            <v>0</v>
          </cell>
          <cell r="HJ301">
            <v>0</v>
          </cell>
          <cell r="HK301">
            <v>0</v>
          </cell>
          <cell r="HL301">
            <v>0</v>
          </cell>
          <cell r="HM301">
            <v>0</v>
          </cell>
          <cell r="HN301">
            <v>0</v>
          </cell>
          <cell r="HO301">
            <v>0</v>
          </cell>
          <cell r="HP301">
            <v>0</v>
          </cell>
          <cell r="HQ301">
            <v>0</v>
          </cell>
          <cell r="HR301">
            <v>0</v>
          </cell>
          <cell r="HS301">
            <v>0</v>
          </cell>
          <cell r="HT301">
            <v>0</v>
          </cell>
          <cell r="HU301">
            <v>0</v>
          </cell>
          <cell r="HV301">
            <v>0</v>
          </cell>
          <cell r="HW301">
            <v>0</v>
          </cell>
          <cell r="HX301">
            <v>0</v>
          </cell>
          <cell r="HY301">
            <v>0</v>
          </cell>
          <cell r="HZ301">
            <v>0</v>
          </cell>
          <cell r="IA301">
            <v>0</v>
          </cell>
          <cell r="IB301">
            <v>0</v>
          </cell>
          <cell r="IC301">
            <v>0</v>
          </cell>
          <cell r="ID301">
            <v>0</v>
          </cell>
          <cell r="IE301">
            <v>0</v>
          </cell>
          <cell r="IF301">
            <v>0</v>
          </cell>
          <cell r="IG301">
            <v>0</v>
          </cell>
          <cell r="IH301">
            <v>0</v>
          </cell>
          <cell r="II301">
            <v>0</v>
          </cell>
          <cell r="IJ301">
            <v>0</v>
          </cell>
          <cell r="IK301">
            <v>0</v>
          </cell>
          <cell r="IL301">
            <v>0</v>
          </cell>
          <cell r="IM301">
            <v>0</v>
          </cell>
          <cell r="IN301">
            <v>0</v>
          </cell>
          <cell r="IO301">
            <v>0</v>
          </cell>
          <cell r="IP301">
            <v>0</v>
          </cell>
          <cell r="IQ301">
            <v>0</v>
          </cell>
        </row>
        <row r="302">
          <cell r="B302">
            <v>55380245</v>
          </cell>
          <cell r="C302">
            <v>15008968</v>
          </cell>
          <cell r="D302">
            <v>12514207</v>
          </cell>
          <cell r="E302">
            <v>14166969</v>
          </cell>
          <cell r="F302">
            <v>13690101</v>
          </cell>
          <cell r="G302">
            <v>28.1</v>
          </cell>
          <cell r="H302">
            <v>31.8</v>
          </cell>
          <cell r="I302">
            <v>25.9</v>
          </cell>
          <cell r="J302">
            <v>28.7</v>
          </cell>
          <cell r="K302">
            <v>26.2</v>
          </cell>
          <cell r="L302">
            <v>33059284</v>
          </cell>
          <cell r="M302">
            <v>7816635</v>
          </cell>
          <cell r="N302">
            <v>8379945</v>
          </cell>
          <cell r="O302">
            <v>8403330</v>
          </cell>
          <cell r="P302">
            <v>8459374</v>
          </cell>
          <cell r="Q302">
            <v>22560263</v>
          </cell>
          <cell r="R302">
            <v>5399456</v>
          </cell>
          <cell r="S302">
            <v>5845849</v>
          </cell>
          <cell r="T302">
            <v>5677564</v>
          </cell>
          <cell r="U302">
            <v>5637394</v>
          </cell>
          <cell r="V302">
            <v>322498</v>
          </cell>
          <cell r="W302">
            <v>84988</v>
          </cell>
          <cell r="X302">
            <v>74233</v>
          </cell>
          <cell r="Y302">
            <v>78857</v>
          </cell>
          <cell r="Z302">
            <v>84420</v>
          </cell>
          <cell r="AA302">
            <v>78530</v>
          </cell>
          <cell r="AB302">
            <v>26805</v>
          </cell>
          <cell r="AC302">
            <v>12734</v>
          </cell>
          <cell r="AD302">
            <v>12295</v>
          </cell>
          <cell r="AE302">
            <v>26696</v>
          </cell>
          <cell r="AF302">
            <v>36785</v>
          </cell>
          <cell r="AG302">
            <v>9055</v>
          </cell>
          <cell r="AH302">
            <v>9262</v>
          </cell>
          <cell r="AI302">
            <v>9281</v>
          </cell>
          <cell r="AJ302">
            <v>9187</v>
          </cell>
          <cell r="AK302">
            <v>2683</v>
          </cell>
          <cell r="AL302">
            <v>671</v>
          </cell>
          <cell r="AM302">
            <v>671</v>
          </cell>
          <cell r="AN302">
            <v>669</v>
          </cell>
          <cell r="AO302">
            <v>672</v>
          </cell>
          <cell r="AP302">
            <v>39062</v>
          </cell>
          <cell r="AQ302">
            <v>17079</v>
          </cell>
          <cell r="AR302">
            <v>2801</v>
          </cell>
          <cell r="AS302">
            <v>2345</v>
          </cell>
          <cell r="AT302">
            <v>16837</v>
          </cell>
          <cell r="AU302">
            <v>96636</v>
          </cell>
          <cell r="AV302">
            <v>19280</v>
          </cell>
          <cell r="AW302">
            <v>26731</v>
          </cell>
          <cell r="AX302">
            <v>30791</v>
          </cell>
          <cell r="AY302">
            <v>19834</v>
          </cell>
          <cell r="AZ302">
            <v>38826</v>
          </cell>
          <cell r="BA302">
            <v>7530</v>
          </cell>
          <cell r="BB302">
            <v>10250</v>
          </cell>
          <cell r="BC302">
            <v>10855</v>
          </cell>
          <cell r="BD302">
            <v>10191</v>
          </cell>
          <cell r="BE302">
            <v>19213</v>
          </cell>
          <cell r="BF302">
            <v>4272</v>
          </cell>
          <cell r="BG302">
            <v>4794</v>
          </cell>
          <cell r="BH302">
            <v>5144</v>
          </cell>
          <cell r="BI302">
            <v>5003</v>
          </cell>
          <cell r="BJ302">
            <v>6600</v>
          </cell>
          <cell r="BK302">
            <v>931</v>
          </cell>
          <cell r="BL302">
            <v>1641</v>
          </cell>
          <cell r="BM302">
            <v>2015</v>
          </cell>
          <cell r="BN302">
            <v>2013</v>
          </cell>
          <cell r="BO302">
            <v>13013</v>
          </cell>
          <cell r="BP302">
            <v>2327</v>
          </cell>
          <cell r="BQ302">
            <v>3815</v>
          </cell>
          <cell r="BR302">
            <v>3696</v>
          </cell>
          <cell r="BS302">
            <v>3175</v>
          </cell>
          <cell r="BT302">
            <v>57810</v>
          </cell>
          <cell r="BU302">
            <v>11750</v>
          </cell>
          <cell r="BV302">
            <v>16481</v>
          </cell>
          <cell r="BW302">
            <v>19936</v>
          </cell>
          <cell r="BX302">
            <v>9643</v>
          </cell>
          <cell r="BY302">
            <v>138874</v>
          </cell>
          <cell r="BZ302">
            <v>36788</v>
          </cell>
          <cell r="CA302">
            <v>32654</v>
          </cell>
          <cell r="CB302">
            <v>33657</v>
          </cell>
          <cell r="CC302">
            <v>35775</v>
          </cell>
          <cell r="CD302">
            <v>8458</v>
          </cell>
          <cell r="CE302">
            <v>2115</v>
          </cell>
          <cell r="CF302">
            <v>2114</v>
          </cell>
          <cell r="CG302">
            <v>2114</v>
          </cell>
          <cell r="CH302">
            <v>2115</v>
          </cell>
          <cell r="CI302">
            <v>10837681</v>
          </cell>
          <cell r="CJ302">
            <v>2796469</v>
          </cell>
          <cell r="CK302">
            <v>3098607</v>
          </cell>
          <cell r="CL302">
            <v>2451999</v>
          </cell>
          <cell r="CM302">
            <v>2490606</v>
          </cell>
          <cell r="CN302">
            <v>9450530</v>
          </cell>
          <cell r="CO302">
            <v>2333942</v>
          </cell>
          <cell r="CP302">
            <v>2747975</v>
          </cell>
          <cell r="CQ302">
            <v>2166952</v>
          </cell>
          <cell r="CR302">
            <v>2201661</v>
          </cell>
          <cell r="CS302">
            <v>320368</v>
          </cell>
          <cell r="CT302">
            <v>199069</v>
          </cell>
          <cell r="CU302">
            <v>40439</v>
          </cell>
          <cell r="CV302">
            <v>40439</v>
          </cell>
          <cell r="CW302">
            <v>40421</v>
          </cell>
          <cell r="CX302">
            <v>755351</v>
          </cell>
          <cell r="CY302">
            <v>186545</v>
          </cell>
          <cell r="CZ302">
            <v>219637</v>
          </cell>
          <cell r="DA302">
            <v>173198</v>
          </cell>
          <cell r="DB302">
            <v>175971</v>
          </cell>
          <cell r="DC302">
            <v>200466</v>
          </cell>
          <cell r="DD302">
            <v>49508</v>
          </cell>
          <cell r="DE302">
            <v>58290</v>
          </cell>
          <cell r="DF302">
            <v>45966</v>
          </cell>
          <cell r="DG302">
            <v>46702</v>
          </cell>
          <cell r="DH302">
            <v>110966</v>
          </cell>
          <cell r="DI302">
            <v>27405</v>
          </cell>
          <cell r="DJ302">
            <v>32266</v>
          </cell>
          <cell r="DK302">
            <v>25444</v>
          </cell>
          <cell r="DL302">
            <v>25851</v>
          </cell>
          <cell r="DM302">
            <v>0</v>
          </cell>
          <cell r="DN302">
            <v>0</v>
          </cell>
          <cell r="DO302">
            <v>0</v>
          </cell>
          <cell r="DP302">
            <v>0</v>
          </cell>
          <cell r="DQ302">
            <v>0</v>
          </cell>
          <cell r="DR302">
            <v>180313</v>
          </cell>
          <cell r="DS302">
            <v>0</v>
          </cell>
          <cell r="DT302">
            <v>61056</v>
          </cell>
          <cell r="DU302">
            <v>100006</v>
          </cell>
          <cell r="DV302">
            <v>19251</v>
          </cell>
          <cell r="DW302">
            <v>102994</v>
          </cell>
          <cell r="DX302">
            <v>25075</v>
          </cell>
          <cell r="DY302">
            <v>25075</v>
          </cell>
          <cell r="DZ302">
            <v>27770</v>
          </cell>
          <cell r="EA302">
            <v>25074</v>
          </cell>
          <cell r="EB302">
            <v>2695</v>
          </cell>
          <cell r="EC302">
            <v>0</v>
          </cell>
          <cell r="ED302">
            <v>0</v>
          </cell>
          <cell r="EE302">
            <v>2695</v>
          </cell>
          <cell r="EF302">
            <v>0</v>
          </cell>
          <cell r="EG302">
            <v>477</v>
          </cell>
          <cell r="EH302">
            <v>0</v>
          </cell>
          <cell r="EI302">
            <v>301</v>
          </cell>
          <cell r="EJ302">
            <v>176</v>
          </cell>
          <cell r="EK302">
            <v>0</v>
          </cell>
          <cell r="EL302">
            <v>0</v>
          </cell>
          <cell r="EM302">
            <v>0</v>
          </cell>
          <cell r="EN302">
            <v>0</v>
          </cell>
          <cell r="EO302">
            <v>0</v>
          </cell>
          <cell r="EP302">
            <v>0</v>
          </cell>
          <cell r="EQ302">
            <v>385013</v>
          </cell>
          <cell r="ER302">
            <v>95668</v>
          </cell>
          <cell r="ES302">
            <v>90862</v>
          </cell>
          <cell r="ET302">
            <v>91732</v>
          </cell>
          <cell r="EU302">
            <v>106751</v>
          </cell>
          <cell r="EV302">
            <v>18171</v>
          </cell>
          <cell r="EW302">
            <v>3608</v>
          </cell>
          <cell r="EX302">
            <v>5077</v>
          </cell>
          <cell r="EY302">
            <v>5496</v>
          </cell>
          <cell r="EZ302">
            <v>3990</v>
          </cell>
          <cell r="FA302">
            <v>133550</v>
          </cell>
          <cell r="FB302">
            <v>33388</v>
          </cell>
          <cell r="FC302">
            <v>26710</v>
          </cell>
          <cell r="FD302">
            <v>26710</v>
          </cell>
          <cell r="FE302">
            <v>46742</v>
          </cell>
          <cell r="FF302">
            <v>87269</v>
          </cell>
          <cell r="FG302">
            <v>17401</v>
          </cell>
          <cell r="FH302">
            <v>23618</v>
          </cell>
          <cell r="FI302">
            <v>26244</v>
          </cell>
          <cell r="FJ302">
            <v>20006</v>
          </cell>
          <cell r="FK302">
            <v>29190</v>
          </cell>
          <cell r="FL302">
            <v>4222</v>
          </cell>
          <cell r="FM302">
            <v>10924</v>
          </cell>
          <cell r="FN302">
            <v>9484</v>
          </cell>
          <cell r="FO302">
            <v>4560</v>
          </cell>
          <cell r="FP302">
            <v>10448</v>
          </cell>
          <cell r="FQ302">
            <v>2612</v>
          </cell>
          <cell r="FR302">
            <v>2612</v>
          </cell>
          <cell r="FS302">
            <v>2612</v>
          </cell>
          <cell r="FT302">
            <v>2612</v>
          </cell>
          <cell r="FU302">
            <v>21620</v>
          </cell>
          <cell r="FV302">
            <v>4826</v>
          </cell>
          <cell r="FW302">
            <v>5543</v>
          </cell>
          <cell r="FX302">
            <v>5906</v>
          </cell>
          <cell r="FY302">
            <v>5345</v>
          </cell>
          <cell r="FZ302">
            <v>70675</v>
          </cell>
          <cell r="GA302">
            <v>19695</v>
          </cell>
          <cell r="GB302">
            <v>16932</v>
          </cell>
          <cell r="GC302">
            <v>19049</v>
          </cell>
          <cell r="GD302">
            <v>14999</v>
          </cell>
          <cell r="GE302">
            <v>123960</v>
          </cell>
          <cell r="GF302">
            <v>32841</v>
          </cell>
          <cell r="GG302">
            <v>26928</v>
          </cell>
          <cell r="GH302">
            <v>27895</v>
          </cell>
          <cell r="GI302">
            <v>36296</v>
          </cell>
          <cell r="GJ302">
            <v>849832</v>
          </cell>
          <cell r="GK302">
            <v>199095</v>
          </cell>
          <cell r="GL302">
            <v>221420</v>
          </cell>
          <cell r="GM302">
            <v>204376</v>
          </cell>
          <cell r="GN302">
            <v>224941</v>
          </cell>
          <cell r="GO302">
            <v>166465</v>
          </cell>
          <cell r="GP302">
            <v>40419</v>
          </cell>
          <cell r="GQ302">
            <v>44701</v>
          </cell>
          <cell r="GR302">
            <v>40695</v>
          </cell>
          <cell r="GS302">
            <v>40650</v>
          </cell>
          <cell r="GT302">
            <v>31963</v>
          </cell>
          <cell r="GU302">
            <v>7991</v>
          </cell>
          <cell r="GV302">
            <v>7991</v>
          </cell>
          <cell r="GW302">
            <v>7990</v>
          </cell>
          <cell r="GX302">
            <v>7991</v>
          </cell>
          <cell r="GY302">
            <v>120006</v>
          </cell>
          <cell r="GZ302">
            <v>28046</v>
          </cell>
          <cell r="HA302">
            <v>30037</v>
          </cell>
          <cell r="HB302">
            <v>30044</v>
          </cell>
          <cell r="HC302">
            <v>31879</v>
          </cell>
          <cell r="HD302">
            <v>106782</v>
          </cell>
          <cell r="HE302">
            <v>28954</v>
          </cell>
          <cell r="HF302">
            <v>20502</v>
          </cell>
          <cell r="HG302">
            <v>31455</v>
          </cell>
          <cell r="HH302">
            <v>25871</v>
          </cell>
          <cell r="HI302">
            <v>2852516</v>
          </cell>
          <cell r="HJ302">
            <v>608306</v>
          </cell>
          <cell r="HK302">
            <v>676604</v>
          </cell>
          <cell r="HL302">
            <v>758053</v>
          </cell>
          <cell r="HM302">
            <v>809553</v>
          </cell>
          <cell r="HN302">
            <v>51198</v>
          </cell>
          <cell r="HO302">
            <v>2894</v>
          </cell>
          <cell r="HP302">
            <v>39945</v>
          </cell>
          <cell r="HQ302">
            <v>7190</v>
          </cell>
          <cell r="HR302">
            <v>1169</v>
          </cell>
          <cell r="HS302">
            <v>2026811</v>
          </cell>
          <cell r="HT302">
            <v>503479</v>
          </cell>
          <cell r="HU302">
            <v>508284</v>
          </cell>
          <cell r="HV302">
            <v>516167</v>
          </cell>
          <cell r="HW302">
            <v>498881</v>
          </cell>
          <cell r="HX302">
            <v>29481</v>
          </cell>
          <cell r="HY302">
            <v>7867</v>
          </cell>
          <cell r="HZ302">
            <v>7748</v>
          </cell>
          <cell r="IA302">
            <v>7716</v>
          </cell>
          <cell r="IB302">
            <v>6150</v>
          </cell>
          <cell r="IC302">
            <v>745026</v>
          </cell>
          <cell r="ID302">
            <v>94066</v>
          </cell>
          <cell r="IE302">
            <v>120627</v>
          </cell>
          <cell r="IF302">
            <v>226980</v>
          </cell>
          <cell r="IG302">
            <v>303353</v>
          </cell>
          <cell r="IH302">
            <v>659008</v>
          </cell>
          <cell r="II302">
            <v>313469</v>
          </cell>
          <cell r="IJ302">
            <v>187963</v>
          </cell>
          <cell r="IK302">
            <v>100792</v>
          </cell>
          <cell r="IL302">
            <v>56784</v>
          </cell>
          <cell r="IM302">
            <v>268623</v>
          </cell>
          <cell r="IN302">
            <v>59987</v>
          </cell>
          <cell r="IO302">
            <v>70868</v>
          </cell>
          <cell r="IP302">
            <v>70157</v>
          </cell>
          <cell r="IQ302">
            <v>67611</v>
          </cell>
        </row>
        <row r="303">
          <cell r="B303">
            <v>-176509</v>
          </cell>
          <cell r="C303">
            <v>-891910</v>
          </cell>
          <cell r="D303">
            <v>-526880</v>
          </cell>
          <cell r="E303">
            <v>144055</v>
          </cell>
          <cell r="F303">
            <v>1098226</v>
          </cell>
          <cell r="G303">
            <v>-0.4</v>
          </cell>
          <cell r="H303">
            <v>-10.5</v>
          </cell>
          <cell r="I303">
            <v>-5.4</v>
          </cell>
          <cell r="J303">
            <v>1.3</v>
          </cell>
          <cell r="K303">
            <v>8.1999999999999993</v>
          </cell>
          <cell r="L303">
            <v>11839844</v>
          </cell>
          <cell r="M303">
            <v>2452932</v>
          </cell>
          <cell r="N303">
            <v>2897355</v>
          </cell>
          <cell r="O303">
            <v>2925839</v>
          </cell>
          <cell r="P303">
            <v>3563718</v>
          </cell>
          <cell r="Q303">
            <v>2422110</v>
          </cell>
          <cell r="R303">
            <v>520226</v>
          </cell>
          <cell r="S303">
            <v>722422</v>
          </cell>
          <cell r="T303">
            <v>577054</v>
          </cell>
          <cell r="U303">
            <v>602408</v>
          </cell>
          <cell r="V303">
            <v>27674</v>
          </cell>
          <cell r="W303">
            <v>4634</v>
          </cell>
          <cell r="X303">
            <v>6338</v>
          </cell>
          <cell r="Y303">
            <v>9560</v>
          </cell>
          <cell r="Z303">
            <v>7142</v>
          </cell>
          <cell r="AA303">
            <v>4948</v>
          </cell>
          <cell r="AB303">
            <v>1237</v>
          </cell>
          <cell r="AC303">
            <v>1237</v>
          </cell>
          <cell r="AD303">
            <v>1237</v>
          </cell>
          <cell r="AE303">
            <v>1237</v>
          </cell>
          <cell r="AF303">
            <v>4948</v>
          </cell>
          <cell r="AG303">
            <v>1237</v>
          </cell>
          <cell r="AH303">
            <v>1237</v>
          </cell>
          <cell r="AI303">
            <v>1237</v>
          </cell>
          <cell r="AJ303">
            <v>1237</v>
          </cell>
          <cell r="AK303">
            <v>0</v>
          </cell>
          <cell r="AL303">
            <v>0</v>
          </cell>
          <cell r="AM303">
            <v>0</v>
          </cell>
          <cell r="AN303">
            <v>0</v>
          </cell>
          <cell r="AO303">
            <v>0</v>
          </cell>
          <cell r="AP303">
            <v>0</v>
          </cell>
          <cell r="AQ303">
            <v>0</v>
          </cell>
          <cell r="AR303">
            <v>0</v>
          </cell>
          <cell r="AS303">
            <v>0</v>
          </cell>
          <cell r="AT303">
            <v>0</v>
          </cell>
          <cell r="AU303">
            <v>9686</v>
          </cell>
          <cell r="AV303">
            <v>137</v>
          </cell>
          <cell r="AW303">
            <v>1841</v>
          </cell>
          <cell r="AX303">
            <v>5063</v>
          </cell>
          <cell r="AY303">
            <v>2645</v>
          </cell>
          <cell r="AZ303">
            <v>1056</v>
          </cell>
          <cell r="BA303">
            <v>0</v>
          </cell>
          <cell r="BB303">
            <v>264</v>
          </cell>
          <cell r="BC303">
            <v>396</v>
          </cell>
          <cell r="BD303">
            <v>396</v>
          </cell>
          <cell r="BE303">
            <v>1056</v>
          </cell>
          <cell r="BF303">
            <v>0</v>
          </cell>
          <cell r="BG303">
            <v>264</v>
          </cell>
          <cell r="BH303">
            <v>396</v>
          </cell>
          <cell r="BI303">
            <v>396</v>
          </cell>
          <cell r="BJ303">
            <v>0</v>
          </cell>
          <cell r="BK303">
            <v>0</v>
          </cell>
          <cell r="BL303">
            <v>0</v>
          </cell>
          <cell r="BM303">
            <v>0</v>
          </cell>
          <cell r="BN303">
            <v>0</v>
          </cell>
          <cell r="BO303">
            <v>0</v>
          </cell>
          <cell r="BP303">
            <v>0</v>
          </cell>
          <cell r="BQ303">
            <v>0</v>
          </cell>
          <cell r="BR303">
            <v>0</v>
          </cell>
          <cell r="BS303">
            <v>0</v>
          </cell>
          <cell r="BT303">
            <v>8630</v>
          </cell>
          <cell r="BU303">
            <v>137</v>
          </cell>
          <cell r="BV303">
            <v>1577</v>
          </cell>
          <cell r="BW303">
            <v>4667</v>
          </cell>
          <cell r="BX303">
            <v>2249</v>
          </cell>
          <cell r="BY303">
            <v>2240</v>
          </cell>
          <cell r="BZ303">
            <v>560</v>
          </cell>
          <cell r="CA303">
            <v>560</v>
          </cell>
          <cell r="CB303">
            <v>560</v>
          </cell>
          <cell r="CC303">
            <v>560</v>
          </cell>
          <cell r="CD303">
            <v>10800</v>
          </cell>
          <cell r="CE303">
            <v>2700</v>
          </cell>
          <cell r="CF303">
            <v>2700</v>
          </cell>
          <cell r="CG303">
            <v>2700</v>
          </cell>
          <cell r="CH303">
            <v>2700</v>
          </cell>
          <cell r="CI303">
            <v>990852</v>
          </cell>
          <cell r="CJ303">
            <v>246129</v>
          </cell>
          <cell r="CK303">
            <v>247334</v>
          </cell>
          <cell r="CL303">
            <v>249171</v>
          </cell>
          <cell r="CM303">
            <v>248218</v>
          </cell>
          <cell r="CN303">
            <v>899098</v>
          </cell>
          <cell r="CO303">
            <v>223335</v>
          </cell>
          <cell r="CP303">
            <v>224424</v>
          </cell>
          <cell r="CQ303">
            <v>226094</v>
          </cell>
          <cell r="CR303">
            <v>225245</v>
          </cell>
          <cell r="CS303">
            <v>0</v>
          </cell>
          <cell r="CT303">
            <v>0</v>
          </cell>
          <cell r="CU303">
            <v>0</v>
          </cell>
          <cell r="CV303">
            <v>0</v>
          </cell>
          <cell r="CW303">
            <v>0</v>
          </cell>
          <cell r="CX303">
            <v>73347</v>
          </cell>
          <cell r="CY303">
            <v>18257</v>
          </cell>
          <cell r="CZ303">
            <v>18304</v>
          </cell>
          <cell r="DA303">
            <v>18443</v>
          </cell>
          <cell r="DB303">
            <v>18343</v>
          </cell>
          <cell r="DC303">
            <v>16954</v>
          </cell>
          <cell r="DD303">
            <v>4180</v>
          </cell>
          <cell r="DE303">
            <v>4242</v>
          </cell>
          <cell r="DF303">
            <v>4268</v>
          </cell>
          <cell r="DG303">
            <v>4264</v>
          </cell>
          <cell r="DH303">
            <v>1453</v>
          </cell>
          <cell r="DI303">
            <v>357</v>
          </cell>
          <cell r="DJ303">
            <v>364</v>
          </cell>
          <cell r="DK303">
            <v>366</v>
          </cell>
          <cell r="DL303">
            <v>366</v>
          </cell>
          <cell r="DM303">
            <v>0</v>
          </cell>
          <cell r="DN303">
            <v>0</v>
          </cell>
          <cell r="DO303">
            <v>0</v>
          </cell>
          <cell r="DP303">
            <v>0</v>
          </cell>
          <cell r="DQ303">
            <v>0</v>
          </cell>
          <cell r="DR303">
            <v>171428</v>
          </cell>
          <cell r="DS303">
            <v>5357</v>
          </cell>
          <cell r="DT303">
            <v>166071</v>
          </cell>
          <cell r="DU303">
            <v>0</v>
          </cell>
          <cell r="DV303">
            <v>0</v>
          </cell>
          <cell r="DW303">
            <v>8016</v>
          </cell>
          <cell r="DX303">
            <v>2004</v>
          </cell>
          <cell r="DY303">
            <v>2004</v>
          </cell>
          <cell r="DZ303">
            <v>2004</v>
          </cell>
          <cell r="EA303">
            <v>2004</v>
          </cell>
          <cell r="EB303">
            <v>0</v>
          </cell>
          <cell r="EC303">
            <v>0</v>
          </cell>
          <cell r="ED303">
            <v>0</v>
          </cell>
          <cell r="EE303">
            <v>0</v>
          </cell>
          <cell r="EF303">
            <v>0</v>
          </cell>
          <cell r="EG303">
            <v>1245</v>
          </cell>
          <cell r="EH303">
            <v>365</v>
          </cell>
          <cell r="EI303">
            <v>702</v>
          </cell>
          <cell r="EJ303">
            <v>35</v>
          </cell>
          <cell r="EK303">
            <v>143</v>
          </cell>
          <cell r="EL303">
            <v>0</v>
          </cell>
          <cell r="EM303">
            <v>0</v>
          </cell>
          <cell r="EN303">
            <v>0</v>
          </cell>
          <cell r="EO303">
            <v>0</v>
          </cell>
          <cell r="EP303">
            <v>0</v>
          </cell>
          <cell r="EQ303">
            <v>27664</v>
          </cell>
          <cell r="ER303">
            <v>6916</v>
          </cell>
          <cell r="ES303">
            <v>6916</v>
          </cell>
          <cell r="ET303">
            <v>6916</v>
          </cell>
          <cell r="EU303">
            <v>6916</v>
          </cell>
          <cell r="EV303">
            <v>0</v>
          </cell>
          <cell r="EW303">
            <v>0</v>
          </cell>
          <cell r="EX303">
            <v>0</v>
          </cell>
          <cell r="EY303">
            <v>0</v>
          </cell>
          <cell r="EZ303">
            <v>0</v>
          </cell>
          <cell r="FA303">
            <v>0</v>
          </cell>
          <cell r="FB303">
            <v>0</v>
          </cell>
          <cell r="FC303">
            <v>0</v>
          </cell>
          <cell r="FD303">
            <v>0</v>
          </cell>
          <cell r="FE303">
            <v>0</v>
          </cell>
          <cell r="FF303">
            <v>12076</v>
          </cell>
          <cell r="FG303">
            <v>3019</v>
          </cell>
          <cell r="FH303">
            <v>3019</v>
          </cell>
          <cell r="FI303">
            <v>3019</v>
          </cell>
          <cell r="FJ303">
            <v>3019</v>
          </cell>
          <cell r="FK303">
            <v>8074</v>
          </cell>
          <cell r="FL303">
            <v>1381</v>
          </cell>
          <cell r="FM303">
            <v>1381</v>
          </cell>
          <cell r="FN303">
            <v>2656</v>
          </cell>
          <cell r="FO303">
            <v>2656</v>
          </cell>
          <cell r="FP303">
            <v>23985</v>
          </cell>
          <cell r="FQ303">
            <v>2843</v>
          </cell>
          <cell r="FR303">
            <v>15856</v>
          </cell>
          <cell r="FS303">
            <v>2643</v>
          </cell>
          <cell r="FT303">
            <v>2643</v>
          </cell>
          <cell r="FU303">
            <v>3678</v>
          </cell>
          <cell r="FV303">
            <v>964</v>
          </cell>
          <cell r="FW303">
            <v>893</v>
          </cell>
          <cell r="FX303">
            <v>857</v>
          </cell>
          <cell r="FY303">
            <v>964</v>
          </cell>
          <cell r="FZ303">
            <v>62115</v>
          </cell>
          <cell r="GA303">
            <v>18207</v>
          </cell>
          <cell r="GB303">
            <v>18207</v>
          </cell>
          <cell r="GC303">
            <v>15529</v>
          </cell>
          <cell r="GD303">
            <v>10172</v>
          </cell>
          <cell r="GE303">
            <v>7333</v>
          </cell>
          <cell r="GF303">
            <v>1819</v>
          </cell>
          <cell r="GG303">
            <v>1786</v>
          </cell>
          <cell r="GH303">
            <v>1864</v>
          </cell>
          <cell r="GI303">
            <v>1864</v>
          </cell>
          <cell r="GJ303">
            <v>81919</v>
          </cell>
          <cell r="GK303">
            <v>17207</v>
          </cell>
          <cell r="GL303">
            <v>19198</v>
          </cell>
          <cell r="GM303">
            <v>21531</v>
          </cell>
          <cell r="GN303">
            <v>23983</v>
          </cell>
          <cell r="GO303">
            <v>61784</v>
          </cell>
          <cell r="GP303">
            <v>15446</v>
          </cell>
          <cell r="GQ303">
            <v>15446</v>
          </cell>
          <cell r="GR303">
            <v>15446</v>
          </cell>
          <cell r="GS303">
            <v>15446</v>
          </cell>
          <cell r="GT303">
            <v>0</v>
          </cell>
          <cell r="GU303">
            <v>0</v>
          </cell>
          <cell r="GV303">
            <v>0</v>
          </cell>
          <cell r="GW303">
            <v>0</v>
          </cell>
          <cell r="GX303">
            <v>0</v>
          </cell>
          <cell r="GY303">
            <v>16172</v>
          </cell>
          <cell r="GZ303">
            <v>7074</v>
          </cell>
          <cell r="HA303">
            <v>3472</v>
          </cell>
          <cell r="HB303">
            <v>2902</v>
          </cell>
          <cell r="HC303">
            <v>2724</v>
          </cell>
          <cell r="HD303">
            <v>6532</v>
          </cell>
          <cell r="HE303">
            <v>1633</v>
          </cell>
          <cell r="HF303">
            <v>1633</v>
          </cell>
          <cell r="HG303">
            <v>1633</v>
          </cell>
          <cell r="HH303">
            <v>1633</v>
          </cell>
          <cell r="HI303">
            <v>467923</v>
          </cell>
          <cell r="HJ303">
            <v>116797</v>
          </cell>
          <cell r="HK303">
            <v>116952</v>
          </cell>
          <cell r="HL303">
            <v>117378</v>
          </cell>
          <cell r="HM303">
            <v>116796</v>
          </cell>
          <cell r="HN303">
            <v>778</v>
          </cell>
          <cell r="HO303">
            <v>10</v>
          </cell>
          <cell r="HP303">
            <v>166</v>
          </cell>
          <cell r="HQ303">
            <v>592</v>
          </cell>
          <cell r="HR303">
            <v>10</v>
          </cell>
          <cell r="HS303">
            <v>41020</v>
          </cell>
          <cell r="HT303">
            <v>10255</v>
          </cell>
          <cell r="HU303">
            <v>10255</v>
          </cell>
          <cell r="HV303">
            <v>10255</v>
          </cell>
          <cell r="HW303">
            <v>10255</v>
          </cell>
          <cell r="HX303">
            <v>205</v>
          </cell>
          <cell r="HY303">
            <v>52</v>
          </cell>
          <cell r="HZ303">
            <v>51</v>
          </cell>
          <cell r="IA303">
            <v>51</v>
          </cell>
          <cell r="IB303">
            <v>51</v>
          </cell>
          <cell r="IC303">
            <v>425920</v>
          </cell>
          <cell r="ID303">
            <v>106480</v>
          </cell>
          <cell r="IE303">
            <v>106480</v>
          </cell>
          <cell r="IF303">
            <v>106480</v>
          </cell>
          <cell r="IG303">
            <v>106480</v>
          </cell>
          <cell r="IH303">
            <v>68753</v>
          </cell>
          <cell r="II303">
            <v>13175</v>
          </cell>
          <cell r="IJ303">
            <v>15684</v>
          </cell>
          <cell r="IK303">
            <v>18367</v>
          </cell>
          <cell r="IL303">
            <v>21527</v>
          </cell>
          <cell r="IM303">
            <v>259175</v>
          </cell>
          <cell r="IN303">
            <v>38277</v>
          </cell>
          <cell r="IO303">
            <v>57904</v>
          </cell>
          <cell r="IP303">
            <v>75162</v>
          </cell>
          <cell r="IQ303">
            <v>87832</v>
          </cell>
        </row>
        <row r="304">
          <cell r="B304">
            <v>56296</v>
          </cell>
          <cell r="C304">
            <v>3904</v>
          </cell>
          <cell r="D304">
            <v>16520</v>
          </cell>
          <cell r="E304">
            <v>20625</v>
          </cell>
          <cell r="F304">
            <v>15247</v>
          </cell>
          <cell r="G304">
            <v>7.5</v>
          </cell>
          <cell r="H304">
            <v>2.1</v>
          </cell>
          <cell r="I304">
            <v>8.6999999999999993</v>
          </cell>
          <cell r="J304">
            <v>10.9</v>
          </cell>
          <cell r="K304">
            <v>8.3000000000000007</v>
          </cell>
          <cell r="L304">
            <v>184967</v>
          </cell>
          <cell r="M304">
            <v>48372</v>
          </cell>
          <cell r="N304">
            <v>38228</v>
          </cell>
          <cell r="O304">
            <v>36267</v>
          </cell>
          <cell r="P304">
            <v>62100</v>
          </cell>
          <cell r="Q304">
            <v>101475</v>
          </cell>
          <cell r="R304">
            <v>29126</v>
          </cell>
          <cell r="S304">
            <v>19052</v>
          </cell>
          <cell r="T304">
            <v>17625</v>
          </cell>
          <cell r="U304">
            <v>35672</v>
          </cell>
          <cell r="V304">
            <v>3032</v>
          </cell>
          <cell r="W304">
            <v>708</v>
          </cell>
          <cell r="X304">
            <v>708</v>
          </cell>
          <cell r="Y304">
            <v>708</v>
          </cell>
          <cell r="Z304">
            <v>908</v>
          </cell>
          <cell r="AA304">
            <v>0</v>
          </cell>
          <cell r="AB304">
            <v>0</v>
          </cell>
          <cell r="AC304">
            <v>0</v>
          </cell>
          <cell r="AD304">
            <v>0</v>
          </cell>
          <cell r="AE304">
            <v>0</v>
          </cell>
          <cell r="AF304">
            <v>0</v>
          </cell>
          <cell r="AG304">
            <v>0</v>
          </cell>
          <cell r="AH304">
            <v>0</v>
          </cell>
          <cell r="AI304">
            <v>0</v>
          </cell>
          <cell r="AJ304">
            <v>0</v>
          </cell>
          <cell r="AK304">
            <v>0</v>
          </cell>
          <cell r="AL304">
            <v>0</v>
          </cell>
          <cell r="AM304">
            <v>0</v>
          </cell>
          <cell r="AN304">
            <v>0</v>
          </cell>
          <cell r="AO304">
            <v>0</v>
          </cell>
          <cell r="AP304">
            <v>0</v>
          </cell>
          <cell r="AQ304">
            <v>0</v>
          </cell>
          <cell r="AR304">
            <v>0</v>
          </cell>
          <cell r="AS304">
            <v>0</v>
          </cell>
          <cell r="AT304">
            <v>0</v>
          </cell>
          <cell r="AU304">
            <v>200</v>
          </cell>
          <cell r="AV304">
            <v>0</v>
          </cell>
          <cell r="AW304">
            <v>0</v>
          </cell>
          <cell r="AX304">
            <v>0</v>
          </cell>
          <cell r="AY304">
            <v>200</v>
          </cell>
          <cell r="AZ304">
            <v>0</v>
          </cell>
          <cell r="BA304">
            <v>0</v>
          </cell>
          <cell r="BB304">
            <v>0</v>
          </cell>
          <cell r="BC304">
            <v>0</v>
          </cell>
          <cell r="BD304">
            <v>0</v>
          </cell>
          <cell r="BE304">
            <v>0</v>
          </cell>
          <cell r="BF304">
            <v>0</v>
          </cell>
          <cell r="BG304">
            <v>0</v>
          </cell>
          <cell r="BH304">
            <v>0</v>
          </cell>
          <cell r="BI304">
            <v>0</v>
          </cell>
          <cell r="BJ304">
            <v>0</v>
          </cell>
          <cell r="BK304">
            <v>0</v>
          </cell>
          <cell r="BL304">
            <v>0</v>
          </cell>
          <cell r="BM304">
            <v>0</v>
          </cell>
          <cell r="BN304">
            <v>0</v>
          </cell>
          <cell r="BO304">
            <v>0</v>
          </cell>
          <cell r="BP304">
            <v>0</v>
          </cell>
          <cell r="BQ304">
            <v>0</v>
          </cell>
          <cell r="BR304">
            <v>0</v>
          </cell>
          <cell r="BS304">
            <v>0</v>
          </cell>
          <cell r="BT304">
            <v>200</v>
          </cell>
          <cell r="BU304">
            <v>0</v>
          </cell>
          <cell r="BV304">
            <v>0</v>
          </cell>
          <cell r="BW304">
            <v>0</v>
          </cell>
          <cell r="BX304">
            <v>200</v>
          </cell>
          <cell r="BY304">
            <v>1392</v>
          </cell>
          <cell r="BZ304">
            <v>348</v>
          </cell>
          <cell r="CA304">
            <v>348</v>
          </cell>
          <cell r="CB304">
            <v>348</v>
          </cell>
          <cell r="CC304">
            <v>348</v>
          </cell>
          <cell r="CD304">
            <v>1440</v>
          </cell>
          <cell r="CE304">
            <v>360</v>
          </cell>
          <cell r="CF304">
            <v>360</v>
          </cell>
          <cell r="CG304">
            <v>360</v>
          </cell>
          <cell r="CH304">
            <v>360</v>
          </cell>
          <cell r="CI304">
            <v>56367</v>
          </cell>
          <cell r="CJ304">
            <v>10039</v>
          </cell>
          <cell r="CK304">
            <v>10039</v>
          </cell>
          <cell r="CL304">
            <v>10039</v>
          </cell>
          <cell r="CM304">
            <v>26250</v>
          </cell>
          <cell r="CN304">
            <v>51291</v>
          </cell>
          <cell r="CO304">
            <v>9135</v>
          </cell>
          <cell r="CP304">
            <v>9135</v>
          </cell>
          <cell r="CQ304">
            <v>9135</v>
          </cell>
          <cell r="CR304">
            <v>23886</v>
          </cell>
          <cell r="CS304">
            <v>0</v>
          </cell>
          <cell r="CT304">
            <v>0</v>
          </cell>
          <cell r="CU304">
            <v>0</v>
          </cell>
          <cell r="CV304">
            <v>0</v>
          </cell>
          <cell r="CW304">
            <v>0</v>
          </cell>
          <cell r="CX304">
            <v>2768</v>
          </cell>
          <cell r="CY304">
            <v>493</v>
          </cell>
          <cell r="CZ304">
            <v>493</v>
          </cell>
          <cell r="DA304">
            <v>493</v>
          </cell>
          <cell r="DB304">
            <v>1289</v>
          </cell>
          <cell r="DC304">
            <v>2308</v>
          </cell>
          <cell r="DD304">
            <v>411</v>
          </cell>
          <cell r="DE304">
            <v>411</v>
          </cell>
          <cell r="DF304">
            <v>411</v>
          </cell>
          <cell r="DG304">
            <v>1075</v>
          </cell>
          <cell r="DH304">
            <v>0</v>
          </cell>
          <cell r="DI304">
            <v>0</v>
          </cell>
          <cell r="DJ304">
            <v>0</v>
          </cell>
          <cell r="DK304">
            <v>0</v>
          </cell>
          <cell r="DL304">
            <v>0</v>
          </cell>
          <cell r="DM304">
            <v>0</v>
          </cell>
          <cell r="DN304">
            <v>0</v>
          </cell>
          <cell r="DO304">
            <v>0</v>
          </cell>
          <cell r="DP304">
            <v>0</v>
          </cell>
          <cell r="DQ304">
            <v>0</v>
          </cell>
          <cell r="DR304">
            <v>0</v>
          </cell>
          <cell r="DS304">
            <v>0</v>
          </cell>
          <cell r="DT304">
            <v>0</v>
          </cell>
          <cell r="DU304">
            <v>0</v>
          </cell>
          <cell r="DV304">
            <v>0</v>
          </cell>
          <cell r="DW304">
            <v>3516</v>
          </cell>
          <cell r="DX304">
            <v>879</v>
          </cell>
          <cell r="DY304">
            <v>879</v>
          </cell>
          <cell r="DZ304">
            <v>879</v>
          </cell>
          <cell r="EA304">
            <v>879</v>
          </cell>
          <cell r="EB304">
            <v>0</v>
          </cell>
          <cell r="EC304">
            <v>0</v>
          </cell>
          <cell r="ED304">
            <v>0</v>
          </cell>
          <cell r="EE304">
            <v>0</v>
          </cell>
          <cell r="EF304">
            <v>0</v>
          </cell>
          <cell r="EG304">
            <v>0</v>
          </cell>
          <cell r="EH304">
            <v>0</v>
          </cell>
          <cell r="EI304">
            <v>0</v>
          </cell>
          <cell r="EJ304">
            <v>0</v>
          </cell>
          <cell r="EK304">
            <v>0</v>
          </cell>
          <cell r="EL304">
            <v>0</v>
          </cell>
          <cell r="EM304">
            <v>0</v>
          </cell>
          <cell r="EN304">
            <v>0</v>
          </cell>
          <cell r="EO304">
            <v>0</v>
          </cell>
          <cell r="EP304">
            <v>0</v>
          </cell>
          <cell r="EQ304">
            <v>1800</v>
          </cell>
          <cell r="ER304">
            <v>450</v>
          </cell>
          <cell r="ES304">
            <v>450</v>
          </cell>
          <cell r="ET304">
            <v>450</v>
          </cell>
          <cell r="EU304">
            <v>450</v>
          </cell>
          <cell r="EV304">
            <v>0</v>
          </cell>
          <cell r="EW304">
            <v>0</v>
          </cell>
          <cell r="EX304">
            <v>0</v>
          </cell>
          <cell r="EY304">
            <v>0</v>
          </cell>
          <cell r="EZ304">
            <v>0</v>
          </cell>
          <cell r="FA304">
            <v>0</v>
          </cell>
          <cell r="FB304">
            <v>0</v>
          </cell>
          <cell r="FC304">
            <v>0</v>
          </cell>
          <cell r="FD304">
            <v>0</v>
          </cell>
          <cell r="FE304">
            <v>0</v>
          </cell>
          <cell r="FF304">
            <v>0</v>
          </cell>
          <cell r="FG304">
            <v>0</v>
          </cell>
          <cell r="FH304">
            <v>0</v>
          </cell>
          <cell r="FI304">
            <v>0</v>
          </cell>
          <cell r="FJ304">
            <v>0</v>
          </cell>
          <cell r="FK304">
            <v>0</v>
          </cell>
          <cell r="FL304">
            <v>0</v>
          </cell>
          <cell r="FM304">
            <v>0</v>
          </cell>
          <cell r="FN304">
            <v>0</v>
          </cell>
          <cell r="FO304">
            <v>0</v>
          </cell>
          <cell r="FP304">
            <v>0</v>
          </cell>
          <cell r="FQ304">
            <v>0</v>
          </cell>
          <cell r="FR304">
            <v>0</v>
          </cell>
          <cell r="FS304">
            <v>0</v>
          </cell>
          <cell r="FT304">
            <v>0</v>
          </cell>
          <cell r="FU304">
            <v>0</v>
          </cell>
          <cell r="FV304">
            <v>0</v>
          </cell>
          <cell r="FW304">
            <v>0</v>
          </cell>
          <cell r="FX304">
            <v>0</v>
          </cell>
          <cell r="FY304">
            <v>0</v>
          </cell>
          <cell r="FZ304">
            <v>6800</v>
          </cell>
          <cell r="GA304">
            <v>1575</v>
          </cell>
          <cell r="GB304">
            <v>1575</v>
          </cell>
          <cell r="GC304">
            <v>1575</v>
          </cell>
          <cell r="GD304">
            <v>2075</v>
          </cell>
          <cell r="GE304">
            <v>2534</v>
          </cell>
          <cell r="GF304">
            <v>1086</v>
          </cell>
          <cell r="GG304">
            <v>362</v>
          </cell>
          <cell r="GH304">
            <v>0</v>
          </cell>
          <cell r="GI304">
            <v>1086</v>
          </cell>
          <cell r="GJ304">
            <v>2450</v>
          </cell>
          <cell r="GK304">
            <v>600</v>
          </cell>
          <cell r="GL304">
            <v>600</v>
          </cell>
          <cell r="GM304">
            <v>600</v>
          </cell>
          <cell r="GN304">
            <v>650</v>
          </cell>
          <cell r="GO304">
            <v>0</v>
          </cell>
          <cell r="GP304">
            <v>0</v>
          </cell>
          <cell r="GQ304">
            <v>0</v>
          </cell>
          <cell r="GR304">
            <v>0</v>
          </cell>
          <cell r="GS304">
            <v>0</v>
          </cell>
          <cell r="GT304">
            <v>0</v>
          </cell>
          <cell r="GU304">
            <v>0</v>
          </cell>
          <cell r="GV304">
            <v>0</v>
          </cell>
          <cell r="GW304">
            <v>0</v>
          </cell>
          <cell r="GX304">
            <v>0</v>
          </cell>
          <cell r="GY304">
            <v>348</v>
          </cell>
          <cell r="GZ304">
            <v>87</v>
          </cell>
          <cell r="HA304">
            <v>87</v>
          </cell>
          <cell r="HB304">
            <v>87</v>
          </cell>
          <cell r="HC304">
            <v>87</v>
          </cell>
          <cell r="HD304">
            <v>0</v>
          </cell>
          <cell r="HE304">
            <v>0</v>
          </cell>
          <cell r="HF304">
            <v>0</v>
          </cell>
          <cell r="HG304">
            <v>0</v>
          </cell>
          <cell r="HH304">
            <v>0</v>
          </cell>
          <cell r="HI304">
            <v>3068</v>
          </cell>
          <cell r="HJ304">
            <v>767</v>
          </cell>
          <cell r="HK304">
            <v>767</v>
          </cell>
          <cell r="HL304">
            <v>767</v>
          </cell>
          <cell r="HM304">
            <v>767</v>
          </cell>
          <cell r="HN304">
            <v>0</v>
          </cell>
          <cell r="HO304">
            <v>0</v>
          </cell>
          <cell r="HP304">
            <v>0</v>
          </cell>
          <cell r="HQ304">
            <v>0</v>
          </cell>
          <cell r="HR304">
            <v>0</v>
          </cell>
          <cell r="HS304">
            <v>2600</v>
          </cell>
          <cell r="HT304">
            <v>650</v>
          </cell>
          <cell r="HU304">
            <v>650</v>
          </cell>
          <cell r="HV304">
            <v>650</v>
          </cell>
          <cell r="HW304">
            <v>650</v>
          </cell>
          <cell r="HX304">
            <v>468</v>
          </cell>
          <cell r="HY304">
            <v>117</v>
          </cell>
          <cell r="HZ304">
            <v>117</v>
          </cell>
          <cell r="IA304">
            <v>117</v>
          </cell>
          <cell r="IB304">
            <v>117</v>
          </cell>
          <cell r="IC304">
            <v>0</v>
          </cell>
          <cell r="ID304">
            <v>0</v>
          </cell>
          <cell r="IE304">
            <v>0</v>
          </cell>
          <cell r="IF304">
            <v>0</v>
          </cell>
          <cell r="IG304">
            <v>0</v>
          </cell>
          <cell r="IH304">
            <v>0</v>
          </cell>
          <cell r="II304">
            <v>0</v>
          </cell>
          <cell r="IJ304">
            <v>0</v>
          </cell>
          <cell r="IK304">
            <v>0</v>
          </cell>
          <cell r="IL304">
            <v>0</v>
          </cell>
          <cell r="IM304">
            <v>10080</v>
          </cell>
          <cell r="IN304">
            <v>2520</v>
          </cell>
          <cell r="IO304">
            <v>2520</v>
          </cell>
          <cell r="IP304">
            <v>2520</v>
          </cell>
          <cell r="IQ304">
            <v>2520</v>
          </cell>
        </row>
        <row r="305">
          <cell r="B305">
            <v>6245</v>
          </cell>
          <cell r="C305">
            <v>3213</v>
          </cell>
          <cell r="D305">
            <v>759</v>
          </cell>
          <cell r="E305">
            <v>757</v>
          </cell>
          <cell r="F305">
            <v>1516</v>
          </cell>
          <cell r="G305">
            <v>63.4</v>
          </cell>
          <cell r="H305">
            <v>78.099999999999994</v>
          </cell>
          <cell r="I305">
            <v>45.7</v>
          </cell>
          <cell r="J305">
            <v>45.8</v>
          </cell>
          <cell r="K305">
            <v>62.8</v>
          </cell>
          <cell r="L305">
            <v>5765</v>
          </cell>
          <cell r="M305">
            <v>2733</v>
          </cell>
          <cell r="N305">
            <v>759</v>
          </cell>
          <cell r="O305">
            <v>757</v>
          </cell>
          <cell r="P305">
            <v>1516</v>
          </cell>
          <cell r="Q305">
            <v>5765</v>
          </cell>
          <cell r="R305">
            <v>2733</v>
          </cell>
          <cell r="S305">
            <v>759</v>
          </cell>
          <cell r="T305">
            <v>757</v>
          </cell>
          <cell r="U305">
            <v>1516</v>
          </cell>
          <cell r="V305">
            <v>354</v>
          </cell>
          <cell r="W305">
            <v>114</v>
          </cell>
          <cell r="X305">
            <v>63</v>
          </cell>
          <cell r="Y305">
            <v>63</v>
          </cell>
          <cell r="Z305">
            <v>114</v>
          </cell>
          <cell r="AA305">
            <v>102</v>
          </cell>
          <cell r="AB305">
            <v>33</v>
          </cell>
          <cell r="AC305">
            <v>18</v>
          </cell>
          <cell r="AD305">
            <v>18</v>
          </cell>
          <cell r="AE305">
            <v>33</v>
          </cell>
          <cell r="AF305">
            <v>72</v>
          </cell>
          <cell r="AG305">
            <v>18</v>
          </cell>
          <cell r="AH305">
            <v>18</v>
          </cell>
          <cell r="AI305">
            <v>18</v>
          </cell>
          <cell r="AJ305">
            <v>18</v>
          </cell>
          <cell r="AK305">
            <v>30</v>
          </cell>
          <cell r="AL305">
            <v>15</v>
          </cell>
          <cell r="AM305">
            <v>0</v>
          </cell>
          <cell r="AN305">
            <v>0</v>
          </cell>
          <cell r="AO305">
            <v>15</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0</v>
          </cell>
          <cell r="BF305">
            <v>0</v>
          </cell>
          <cell r="BG305">
            <v>0</v>
          </cell>
          <cell r="BH305">
            <v>0</v>
          </cell>
          <cell r="BI305">
            <v>0</v>
          </cell>
          <cell r="BJ305">
            <v>0</v>
          </cell>
          <cell r="BK305">
            <v>0</v>
          </cell>
          <cell r="BL305">
            <v>0</v>
          </cell>
          <cell r="BM305">
            <v>0</v>
          </cell>
          <cell r="BN305">
            <v>0</v>
          </cell>
          <cell r="BO305">
            <v>0</v>
          </cell>
          <cell r="BP305">
            <v>0</v>
          </cell>
          <cell r="BQ305">
            <v>0</v>
          </cell>
          <cell r="BR305">
            <v>0</v>
          </cell>
          <cell r="BS305">
            <v>0</v>
          </cell>
          <cell r="BT305">
            <v>0</v>
          </cell>
          <cell r="BU305">
            <v>0</v>
          </cell>
          <cell r="BV305">
            <v>0</v>
          </cell>
          <cell r="BW305">
            <v>0</v>
          </cell>
          <cell r="BX305">
            <v>0</v>
          </cell>
          <cell r="BY305">
            <v>252</v>
          </cell>
          <cell r="BZ305">
            <v>81</v>
          </cell>
          <cell r="CA305">
            <v>45</v>
          </cell>
          <cell r="CB305">
            <v>45</v>
          </cell>
          <cell r="CC305">
            <v>81</v>
          </cell>
          <cell r="CD305">
            <v>0</v>
          </cell>
          <cell r="CE305">
            <v>0</v>
          </cell>
          <cell r="CF305">
            <v>0</v>
          </cell>
          <cell r="CG305">
            <v>0</v>
          </cell>
          <cell r="CH305">
            <v>0</v>
          </cell>
          <cell r="CI305">
            <v>2564</v>
          </cell>
          <cell r="CJ305">
            <v>645</v>
          </cell>
          <cell r="CK305">
            <v>641</v>
          </cell>
          <cell r="CL305">
            <v>639</v>
          </cell>
          <cell r="CM305">
            <v>639</v>
          </cell>
          <cell r="CN305">
            <v>2188</v>
          </cell>
          <cell r="CO305">
            <v>549</v>
          </cell>
          <cell r="CP305">
            <v>547</v>
          </cell>
          <cell r="CQ305">
            <v>546</v>
          </cell>
          <cell r="CR305">
            <v>546</v>
          </cell>
          <cell r="CS305">
            <v>0</v>
          </cell>
          <cell r="CT305">
            <v>0</v>
          </cell>
          <cell r="CU305">
            <v>0</v>
          </cell>
          <cell r="CV305">
            <v>0</v>
          </cell>
          <cell r="CW305">
            <v>0</v>
          </cell>
          <cell r="CX305">
            <v>376</v>
          </cell>
          <cell r="CY305">
            <v>96</v>
          </cell>
          <cell r="CZ305">
            <v>94</v>
          </cell>
          <cell r="DA305">
            <v>93</v>
          </cell>
          <cell r="DB305">
            <v>93</v>
          </cell>
          <cell r="DC305">
            <v>0</v>
          </cell>
          <cell r="DD305">
            <v>0</v>
          </cell>
          <cell r="DE305">
            <v>0</v>
          </cell>
          <cell r="DF305">
            <v>0</v>
          </cell>
          <cell r="DG305">
            <v>0</v>
          </cell>
          <cell r="DH305">
            <v>0</v>
          </cell>
          <cell r="DI305">
            <v>0</v>
          </cell>
          <cell r="DJ305">
            <v>0</v>
          </cell>
          <cell r="DK305">
            <v>0</v>
          </cell>
          <cell r="DL305">
            <v>0</v>
          </cell>
          <cell r="DM305">
            <v>0</v>
          </cell>
          <cell r="DN305">
            <v>0</v>
          </cell>
          <cell r="DO305">
            <v>0</v>
          </cell>
          <cell r="DP305">
            <v>0</v>
          </cell>
          <cell r="DQ305">
            <v>0</v>
          </cell>
          <cell r="DR305">
            <v>0</v>
          </cell>
          <cell r="DS305">
            <v>0</v>
          </cell>
          <cell r="DT305">
            <v>0</v>
          </cell>
          <cell r="DU305">
            <v>0</v>
          </cell>
          <cell r="DV305">
            <v>0</v>
          </cell>
          <cell r="DW305">
            <v>105</v>
          </cell>
          <cell r="DX305">
            <v>105</v>
          </cell>
          <cell r="DY305">
            <v>0</v>
          </cell>
          <cell r="DZ305">
            <v>0</v>
          </cell>
          <cell r="EA305">
            <v>0</v>
          </cell>
          <cell r="EB305">
            <v>0</v>
          </cell>
          <cell r="EC305">
            <v>0</v>
          </cell>
          <cell r="ED305">
            <v>0</v>
          </cell>
          <cell r="EE305">
            <v>0</v>
          </cell>
          <cell r="EF305">
            <v>0</v>
          </cell>
          <cell r="EG305">
            <v>0</v>
          </cell>
          <cell r="EH305">
            <v>0</v>
          </cell>
          <cell r="EI305">
            <v>0</v>
          </cell>
          <cell r="EJ305">
            <v>0</v>
          </cell>
          <cell r="EK305">
            <v>0</v>
          </cell>
          <cell r="EL305">
            <v>0</v>
          </cell>
          <cell r="EM305">
            <v>0</v>
          </cell>
          <cell r="EN305">
            <v>0</v>
          </cell>
          <cell r="EO305">
            <v>0</v>
          </cell>
          <cell r="EP305">
            <v>0</v>
          </cell>
          <cell r="EQ305">
            <v>0</v>
          </cell>
          <cell r="ER305">
            <v>0</v>
          </cell>
          <cell r="ES305">
            <v>0</v>
          </cell>
          <cell r="ET305">
            <v>0</v>
          </cell>
          <cell r="EU305">
            <v>0</v>
          </cell>
          <cell r="EV305">
            <v>0</v>
          </cell>
          <cell r="EW305">
            <v>0</v>
          </cell>
          <cell r="EX305">
            <v>0</v>
          </cell>
          <cell r="EY305">
            <v>0</v>
          </cell>
          <cell r="EZ305">
            <v>0</v>
          </cell>
          <cell r="FA305">
            <v>0</v>
          </cell>
          <cell r="FB305">
            <v>0</v>
          </cell>
          <cell r="FC305">
            <v>0</v>
          </cell>
          <cell r="FD305">
            <v>0</v>
          </cell>
          <cell r="FE305">
            <v>0</v>
          </cell>
          <cell r="FF305">
            <v>0</v>
          </cell>
          <cell r="FG305">
            <v>0</v>
          </cell>
          <cell r="FH305">
            <v>0</v>
          </cell>
          <cell r="FI305">
            <v>0</v>
          </cell>
          <cell r="FJ305">
            <v>0</v>
          </cell>
          <cell r="FK305">
            <v>0</v>
          </cell>
          <cell r="FL305">
            <v>0</v>
          </cell>
          <cell r="FM305">
            <v>0</v>
          </cell>
          <cell r="FN305">
            <v>0</v>
          </cell>
          <cell r="FO305">
            <v>0</v>
          </cell>
          <cell r="FP305">
            <v>0</v>
          </cell>
          <cell r="FQ305">
            <v>0</v>
          </cell>
          <cell r="FR305">
            <v>0</v>
          </cell>
          <cell r="FS305">
            <v>0</v>
          </cell>
          <cell r="FT305">
            <v>0</v>
          </cell>
          <cell r="FU305">
            <v>24</v>
          </cell>
          <cell r="FV305">
            <v>6</v>
          </cell>
          <cell r="FW305">
            <v>6</v>
          </cell>
          <cell r="FX305">
            <v>6</v>
          </cell>
          <cell r="FY305">
            <v>6</v>
          </cell>
          <cell r="FZ305">
            <v>0</v>
          </cell>
          <cell r="GA305">
            <v>0</v>
          </cell>
          <cell r="GB305">
            <v>0</v>
          </cell>
          <cell r="GC305">
            <v>0</v>
          </cell>
          <cell r="GD305">
            <v>0</v>
          </cell>
          <cell r="GE305">
            <v>1500</v>
          </cell>
          <cell r="GF305">
            <v>729</v>
          </cell>
          <cell r="GG305">
            <v>21</v>
          </cell>
          <cell r="GH305">
            <v>21</v>
          </cell>
          <cell r="GI305">
            <v>729</v>
          </cell>
          <cell r="GJ305">
            <v>24</v>
          </cell>
          <cell r="GK305">
            <v>6</v>
          </cell>
          <cell r="GL305">
            <v>6</v>
          </cell>
          <cell r="GM305">
            <v>6</v>
          </cell>
          <cell r="GN305">
            <v>6</v>
          </cell>
          <cell r="GO305">
            <v>36</v>
          </cell>
          <cell r="GP305">
            <v>9</v>
          </cell>
          <cell r="GQ305">
            <v>9</v>
          </cell>
          <cell r="GR305">
            <v>9</v>
          </cell>
          <cell r="GS305">
            <v>9</v>
          </cell>
          <cell r="GT305">
            <v>0</v>
          </cell>
          <cell r="GU305">
            <v>0</v>
          </cell>
          <cell r="GV305">
            <v>0</v>
          </cell>
          <cell r="GW305">
            <v>0</v>
          </cell>
          <cell r="GX305">
            <v>0</v>
          </cell>
          <cell r="GY305">
            <v>52</v>
          </cell>
          <cell r="GZ305">
            <v>13</v>
          </cell>
          <cell r="HA305">
            <v>13</v>
          </cell>
          <cell r="HB305">
            <v>13</v>
          </cell>
          <cell r="HC305">
            <v>13</v>
          </cell>
          <cell r="HD305">
            <v>0</v>
          </cell>
          <cell r="HE305">
            <v>0</v>
          </cell>
          <cell r="HF305">
            <v>0</v>
          </cell>
          <cell r="HG305">
            <v>0</v>
          </cell>
          <cell r="HH305">
            <v>0</v>
          </cell>
          <cell r="HI305">
            <v>1106</v>
          </cell>
          <cell r="HJ305">
            <v>1106</v>
          </cell>
          <cell r="HK305">
            <v>0</v>
          </cell>
          <cell r="HL305">
            <v>0</v>
          </cell>
          <cell r="HM305">
            <v>0</v>
          </cell>
          <cell r="HN305">
            <v>10</v>
          </cell>
          <cell r="HO305">
            <v>10</v>
          </cell>
          <cell r="HP305">
            <v>0</v>
          </cell>
          <cell r="HQ305">
            <v>0</v>
          </cell>
          <cell r="HR305">
            <v>0</v>
          </cell>
          <cell r="HS305">
            <v>655</v>
          </cell>
          <cell r="HT305">
            <v>655</v>
          </cell>
          <cell r="HU305">
            <v>0</v>
          </cell>
          <cell r="HV305">
            <v>0</v>
          </cell>
          <cell r="HW305">
            <v>0</v>
          </cell>
          <cell r="HX305">
            <v>438</v>
          </cell>
          <cell r="HY305">
            <v>438</v>
          </cell>
          <cell r="HZ305">
            <v>0</v>
          </cell>
          <cell r="IA305">
            <v>0</v>
          </cell>
          <cell r="IB305">
            <v>0</v>
          </cell>
          <cell r="IC305">
            <v>3</v>
          </cell>
          <cell r="ID305">
            <v>3</v>
          </cell>
          <cell r="IE305">
            <v>0</v>
          </cell>
          <cell r="IF305">
            <v>0</v>
          </cell>
          <cell r="IG305">
            <v>0</v>
          </cell>
          <cell r="IH305">
            <v>0</v>
          </cell>
          <cell r="II305">
            <v>0</v>
          </cell>
          <cell r="IJ305">
            <v>0</v>
          </cell>
          <cell r="IK305">
            <v>0</v>
          </cell>
          <cell r="IL305">
            <v>0</v>
          </cell>
          <cell r="IM305">
            <v>0</v>
          </cell>
          <cell r="IN305">
            <v>0</v>
          </cell>
          <cell r="IO305">
            <v>0</v>
          </cell>
          <cell r="IP305">
            <v>0</v>
          </cell>
          <cell r="IQ305">
            <v>0</v>
          </cell>
        </row>
        <row r="306">
          <cell r="B306">
            <v>41593</v>
          </cell>
          <cell r="C306">
            <v>10390</v>
          </cell>
          <cell r="D306">
            <v>10391</v>
          </cell>
          <cell r="E306">
            <v>10293</v>
          </cell>
          <cell r="F306">
            <v>10519</v>
          </cell>
          <cell r="G306">
            <v>44.6</v>
          </cell>
          <cell r="H306">
            <v>44.5</v>
          </cell>
          <cell r="I306">
            <v>44.5</v>
          </cell>
          <cell r="J306">
            <v>44.1</v>
          </cell>
          <cell r="K306">
            <v>45.1</v>
          </cell>
          <cell r="L306">
            <v>41593</v>
          </cell>
          <cell r="M306">
            <v>11011</v>
          </cell>
          <cell r="N306">
            <v>10318</v>
          </cell>
          <cell r="O306">
            <v>10157</v>
          </cell>
          <cell r="P306">
            <v>10107</v>
          </cell>
          <cell r="Q306">
            <v>41593</v>
          </cell>
          <cell r="R306">
            <v>11011</v>
          </cell>
          <cell r="S306">
            <v>10318</v>
          </cell>
          <cell r="T306">
            <v>10157</v>
          </cell>
          <cell r="U306">
            <v>10107</v>
          </cell>
          <cell r="V306">
            <v>0</v>
          </cell>
          <cell r="W306">
            <v>0</v>
          </cell>
          <cell r="X306">
            <v>0</v>
          </cell>
          <cell r="Y306">
            <v>0</v>
          </cell>
          <cell r="Z306">
            <v>0</v>
          </cell>
          <cell r="AA306">
            <v>0</v>
          </cell>
          <cell r="AB306">
            <v>0</v>
          </cell>
          <cell r="AC306">
            <v>0</v>
          </cell>
          <cell r="AD306">
            <v>0</v>
          </cell>
          <cell r="AE306">
            <v>0</v>
          </cell>
          <cell r="AF306">
            <v>0</v>
          </cell>
          <cell r="AG306">
            <v>0</v>
          </cell>
          <cell r="AH306">
            <v>0</v>
          </cell>
          <cell r="AI306">
            <v>0</v>
          </cell>
          <cell r="AJ306">
            <v>0</v>
          </cell>
          <cell r="AK306">
            <v>0</v>
          </cell>
          <cell r="AL306">
            <v>0</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0</v>
          </cell>
          <cell r="BF306">
            <v>0</v>
          </cell>
          <cell r="BG306">
            <v>0</v>
          </cell>
          <cell r="BH306">
            <v>0</v>
          </cell>
          <cell r="BI306">
            <v>0</v>
          </cell>
          <cell r="BJ306">
            <v>0</v>
          </cell>
          <cell r="BK306">
            <v>0</v>
          </cell>
          <cell r="BL306">
            <v>0</v>
          </cell>
          <cell r="BM306">
            <v>0</v>
          </cell>
          <cell r="BN306">
            <v>0</v>
          </cell>
          <cell r="BO306">
            <v>0</v>
          </cell>
          <cell r="BP306">
            <v>0</v>
          </cell>
          <cell r="BQ306">
            <v>0</v>
          </cell>
          <cell r="BR306">
            <v>0</v>
          </cell>
          <cell r="BS306">
            <v>0</v>
          </cell>
          <cell r="BT306">
            <v>0</v>
          </cell>
          <cell r="BU306">
            <v>0</v>
          </cell>
          <cell r="BV306">
            <v>0</v>
          </cell>
          <cell r="BW306">
            <v>0</v>
          </cell>
          <cell r="BX306">
            <v>0</v>
          </cell>
          <cell r="BY306">
            <v>0</v>
          </cell>
          <cell r="BZ306">
            <v>0</v>
          </cell>
          <cell r="CA306">
            <v>0</v>
          </cell>
          <cell r="CB306">
            <v>0</v>
          </cell>
          <cell r="CC306">
            <v>0</v>
          </cell>
          <cell r="CD306">
            <v>0</v>
          </cell>
          <cell r="CE306">
            <v>0</v>
          </cell>
          <cell r="CF306">
            <v>0</v>
          </cell>
          <cell r="CG306">
            <v>0</v>
          </cell>
          <cell r="CH306">
            <v>0</v>
          </cell>
          <cell r="CI306">
            <v>28789</v>
          </cell>
          <cell r="CJ306">
            <v>7195</v>
          </cell>
          <cell r="CK306">
            <v>7197</v>
          </cell>
          <cell r="CL306">
            <v>7198</v>
          </cell>
          <cell r="CM306">
            <v>7199</v>
          </cell>
          <cell r="CN306">
            <v>22533</v>
          </cell>
          <cell r="CO306">
            <v>5632</v>
          </cell>
          <cell r="CP306">
            <v>5633</v>
          </cell>
          <cell r="CQ306">
            <v>5634</v>
          </cell>
          <cell r="CR306">
            <v>5634</v>
          </cell>
          <cell r="CS306">
            <v>0</v>
          </cell>
          <cell r="CT306">
            <v>0</v>
          </cell>
          <cell r="CU306">
            <v>0</v>
          </cell>
          <cell r="CV306">
            <v>0</v>
          </cell>
          <cell r="CW306">
            <v>0</v>
          </cell>
          <cell r="CX306">
            <v>4325</v>
          </cell>
          <cell r="CY306">
            <v>1081</v>
          </cell>
          <cell r="CZ306">
            <v>1081</v>
          </cell>
          <cell r="DA306">
            <v>1081</v>
          </cell>
          <cell r="DB306">
            <v>1082</v>
          </cell>
          <cell r="DC306">
            <v>0</v>
          </cell>
          <cell r="DD306">
            <v>0</v>
          </cell>
          <cell r="DE306">
            <v>0</v>
          </cell>
          <cell r="DF306">
            <v>0</v>
          </cell>
          <cell r="DG306">
            <v>0</v>
          </cell>
          <cell r="DH306">
            <v>0</v>
          </cell>
          <cell r="DI306">
            <v>0</v>
          </cell>
          <cell r="DJ306">
            <v>0</v>
          </cell>
          <cell r="DK306">
            <v>0</v>
          </cell>
          <cell r="DL306">
            <v>0</v>
          </cell>
          <cell r="DM306">
            <v>1931</v>
          </cell>
          <cell r="DN306">
            <v>482</v>
          </cell>
          <cell r="DO306">
            <v>483</v>
          </cell>
          <cell r="DP306">
            <v>483</v>
          </cell>
          <cell r="DQ306">
            <v>483</v>
          </cell>
          <cell r="DR306">
            <v>0</v>
          </cell>
          <cell r="DS306">
            <v>0</v>
          </cell>
          <cell r="DT306">
            <v>0</v>
          </cell>
          <cell r="DU306">
            <v>0</v>
          </cell>
          <cell r="DV306">
            <v>0</v>
          </cell>
          <cell r="DW306">
            <v>0</v>
          </cell>
          <cell r="DX306">
            <v>0</v>
          </cell>
          <cell r="DY306">
            <v>0</v>
          </cell>
          <cell r="DZ306">
            <v>0</v>
          </cell>
          <cell r="EA306">
            <v>0</v>
          </cell>
          <cell r="EB306">
            <v>0</v>
          </cell>
          <cell r="EC306">
            <v>0</v>
          </cell>
          <cell r="ED306">
            <v>0</v>
          </cell>
          <cell r="EE306">
            <v>0</v>
          </cell>
          <cell r="EF306">
            <v>0</v>
          </cell>
          <cell r="EG306">
            <v>0</v>
          </cell>
          <cell r="EH306">
            <v>0</v>
          </cell>
          <cell r="EI306">
            <v>0</v>
          </cell>
          <cell r="EJ306">
            <v>0</v>
          </cell>
          <cell r="EK306">
            <v>0</v>
          </cell>
          <cell r="EL306">
            <v>0</v>
          </cell>
          <cell r="EM306">
            <v>0</v>
          </cell>
          <cell r="EN306">
            <v>0</v>
          </cell>
          <cell r="EO306">
            <v>0</v>
          </cell>
          <cell r="EP306">
            <v>0</v>
          </cell>
          <cell r="EQ306">
            <v>600</v>
          </cell>
          <cell r="ER306">
            <v>150</v>
          </cell>
          <cell r="ES306">
            <v>150</v>
          </cell>
          <cell r="ET306">
            <v>150</v>
          </cell>
          <cell r="EU306">
            <v>150</v>
          </cell>
          <cell r="EV306">
            <v>150</v>
          </cell>
          <cell r="EW306">
            <v>37</v>
          </cell>
          <cell r="EX306">
            <v>38</v>
          </cell>
          <cell r="EY306">
            <v>37</v>
          </cell>
          <cell r="EZ306">
            <v>38</v>
          </cell>
          <cell r="FA306">
            <v>0</v>
          </cell>
          <cell r="FB306">
            <v>0</v>
          </cell>
          <cell r="FC306">
            <v>0</v>
          </cell>
          <cell r="FD306">
            <v>0</v>
          </cell>
          <cell r="FE306">
            <v>0</v>
          </cell>
          <cell r="FF306">
            <v>0</v>
          </cell>
          <cell r="FG306">
            <v>0</v>
          </cell>
          <cell r="FH306">
            <v>0</v>
          </cell>
          <cell r="FI306">
            <v>0</v>
          </cell>
          <cell r="FJ306">
            <v>0</v>
          </cell>
          <cell r="FK306">
            <v>0</v>
          </cell>
          <cell r="FL306">
            <v>0</v>
          </cell>
          <cell r="FM306">
            <v>0</v>
          </cell>
          <cell r="FN306">
            <v>0</v>
          </cell>
          <cell r="FO306">
            <v>0</v>
          </cell>
          <cell r="FP306">
            <v>0</v>
          </cell>
          <cell r="FQ306">
            <v>0</v>
          </cell>
          <cell r="FR306">
            <v>0</v>
          </cell>
          <cell r="FS306">
            <v>0</v>
          </cell>
          <cell r="FT306">
            <v>0</v>
          </cell>
          <cell r="FU306">
            <v>0</v>
          </cell>
          <cell r="FV306">
            <v>0</v>
          </cell>
          <cell r="FW306">
            <v>0</v>
          </cell>
          <cell r="FX306">
            <v>0</v>
          </cell>
          <cell r="FY306">
            <v>0</v>
          </cell>
          <cell r="FZ306">
            <v>4581</v>
          </cell>
          <cell r="GA306">
            <v>1145</v>
          </cell>
          <cell r="GB306">
            <v>1145</v>
          </cell>
          <cell r="GC306">
            <v>1145</v>
          </cell>
          <cell r="GD306">
            <v>1146</v>
          </cell>
          <cell r="GE306">
            <v>0</v>
          </cell>
          <cell r="GF306">
            <v>0</v>
          </cell>
          <cell r="GG306">
            <v>0</v>
          </cell>
          <cell r="GH306">
            <v>0</v>
          </cell>
          <cell r="GI306">
            <v>0</v>
          </cell>
          <cell r="GJ306">
            <v>825</v>
          </cell>
          <cell r="GK306">
            <v>206</v>
          </cell>
          <cell r="GL306">
            <v>206</v>
          </cell>
          <cell r="GM306">
            <v>206</v>
          </cell>
          <cell r="GN306">
            <v>207</v>
          </cell>
          <cell r="GO306">
            <v>2263</v>
          </cell>
          <cell r="GP306">
            <v>565</v>
          </cell>
          <cell r="GQ306">
            <v>566</v>
          </cell>
          <cell r="GR306">
            <v>566</v>
          </cell>
          <cell r="GS306">
            <v>566</v>
          </cell>
          <cell r="GT306">
            <v>2034</v>
          </cell>
          <cell r="GU306">
            <v>508</v>
          </cell>
          <cell r="GV306">
            <v>509</v>
          </cell>
          <cell r="GW306">
            <v>509</v>
          </cell>
          <cell r="GX306">
            <v>508</v>
          </cell>
          <cell r="GY306">
            <v>200</v>
          </cell>
          <cell r="GZ306">
            <v>50</v>
          </cell>
          <cell r="HA306">
            <v>50</v>
          </cell>
          <cell r="HB306">
            <v>50</v>
          </cell>
          <cell r="HC306">
            <v>50</v>
          </cell>
          <cell r="HD306">
            <v>225</v>
          </cell>
          <cell r="HE306">
            <v>56</v>
          </cell>
          <cell r="HF306">
            <v>56</v>
          </cell>
          <cell r="HG306">
            <v>56</v>
          </cell>
          <cell r="HH306">
            <v>57</v>
          </cell>
          <cell r="HI306">
            <v>1416</v>
          </cell>
          <cell r="HJ306">
            <v>379</v>
          </cell>
          <cell r="HK306">
            <v>369</v>
          </cell>
          <cell r="HL306">
            <v>359</v>
          </cell>
          <cell r="HM306">
            <v>309</v>
          </cell>
          <cell r="HN306">
            <v>15</v>
          </cell>
          <cell r="HO306">
            <v>0</v>
          </cell>
          <cell r="HP306">
            <v>0</v>
          </cell>
          <cell r="HQ306">
            <v>0</v>
          </cell>
          <cell r="HR306">
            <v>15</v>
          </cell>
          <cell r="HS306">
            <v>1401</v>
          </cell>
          <cell r="HT306">
            <v>379</v>
          </cell>
          <cell r="HU306">
            <v>369</v>
          </cell>
          <cell r="HV306">
            <v>359</v>
          </cell>
          <cell r="HW306">
            <v>294</v>
          </cell>
          <cell r="HX306">
            <v>0</v>
          </cell>
          <cell r="HY306">
            <v>0</v>
          </cell>
          <cell r="HZ306">
            <v>0</v>
          </cell>
          <cell r="IA306">
            <v>0</v>
          </cell>
          <cell r="IB306">
            <v>0</v>
          </cell>
          <cell r="IC306">
            <v>0</v>
          </cell>
          <cell r="ID306">
            <v>0</v>
          </cell>
          <cell r="IE306">
            <v>0</v>
          </cell>
          <cell r="IF306">
            <v>0</v>
          </cell>
          <cell r="IG306">
            <v>0</v>
          </cell>
          <cell r="IH306">
            <v>0</v>
          </cell>
          <cell r="II306">
            <v>0</v>
          </cell>
          <cell r="IJ306">
            <v>0</v>
          </cell>
          <cell r="IK306">
            <v>0</v>
          </cell>
          <cell r="IL306">
            <v>0</v>
          </cell>
          <cell r="IM306">
            <v>443</v>
          </cell>
          <cell r="IN306">
            <v>243</v>
          </cell>
          <cell r="IO306">
            <v>168</v>
          </cell>
          <cell r="IP306">
            <v>18</v>
          </cell>
          <cell r="IQ306">
            <v>14</v>
          </cell>
        </row>
        <row r="307">
          <cell r="B307">
            <v>156587</v>
          </cell>
          <cell r="C307">
            <v>32433</v>
          </cell>
          <cell r="D307">
            <v>32675</v>
          </cell>
          <cell r="E307">
            <v>42401</v>
          </cell>
          <cell r="F307">
            <v>49078</v>
          </cell>
          <cell r="G307">
            <v>76.900000000000006</v>
          </cell>
          <cell r="H307">
            <v>76.400000000000006</v>
          </cell>
          <cell r="I307">
            <v>72.5</v>
          </cell>
          <cell r="J307">
            <v>77.400000000000006</v>
          </cell>
          <cell r="K307">
            <v>79.900000000000006</v>
          </cell>
          <cell r="L307">
            <v>123887</v>
          </cell>
          <cell r="M307">
            <v>25665</v>
          </cell>
          <cell r="N307">
            <v>25850</v>
          </cell>
          <cell r="O307">
            <v>26150</v>
          </cell>
          <cell r="P307">
            <v>46222</v>
          </cell>
          <cell r="Q307">
            <v>123887</v>
          </cell>
          <cell r="R307">
            <v>25665</v>
          </cell>
          <cell r="S307">
            <v>25850</v>
          </cell>
          <cell r="T307">
            <v>26150</v>
          </cell>
          <cell r="U307">
            <v>46222</v>
          </cell>
          <cell r="V307">
            <v>2760</v>
          </cell>
          <cell r="W307">
            <v>690</v>
          </cell>
          <cell r="X307">
            <v>690</v>
          </cell>
          <cell r="Y307">
            <v>690</v>
          </cell>
          <cell r="Z307">
            <v>690</v>
          </cell>
          <cell r="AA307">
            <v>0</v>
          </cell>
          <cell r="AB307">
            <v>0</v>
          </cell>
          <cell r="AC307">
            <v>0</v>
          </cell>
          <cell r="AD307">
            <v>0</v>
          </cell>
          <cell r="AE307">
            <v>0</v>
          </cell>
          <cell r="AF307">
            <v>0</v>
          </cell>
          <cell r="AG307">
            <v>0</v>
          </cell>
          <cell r="AH307">
            <v>0</v>
          </cell>
          <cell r="AI307">
            <v>0</v>
          </cell>
          <cell r="AJ307">
            <v>0</v>
          </cell>
          <cell r="AK307">
            <v>0</v>
          </cell>
          <cell r="AL307">
            <v>0</v>
          </cell>
          <cell r="AM307">
            <v>0</v>
          </cell>
          <cell r="AN307">
            <v>0</v>
          </cell>
          <cell r="AO307">
            <v>0</v>
          </cell>
          <cell r="AP307">
            <v>0</v>
          </cell>
          <cell r="AQ307">
            <v>0</v>
          </cell>
          <cell r="AR307">
            <v>0</v>
          </cell>
          <cell r="AS307">
            <v>0</v>
          </cell>
          <cell r="AT307">
            <v>0</v>
          </cell>
          <cell r="AU307">
            <v>96</v>
          </cell>
          <cell r="AV307">
            <v>24</v>
          </cell>
          <cell r="AW307">
            <v>24</v>
          </cell>
          <cell r="AX307">
            <v>24</v>
          </cell>
          <cell r="AY307">
            <v>24</v>
          </cell>
          <cell r="AZ307">
            <v>0</v>
          </cell>
          <cell r="BA307">
            <v>0</v>
          </cell>
          <cell r="BB307">
            <v>0</v>
          </cell>
          <cell r="BC307">
            <v>0</v>
          </cell>
          <cell r="BD307">
            <v>0</v>
          </cell>
          <cell r="BE307">
            <v>0</v>
          </cell>
          <cell r="BF307">
            <v>0</v>
          </cell>
          <cell r="BG307">
            <v>0</v>
          </cell>
          <cell r="BH307">
            <v>0</v>
          </cell>
          <cell r="BI307">
            <v>0</v>
          </cell>
          <cell r="BJ307">
            <v>0</v>
          </cell>
          <cell r="BK307">
            <v>0</v>
          </cell>
          <cell r="BL307">
            <v>0</v>
          </cell>
          <cell r="BM307">
            <v>0</v>
          </cell>
          <cell r="BN307">
            <v>0</v>
          </cell>
          <cell r="BO307">
            <v>0</v>
          </cell>
          <cell r="BP307">
            <v>0</v>
          </cell>
          <cell r="BQ307">
            <v>0</v>
          </cell>
          <cell r="BR307">
            <v>0</v>
          </cell>
          <cell r="BS307">
            <v>0</v>
          </cell>
          <cell r="BT307">
            <v>96</v>
          </cell>
          <cell r="BU307">
            <v>24</v>
          </cell>
          <cell r="BV307">
            <v>24</v>
          </cell>
          <cell r="BW307">
            <v>24</v>
          </cell>
          <cell r="BX307">
            <v>24</v>
          </cell>
          <cell r="BY307">
            <v>0</v>
          </cell>
          <cell r="BZ307">
            <v>0</v>
          </cell>
          <cell r="CA307">
            <v>0</v>
          </cell>
          <cell r="CB307">
            <v>0</v>
          </cell>
          <cell r="CC307">
            <v>0</v>
          </cell>
          <cell r="CD307">
            <v>2664</v>
          </cell>
          <cell r="CE307">
            <v>666</v>
          </cell>
          <cell r="CF307">
            <v>666</v>
          </cell>
          <cell r="CG307">
            <v>666</v>
          </cell>
          <cell r="CH307">
            <v>666</v>
          </cell>
          <cell r="CI307">
            <v>71328</v>
          </cell>
          <cell r="CJ307">
            <v>13164</v>
          </cell>
          <cell r="CK307">
            <v>13164</v>
          </cell>
          <cell r="CL307">
            <v>13164</v>
          </cell>
          <cell r="CM307">
            <v>31836</v>
          </cell>
          <cell r="CN307">
            <v>66072</v>
          </cell>
          <cell r="CO307">
            <v>11850</v>
          </cell>
          <cell r="CP307">
            <v>11850</v>
          </cell>
          <cell r="CQ307">
            <v>11850</v>
          </cell>
          <cell r="CR307">
            <v>30522</v>
          </cell>
          <cell r="CS307">
            <v>564</v>
          </cell>
          <cell r="CT307">
            <v>141</v>
          </cell>
          <cell r="CU307">
            <v>141</v>
          </cell>
          <cell r="CV307">
            <v>141</v>
          </cell>
          <cell r="CW307">
            <v>141</v>
          </cell>
          <cell r="CX307">
            <v>3924</v>
          </cell>
          <cell r="CY307">
            <v>981</v>
          </cell>
          <cell r="CZ307">
            <v>981</v>
          </cell>
          <cell r="DA307">
            <v>981</v>
          </cell>
          <cell r="DB307">
            <v>981</v>
          </cell>
          <cell r="DC307">
            <v>768</v>
          </cell>
          <cell r="DD307">
            <v>192</v>
          </cell>
          <cell r="DE307">
            <v>192</v>
          </cell>
          <cell r="DF307">
            <v>192</v>
          </cell>
          <cell r="DG307">
            <v>192</v>
          </cell>
          <cell r="DH307">
            <v>0</v>
          </cell>
          <cell r="DI307">
            <v>0</v>
          </cell>
          <cell r="DJ307">
            <v>0</v>
          </cell>
          <cell r="DK307">
            <v>0</v>
          </cell>
          <cell r="DL307">
            <v>0</v>
          </cell>
          <cell r="DM307">
            <v>0</v>
          </cell>
          <cell r="DN307">
            <v>0</v>
          </cell>
          <cell r="DO307">
            <v>0</v>
          </cell>
          <cell r="DP307">
            <v>0</v>
          </cell>
          <cell r="DQ307">
            <v>0</v>
          </cell>
          <cell r="DR307">
            <v>0</v>
          </cell>
          <cell r="DS307">
            <v>0</v>
          </cell>
          <cell r="DT307">
            <v>0</v>
          </cell>
          <cell r="DU307">
            <v>0</v>
          </cell>
          <cell r="DV307">
            <v>0</v>
          </cell>
          <cell r="DW307">
            <v>0</v>
          </cell>
          <cell r="DX307">
            <v>0</v>
          </cell>
          <cell r="DY307">
            <v>0</v>
          </cell>
          <cell r="DZ307">
            <v>0</v>
          </cell>
          <cell r="EA307">
            <v>0</v>
          </cell>
          <cell r="EB307">
            <v>0</v>
          </cell>
          <cell r="EC307">
            <v>0</v>
          </cell>
          <cell r="ED307">
            <v>0</v>
          </cell>
          <cell r="EE307">
            <v>0</v>
          </cell>
          <cell r="EF307">
            <v>0</v>
          </cell>
          <cell r="EG307">
            <v>0</v>
          </cell>
          <cell r="EH307">
            <v>0</v>
          </cell>
          <cell r="EI307">
            <v>0</v>
          </cell>
          <cell r="EJ307">
            <v>0</v>
          </cell>
          <cell r="EK307">
            <v>0</v>
          </cell>
          <cell r="EL307">
            <v>0</v>
          </cell>
          <cell r="EM307">
            <v>0</v>
          </cell>
          <cell r="EN307">
            <v>0</v>
          </cell>
          <cell r="EO307">
            <v>0</v>
          </cell>
          <cell r="EP307">
            <v>0</v>
          </cell>
          <cell r="EQ307">
            <v>3096</v>
          </cell>
          <cell r="ER307">
            <v>774</v>
          </cell>
          <cell r="ES307">
            <v>774</v>
          </cell>
          <cell r="ET307">
            <v>774</v>
          </cell>
          <cell r="EU307">
            <v>774</v>
          </cell>
          <cell r="EV307">
            <v>444</v>
          </cell>
          <cell r="EW307">
            <v>111</v>
          </cell>
          <cell r="EX307">
            <v>111</v>
          </cell>
          <cell r="EY307">
            <v>111</v>
          </cell>
          <cell r="EZ307">
            <v>111</v>
          </cell>
          <cell r="FA307">
            <v>0</v>
          </cell>
          <cell r="FB307">
            <v>0</v>
          </cell>
          <cell r="FC307">
            <v>0</v>
          </cell>
          <cell r="FD307">
            <v>0</v>
          </cell>
          <cell r="FE307">
            <v>0</v>
          </cell>
          <cell r="FF307">
            <v>600</v>
          </cell>
          <cell r="FG307">
            <v>150</v>
          </cell>
          <cell r="FH307">
            <v>150</v>
          </cell>
          <cell r="FI307">
            <v>150</v>
          </cell>
          <cell r="FJ307">
            <v>150</v>
          </cell>
          <cell r="FK307">
            <v>480</v>
          </cell>
          <cell r="FL307">
            <v>120</v>
          </cell>
          <cell r="FM307">
            <v>120</v>
          </cell>
          <cell r="FN307">
            <v>120</v>
          </cell>
          <cell r="FO307">
            <v>120</v>
          </cell>
          <cell r="FP307">
            <v>0</v>
          </cell>
          <cell r="FQ307">
            <v>0</v>
          </cell>
          <cell r="FR307">
            <v>0</v>
          </cell>
          <cell r="FS307">
            <v>0</v>
          </cell>
          <cell r="FT307">
            <v>0</v>
          </cell>
          <cell r="FU307">
            <v>0</v>
          </cell>
          <cell r="FV307">
            <v>0</v>
          </cell>
          <cell r="FW307">
            <v>0</v>
          </cell>
          <cell r="FX307">
            <v>0</v>
          </cell>
          <cell r="FY307">
            <v>0</v>
          </cell>
          <cell r="FZ307">
            <v>6912</v>
          </cell>
          <cell r="GA307">
            <v>1728</v>
          </cell>
          <cell r="GB307">
            <v>1728</v>
          </cell>
          <cell r="GC307">
            <v>1728</v>
          </cell>
          <cell r="GD307">
            <v>1728</v>
          </cell>
          <cell r="GE307">
            <v>0</v>
          </cell>
          <cell r="GF307">
            <v>0</v>
          </cell>
          <cell r="GG307">
            <v>0</v>
          </cell>
          <cell r="GH307">
            <v>0</v>
          </cell>
          <cell r="GI307">
            <v>0</v>
          </cell>
          <cell r="GJ307">
            <v>348</v>
          </cell>
          <cell r="GK307">
            <v>87</v>
          </cell>
          <cell r="GL307">
            <v>87</v>
          </cell>
          <cell r="GM307">
            <v>87</v>
          </cell>
          <cell r="GN307">
            <v>87</v>
          </cell>
          <cell r="GO307">
            <v>1296</v>
          </cell>
          <cell r="GP307">
            <v>324</v>
          </cell>
          <cell r="GQ307">
            <v>324</v>
          </cell>
          <cell r="GR307">
            <v>324</v>
          </cell>
          <cell r="GS307">
            <v>324</v>
          </cell>
          <cell r="GT307">
            <v>0</v>
          </cell>
          <cell r="GU307">
            <v>0</v>
          </cell>
          <cell r="GV307">
            <v>0</v>
          </cell>
          <cell r="GW307">
            <v>0</v>
          </cell>
          <cell r="GX307">
            <v>0</v>
          </cell>
          <cell r="GY307">
            <v>984</v>
          </cell>
          <cell r="GZ307">
            <v>246</v>
          </cell>
          <cell r="HA307">
            <v>246</v>
          </cell>
          <cell r="HB307">
            <v>246</v>
          </cell>
          <cell r="HC307">
            <v>246</v>
          </cell>
          <cell r="HD307">
            <v>0</v>
          </cell>
          <cell r="HE307">
            <v>0</v>
          </cell>
          <cell r="HF307">
            <v>0</v>
          </cell>
          <cell r="HG307">
            <v>0</v>
          </cell>
          <cell r="HH307">
            <v>0</v>
          </cell>
          <cell r="HI307">
            <v>29680</v>
          </cell>
          <cell r="HJ307">
            <v>7420</v>
          </cell>
          <cell r="HK307">
            <v>7420</v>
          </cell>
          <cell r="HL307">
            <v>7420</v>
          </cell>
          <cell r="HM307">
            <v>7420</v>
          </cell>
          <cell r="HN307">
            <v>0</v>
          </cell>
          <cell r="HO307">
            <v>0</v>
          </cell>
          <cell r="HP307">
            <v>0</v>
          </cell>
          <cell r="HQ307">
            <v>0</v>
          </cell>
          <cell r="HR307">
            <v>0</v>
          </cell>
          <cell r="HS307">
            <v>0</v>
          </cell>
          <cell r="HT307">
            <v>0</v>
          </cell>
          <cell r="HU307">
            <v>0</v>
          </cell>
          <cell r="HV307">
            <v>0</v>
          </cell>
          <cell r="HW307">
            <v>0</v>
          </cell>
          <cell r="HX307">
            <v>0</v>
          </cell>
          <cell r="HY307">
            <v>0</v>
          </cell>
          <cell r="HZ307">
            <v>0</v>
          </cell>
          <cell r="IA307">
            <v>0</v>
          </cell>
          <cell r="IB307">
            <v>0</v>
          </cell>
          <cell r="IC307">
            <v>29680</v>
          </cell>
          <cell r="ID307">
            <v>7420</v>
          </cell>
          <cell r="IE307">
            <v>7420</v>
          </cell>
          <cell r="IF307">
            <v>7420</v>
          </cell>
          <cell r="IG307">
            <v>7420</v>
          </cell>
          <cell r="IH307">
            <v>0</v>
          </cell>
          <cell r="II307">
            <v>0</v>
          </cell>
          <cell r="IJ307">
            <v>0</v>
          </cell>
          <cell r="IK307">
            <v>0</v>
          </cell>
          <cell r="IL307">
            <v>0</v>
          </cell>
          <cell r="IM307">
            <v>1515</v>
          </cell>
          <cell r="IN307">
            <v>240</v>
          </cell>
          <cell r="IO307">
            <v>425</v>
          </cell>
          <cell r="IP307">
            <v>425</v>
          </cell>
          <cell r="IQ307">
            <v>425</v>
          </cell>
        </row>
        <row r="308">
          <cell r="B308">
            <v>495311</v>
          </cell>
          <cell r="C308">
            <v>112285</v>
          </cell>
          <cell r="D308">
            <v>111795</v>
          </cell>
          <cell r="E308">
            <v>131681</v>
          </cell>
          <cell r="F308">
            <v>139550</v>
          </cell>
          <cell r="G308">
            <v>21</v>
          </cell>
          <cell r="H308">
            <v>19.5</v>
          </cell>
          <cell r="I308">
            <v>18.899999999999999</v>
          </cell>
          <cell r="J308">
            <v>22</v>
          </cell>
          <cell r="K308">
            <v>23.3</v>
          </cell>
          <cell r="L308">
            <v>455943</v>
          </cell>
          <cell r="M308">
            <v>125074</v>
          </cell>
          <cell r="N308">
            <v>114681</v>
          </cell>
          <cell r="O308">
            <v>111189</v>
          </cell>
          <cell r="P308">
            <v>104999</v>
          </cell>
          <cell r="Q308">
            <v>217226</v>
          </cell>
          <cell r="R308">
            <v>49543</v>
          </cell>
          <cell r="S308">
            <v>62424</v>
          </cell>
          <cell r="T308">
            <v>58659</v>
          </cell>
          <cell r="U308">
            <v>46600</v>
          </cell>
          <cell r="V308">
            <v>1224</v>
          </cell>
          <cell r="W308">
            <v>306</v>
          </cell>
          <cell r="X308">
            <v>306</v>
          </cell>
          <cell r="Y308">
            <v>306</v>
          </cell>
          <cell r="Z308">
            <v>306</v>
          </cell>
          <cell r="AA308">
            <v>1092</v>
          </cell>
          <cell r="AB308">
            <v>273</v>
          </cell>
          <cell r="AC308">
            <v>273</v>
          </cell>
          <cell r="AD308">
            <v>273</v>
          </cell>
          <cell r="AE308">
            <v>273</v>
          </cell>
          <cell r="AF308">
            <v>1092</v>
          </cell>
          <cell r="AG308">
            <v>273</v>
          </cell>
          <cell r="AH308">
            <v>273</v>
          </cell>
          <cell r="AI308">
            <v>273</v>
          </cell>
          <cell r="AJ308">
            <v>273</v>
          </cell>
          <cell r="AK308">
            <v>0</v>
          </cell>
          <cell r="AL308">
            <v>0</v>
          </cell>
          <cell r="AM308">
            <v>0</v>
          </cell>
          <cell r="AN308">
            <v>0</v>
          </cell>
          <cell r="AO308">
            <v>0</v>
          </cell>
          <cell r="AP308">
            <v>0</v>
          </cell>
          <cell r="AQ308">
            <v>0</v>
          </cell>
          <cell r="AR308">
            <v>0</v>
          </cell>
          <cell r="AS308">
            <v>0</v>
          </cell>
          <cell r="AT308">
            <v>0</v>
          </cell>
          <cell r="AU308">
            <v>132</v>
          </cell>
          <cell r="AV308">
            <v>33</v>
          </cell>
          <cell r="AW308">
            <v>33</v>
          </cell>
          <cell r="AX308">
            <v>33</v>
          </cell>
          <cell r="AY308">
            <v>33</v>
          </cell>
          <cell r="AZ308">
            <v>0</v>
          </cell>
          <cell r="BA308">
            <v>0</v>
          </cell>
          <cell r="BB308">
            <v>0</v>
          </cell>
          <cell r="BC308">
            <v>0</v>
          </cell>
          <cell r="BD308">
            <v>0</v>
          </cell>
          <cell r="BE308">
            <v>0</v>
          </cell>
          <cell r="BF308">
            <v>0</v>
          </cell>
          <cell r="BG308">
            <v>0</v>
          </cell>
          <cell r="BH308">
            <v>0</v>
          </cell>
          <cell r="BI308">
            <v>0</v>
          </cell>
          <cell r="BJ308">
            <v>0</v>
          </cell>
          <cell r="BK308">
            <v>0</v>
          </cell>
          <cell r="BL308">
            <v>0</v>
          </cell>
          <cell r="BM308">
            <v>0</v>
          </cell>
          <cell r="BN308">
            <v>0</v>
          </cell>
          <cell r="BO308">
            <v>0</v>
          </cell>
          <cell r="BP308">
            <v>0</v>
          </cell>
          <cell r="BQ308">
            <v>0</v>
          </cell>
          <cell r="BR308">
            <v>0</v>
          </cell>
          <cell r="BS308">
            <v>0</v>
          </cell>
          <cell r="BT308">
            <v>132</v>
          </cell>
          <cell r="BU308">
            <v>33</v>
          </cell>
          <cell r="BV308">
            <v>33</v>
          </cell>
          <cell r="BW308">
            <v>33</v>
          </cell>
          <cell r="BX308">
            <v>33</v>
          </cell>
          <cell r="BY308">
            <v>0</v>
          </cell>
          <cell r="BZ308">
            <v>0</v>
          </cell>
          <cell r="CA308">
            <v>0</v>
          </cell>
          <cell r="CB308">
            <v>0</v>
          </cell>
          <cell r="CC308">
            <v>0</v>
          </cell>
          <cell r="CD308">
            <v>0</v>
          </cell>
          <cell r="CE308">
            <v>0</v>
          </cell>
          <cell r="CF308">
            <v>0</v>
          </cell>
          <cell r="CG308">
            <v>0</v>
          </cell>
          <cell r="CH308">
            <v>0</v>
          </cell>
          <cell r="CI308">
            <v>118232</v>
          </cell>
          <cell r="CJ308">
            <v>25551</v>
          </cell>
          <cell r="CK308">
            <v>41533</v>
          </cell>
          <cell r="CL308">
            <v>25551</v>
          </cell>
          <cell r="CM308">
            <v>25597</v>
          </cell>
          <cell r="CN308">
            <v>104568</v>
          </cell>
          <cell r="CO308">
            <v>22530</v>
          </cell>
          <cell r="CP308">
            <v>36944</v>
          </cell>
          <cell r="CQ308">
            <v>22530</v>
          </cell>
          <cell r="CR308">
            <v>22564</v>
          </cell>
          <cell r="CS308">
            <v>2160</v>
          </cell>
          <cell r="CT308">
            <v>537</v>
          </cell>
          <cell r="CU308">
            <v>537</v>
          </cell>
          <cell r="CV308">
            <v>537</v>
          </cell>
          <cell r="CW308">
            <v>549</v>
          </cell>
          <cell r="CX308">
            <v>8396</v>
          </cell>
          <cell r="CY308">
            <v>1707</v>
          </cell>
          <cell r="CZ308">
            <v>3275</v>
          </cell>
          <cell r="DA308">
            <v>1707</v>
          </cell>
          <cell r="DB308">
            <v>1707</v>
          </cell>
          <cell r="DC308">
            <v>2268</v>
          </cell>
          <cell r="DD308">
            <v>567</v>
          </cell>
          <cell r="DE308">
            <v>567</v>
          </cell>
          <cell r="DF308">
            <v>567</v>
          </cell>
          <cell r="DG308">
            <v>567</v>
          </cell>
          <cell r="DH308">
            <v>840</v>
          </cell>
          <cell r="DI308">
            <v>210</v>
          </cell>
          <cell r="DJ308">
            <v>210</v>
          </cell>
          <cell r="DK308">
            <v>210</v>
          </cell>
          <cell r="DL308">
            <v>210</v>
          </cell>
          <cell r="DM308">
            <v>0</v>
          </cell>
          <cell r="DN308">
            <v>0</v>
          </cell>
          <cell r="DO308">
            <v>0</v>
          </cell>
          <cell r="DP308">
            <v>0</v>
          </cell>
          <cell r="DQ308">
            <v>0</v>
          </cell>
          <cell r="DR308">
            <v>15000</v>
          </cell>
          <cell r="DS308">
            <v>0</v>
          </cell>
          <cell r="DT308">
            <v>0</v>
          </cell>
          <cell r="DU308">
            <v>15000</v>
          </cell>
          <cell r="DV308">
            <v>0</v>
          </cell>
          <cell r="DW308">
            <v>0</v>
          </cell>
          <cell r="DX308">
            <v>0</v>
          </cell>
          <cell r="DY308">
            <v>0</v>
          </cell>
          <cell r="DZ308">
            <v>0</v>
          </cell>
          <cell r="EA308">
            <v>0</v>
          </cell>
          <cell r="EB308">
            <v>0</v>
          </cell>
          <cell r="EC308">
            <v>0</v>
          </cell>
          <cell r="ED308">
            <v>0</v>
          </cell>
          <cell r="EE308">
            <v>0</v>
          </cell>
          <cell r="EF308">
            <v>0</v>
          </cell>
          <cell r="EG308">
            <v>0</v>
          </cell>
          <cell r="EH308">
            <v>0</v>
          </cell>
          <cell r="EI308">
            <v>0</v>
          </cell>
          <cell r="EJ308">
            <v>0</v>
          </cell>
          <cell r="EK308">
            <v>0</v>
          </cell>
          <cell r="EL308">
            <v>0</v>
          </cell>
          <cell r="EM308">
            <v>0</v>
          </cell>
          <cell r="EN308">
            <v>0</v>
          </cell>
          <cell r="EO308">
            <v>0</v>
          </cell>
          <cell r="EP308">
            <v>0</v>
          </cell>
          <cell r="EQ308">
            <v>5830</v>
          </cell>
          <cell r="ER308">
            <v>837</v>
          </cell>
          <cell r="ES308">
            <v>1965</v>
          </cell>
          <cell r="ET308">
            <v>1529</v>
          </cell>
          <cell r="EU308">
            <v>1499</v>
          </cell>
          <cell r="EV308">
            <v>1247</v>
          </cell>
          <cell r="EW308">
            <v>183</v>
          </cell>
          <cell r="EX308">
            <v>383</v>
          </cell>
          <cell r="EY308">
            <v>350</v>
          </cell>
          <cell r="EZ308">
            <v>331</v>
          </cell>
          <cell r="FA308">
            <v>2482</v>
          </cell>
          <cell r="FB308">
            <v>0</v>
          </cell>
          <cell r="FC308">
            <v>1128</v>
          </cell>
          <cell r="FD308">
            <v>692</v>
          </cell>
          <cell r="FE308">
            <v>662</v>
          </cell>
          <cell r="FF308">
            <v>7000</v>
          </cell>
          <cell r="FG308">
            <v>2900</v>
          </cell>
          <cell r="FH308">
            <v>2000</v>
          </cell>
          <cell r="FI308">
            <v>500</v>
          </cell>
          <cell r="FJ308">
            <v>1600</v>
          </cell>
          <cell r="FK308">
            <v>588</v>
          </cell>
          <cell r="FL308">
            <v>147</v>
          </cell>
          <cell r="FM308">
            <v>147</v>
          </cell>
          <cell r="FN308">
            <v>147</v>
          </cell>
          <cell r="FO308">
            <v>147</v>
          </cell>
          <cell r="FP308">
            <v>0</v>
          </cell>
          <cell r="FQ308">
            <v>0</v>
          </cell>
          <cell r="FR308">
            <v>0</v>
          </cell>
          <cell r="FS308">
            <v>0</v>
          </cell>
          <cell r="FT308">
            <v>0</v>
          </cell>
          <cell r="FU308">
            <v>626</v>
          </cell>
          <cell r="FV308">
            <v>186</v>
          </cell>
          <cell r="FW308">
            <v>140</v>
          </cell>
          <cell r="FX308">
            <v>100</v>
          </cell>
          <cell r="FY308">
            <v>200</v>
          </cell>
          <cell r="FZ308">
            <v>15852</v>
          </cell>
          <cell r="GA308">
            <v>3963</v>
          </cell>
          <cell r="GB308">
            <v>3963</v>
          </cell>
          <cell r="GC308">
            <v>3963</v>
          </cell>
          <cell r="GD308">
            <v>3963</v>
          </cell>
          <cell r="GE308">
            <v>2652</v>
          </cell>
          <cell r="GF308">
            <v>663</v>
          </cell>
          <cell r="GG308">
            <v>663</v>
          </cell>
          <cell r="GH308">
            <v>663</v>
          </cell>
          <cell r="GI308">
            <v>663</v>
          </cell>
          <cell r="GJ308">
            <v>5268</v>
          </cell>
          <cell r="GK308">
            <v>1943</v>
          </cell>
          <cell r="GL308">
            <v>1043</v>
          </cell>
          <cell r="GM308">
            <v>1918</v>
          </cell>
          <cell r="GN308">
            <v>364</v>
          </cell>
          <cell r="GO308">
            <v>9627</v>
          </cell>
          <cell r="GP308">
            <v>2427</v>
          </cell>
          <cell r="GQ308">
            <v>2400</v>
          </cell>
          <cell r="GR308">
            <v>2400</v>
          </cell>
          <cell r="GS308">
            <v>2400</v>
          </cell>
          <cell r="GT308">
            <v>0</v>
          </cell>
          <cell r="GU308">
            <v>0</v>
          </cell>
          <cell r="GV308">
            <v>0</v>
          </cell>
          <cell r="GW308">
            <v>0</v>
          </cell>
          <cell r="GX308">
            <v>0</v>
          </cell>
          <cell r="GY308">
            <v>1464</v>
          </cell>
          <cell r="GZ308">
            <v>366</v>
          </cell>
          <cell r="HA308">
            <v>366</v>
          </cell>
          <cell r="HB308">
            <v>366</v>
          </cell>
          <cell r="HC308">
            <v>366</v>
          </cell>
          <cell r="HD308">
            <v>0</v>
          </cell>
          <cell r="HE308">
            <v>0</v>
          </cell>
          <cell r="HF308">
            <v>0</v>
          </cell>
          <cell r="HG308">
            <v>0</v>
          </cell>
          <cell r="HH308">
            <v>0</v>
          </cell>
          <cell r="HI308">
            <v>14620</v>
          </cell>
          <cell r="HJ308">
            <v>3479</v>
          </cell>
          <cell r="HK308">
            <v>4183</v>
          </cell>
          <cell r="HL308">
            <v>3479</v>
          </cell>
          <cell r="HM308">
            <v>3479</v>
          </cell>
          <cell r="HN308">
            <v>704</v>
          </cell>
          <cell r="HO308">
            <v>0</v>
          </cell>
          <cell r="HP308">
            <v>704</v>
          </cell>
          <cell r="HQ308">
            <v>0</v>
          </cell>
          <cell r="HR308">
            <v>0</v>
          </cell>
          <cell r="HS308">
            <v>0</v>
          </cell>
          <cell r="HT308">
            <v>0</v>
          </cell>
          <cell r="HU308">
            <v>0</v>
          </cell>
          <cell r="HV308">
            <v>0</v>
          </cell>
          <cell r="HW308">
            <v>0</v>
          </cell>
          <cell r="HX308">
            <v>0</v>
          </cell>
          <cell r="HY308">
            <v>0</v>
          </cell>
          <cell r="HZ308">
            <v>0</v>
          </cell>
          <cell r="IA308">
            <v>0</v>
          </cell>
          <cell r="IB308">
            <v>0</v>
          </cell>
          <cell r="IC308">
            <v>13916</v>
          </cell>
          <cell r="ID308">
            <v>3479</v>
          </cell>
          <cell r="IE308">
            <v>3479</v>
          </cell>
          <cell r="IF308">
            <v>3479</v>
          </cell>
          <cell r="IG308">
            <v>3479</v>
          </cell>
          <cell r="IH308">
            <v>0</v>
          </cell>
          <cell r="II308">
            <v>0</v>
          </cell>
          <cell r="IJ308">
            <v>0</v>
          </cell>
          <cell r="IK308">
            <v>0</v>
          </cell>
          <cell r="IL308">
            <v>0</v>
          </cell>
          <cell r="IM308">
            <v>942</v>
          </cell>
          <cell r="IN308">
            <v>264</v>
          </cell>
          <cell r="IO308">
            <v>255</v>
          </cell>
          <cell r="IP308">
            <v>222</v>
          </cell>
          <cell r="IQ308">
            <v>201</v>
          </cell>
        </row>
        <row r="309">
          <cell r="B309">
            <v>667796</v>
          </cell>
          <cell r="C309">
            <v>66838</v>
          </cell>
          <cell r="D309">
            <v>73498</v>
          </cell>
          <cell r="E309">
            <v>70979</v>
          </cell>
          <cell r="F309">
            <v>456481</v>
          </cell>
          <cell r="G309">
            <v>30.1</v>
          </cell>
          <cell r="H309">
            <v>15.4</v>
          </cell>
          <cell r="I309">
            <v>16.8</v>
          </cell>
          <cell r="J309">
            <v>16.7</v>
          </cell>
          <cell r="K309">
            <v>49.6</v>
          </cell>
          <cell r="L309">
            <v>322444</v>
          </cell>
          <cell r="M309">
            <v>56909</v>
          </cell>
          <cell r="N309">
            <v>61542</v>
          </cell>
          <cell r="O309">
            <v>58552</v>
          </cell>
          <cell r="P309">
            <v>145441</v>
          </cell>
          <cell r="Q309">
            <v>285344</v>
          </cell>
          <cell r="R309">
            <v>51761</v>
          </cell>
          <cell r="S309">
            <v>59282</v>
          </cell>
          <cell r="T309">
            <v>57487</v>
          </cell>
          <cell r="U309">
            <v>116814</v>
          </cell>
          <cell r="V309">
            <v>6776</v>
          </cell>
          <cell r="W309">
            <v>1156</v>
          </cell>
          <cell r="X309">
            <v>1157</v>
          </cell>
          <cell r="Y309">
            <v>1157</v>
          </cell>
          <cell r="Z309">
            <v>3306</v>
          </cell>
          <cell r="AA309">
            <v>0</v>
          </cell>
          <cell r="AB309">
            <v>0</v>
          </cell>
          <cell r="AC309">
            <v>0</v>
          </cell>
          <cell r="AD309">
            <v>0</v>
          </cell>
          <cell r="AE309">
            <v>0</v>
          </cell>
          <cell r="AF309">
            <v>0</v>
          </cell>
          <cell r="AG309">
            <v>0</v>
          </cell>
          <cell r="AH309">
            <v>0</v>
          </cell>
          <cell r="AI309">
            <v>0</v>
          </cell>
          <cell r="AJ309">
            <v>0</v>
          </cell>
          <cell r="AK309">
            <v>0</v>
          </cell>
          <cell r="AL309">
            <v>0</v>
          </cell>
          <cell r="AM309">
            <v>0</v>
          </cell>
          <cell r="AN309">
            <v>0</v>
          </cell>
          <cell r="AO309">
            <v>0</v>
          </cell>
          <cell r="AP309">
            <v>0</v>
          </cell>
          <cell r="AQ309">
            <v>0</v>
          </cell>
          <cell r="AR309">
            <v>0</v>
          </cell>
          <cell r="AS309">
            <v>0</v>
          </cell>
          <cell r="AT309">
            <v>0</v>
          </cell>
          <cell r="AU309">
            <v>332</v>
          </cell>
          <cell r="AV309">
            <v>82</v>
          </cell>
          <cell r="AW309">
            <v>83</v>
          </cell>
          <cell r="AX309">
            <v>83</v>
          </cell>
          <cell r="AY309">
            <v>84</v>
          </cell>
          <cell r="AZ309">
            <v>0</v>
          </cell>
          <cell r="BA309">
            <v>0</v>
          </cell>
          <cell r="BB309">
            <v>0</v>
          </cell>
          <cell r="BC309">
            <v>0</v>
          </cell>
          <cell r="BD309">
            <v>0</v>
          </cell>
          <cell r="BE309">
            <v>0</v>
          </cell>
          <cell r="BF309">
            <v>0</v>
          </cell>
          <cell r="BG309">
            <v>0</v>
          </cell>
          <cell r="BH309">
            <v>0</v>
          </cell>
          <cell r="BI309">
            <v>0</v>
          </cell>
          <cell r="BJ309">
            <v>0</v>
          </cell>
          <cell r="BK309">
            <v>0</v>
          </cell>
          <cell r="BL309">
            <v>0</v>
          </cell>
          <cell r="BM309">
            <v>0</v>
          </cell>
          <cell r="BN309">
            <v>0</v>
          </cell>
          <cell r="BO309">
            <v>0</v>
          </cell>
          <cell r="BP309">
            <v>0</v>
          </cell>
          <cell r="BQ309">
            <v>0</v>
          </cell>
          <cell r="BR309">
            <v>0</v>
          </cell>
          <cell r="BS309">
            <v>0</v>
          </cell>
          <cell r="BT309">
            <v>332</v>
          </cell>
          <cell r="BU309">
            <v>82</v>
          </cell>
          <cell r="BV309">
            <v>83</v>
          </cell>
          <cell r="BW309">
            <v>83</v>
          </cell>
          <cell r="BX309">
            <v>84</v>
          </cell>
          <cell r="BY309">
            <v>0</v>
          </cell>
          <cell r="BZ309">
            <v>0</v>
          </cell>
          <cell r="CA309">
            <v>0</v>
          </cell>
          <cell r="CB309">
            <v>0</v>
          </cell>
          <cell r="CC309">
            <v>0</v>
          </cell>
          <cell r="CD309">
            <v>6444</v>
          </cell>
          <cell r="CE309">
            <v>1074</v>
          </cell>
          <cell r="CF309">
            <v>1074</v>
          </cell>
          <cell r="CG309">
            <v>1074</v>
          </cell>
          <cell r="CH309">
            <v>3222</v>
          </cell>
          <cell r="CI309">
            <v>209286</v>
          </cell>
          <cell r="CJ309">
            <v>39031</v>
          </cell>
          <cell r="CK309">
            <v>44818</v>
          </cell>
          <cell r="CL309">
            <v>44818</v>
          </cell>
          <cell r="CM309">
            <v>80619</v>
          </cell>
          <cell r="CN309">
            <v>189272</v>
          </cell>
          <cell r="CO309">
            <v>35245</v>
          </cell>
          <cell r="CP309">
            <v>40510</v>
          </cell>
          <cell r="CQ309">
            <v>40510</v>
          </cell>
          <cell r="CR309">
            <v>73007</v>
          </cell>
          <cell r="CS309">
            <v>0</v>
          </cell>
          <cell r="CT309">
            <v>0</v>
          </cell>
          <cell r="CU309">
            <v>0</v>
          </cell>
          <cell r="CV309">
            <v>0</v>
          </cell>
          <cell r="CW309">
            <v>0</v>
          </cell>
          <cell r="CX309">
            <v>15998</v>
          </cell>
          <cell r="CY309">
            <v>2782</v>
          </cell>
          <cell r="CZ309">
            <v>3304</v>
          </cell>
          <cell r="DA309">
            <v>3304</v>
          </cell>
          <cell r="DB309">
            <v>6608</v>
          </cell>
          <cell r="DC309">
            <v>2824</v>
          </cell>
          <cell r="DD309">
            <v>706</v>
          </cell>
          <cell r="DE309">
            <v>706</v>
          </cell>
          <cell r="DF309">
            <v>706</v>
          </cell>
          <cell r="DG309">
            <v>706</v>
          </cell>
          <cell r="DH309">
            <v>1192</v>
          </cell>
          <cell r="DI309">
            <v>298</v>
          </cell>
          <cell r="DJ309">
            <v>298</v>
          </cell>
          <cell r="DK309">
            <v>298</v>
          </cell>
          <cell r="DL309">
            <v>298</v>
          </cell>
          <cell r="DM309">
            <v>0</v>
          </cell>
          <cell r="DN309">
            <v>0</v>
          </cell>
          <cell r="DO309">
            <v>0</v>
          </cell>
          <cell r="DP309">
            <v>0</v>
          </cell>
          <cell r="DQ309">
            <v>0</v>
          </cell>
          <cell r="DR309">
            <v>0</v>
          </cell>
          <cell r="DS309">
            <v>0</v>
          </cell>
          <cell r="DT309">
            <v>0</v>
          </cell>
          <cell r="DU309">
            <v>0</v>
          </cell>
          <cell r="DV309">
            <v>0</v>
          </cell>
          <cell r="DW309">
            <v>0</v>
          </cell>
          <cell r="DX309">
            <v>0</v>
          </cell>
          <cell r="DY309">
            <v>0</v>
          </cell>
          <cell r="DZ309">
            <v>0</v>
          </cell>
          <cell r="EA309">
            <v>0</v>
          </cell>
          <cell r="EB309">
            <v>0</v>
          </cell>
          <cell r="EC309">
            <v>0</v>
          </cell>
          <cell r="ED309">
            <v>0</v>
          </cell>
          <cell r="EE309">
            <v>0</v>
          </cell>
          <cell r="EF309">
            <v>0</v>
          </cell>
          <cell r="EG309">
            <v>126</v>
          </cell>
          <cell r="EH309">
            <v>30</v>
          </cell>
          <cell r="EI309">
            <v>30</v>
          </cell>
          <cell r="EJ309">
            <v>33</v>
          </cell>
          <cell r="EK309">
            <v>33</v>
          </cell>
          <cell r="EL309">
            <v>0</v>
          </cell>
          <cell r="EM309">
            <v>0</v>
          </cell>
          <cell r="EN309">
            <v>0</v>
          </cell>
          <cell r="EO309">
            <v>0</v>
          </cell>
          <cell r="EP309">
            <v>0</v>
          </cell>
          <cell r="EQ309">
            <v>10740</v>
          </cell>
          <cell r="ER309">
            <v>2685</v>
          </cell>
          <cell r="ES309">
            <v>2685</v>
          </cell>
          <cell r="ET309">
            <v>2685</v>
          </cell>
          <cell r="EU309">
            <v>2685</v>
          </cell>
          <cell r="EV309">
            <v>1792</v>
          </cell>
          <cell r="EW309">
            <v>448</v>
          </cell>
          <cell r="EX309">
            <v>448</v>
          </cell>
          <cell r="EY309">
            <v>448</v>
          </cell>
          <cell r="EZ309">
            <v>448</v>
          </cell>
          <cell r="FA309">
            <v>0</v>
          </cell>
          <cell r="FB309">
            <v>0</v>
          </cell>
          <cell r="FC309">
            <v>0</v>
          </cell>
          <cell r="FD309">
            <v>0</v>
          </cell>
          <cell r="FE309">
            <v>0</v>
          </cell>
          <cell r="FF309">
            <v>4416</v>
          </cell>
          <cell r="FG309">
            <v>1104</v>
          </cell>
          <cell r="FH309">
            <v>1104</v>
          </cell>
          <cell r="FI309">
            <v>1104</v>
          </cell>
          <cell r="FJ309">
            <v>1104</v>
          </cell>
          <cell r="FK309">
            <v>235</v>
          </cell>
          <cell r="FL309">
            <v>58</v>
          </cell>
          <cell r="FM309">
            <v>58</v>
          </cell>
          <cell r="FN309">
            <v>58</v>
          </cell>
          <cell r="FO309">
            <v>61</v>
          </cell>
          <cell r="FP309">
            <v>2580</v>
          </cell>
          <cell r="FQ309">
            <v>360</v>
          </cell>
          <cell r="FR309">
            <v>360</v>
          </cell>
          <cell r="FS309">
            <v>270</v>
          </cell>
          <cell r="FT309">
            <v>1590</v>
          </cell>
          <cell r="FU309">
            <v>0</v>
          </cell>
          <cell r="FV309">
            <v>0</v>
          </cell>
          <cell r="FW309">
            <v>0</v>
          </cell>
          <cell r="FX309">
            <v>0</v>
          </cell>
          <cell r="FY309">
            <v>0</v>
          </cell>
          <cell r="FZ309">
            <v>0</v>
          </cell>
          <cell r="GA309">
            <v>0</v>
          </cell>
          <cell r="GB309">
            <v>0</v>
          </cell>
          <cell r="GC309">
            <v>0</v>
          </cell>
          <cell r="GD309">
            <v>0</v>
          </cell>
          <cell r="GE309">
            <v>0</v>
          </cell>
          <cell r="GF309">
            <v>0</v>
          </cell>
          <cell r="GG309">
            <v>0</v>
          </cell>
          <cell r="GH309">
            <v>0</v>
          </cell>
          <cell r="GI309">
            <v>0</v>
          </cell>
          <cell r="GJ309">
            <v>7486</v>
          </cell>
          <cell r="GK309">
            <v>1618</v>
          </cell>
          <cell r="GL309">
            <v>1850</v>
          </cell>
          <cell r="GM309">
            <v>1851</v>
          </cell>
          <cell r="GN309">
            <v>2167</v>
          </cell>
          <cell r="GO309">
            <v>11098</v>
          </cell>
          <cell r="GP309">
            <v>2773</v>
          </cell>
          <cell r="GQ309">
            <v>2775</v>
          </cell>
          <cell r="GR309">
            <v>2775</v>
          </cell>
          <cell r="GS309">
            <v>2775</v>
          </cell>
          <cell r="GT309">
            <v>1560</v>
          </cell>
          <cell r="GU309">
            <v>156</v>
          </cell>
          <cell r="GV309">
            <v>468</v>
          </cell>
          <cell r="GW309">
            <v>468</v>
          </cell>
          <cell r="GX309">
            <v>468</v>
          </cell>
          <cell r="GY309">
            <v>775</v>
          </cell>
          <cell r="GZ309">
            <v>193</v>
          </cell>
          <cell r="HA309">
            <v>194</v>
          </cell>
          <cell r="HB309">
            <v>194</v>
          </cell>
          <cell r="HC309">
            <v>194</v>
          </cell>
          <cell r="HD309">
            <v>3690</v>
          </cell>
          <cell r="HE309">
            <v>924</v>
          </cell>
          <cell r="HF309">
            <v>922</v>
          </cell>
          <cell r="HG309">
            <v>922</v>
          </cell>
          <cell r="HH309">
            <v>922</v>
          </cell>
          <cell r="HI309">
            <v>582</v>
          </cell>
          <cell r="HJ309">
            <v>0</v>
          </cell>
          <cell r="HK309">
            <v>0</v>
          </cell>
          <cell r="HL309">
            <v>291</v>
          </cell>
          <cell r="HM309">
            <v>291</v>
          </cell>
          <cell r="HN309">
            <v>0</v>
          </cell>
          <cell r="HO309">
            <v>0</v>
          </cell>
          <cell r="HP309">
            <v>0</v>
          </cell>
          <cell r="HQ309">
            <v>0</v>
          </cell>
          <cell r="HR309">
            <v>0</v>
          </cell>
          <cell r="HS309">
            <v>0</v>
          </cell>
          <cell r="HT309">
            <v>0</v>
          </cell>
          <cell r="HU309">
            <v>0</v>
          </cell>
          <cell r="HV309">
            <v>0</v>
          </cell>
          <cell r="HW309">
            <v>0</v>
          </cell>
          <cell r="HX309">
            <v>0</v>
          </cell>
          <cell r="HY309">
            <v>0</v>
          </cell>
          <cell r="HZ309">
            <v>0</v>
          </cell>
          <cell r="IA309">
            <v>0</v>
          </cell>
          <cell r="IB309">
            <v>0</v>
          </cell>
          <cell r="IC309">
            <v>582</v>
          </cell>
          <cell r="ID309">
            <v>0</v>
          </cell>
          <cell r="IE309">
            <v>0</v>
          </cell>
          <cell r="IF309">
            <v>291</v>
          </cell>
          <cell r="IG309">
            <v>291</v>
          </cell>
          <cell r="IH309">
            <v>2000</v>
          </cell>
          <cell r="II309">
            <v>0</v>
          </cell>
          <cell r="IJ309">
            <v>500</v>
          </cell>
          <cell r="IK309">
            <v>500</v>
          </cell>
          <cell r="IL309">
            <v>1000</v>
          </cell>
          <cell r="IM309">
            <v>2280</v>
          </cell>
          <cell r="IN309">
            <v>570</v>
          </cell>
          <cell r="IO309">
            <v>570</v>
          </cell>
          <cell r="IP309">
            <v>570</v>
          </cell>
          <cell r="IQ309">
            <v>570</v>
          </cell>
        </row>
        <row r="310">
          <cell r="B310">
            <v>0</v>
          </cell>
          <cell r="C310">
            <v>0</v>
          </cell>
          <cell r="D310">
            <v>0</v>
          </cell>
          <cell r="E310">
            <v>0</v>
          </cell>
          <cell r="F310">
            <v>0</v>
          </cell>
          <cell r="G310">
            <v>0</v>
          </cell>
          <cell r="H310">
            <v>0</v>
          </cell>
          <cell r="I310">
            <v>0</v>
          </cell>
          <cell r="J310">
            <v>0</v>
          </cell>
          <cell r="K310">
            <v>0</v>
          </cell>
          <cell r="L310">
            <v>0</v>
          </cell>
          <cell r="M310">
            <v>0</v>
          </cell>
          <cell r="N310">
            <v>0</v>
          </cell>
          <cell r="O310">
            <v>0</v>
          </cell>
          <cell r="P310">
            <v>0</v>
          </cell>
          <cell r="Q310">
            <v>0</v>
          </cell>
          <cell r="R310">
            <v>0</v>
          </cell>
          <cell r="S310">
            <v>0</v>
          </cell>
          <cell r="T310">
            <v>0</v>
          </cell>
          <cell r="U310">
            <v>0</v>
          </cell>
          <cell r="V310">
            <v>0</v>
          </cell>
          <cell r="W310">
            <v>0</v>
          </cell>
          <cell r="X310">
            <v>0</v>
          </cell>
          <cell r="Y310">
            <v>0</v>
          </cell>
          <cell r="Z310">
            <v>0</v>
          </cell>
          <cell r="AA310">
            <v>0</v>
          </cell>
          <cell r="AB310">
            <v>0</v>
          </cell>
          <cell r="AC310">
            <v>0</v>
          </cell>
          <cell r="AD310">
            <v>0</v>
          </cell>
          <cell r="AE310">
            <v>0</v>
          </cell>
          <cell r="AF310">
            <v>0</v>
          </cell>
          <cell r="AG310">
            <v>0</v>
          </cell>
          <cell r="AH310">
            <v>0</v>
          </cell>
          <cell r="AI310">
            <v>0</v>
          </cell>
          <cell r="AJ310">
            <v>0</v>
          </cell>
          <cell r="AK310">
            <v>0</v>
          </cell>
          <cell r="AL310">
            <v>0</v>
          </cell>
          <cell r="AM310">
            <v>0</v>
          </cell>
          <cell r="AN310">
            <v>0</v>
          </cell>
          <cell r="AO310">
            <v>0</v>
          </cell>
          <cell r="AP310">
            <v>0</v>
          </cell>
          <cell r="AQ310">
            <v>0</v>
          </cell>
          <cell r="AR310">
            <v>0</v>
          </cell>
          <cell r="AS310">
            <v>0</v>
          </cell>
          <cell r="AT310">
            <v>0</v>
          </cell>
          <cell r="AU310">
            <v>0</v>
          </cell>
          <cell r="AV310">
            <v>0</v>
          </cell>
          <cell r="AW310">
            <v>0</v>
          </cell>
          <cell r="AX310">
            <v>0</v>
          </cell>
          <cell r="AY310">
            <v>0</v>
          </cell>
          <cell r="AZ310">
            <v>0</v>
          </cell>
          <cell r="BA310">
            <v>0</v>
          </cell>
          <cell r="BB310">
            <v>0</v>
          </cell>
          <cell r="BC310">
            <v>0</v>
          </cell>
          <cell r="BD310">
            <v>0</v>
          </cell>
          <cell r="BE310">
            <v>0</v>
          </cell>
          <cell r="BF310">
            <v>0</v>
          </cell>
          <cell r="BG310">
            <v>0</v>
          </cell>
          <cell r="BH310">
            <v>0</v>
          </cell>
          <cell r="BI310">
            <v>0</v>
          </cell>
          <cell r="BJ310">
            <v>0</v>
          </cell>
          <cell r="BK310">
            <v>0</v>
          </cell>
          <cell r="BL310">
            <v>0</v>
          </cell>
          <cell r="BM310">
            <v>0</v>
          </cell>
          <cell r="BN310">
            <v>0</v>
          </cell>
          <cell r="BO310">
            <v>0</v>
          </cell>
          <cell r="BP310">
            <v>0</v>
          </cell>
          <cell r="BQ310">
            <v>0</v>
          </cell>
          <cell r="BR310">
            <v>0</v>
          </cell>
          <cell r="BS310">
            <v>0</v>
          </cell>
          <cell r="BT310">
            <v>0</v>
          </cell>
          <cell r="BU310">
            <v>0</v>
          </cell>
          <cell r="BV310">
            <v>0</v>
          </cell>
          <cell r="BW310">
            <v>0</v>
          </cell>
          <cell r="BX310">
            <v>0</v>
          </cell>
          <cell r="BY310">
            <v>0</v>
          </cell>
          <cell r="BZ310">
            <v>0</v>
          </cell>
          <cell r="CA310">
            <v>0</v>
          </cell>
          <cell r="CB310">
            <v>0</v>
          </cell>
          <cell r="CC310">
            <v>0</v>
          </cell>
          <cell r="CD310">
            <v>0</v>
          </cell>
          <cell r="CE310">
            <v>0</v>
          </cell>
          <cell r="CF310">
            <v>0</v>
          </cell>
          <cell r="CG310">
            <v>0</v>
          </cell>
          <cell r="CH310">
            <v>0</v>
          </cell>
          <cell r="CI310">
            <v>0</v>
          </cell>
          <cell r="CJ310">
            <v>0</v>
          </cell>
          <cell r="CK310">
            <v>0</v>
          </cell>
          <cell r="CL310">
            <v>0</v>
          </cell>
          <cell r="CM310">
            <v>0</v>
          </cell>
          <cell r="CN310">
            <v>0</v>
          </cell>
          <cell r="CO310">
            <v>0</v>
          </cell>
          <cell r="CP310">
            <v>0</v>
          </cell>
          <cell r="CQ310">
            <v>0</v>
          </cell>
          <cell r="CR310">
            <v>0</v>
          </cell>
          <cell r="CS310">
            <v>0</v>
          </cell>
          <cell r="CT310">
            <v>0</v>
          </cell>
          <cell r="CU310">
            <v>0</v>
          </cell>
          <cell r="CV310">
            <v>0</v>
          </cell>
          <cell r="CW310">
            <v>0</v>
          </cell>
          <cell r="CX310">
            <v>0</v>
          </cell>
          <cell r="CY310">
            <v>0</v>
          </cell>
          <cell r="CZ310">
            <v>0</v>
          </cell>
          <cell r="DA310">
            <v>0</v>
          </cell>
          <cell r="DB310">
            <v>0</v>
          </cell>
          <cell r="DC310">
            <v>0</v>
          </cell>
          <cell r="DD310">
            <v>0</v>
          </cell>
          <cell r="DE310">
            <v>0</v>
          </cell>
          <cell r="DF310">
            <v>0</v>
          </cell>
          <cell r="DG310">
            <v>0</v>
          </cell>
          <cell r="DH310">
            <v>0</v>
          </cell>
          <cell r="DI310">
            <v>0</v>
          </cell>
          <cell r="DJ310">
            <v>0</v>
          </cell>
          <cell r="DK310">
            <v>0</v>
          </cell>
          <cell r="DL310">
            <v>0</v>
          </cell>
          <cell r="DM310">
            <v>0</v>
          </cell>
          <cell r="DN310">
            <v>0</v>
          </cell>
          <cell r="DO310">
            <v>0</v>
          </cell>
          <cell r="DP310">
            <v>0</v>
          </cell>
          <cell r="DQ310">
            <v>0</v>
          </cell>
          <cell r="DR310">
            <v>0</v>
          </cell>
          <cell r="DS310">
            <v>0</v>
          </cell>
          <cell r="DT310">
            <v>0</v>
          </cell>
          <cell r="DU310">
            <v>0</v>
          </cell>
          <cell r="DV310">
            <v>0</v>
          </cell>
          <cell r="DW310">
            <v>0</v>
          </cell>
          <cell r="DX310">
            <v>0</v>
          </cell>
          <cell r="DY310">
            <v>0</v>
          </cell>
          <cell r="DZ310">
            <v>0</v>
          </cell>
          <cell r="EA310">
            <v>0</v>
          </cell>
          <cell r="EB310">
            <v>0</v>
          </cell>
          <cell r="EC310">
            <v>0</v>
          </cell>
          <cell r="ED310">
            <v>0</v>
          </cell>
          <cell r="EE310">
            <v>0</v>
          </cell>
          <cell r="EF310">
            <v>0</v>
          </cell>
          <cell r="EG310">
            <v>0</v>
          </cell>
          <cell r="EH310">
            <v>0</v>
          </cell>
          <cell r="EI310">
            <v>0</v>
          </cell>
          <cell r="EJ310">
            <v>0</v>
          </cell>
          <cell r="EK310">
            <v>0</v>
          </cell>
          <cell r="EL310">
            <v>0</v>
          </cell>
          <cell r="EM310">
            <v>0</v>
          </cell>
          <cell r="EN310">
            <v>0</v>
          </cell>
          <cell r="EO310">
            <v>0</v>
          </cell>
          <cell r="EP310">
            <v>0</v>
          </cell>
          <cell r="EQ310">
            <v>0</v>
          </cell>
          <cell r="ER310">
            <v>0</v>
          </cell>
          <cell r="ES310">
            <v>0</v>
          </cell>
          <cell r="ET310">
            <v>0</v>
          </cell>
          <cell r="EU310">
            <v>0</v>
          </cell>
          <cell r="EV310">
            <v>0</v>
          </cell>
          <cell r="EW310">
            <v>0</v>
          </cell>
          <cell r="EX310">
            <v>0</v>
          </cell>
          <cell r="EY310">
            <v>0</v>
          </cell>
          <cell r="EZ310">
            <v>0</v>
          </cell>
          <cell r="FA310">
            <v>0</v>
          </cell>
          <cell r="FB310">
            <v>0</v>
          </cell>
          <cell r="FC310">
            <v>0</v>
          </cell>
          <cell r="FD310">
            <v>0</v>
          </cell>
          <cell r="FE310">
            <v>0</v>
          </cell>
          <cell r="FF310">
            <v>0</v>
          </cell>
          <cell r="FG310">
            <v>0</v>
          </cell>
          <cell r="FH310">
            <v>0</v>
          </cell>
          <cell r="FI310">
            <v>0</v>
          </cell>
          <cell r="FJ310">
            <v>0</v>
          </cell>
          <cell r="FK310">
            <v>0</v>
          </cell>
          <cell r="FL310">
            <v>0</v>
          </cell>
          <cell r="FM310">
            <v>0</v>
          </cell>
          <cell r="FN310">
            <v>0</v>
          </cell>
          <cell r="FO310">
            <v>0</v>
          </cell>
          <cell r="FP310">
            <v>0</v>
          </cell>
          <cell r="FQ310">
            <v>0</v>
          </cell>
          <cell r="FR310">
            <v>0</v>
          </cell>
          <cell r="FS310">
            <v>0</v>
          </cell>
          <cell r="FT310">
            <v>0</v>
          </cell>
          <cell r="FU310">
            <v>0</v>
          </cell>
          <cell r="FV310">
            <v>0</v>
          </cell>
          <cell r="FW310">
            <v>0</v>
          </cell>
          <cell r="FX310">
            <v>0</v>
          </cell>
          <cell r="FY310">
            <v>0</v>
          </cell>
          <cell r="FZ310">
            <v>0</v>
          </cell>
          <cell r="GA310">
            <v>0</v>
          </cell>
          <cell r="GB310">
            <v>0</v>
          </cell>
          <cell r="GC310">
            <v>0</v>
          </cell>
          <cell r="GD310">
            <v>0</v>
          </cell>
          <cell r="GE310">
            <v>0</v>
          </cell>
          <cell r="GF310">
            <v>0</v>
          </cell>
          <cell r="GG310">
            <v>0</v>
          </cell>
          <cell r="GH310">
            <v>0</v>
          </cell>
          <cell r="GI310">
            <v>0</v>
          </cell>
          <cell r="GJ310">
            <v>0</v>
          </cell>
          <cell r="GK310">
            <v>0</v>
          </cell>
          <cell r="GL310">
            <v>0</v>
          </cell>
          <cell r="GM310">
            <v>0</v>
          </cell>
          <cell r="GN310">
            <v>0</v>
          </cell>
          <cell r="GO310">
            <v>0</v>
          </cell>
          <cell r="GP310">
            <v>0</v>
          </cell>
          <cell r="GQ310">
            <v>0</v>
          </cell>
          <cell r="GR310">
            <v>0</v>
          </cell>
          <cell r="GS310">
            <v>0</v>
          </cell>
          <cell r="GT310">
            <v>0</v>
          </cell>
          <cell r="GU310">
            <v>0</v>
          </cell>
          <cell r="GV310">
            <v>0</v>
          </cell>
          <cell r="GW310">
            <v>0</v>
          </cell>
          <cell r="GX310">
            <v>0</v>
          </cell>
          <cell r="GY310">
            <v>0</v>
          </cell>
          <cell r="GZ310">
            <v>0</v>
          </cell>
          <cell r="HA310">
            <v>0</v>
          </cell>
          <cell r="HB310">
            <v>0</v>
          </cell>
          <cell r="HC310">
            <v>0</v>
          </cell>
          <cell r="HD310">
            <v>0</v>
          </cell>
          <cell r="HE310">
            <v>0</v>
          </cell>
          <cell r="HF310">
            <v>0</v>
          </cell>
          <cell r="HG310">
            <v>0</v>
          </cell>
          <cell r="HH310">
            <v>0</v>
          </cell>
          <cell r="HI310">
            <v>0</v>
          </cell>
          <cell r="HJ310">
            <v>0</v>
          </cell>
          <cell r="HK310">
            <v>0</v>
          </cell>
          <cell r="HL310">
            <v>0</v>
          </cell>
          <cell r="HM310">
            <v>0</v>
          </cell>
          <cell r="HN310">
            <v>0</v>
          </cell>
          <cell r="HO310">
            <v>0</v>
          </cell>
          <cell r="HP310">
            <v>0</v>
          </cell>
          <cell r="HQ310">
            <v>0</v>
          </cell>
          <cell r="HR310">
            <v>0</v>
          </cell>
          <cell r="HS310">
            <v>0</v>
          </cell>
          <cell r="HT310">
            <v>0</v>
          </cell>
          <cell r="HU310">
            <v>0</v>
          </cell>
          <cell r="HV310">
            <v>0</v>
          </cell>
          <cell r="HW310">
            <v>0</v>
          </cell>
          <cell r="HX310">
            <v>0</v>
          </cell>
          <cell r="HY310">
            <v>0</v>
          </cell>
          <cell r="HZ310">
            <v>0</v>
          </cell>
          <cell r="IA310">
            <v>0</v>
          </cell>
          <cell r="IB310">
            <v>0</v>
          </cell>
          <cell r="IC310">
            <v>0</v>
          </cell>
          <cell r="ID310">
            <v>0</v>
          </cell>
          <cell r="IE310">
            <v>0</v>
          </cell>
          <cell r="IF310">
            <v>0</v>
          </cell>
          <cell r="IG310">
            <v>0</v>
          </cell>
          <cell r="IH310">
            <v>0</v>
          </cell>
          <cell r="II310">
            <v>0</v>
          </cell>
          <cell r="IJ310">
            <v>0</v>
          </cell>
          <cell r="IK310">
            <v>0</v>
          </cell>
          <cell r="IL310">
            <v>0</v>
          </cell>
          <cell r="IM310">
            <v>0</v>
          </cell>
          <cell r="IN310">
            <v>0</v>
          </cell>
          <cell r="IO310">
            <v>0</v>
          </cell>
          <cell r="IP310">
            <v>0</v>
          </cell>
          <cell r="IQ310">
            <v>0</v>
          </cell>
        </row>
        <row r="311">
          <cell r="B311">
            <v>0</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0</v>
          </cell>
          <cell r="X311">
            <v>0</v>
          </cell>
          <cell r="Y311">
            <v>0</v>
          </cell>
          <cell r="Z311">
            <v>0</v>
          </cell>
          <cell r="AA311">
            <v>0</v>
          </cell>
          <cell r="AB311">
            <v>0</v>
          </cell>
          <cell r="AC311">
            <v>0</v>
          </cell>
          <cell r="AD311">
            <v>0</v>
          </cell>
          <cell r="AE311">
            <v>0</v>
          </cell>
          <cell r="AF311">
            <v>0</v>
          </cell>
          <cell r="AG311">
            <v>0</v>
          </cell>
          <cell r="AH311">
            <v>0</v>
          </cell>
          <cell r="AI311">
            <v>0</v>
          </cell>
          <cell r="AJ311">
            <v>0</v>
          </cell>
          <cell r="AK311">
            <v>0</v>
          </cell>
          <cell r="AL311">
            <v>0</v>
          </cell>
          <cell r="AM311">
            <v>0</v>
          </cell>
          <cell r="AN311">
            <v>0</v>
          </cell>
          <cell r="AO311">
            <v>0</v>
          </cell>
          <cell r="AP311">
            <v>0</v>
          </cell>
          <cell r="AQ311">
            <v>0</v>
          </cell>
          <cell r="AR311">
            <v>0</v>
          </cell>
          <cell r="AS311">
            <v>0</v>
          </cell>
          <cell r="AT311">
            <v>0</v>
          </cell>
          <cell r="AU311">
            <v>0</v>
          </cell>
          <cell r="AV311">
            <v>0</v>
          </cell>
          <cell r="AW311">
            <v>0</v>
          </cell>
          <cell r="AX311">
            <v>0</v>
          </cell>
          <cell r="AY311">
            <v>0</v>
          </cell>
          <cell r="AZ311">
            <v>0</v>
          </cell>
          <cell r="BA311">
            <v>0</v>
          </cell>
          <cell r="BB311">
            <v>0</v>
          </cell>
          <cell r="BC311">
            <v>0</v>
          </cell>
          <cell r="BD311">
            <v>0</v>
          </cell>
          <cell r="BE311">
            <v>0</v>
          </cell>
          <cell r="BF311">
            <v>0</v>
          </cell>
          <cell r="BG311">
            <v>0</v>
          </cell>
          <cell r="BH311">
            <v>0</v>
          </cell>
          <cell r="BI311">
            <v>0</v>
          </cell>
          <cell r="BJ311">
            <v>0</v>
          </cell>
          <cell r="BK311">
            <v>0</v>
          </cell>
          <cell r="BL311">
            <v>0</v>
          </cell>
          <cell r="BM311">
            <v>0</v>
          </cell>
          <cell r="BN311">
            <v>0</v>
          </cell>
          <cell r="BO311">
            <v>0</v>
          </cell>
          <cell r="BP311">
            <v>0</v>
          </cell>
          <cell r="BQ311">
            <v>0</v>
          </cell>
          <cell r="BR311">
            <v>0</v>
          </cell>
          <cell r="BS311">
            <v>0</v>
          </cell>
          <cell r="BT311">
            <v>0</v>
          </cell>
          <cell r="BU311">
            <v>0</v>
          </cell>
          <cell r="BV311">
            <v>0</v>
          </cell>
          <cell r="BW311">
            <v>0</v>
          </cell>
          <cell r="BX311">
            <v>0</v>
          </cell>
          <cell r="BY311">
            <v>0</v>
          </cell>
          <cell r="BZ311">
            <v>0</v>
          </cell>
          <cell r="CA311">
            <v>0</v>
          </cell>
          <cell r="CB311">
            <v>0</v>
          </cell>
          <cell r="CC311">
            <v>0</v>
          </cell>
          <cell r="CD311">
            <v>0</v>
          </cell>
          <cell r="CE311">
            <v>0</v>
          </cell>
          <cell r="CF311">
            <v>0</v>
          </cell>
          <cell r="CG311">
            <v>0</v>
          </cell>
          <cell r="CH311">
            <v>0</v>
          </cell>
          <cell r="CI311">
            <v>0</v>
          </cell>
          <cell r="CJ311">
            <v>0</v>
          </cell>
          <cell r="CK311">
            <v>0</v>
          </cell>
          <cell r="CL311">
            <v>0</v>
          </cell>
          <cell r="CM311">
            <v>0</v>
          </cell>
          <cell r="CN311">
            <v>0</v>
          </cell>
          <cell r="CO311">
            <v>0</v>
          </cell>
          <cell r="CP311">
            <v>0</v>
          </cell>
          <cell r="CQ311">
            <v>0</v>
          </cell>
          <cell r="CR311">
            <v>0</v>
          </cell>
          <cell r="CS311">
            <v>0</v>
          </cell>
          <cell r="CT311">
            <v>0</v>
          </cell>
          <cell r="CU311">
            <v>0</v>
          </cell>
          <cell r="CV311">
            <v>0</v>
          </cell>
          <cell r="CW311">
            <v>0</v>
          </cell>
          <cell r="CX311">
            <v>0</v>
          </cell>
          <cell r="CY311">
            <v>0</v>
          </cell>
          <cell r="CZ311">
            <v>0</v>
          </cell>
          <cell r="DA311">
            <v>0</v>
          </cell>
          <cell r="DB311">
            <v>0</v>
          </cell>
          <cell r="DC311">
            <v>0</v>
          </cell>
          <cell r="DD311">
            <v>0</v>
          </cell>
          <cell r="DE311">
            <v>0</v>
          </cell>
          <cell r="DF311">
            <v>0</v>
          </cell>
          <cell r="DG311">
            <v>0</v>
          </cell>
          <cell r="DH311">
            <v>0</v>
          </cell>
          <cell r="DI311">
            <v>0</v>
          </cell>
          <cell r="DJ311">
            <v>0</v>
          </cell>
          <cell r="DK311">
            <v>0</v>
          </cell>
          <cell r="DL311">
            <v>0</v>
          </cell>
          <cell r="DM311">
            <v>0</v>
          </cell>
          <cell r="DN311">
            <v>0</v>
          </cell>
          <cell r="DO311">
            <v>0</v>
          </cell>
          <cell r="DP311">
            <v>0</v>
          </cell>
          <cell r="DQ311">
            <v>0</v>
          </cell>
          <cell r="DR311">
            <v>0</v>
          </cell>
          <cell r="DS311">
            <v>0</v>
          </cell>
          <cell r="DT311">
            <v>0</v>
          </cell>
          <cell r="DU311">
            <v>0</v>
          </cell>
          <cell r="DV311">
            <v>0</v>
          </cell>
          <cell r="DW311">
            <v>0</v>
          </cell>
          <cell r="DX311">
            <v>0</v>
          </cell>
          <cell r="DY311">
            <v>0</v>
          </cell>
          <cell r="DZ311">
            <v>0</v>
          </cell>
          <cell r="EA311">
            <v>0</v>
          </cell>
          <cell r="EB311">
            <v>0</v>
          </cell>
          <cell r="EC311">
            <v>0</v>
          </cell>
          <cell r="ED311">
            <v>0</v>
          </cell>
          <cell r="EE311">
            <v>0</v>
          </cell>
          <cell r="EF311">
            <v>0</v>
          </cell>
          <cell r="EG311">
            <v>0</v>
          </cell>
          <cell r="EH311">
            <v>0</v>
          </cell>
          <cell r="EI311">
            <v>0</v>
          </cell>
          <cell r="EJ311">
            <v>0</v>
          </cell>
          <cell r="EK311">
            <v>0</v>
          </cell>
          <cell r="EL311">
            <v>0</v>
          </cell>
          <cell r="EM311">
            <v>0</v>
          </cell>
          <cell r="EN311">
            <v>0</v>
          </cell>
          <cell r="EO311">
            <v>0</v>
          </cell>
          <cell r="EP311">
            <v>0</v>
          </cell>
          <cell r="EQ311">
            <v>0</v>
          </cell>
          <cell r="ER311">
            <v>0</v>
          </cell>
          <cell r="ES311">
            <v>0</v>
          </cell>
          <cell r="ET311">
            <v>0</v>
          </cell>
          <cell r="EU311">
            <v>0</v>
          </cell>
          <cell r="EV311">
            <v>0</v>
          </cell>
          <cell r="EW311">
            <v>0</v>
          </cell>
          <cell r="EX311">
            <v>0</v>
          </cell>
          <cell r="EY311">
            <v>0</v>
          </cell>
          <cell r="EZ311">
            <v>0</v>
          </cell>
          <cell r="FA311">
            <v>0</v>
          </cell>
          <cell r="FB311">
            <v>0</v>
          </cell>
          <cell r="FC311">
            <v>0</v>
          </cell>
          <cell r="FD311">
            <v>0</v>
          </cell>
          <cell r="FE311">
            <v>0</v>
          </cell>
          <cell r="FF311">
            <v>0</v>
          </cell>
          <cell r="FG311">
            <v>0</v>
          </cell>
          <cell r="FH311">
            <v>0</v>
          </cell>
          <cell r="FI311">
            <v>0</v>
          </cell>
          <cell r="FJ311">
            <v>0</v>
          </cell>
          <cell r="FK311">
            <v>0</v>
          </cell>
          <cell r="FL311">
            <v>0</v>
          </cell>
          <cell r="FM311">
            <v>0</v>
          </cell>
          <cell r="FN311">
            <v>0</v>
          </cell>
          <cell r="FO311">
            <v>0</v>
          </cell>
          <cell r="FP311">
            <v>0</v>
          </cell>
          <cell r="FQ311">
            <v>0</v>
          </cell>
          <cell r="FR311">
            <v>0</v>
          </cell>
          <cell r="FS311">
            <v>0</v>
          </cell>
          <cell r="FT311">
            <v>0</v>
          </cell>
          <cell r="FU311">
            <v>0</v>
          </cell>
          <cell r="FV311">
            <v>0</v>
          </cell>
          <cell r="FW311">
            <v>0</v>
          </cell>
          <cell r="FX311">
            <v>0</v>
          </cell>
          <cell r="FY311">
            <v>0</v>
          </cell>
          <cell r="FZ311">
            <v>0</v>
          </cell>
          <cell r="GA311">
            <v>0</v>
          </cell>
          <cell r="GB311">
            <v>0</v>
          </cell>
          <cell r="GC311">
            <v>0</v>
          </cell>
          <cell r="GD311">
            <v>0</v>
          </cell>
          <cell r="GE311">
            <v>0</v>
          </cell>
          <cell r="GF311">
            <v>0</v>
          </cell>
          <cell r="GG311">
            <v>0</v>
          </cell>
          <cell r="GH311">
            <v>0</v>
          </cell>
          <cell r="GI311">
            <v>0</v>
          </cell>
          <cell r="GJ311">
            <v>0</v>
          </cell>
          <cell r="GK311">
            <v>0</v>
          </cell>
          <cell r="GL311">
            <v>0</v>
          </cell>
          <cell r="GM311">
            <v>0</v>
          </cell>
          <cell r="GN311">
            <v>0</v>
          </cell>
          <cell r="GO311">
            <v>0</v>
          </cell>
          <cell r="GP311">
            <v>0</v>
          </cell>
          <cell r="GQ311">
            <v>0</v>
          </cell>
          <cell r="GR311">
            <v>0</v>
          </cell>
          <cell r="GS311">
            <v>0</v>
          </cell>
          <cell r="GT311">
            <v>0</v>
          </cell>
          <cell r="GU311">
            <v>0</v>
          </cell>
          <cell r="GV311">
            <v>0</v>
          </cell>
          <cell r="GW311">
            <v>0</v>
          </cell>
          <cell r="GX311">
            <v>0</v>
          </cell>
          <cell r="GY311">
            <v>0</v>
          </cell>
          <cell r="GZ311">
            <v>0</v>
          </cell>
          <cell r="HA311">
            <v>0</v>
          </cell>
          <cell r="HB311">
            <v>0</v>
          </cell>
          <cell r="HC311">
            <v>0</v>
          </cell>
          <cell r="HD311">
            <v>0</v>
          </cell>
          <cell r="HE311">
            <v>0</v>
          </cell>
          <cell r="HF311">
            <v>0</v>
          </cell>
          <cell r="HG311">
            <v>0</v>
          </cell>
          <cell r="HH311">
            <v>0</v>
          </cell>
          <cell r="HI311">
            <v>0</v>
          </cell>
          <cell r="HJ311">
            <v>0</v>
          </cell>
          <cell r="HK311">
            <v>0</v>
          </cell>
          <cell r="HL311">
            <v>0</v>
          </cell>
          <cell r="HM311">
            <v>0</v>
          </cell>
          <cell r="HN311">
            <v>0</v>
          </cell>
          <cell r="HO311">
            <v>0</v>
          </cell>
          <cell r="HP311">
            <v>0</v>
          </cell>
          <cell r="HQ311">
            <v>0</v>
          </cell>
          <cell r="HR311">
            <v>0</v>
          </cell>
          <cell r="HS311">
            <v>0</v>
          </cell>
          <cell r="HT311">
            <v>0</v>
          </cell>
          <cell r="HU311">
            <v>0</v>
          </cell>
          <cell r="HV311">
            <v>0</v>
          </cell>
          <cell r="HW311">
            <v>0</v>
          </cell>
          <cell r="HX311">
            <v>0</v>
          </cell>
          <cell r="HY311">
            <v>0</v>
          </cell>
          <cell r="HZ311">
            <v>0</v>
          </cell>
          <cell r="IA311">
            <v>0</v>
          </cell>
          <cell r="IB311">
            <v>0</v>
          </cell>
          <cell r="IC311">
            <v>0</v>
          </cell>
          <cell r="ID311">
            <v>0</v>
          </cell>
          <cell r="IE311">
            <v>0</v>
          </cell>
          <cell r="IF311">
            <v>0</v>
          </cell>
          <cell r="IG311">
            <v>0</v>
          </cell>
          <cell r="IH311">
            <v>0</v>
          </cell>
          <cell r="II311">
            <v>0</v>
          </cell>
          <cell r="IJ311">
            <v>0</v>
          </cell>
          <cell r="IK311">
            <v>0</v>
          </cell>
          <cell r="IL311">
            <v>0</v>
          </cell>
          <cell r="IM311">
            <v>0</v>
          </cell>
          <cell r="IN311">
            <v>0</v>
          </cell>
          <cell r="IO311">
            <v>0</v>
          </cell>
          <cell r="IP311">
            <v>0</v>
          </cell>
          <cell r="IQ311">
            <v>0</v>
          </cell>
        </row>
        <row r="312">
          <cell r="B312">
            <v>0</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0</v>
          </cell>
          <cell r="X312">
            <v>0</v>
          </cell>
          <cell r="Y312">
            <v>0</v>
          </cell>
          <cell r="Z312">
            <v>0</v>
          </cell>
          <cell r="AA312">
            <v>0</v>
          </cell>
          <cell r="AB312">
            <v>0</v>
          </cell>
          <cell r="AC312">
            <v>0</v>
          </cell>
          <cell r="AD312">
            <v>0</v>
          </cell>
          <cell r="AE312">
            <v>0</v>
          </cell>
          <cell r="AF312">
            <v>0</v>
          </cell>
          <cell r="AG312">
            <v>0</v>
          </cell>
          <cell r="AH312">
            <v>0</v>
          </cell>
          <cell r="AI312">
            <v>0</v>
          </cell>
          <cell r="AJ312">
            <v>0</v>
          </cell>
          <cell r="AK312">
            <v>0</v>
          </cell>
          <cell r="AL312">
            <v>0</v>
          </cell>
          <cell r="AM312">
            <v>0</v>
          </cell>
          <cell r="AN312">
            <v>0</v>
          </cell>
          <cell r="AO312">
            <v>0</v>
          </cell>
          <cell r="AP312">
            <v>0</v>
          </cell>
          <cell r="AQ312">
            <v>0</v>
          </cell>
          <cell r="AR312">
            <v>0</v>
          </cell>
          <cell r="AS312">
            <v>0</v>
          </cell>
          <cell r="AT312">
            <v>0</v>
          </cell>
          <cell r="AU312">
            <v>0</v>
          </cell>
          <cell r="AV312">
            <v>0</v>
          </cell>
          <cell r="AW312">
            <v>0</v>
          </cell>
          <cell r="AX312">
            <v>0</v>
          </cell>
          <cell r="AY312">
            <v>0</v>
          </cell>
          <cell r="AZ312">
            <v>0</v>
          </cell>
          <cell r="BA312">
            <v>0</v>
          </cell>
          <cell r="BB312">
            <v>0</v>
          </cell>
          <cell r="BC312">
            <v>0</v>
          </cell>
          <cell r="BD312">
            <v>0</v>
          </cell>
          <cell r="BE312">
            <v>0</v>
          </cell>
          <cell r="BF312">
            <v>0</v>
          </cell>
          <cell r="BG312">
            <v>0</v>
          </cell>
          <cell r="BH312">
            <v>0</v>
          </cell>
          <cell r="BI312">
            <v>0</v>
          </cell>
          <cell r="BJ312">
            <v>0</v>
          </cell>
          <cell r="BK312">
            <v>0</v>
          </cell>
          <cell r="BL312">
            <v>0</v>
          </cell>
          <cell r="BM312">
            <v>0</v>
          </cell>
          <cell r="BN312">
            <v>0</v>
          </cell>
          <cell r="BO312">
            <v>0</v>
          </cell>
          <cell r="BP312">
            <v>0</v>
          </cell>
          <cell r="BQ312">
            <v>0</v>
          </cell>
          <cell r="BR312">
            <v>0</v>
          </cell>
          <cell r="BS312">
            <v>0</v>
          </cell>
          <cell r="BT312">
            <v>0</v>
          </cell>
          <cell r="BU312">
            <v>0</v>
          </cell>
          <cell r="BV312">
            <v>0</v>
          </cell>
          <cell r="BW312">
            <v>0</v>
          </cell>
          <cell r="BX312">
            <v>0</v>
          </cell>
          <cell r="BY312">
            <v>0</v>
          </cell>
          <cell r="BZ312">
            <v>0</v>
          </cell>
          <cell r="CA312">
            <v>0</v>
          </cell>
          <cell r="CB312">
            <v>0</v>
          </cell>
          <cell r="CC312">
            <v>0</v>
          </cell>
          <cell r="CD312">
            <v>0</v>
          </cell>
          <cell r="CE312">
            <v>0</v>
          </cell>
          <cell r="CF312">
            <v>0</v>
          </cell>
          <cell r="CG312">
            <v>0</v>
          </cell>
          <cell r="CH312">
            <v>0</v>
          </cell>
          <cell r="CI312">
            <v>0</v>
          </cell>
          <cell r="CJ312">
            <v>0</v>
          </cell>
          <cell r="CK312">
            <v>0</v>
          </cell>
          <cell r="CL312">
            <v>0</v>
          </cell>
          <cell r="CM312">
            <v>0</v>
          </cell>
          <cell r="CN312">
            <v>0</v>
          </cell>
          <cell r="CO312">
            <v>0</v>
          </cell>
          <cell r="CP312">
            <v>0</v>
          </cell>
          <cell r="CQ312">
            <v>0</v>
          </cell>
          <cell r="CR312">
            <v>0</v>
          </cell>
          <cell r="CS312">
            <v>0</v>
          </cell>
          <cell r="CT312">
            <v>0</v>
          </cell>
          <cell r="CU312">
            <v>0</v>
          </cell>
          <cell r="CV312">
            <v>0</v>
          </cell>
          <cell r="CW312">
            <v>0</v>
          </cell>
          <cell r="CX312">
            <v>0</v>
          </cell>
          <cell r="CY312">
            <v>0</v>
          </cell>
          <cell r="CZ312">
            <v>0</v>
          </cell>
          <cell r="DA312">
            <v>0</v>
          </cell>
          <cell r="DB312">
            <v>0</v>
          </cell>
          <cell r="DC312">
            <v>0</v>
          </cell>
          <cell r="DD312">
            <v>0</v>
          </cell>
          <cell r="DE312">
            <v>0</v>
          </cell>
          <cell r="DF312">
            <v>0</v>
          </cell>
          <cell r="DG312">
            <v>0</v>
          </cell>
          <cell r="DH312">
            <v>0</v>
          </cell>
          <cell r="DI312">
            <v>0</v>
          </cell>
          <cell r="DJ312">
            <v>0</v>
          </cell>
          <cell r="DK312">
            <v>0</v>
          </cell>
          <cell r="DL312">
            <v>0</v>
          </cell>
          <cell r="DM312">
            <v>0</v>
          </cell>
          <cell r="DN312">
            <v>0</v>
          </cell>
          <cell r="DO312">
            <v>0</v>
          </cell>
          <cell r="DP312">
            <v>0</v>
          </cell>
          <cell r="DQ312">
            <v>0</v>
          </cell>
          <cell r="DR312">
            <v>0</v>
          </cell>
          <cell r="DS312">
            <v>0</v>
          </cell>
          <cell r="DT312">
            <v>0</v>
          </cell>
          <cell r="DU312">
            <v>0</v>
          </cell>
          <cell r="DV312">
            <v>0</v>
          </cell>
          <cell r="DW312">
            <v>0</v>
          </cell>
          <cell r="DX312">
            <v>0</v>
          </cell>
          <cell r="DY312">
            <v>0</v>
          </cell>
          <cell r="DZ312">
            <v>0</v>
          </cell>
          <cell r="EA312">
            <v>0</v>
          </cell>
          <cell r="EB312">
            <v>0</v>
          </cell>
          <cell r="EC312">
            <v>0</v>
          </cell>
          <cell r="ED312">
            <v>0</v>
          </cell>
          <cell r="EE312">
            <v>0</v>
          </cell>
          <cell r="EF312">
            <v>0</v>
          </cell>
          <cell r="EG312">
            <v>0</v>
          </cell>
          <cell r="EH312">
            <v>0</v>
          </cell>
          <cell r="EI312">
            <v>0</v>
          </cell>
          <cell r="EJ312">
            <v>0</v>
          </cell>
          <cell r="EK312">
            <v>0</v>
          </cell>
          <cell r="EL312">
            <v>0</v>
          </cell>
          <cell r="EM312">
            <v>0</v>
          </cell>
          <cell r="EN312">
            <v>0</v>
          </cell>
          <cell r="EO312">
            <v>0</v>
          </cell>
          <cell r="EP312">
            <v>0</v>
          </cell>
          <cell r="EQ312">
            <v>0</v>
          </cell>
          <cell r="ER312">
            <v>0</v>
          </cell>
          <cell r="ES312">
            <v>0</v>
          </cell>
          <cell r="ET312">
            <v>0</v>
          </cell>
          <cell r="EU312">
            <v>0</v>
          </cell>
          <cell r="EV312">
            <v>0</v>
          </cell>
          <cell r="EW312">
            <v>0</v>
          </cell>
          <cell r="EX312">
            <v>0</v>
          </cell>
          <cell r="EY312">
            <v>0</v>
          </cell>
          <cell r="EZ312">
            <v>0</v>
          </cell>
          <cell r="FA312">
            <v>0</v>
          </cell>
          <cell r="FB312">
            <v>0</v>
          </cell>
          <cell r="FC312">
            <v>0</v>
          </cell>
          <cell r="FD312">
            <v>0</v>
          </cell>
          <cell r="FE312">
            <v>0</v>
          </cell>
          <cell r="FF312">
            <v>0</v>
          </cell>
          <cell r="FG312">
            <v>0</v>
          </cell>
          <cell r="FH312">
            <v>0</v>
          </cell>
          <cell r="FI312">
            <v>0</v>
          </cell>
          <cell r="FJ312">
            <v>0</v>
          </cell>
          <cell r="FK312">
            <v>0</v>
          </cell>
          <cell r="FL312">
            <v>0</v>
          </cell>
          <cell r="FM312">
            <v>0</v>
          </cell>
          <cell r="FN312">
            <v>0</v>
          </cell>
          <cell r="FO312">
            <v>0</v>
          </cell>
          <cell r="FP312">
            <v>0</v>
          </cell>
          <cell r="FQ312">
            <v>0</v>
          </cell>
          <cell r="FR312">
            <v>0</v>
          </cell>
          <cell r="FS312">
            <v>0</v>
          </cell>
          <cell r="FT312">
            <v>0</v>
          </cell>
          <cell r="FU312">
            <v>0</v>
          </cell>
          <cell r="FV312">
            <v>0</v>
          </cell>
          <cell r="FW312">
            <v>0</v>
          </cell>
          <cell r="FX312">
            <v>0</v>
          </cell>
          <cell r="FY312">
            <v>0</v>
          </cell>
          <cell r="FZ312">
            <v>0</v>
          </cell>
          <cell r="GA312">
            <v>0</v>
          </cell>
          <cell r="GB312">
            <v>0</v>
          </cell>
          <cell r="GC312">
            <v>0</v>
          </cell>
          <cell r="GD312">
            <v>0</v>
          </cell>
          <cell r="GE312">
            <v>0</v>
          </cell>
          <cell r="GF312">
            <v>0</v>
          </cell>
          <cell r="GG312">
            <v>0</v>
          </cell>
          <cell r="GH312">
            <v>0</v>
          </cell>
          <cell r="GI312">
            <v>0</v>
          </cell>
          <cell r="GJ312">
            <v>0</v>
          </cell>
          <cell r="GK312">
            <v>0</v>
          </cell>
          <cell r="GL312">
            <v>0</v>
          </cell>
          <cell r="GM312">
            <v>0</v>
          </cell>
          <cell r="GN312">
            <v>0</v>
          </cell>
          <cell r="GO312">
            <v>0</v>
          </cell>
          <cell r="GP312">
            <v>0</v>
          </cell>
          <cell r="GQ312">
            <v>0</v>
          </cell>
          <cell r="GR312">
            <v>0</v>
          </cell>
          <cell r="GS312">
            <v>0</v>
          </cell>
          <cell r="GT312">
            <v>0</v>
          </cell>
          <cell r="GU312">
            <v>0</v>
          </cell>
          <cell r="GV312">
            <v>0</v>
          </cell>
          <cell r="GW312">
            <v>0</v>
          </cell>
          <cell r="GX312">
            <v>0</v>
          </cell>
          <cell r="GY312">
            <v>0</v>
          </cell>
          <cell r="GZ312">
            <v>0</v>
          </cell>
          <cell r="HA312">
            <v>0</v>
          </cell>
          <cell r="HB312">
            <v>0</v>
          </cell>
          <cell r="HC312">
            <v>0</v>
          </cell>
          <cell r="HD312">
            <v>0</v>
          </cell>
          <cell r="HE312">
            <v>0</v>
          </cell>
          <cell r="HF312">
            <v>0</v>
          </cell>
          <cell r="HG312">
            <v>0</v>
          </cell>
          <cell r="HH312">
            <v>0</v>
          </cell>
          <cell r="HI312">
            <v>0</v>
          </cell>
          <cell r="HJ312">
            <v>0</v>
          </cell>
          <cell r="HK312">
            <v>0</v>
          </cell>
          <cell r="HL312">
            <v>0</v>
          </cell>
          <cell r="HM312">
            <v>0</v>
          </cell>
          <cell r="HN312">
            <v>0</v>
          </cell>
          <cell r="HO312">
            <v>0</v>
          </cell>
          <cell r="HP312">
            <v>0</v>
          </cell>
          <cell r="HQ312">
            <v>0</v>
          </cell>
          <cell r="HR312">
            <v>0</v>
          </cell>
          <cell r="HS312">
            <v>0</v>
          </cell>
          <cell r="HT312">
            <v>0</v>
          </cell>
          <cell r="HU312">
            <v>0</v>
          </cell>
          <cell r="HV312">
            <v>0</v>
          </cell>
          <cell r="HW312">
            <v>0</v>
          </cell>
          <cell r="HX312">
            <v>0</v>
          </cell>
          <cell r="HY312">
            <v>0</v>
          </cell>
          <cell r="HZ312">
            <v>0</v>
          </cell>
          <cell r="IA312">
            <v>0</v>
          </cell>
          <cell r="IB312">
            <v>0</v>
          </cell>
          <cell r="IC312">
            <v>0</v>
          </cell>
          <cell r="ID312">
            <v>0</v>
          </cell>
          <cell r="IE312">
            <v>0</v>
          </cell>
          <cell r="IF312">
            <v>0</v>
          </cell>
          <cell r="IG312">
            <v>0</v>
          </cell>
          <cell r="IH312">
            <v>0</v>
          </cell>
          <cell r="II312">
            <v>0</v>
          </cell>
          <cell r="IJ312">
            <v>0</v>
          </cell>
          <cell r="IK312">
            <v>0</v>
          </cell>
          <cell r="IL312">
            <v>0</v>
          </cell>
          <cell r="IM312">
            <v>0</v>
          </cell>
          <cell r="IN312">
            <v>0</v>
          </cell>
          <cell r="IO312">
            <v>0</v>
          </cell>
          <cell r="IP312">
            <v>0</v>
          </cell>
          <cell r="IQ312">
            <v>0</v>
          </cell>
        </row>
        <row r="313">
          <cell r="B313">
            <v>56627564</v>
          </cell>
          <cell r="C313">
            <v>14346121</v>
          </cell>
          <cell r="D313">
            <v>12232965</v>
          </cell>
          <cell r="E313">
            <v>14587760</v>
          </cell>
          <cell r="F313">
            <v>15460718</v>
          </cell>
          <cell r="G313">
            <v>23.1</v>
          </cell>
          <cell r="H313">
            <v>25.2</v>
          </cell>
          <cell r="I313">
            <v>20.6</v>
          </cell>
          <cell r="J313">
            <v>23.6</v>
          </cell>
          <cell r="K313">
            <v>23</v>
          </cell>
          <cell r="L313">
            <v>46033727</v>
          </cell>
          <cell r="M313">
            <v>10539331</v>
          </cell>
          <cell r="N313">
            <v>11528678</v>
          </cell>
          <cell r="O313">
            <v>11572241</v>
          </cell>
          <cell r="P313">
            <v>12393477</v>
          </cell>
          <cell r="Q313">
            <v>25757663</v>
          </cell>
          <cell r="R313">
            <v>6089521</v>
          </cell>
          <cell r="S313">
            <v>6745956</v>
          </cell>
          <cell r="T313">
            <v>6425453</v>
          </cell>
          <cell r="U313">
            <v>6496733</v>
          </cell>
          <cell r="V313">
            <v>364318</v>
          </cell>
          <cell r="W313">
            <v>92596</v>
          </cell>
          <cell r="X313">
            <v>83495</v>
          </cell>
          <cell r="Y313">
            <v>91341</v>
          </cell>
          <cell r="Z313">
            <v>96886</v>
          </cell>
          <cell r="AA313">
            <v>84672</v>
          </cell>
          <cell r="AB313">
            <v>28348</v>
          </cell>
          <cell r="AC313">
            <v>14262</v>
          </cell>
          <cell r="AD313">
            <v>13823</v>
          </cell>
          <cell r="AE313">
            <v>28239</v>
          </cell>
          <cell r="AF313">
            <v>42897</v>
          </cell>
          <cell r="AG313">
            <v>10583</v>
          </cell>
          <cell r="AH313">
            <v>10790</v>
          </cell>
          <cell r="AI313">
            <v>10809</v>
          </cell>
          <cell r="AJ313">
            <v>10715</v>
          </cell>
          <cell r="AK313">
            <v>2713</v>
          </cell>
          <cell r="AL313">
            <v>686</v>
          </cell>
          <cell r="AM313">
            <v>671</v>
          </cell>
          <cell r="AN313">
            <v>669</v>
          </cell>
          <cell r="AO313">
            <v>687</v>
          </cell>
          <cell r="AP313">
            <v>39062</v>
          </cell>
          <cell r="AQ313">
            <v>17079</v>
          </cell>
          <cell r="AR313">
            <v>2801</v>
          </cell>
          <cell r="AS313">
            <v>2345</v>
          </cell>
          <cell r="AT313">
            <v>16837</v>
          </cell>
          <cell r="AU313">
            <v>107082</v>
          </cell>
          <cell r="AV313">
            <v>19556</v>
          </cell>
          <cell r="AW313">
            <v>28712</v>
          </cell>
          <cell r="AX313">
            <v>35994</v>
          </cell>
          <cell r="AY313">
            <v>22820</v>
          </cell>
          <cell r="AZ313">
            <v>39882</v>
          </cell>
          <cell r="BA313">
            <v>7530</v>
          </cell>
          <cell r="BB313">
            <v>10514</v>
          </cell>
          <cell r="BC313">
            <v>11251</v>
          </cell>
          <cell r="BD313">
            <v>10587</v>
          </cell>
          <cell r="BE313">
            <v>20269</v>
          </cell>
          <cell r="BF313">
            <v>4272</v>
          </cell>
          <cell r="BG313">
            <v>5058</v>
          </cell>
          <cell r="BH313">
            <v>5540</v>
          </cell>
          <cell r="BI313">
            <v>5399</v>
          </cell>
          <cell r="BJ313">
            <v>6600</v>
          </cell>
          <cell r="BK313">
            <v>931</v>
          </cell>
          <cell r="BL313">
            <v>1641</v>
          </cell>
          <cell r="BM313">
            <v>2015</v>
          </cell>
          <cell r="BN313">
            <v>2013</v>
          </cell>
          <cell r="BO313">
            <v>13013</v>
          </cell>
          <cell r="BP313">
            <v>2327</v>
          </cell>
          <cell r="BQ313">
            <v>3815</v>
          </cell>
          <cell r="BR313">
            <v>3696</v>
          </cell>
          <cell r="BS313">
            <v>3175</v>
          </cell>
          <cell r="BT313">
            <v>67200</v>
          </cell>
          <cell r="BU313">
            <v>12026</v>
          </cell>
          <cell r="BV313">
            <v>18198</v>
          </cell>
          <cell r="BW313">
            <v>24743</v>
          </cell>
          <cell r="BX313">
            <v>12233</v>
          </cell>
          <cell r="BY313">
            <v>142758</v>
          </cell>
          <cell r="BZ313">
            <v>37777</v>
          </cell>
          <cell r="CA313">
            <v>33607</v>
          </cell>
          <cell r="CB313">
            <v>34610</v>
          </cell>
          <cell r="CC313">
            <v>36764</v>
          </cell>
          <cell r="CD313">
            <v>29806</v>
          </cell>
          <cell r="CE313">
            <v>6915</v>
          </cell>
          <cell r="CF313">
            <v>6914</v>
          </cell>
          <cell r="CG313">
            <v>6914</v>
          </cell>
          <cell r="CH313">
            <v>9063</v>
          </cell>
          <cell r="CI313">
            <v>12315099</v>
          </cell>
          <cell r="CJ313">
            <v>3138223</v>
          </cell>
          <cell r="CK313">
            <v>3463333</v>
          </cell>
          <cell r="CL313">
            <v>2802579</v>
          </cell>
          <cell r="CM313">
            <v>2910964</v>
          </cell>
          <cell r="CN313">
            <v>10785552</v>
          </cell>
          <cell r="CO313">
            <v>2642218</v>
          </cell>
          <cell r="CP313">
            <v>3077018</v>
          </cell>
          <cell r="CQ313">
            <v>2483251</v>
          </cell>
          <cell r="CR313">
            <v>2583065</v>
          </cell>
          <cell r="CS313">
            <v>323092</v>
          </cell>
          <cell r="CT313">
            <v>199747</v>
          </cell>
          <cell r="CU313">
            <v>41117</v>
          </cell>
          <cell r="CV313">
            <v>41117</v>
          </cell>
          <cell r="CW313">
            <v>41111</v>
          </cell>
          <cell r="CX313">
            <v>864485</v>
          </cell>
          <cell r="CY313">
            <v>211942</v>
          </cell>
          <cell r="CZ313">
            <v>247169</v>
          </cell>
          <cell r="DA313">
            <v>199300</v>
          </cell>
          <cell r="DB313">
            <v>206074</v>
          </cell>
          <cell r="DC313">
            <v>225588</v>
          </cell>
          <cell r="DD313">
            <v>55564</v>
          </cell>
          <cell r="DE313">
            <v>64408</v>
          </cell>
          <cell r="DF313">
            <v>52110</v>
          </cell>
          <cell r="DG313">
            <v>53506</v>
          </cell>
          <cell r="DH313">
            <v>114451</v>
          </cell>
          <cell r="DI313">
            <v>28270</v>
          </cell>
          <cell r="DJ313">
            <v>33138</v>
          </cell>
          <cell r="DK313">
            <v>26318</v>
          </cell>
          <cell r="DL313">
            <v>26725</v>
          </cell>
          <cell r="DM313">
            <v>1931</v>
          </cell>
          <cell r="DN313">
            <v>482</v>
          </cell>
          <cell r="DO313">
            <v>483</v>
          </cell>
          <cell r="DP313">
            <v>483</v>
          </cell>
          <cell r="DQ313">
            <v>483</v>
          </cell>
          <cell r="DR313">
            <v>366741</v>
          </cell>
          <cell r="DS313">
            <v>5357</v>
          </cell>
          <cell r="DT313">
            <v>227127</v>
          </cell>
          <cell r="DU313">
            <v>115006</v>
          </cell>
          <cell r="DV313">
            <v>19251</v>
          </cell>
          <cell r="DW313">
            <v>114631</v>
          </cell>
          <cell r="DX313">
            <v>28063</v>
          </cell>
          <cell r="DY313">
            <v>27958</v>
          </cell>
          <cell r="DZ313">
            <v>30653</v>
          </cell>
          <cell r="EA313">
            <v>27957</v>
          </cell>
          <cell r="EB313">
            <v>2695</v>
          </cell>
          <cell r="EC313">
            <v>0</v>
          </cell>
          <cell r="ED313">
            <v>0</v>
          </cell>
          <cell r="EE313">
            <v>2695</v>
          </cell>
          <cell r="EF313">
            <v>0</v>
          </cell>
          <cell r="EG313">
            <v>1848</v>
          </cell>
          <cell r="EH313">
            <v>395</v>
          </cell>
          <cell r="EI313">
            <v>1033</v>
          </cell>
          <cell r="EJ313">
            <v>244</v>
          </cell>
          <cell r="EK313">
            <v>176</v>
          </cell>
          <cell r="EL313">
            <v>0</v>
          </cell>
          <cell r="EM313">
            <v>0</v>
          </cell>
          <cell r="EN313">
            <v>0</v>
          </cell>
          <cell r="EO313">
            <v>0</v>
          </cell>
          <cell r="EP313">
            <v>0</v>
          </cell>
          <cell r="EQ313">
            <v>434743</v>
          </cell>
          <cell r="ER313">
            <v>107480</v>
          </cell>
          <cell r="ES313">
            <v>103802</v>
          </cell>
          <cell r="ET313">
            <v>104236</v>
          </cell>
          <cell r="EU313">
            <v>119225</v>
          </cell>
          <cell r="EV313">
            <v>21804</v>
          </cell>
          <cell r="EW313">
            <v>4387</v>
          </cell>
          <cell r="EX313">
            <v>6057</v>
          </cell>
          <cell r="EY313">
            <v>6442</v>
          </cell>
          <cell r="EZ313">
            <v>4918</v>
          </cell>
          <cell r="FA313">
            <v>136032</v>
          </cell>
          <cell r="FB313">
            <v>33388</v>
          </cell>
          <cell r="FC313">
            <v>27838</v>
          </cell>
          <cell r="FD313">
            <v>27402</v>
          </cell>
          <cell r="FE313">
            <v>47404</v>
          </cell>
          <cell r="FF313">
            <v>111361</v>
          </cell>
          <cell r="FG313">
            <v>24574</v>
          </cell>
          <cell r="FH313">
            <v>29891</v>
          </cell>
          <cell r="FI313">
            <v>31017</v>
          </cell>
          <cell r="FJ313">
            <v>25879</v>
          </cell>
          <cell r="FK313">
            <v>38567</v>
          </cell>
          <cell r="FL313">
            <v>5928</v>
          </cell>
          <cell r="FM313">
            <v>12630</v>
          </cell>
          <cell r="FN313">
            <v>12465</v>
          </cell>
          <cell r="FO313">
            <v>7544</v>
          </cell>
          <cell r="FP313">
            <v>37013</v>
          </cell>
          <cell r="FQ313">
            <v>5815</v>
          </cell>
          <cell r="FR313">
            <v>18828</v>
          </cell>
          <cell r="FS313">
            <v>5525</v>
          </cell>
          <cell r="FT313">
            <v>6845</v>
          </cell>
          <cell r="FU313">
            <v>25948</v>
          </cell>
          <cell r="FV313">
            <v>5982</v>
          </cell>
          <cell r="FW313">
            <v>6582</v>
          </cell>
          <cell r="FX313">
            <v>6869</v>
          </cell>
          <cell r="FY313">
            <v>6515</v>
          </cell>
          <cell r="FZ313">
            <v>166935</v>
          </cell>
          <cell r="GA313">
            <v>46313</v>
          </cell>
          <cell r="GB313">
            <v>43550</v>
          </cell>
          <cell r="GC313">
            <v>42989</v>
          </cell>
          <cell r="GD313">
            <v>34083</v>
          </cell>
          <cell r="GE313">
            <v>137979</v>
          </cell>
          <cell r="GF313">
            <v>37138</v>
          </cell>
          <cell r="GG313">
            <v>29760</v>
          </cell>
          <cell r="GH313">
            <v>30443</v>
          </cell>
          <cell r="GI313">
            <v>40638</v>
          </cell>
          <cell r="GJ313">
            <v>948152</v>
          </cell>
          <cell r="GK313">
            <v>220762</v>
          </cell>
          <cell r="GL313">
            <v>244410</v>
          </cell>
          <cell r="GM313">
            <v>230575</v>
          </cell>
          <cell r="GN313">
            <v>252405</v>
          </cell>
          <cell r="GO313">
            <v>252569</v>
          </cell>
          <cell r="GP313">
            <v>61963</v>
          </cell>
          <cell r="GQ313">
            <v>66221</v>
          </cell>
          <cell r="GR313">
            <v>62215</v>
          </cell>
          <cell r="GS313">
            <v>62170</v>
          </cell>
          <cell r="GT313">
            <v>35557</v>
          </cell>
          <cell r="GU313">
            <v>8655</v>
          </cell>
          <cell r="GV313">
            <v>8968</v>
          </cell>
          <cell r="GW313">
            <v>8967</v>
          </cell>
          <cell r="GX313">
            <v>8967</v>
          </cell>
          <cell r="GY313">
            <v>140001</v>
          </cell>
          <cell r="GZ313">
            <v>36075</v>
          </cell>
          <cell r="HA313">
            <v>34465</v>
          </cell>
          <cell r="HB313">
            <v>33902</v>
          </cell>
          <cell r="HC313">
            <v>35559</v>
          </cell>
          <cell r="HD313">
            <v>117229</v>
          </cell>
          <cell r="HE313">
            <v>31567</v>
          </cell>
          <cell r="HF313">
            <v>23113</v>
          </cell>
          <cell r="HG313">
            <v>34066</v>
          </cell>
          <cell r="HH313">
            <v>28483</v>
          </cell>
          <cell r="HI313">
            <v>3370911</v>
          </cell>
          <cell r="HJ313">
            <v>738254</v>
          </cell>
          <cell r="HK313">
            <v>806295</v>
          </cell>
          <cell r="HL313">
            <v>887747</v>
          </cell>
          <cell r="HM313">
            <v>938615</v>
          </cell>
          <cell r="HN313">
            <v>52705</v>
          </cell>
          <cell r="HO313">
            <v>2914</v>
          </cell>
          <cell r="HP313">
            <v>40815</v>
          </cell>
          <cell r="HQ313">
            <v>7782</v>
          </cell>
          <cell r="HR313">
            <v>1194</v>
          </cell>
          <cell r="HS313">
            <v>2072487</v>
          </cell>
          <cell r="HT313">
            <v>515418</v>
          </cell>
          <cell r="HU313">
            <v>519558</v>
          </cell>
          <cell r="HV313">
            <v>527431</v>
          </cell>
          <cell r="HW313">
            <v>510080</v>
          </cell>
          <cell r="HX313">
            <v>30592</v>
          </cell>
          <cell r="HY313">
            <v>8474</v>
          </cell>
          <cell r="HZ313">
            <v>7916</v>
          </cell>
          <cell r="IA313">
            <v>7884</v>
          </cell>
          <cell r="IB313">
            <v>6318</v>
          </cell>
          <cell r="IC313">
            <v>1215127</v>
          </cell>
          <cell r="ID313">
            <v>211448</v>
          </cell>
          <cell r="IE313">
            <v>238006</v>
          </cell>
          <cell r="IF313">
            <v>344650</v>
          </cell>
          <cell r="IG313">
            <v>421023</v>
          </cell>
          <cell r="IH313">
            <v>729761</v>
          </cell>
          <cell r="II313">
            <v>326644</v>
          </cell>
          <cell r="IJ313">
            <v>204147</v>
          </cell>
          <cell r="IK313">
            <v>119659</v>
          </cell>
          <cell r="IL313">
            <v>79311</v>
          </cell>
          <cell r="IM313">
            <v>543058</v>
          </cell>
          <cell r="IN313">
            <v>102101</v>
          </cell>
          <cell r="IO313">
            <v>132710</v>
          </cell>
          <cell r="IP313">
            <v>149074</v>
          </cell>
          <cell r="IQ313">
            <v>159173</v>
          </cell>
        </row>
        <row r="314">
          <cell r="B314">
            <v>536603</v>
          </cell>
          <cell r="C314">
            <v>175076</v>
          </cell>
          <cell r="D314">
            <v>165332</v>
          </cell>
          <cell r="E314">
            <v>148056</v>
          </cell>
          <cell r="F314">
            <v>48139</v>
          </cell>
          <cell r="G314">
            <v>0</v>
          </cell>
          <cell r="H314">
            <v>0</v>
          </cell>
          <cell r="I314">
            <v>0</v>
          </cell>
          <cell r="J314">
            <v>0</v>
          </cell>
          <cell r="K314">
            <v>0</v>
          </cell>
          <cell r="L314">
            <v>-206664</v>
          </cell>
          <cell r="M314">
            <v>-56657</v>
          </cell>
          <cell r="N314">
            <v>-41326</v>
          </cell>
          <cell r="O314">
            <v>-46883</v>
          </cell>
          <cell r="P314">
            <v>-61798</v>
          </cell>
          <cell r="Q314">
            <v>-29435</v>
          </cell>
          <cell r="R314">
            <v>-7375</v>
          </cell>
          <cell r="S314">
            <v>-7350</v>
          </cell>
          <cell r="T314">
            <v>-7354</v>
          </cell>
          <cell r="U314">
            <v>-7356</v>
          </cell>
          <cell r="V314">
            <v>-271</v>
          </cell>
          <cell r="W314">
            <v>-66</v>
          </cell>
          <cell r="X314">
            <v>-67</v>
          </cell>
          <cell r="Y314">
            <v>-69</v>
          </cell>
          <cell r="Z314">
            <v>-69</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cell r="AQ314">
            <v>0</v>
          </cell>
          <cell r="AR314">
            <v>0</v>
          </cell>
          <cell r="AS314">
            <v>0</v>
          </cell>
          <cell r="AT314">
            <v>0</v>
          </cell>
          <cell r="AU314">
            <v>0</v>
          </cell>
          <cell r="AV314">
            <v>0</v>
          </cell>
          <cell r="AW314">
            <v>0</v>
          </cell>
          <cell r="AX314">
            <v>0</v>
          </cell>
          <cell r="AY314">
            <v>0</v>
          </cell>
          <cell r="AZ314">
            <v>0</v>
          </cell>
          <cell r="BA314">
            <v>0</v>
          </cell>
          <cell r="BB314">
            <v>0</v>
          </cell>
          <cell r="BC314">
            <v>0</v>
          </cell>
          <cell r="BD314">
            <v>0</v>
          </cell>
          <cell r="BE314">
            <v>0</v>
          </cell>
          <cell r="BF314">
            <v>0</v>
          </cell>
          <cell r="BG314">
            <v>0</v>
          </cell>
          <cell r="BH314">
            <v>0</v>
          </cell>
          <cell r="BI314">
            <v>0</v>
          </cell>
          <cell r="BJ314">
            <v>0</v>
          </cell>
          <cell r="BK314">
            <v>0</v>
          </cell>
          <cell r="BL314">
            <v>0</v>
          </cell>
          <cell r="BM314">
            <v>0</v>
          </cell>
          <cell r="BN314">
            <v>0</v>
          </cell>
          <cell r="BO314">
            <v>0</v>
          </cell>
          <cell r="BP314">
            <v>0</v>
          </cell>
          <cell r="BQ314">
            <v>0</v>
          </cell>
          <cell r="BR314">
            <v>0</v>
          </cell>
          <cell r="BS314">
            <v>0</v>
          </cell>
          <cell r="BT314">
            <v>0</v>
          </cell>
          <cell r="BU314">
            <v>0</v>
          </cell>
          <cell r="BV314">
            <v>0</v>
          </cell>
          <cell r="BW314">
            <v>0</v>
          </cell>
          <cell r="BX314">
            <v>0</v>
          </cell>
          <cell r="BY314">
            <v>-271</v>
          </cell>
          <cell r="BZ314">
            <v>-66</v>
          </cell>
          <cell r="CA314">
            <v>-67</v>
          </cell>
          <cell r="CB314">
            <v>-69</v>
          </cell>
          <cell r="CC314">
            <v>-69</v>
          </cell>
          <cell r="CD314">
            <v>0</v>
          </cell>
          <cell r="CE314">
            <v>0</v>
          </cell>
          <cell r="CF314">
            <v>0</v>
          </cell>
          <cell r="CG314">
            <v>0</v>
          </cell>
          <cell r="CH314">
            <v>0</v>
          </cell>
          <cell r="CI314">
            <v>0</v>
          </cell>
          <cell r="CJ314">
            <v>0</v>
          </cell>
          <cell r="CK314">
            <v>0</v>
          </cell>
          <cell r="CL314">
            <v>0</v>
          </cell>
          <cell r="CM314">
            <v>0</v>
          </cell>
          <cell r="CN314">
            <v>0</v>
          </cell>
          <cell r="CO314">
            <v>0</v>
          </cell>
          <cell r="CP314">
            <v>0</v>
          </cell>
          <cell r="CQ314">
            <v>0</v>
          </cell>
          <cell r="CR314">
            <v>0</v>
          </cell>
          <cell r="CS314">
            <v>0</v>
          </cell>
          <cell r="CT314">
            <v>0</v>
          </cell>
          <cell r="CU314">
            <v>0</v>
          </cell>
          <cell r="CV314">
            <v>0</v>
          </cell>
          <cell r="CW314">
            <v>0</v>
          </cell>
          <cell r="CX314">
            <v>0</v>
          </cell>
          <cell r="CY314">
            <v>0</v>
          </cell>
          <cell r="CZ314">
            <v>0</v>
          </cell>
          <cell r="DA314">
            <v>0</v>
          </cell>
          <cell r="DB314">
            <v>0</v>
          </cell>
          <cell r="DC314">
            <v>0</v>
          </cell>
          <cell r="DD314">
            <v>0</v>
          </cell>
          <cell r="DE314">
            <v>0</v>
          </cell>
          <cell r="DF314">
            <v>0</v>
          </cell>
          <cell r="DG314">
            <v>0</v>
          </cell>
          <cell r="DH314">
            <v>0</v>
          </cell>
          <cell r="DI314">
            <v>0</v>
          </cell>
          <cell r="DJ314">
            <v>0</v>
          </cell>
          <cell r="DK314">
            <v>0</v>
          </cell>
          <cell r="DL314">
            <v>0</v>
          </cell>
          <cell r="DM314">
            <v>0</v>
          </cell>
          <cell r="DN314">
            <v>0</v>
          </cell>
          <cell r="DO314">
            <v>0</v>
          </cell>
          <cell r="DP314">
            <v>0</v>
          </cell>
          <cell r="DQ314">
            <v>0</v>
          </cell>
          <cell r="DR314">
            <v>0</v>
          </cell>
          <cell r="DS314">
            <v>0</v>
          </cell>
          <cell r="DT314">
            <v>0</v>
          </cell>
          <cell r="DU314">
            <v>0</v>
          </cell>
          <cell r="DV314">
            <v>0</v>
          </cell>
          <cell r="DW314">
            <v>0</v>
          </cell>
          <cell r="DX314">
            <v>0</v>
          </cell>
          <cell r="DY314">
            <v>0</v>
          </cell>
          <cell r="DZ314">
            <v>0</v>
          </cell>
          <cell r="EA314">
            <v>0</v>
          </cell>
          <cell r="EB314">
            <v>0</v>
          </cell>
          <cell r="EC314">
            <v>0</v>
          </cell>
          <cell r="ED314">
            <v>0</v>
          </cell>
          <cell r="EE314">
            <v>0</v>
          </cell>
          <cell r="EF314">
            <v>0</v>
          </cell>
          <cell r="EG314">
            <v>0</v>
          </cell>
          <cell r="EH314">
            <v>0</v>
          </cell>
          <cell r="EI314">
            <v>0</v>
          </cell>
          <cell r="EJ314">
            <v>0</v>
          </cell>
          <cell r="EK314">
            <v>0</v>
          </cell>
          <cell r="EL314">
            <v>0</v>
          </cell>
          <cell r="EM314">
            <v>0</v>
          </cell>
          <cell r="EN314">
            <v>0</v>
          </cell>
          <cell r="EO314">
            <v>0</v>
          </cell>
          <cell r="EP314">
            <v>0</v>
          </cell>
          <cell r="EQ314">
            <v>0</v>
          </cell>
          <cell r="ER314">
            <v>0</v>
          </cell>
          <cell r="ES314">
            <v>0</v>
          </cell>
          <cell r="ET314">
            <v>0</v>
          </cell>
          <cell r="EU314">
            <v>0</v>
          </cell>
          <cell r="EV314">
            <v>0</v>
          </cell>
          <cell r="EW314">
            <v>0</v>
          </cell>
          <cell r="EX314">
            <v>0</v>
          </cell>
          <cell r="EY314">
            <v>0</v>
          </cell>
          <cell r="EZ314">
            <v>0</v>
          </cell>
          <cell r="FA314">
            <v>0</v>
          </cell>
          <cell r="FB314">
            <v>0</v>
          </cell>
          <cell r="FC314">
            <v>0</v>
          </cell>
          <cell r="FD314">
            <v>0</v>
          </cell>
          <cell r="FE314">
            <v>0</v>
          </cell>
          <cell r="FF314">
            <v>0</v>
          </cell>
          <cell r="FG314">
            <v>0</v>
          </cell>
          <cell r="FH314">
            <v>0</v>
          </cell>
          <cell r="FI314">
            <v>0</v>
          </cell>
          <cell r="FJ314">
            <v>0</v>
          </cell>
          <cell r="FK314">
            <v>0</v>
          </cell>
          <cell r="FL314">
            <v>0</v>
          </cell>
          <cell r="FM314">
            <v>0</v>
          </cell>
          <cell r="FN314">
            <v>0</v>
          </cell>
          <cell r="FO314">
            <v>0</v>
          </cell>
          <cell r="FP314">
            <v>0</v>
          </cell>
          <cell r="FQ314">
            <v>0</v>
          </cell>
          <cell r="FR314">
            <v>0</v>
          </cell>
          <cell r="FS314">
            <v>0</v>
          </cell>
          <cell r="FT314">
            <v>0</v>
          </cell>
          <cell r="FU314">
            <v>0</v>
          </cell>
          <cell r="FV314">
            <v>0</v>
          </cell>
          <cell r="FW314">
            <v>0</v>
          </cell>
          <cell r="FX314">
            <v>0</v>
          </cell>
          <cell r="FY314">
            <v>0</v>
          </cell>
          <cell r="FZ314">
            <v>-6738</v>
          </cell>
          <cell r="GA314">
            <v>-1684</v>
          </cell>
          <cell r="GB314">
            <v>-1685</v>
          </cell>
          <cell r="GC314">
            <v>-1684</v>
          </cell>
          <cell r="GD314">
            <v>-1685</v>
          </cell>
          <cell r="GE314">
            <v>-257</v>
          </cell>
          <cell r="GF314">
            <v>-63</v>
          </cell>
          <cell r="GG314">
            <v>-63</v>
          </cell>
          <cell r="GH314">
            <v>-65</v>
          </cell>
          <cell r="GI314">
            <v>-66</v>
          </cell>
          <cell r="GJ314">
            <v>0</v>
          </cell>
          <cell r="GK314">
            <v>0</v>
          </cell>
          <cell r="GL314">
            <v>0</v>
          </cell>
          <cell r="GM314">
            <v>0</v>
          </cell>
          <cell r="GN314">
            <v>0</v>
          </cell>
          <cell r="GO314">
            <v>-22169</v>
          </cell>
          <cell r="GP314">
            <v>-5562</v>
          </cell>
          <cell r="GQ314">
            <v>-5535</v>
          </cell>
          <cell r="GR314">
            <v>-5536</v>
          </cell>
          <cell r="GS314">
            <v>-5536</v>
          </cell>
          <cell r="GT314">
            <v>0</v>
          </cell>
          <cell r="GU314">
            <v>0</v>
          </cell>
          <cell r="GV314">
            <v>0</v>
          </cell>
          <cell r="GW314">
            <v>0</v>
          </cell>
          <cell r="GX314">
            <v>0</v>
          </cell>
          <cell r="GY314">
            <v>0</v>
          </cell>
          <cell r="GZ314">
            <v>0</v>
          </cell>
          <cell r="HA314">
            <v>0</v>
          </cell>
          <cell r="HB314">
            <v>0</v>
          </cell>
          <cell r="HC314">
            <v>0</v>
          </cell>
          <cell r="HD314">
            <v>0</v>
          </cell>
          <cell r="HE314">
            <v>0</v>
          </cell>
          <cell r="HF314">
            <v>0</v>
          </cell>
          <cell r="HG314">
            <v>0</v>
          </cell>
          <cell r="HH314">
            <v>0</v>
          </cell>
          <cell r="HI314">
            <v>0</v>
          </cell>
          <cell r="HJ314">
            <v>0</v>
          </cell>
          <cell r="HK314">
            <v>0</v>
          </cell>
          <cell r="HL314">
            <v>0</v>
          </cell>
          <cell r="HM314">
            <v>0</v>
          </cell>
          <cell r="HN314">
            <v>0</v>
          </cell>
          <cell r="HO314">
            <v>0</v>
          </cell>
          <cell r="HP314">
            <v>0</v>
          </cell>
          <cell r="HQ314">
            <v>0</v>
          </cell>
          <cell r="HR314">
            <v>0</v>
          </cell>
          <cell r="HS314">
            <v>0</v>
          </cell>
          <cell r="HT314">
            <v>0</v>
          </cell>
          <cell r="HU314">
            <v>0</v>
          </cell>
          <cell r="HV314">
            <v>0</v>
          </cell>
          <cell r="HW314">
            <v>0</v>
          </cell>
          <cell r="HX314">
            <v>0</v>
          </cell>
          <cell r="HY314">
            <v>0</v>
          </cell>
          <cell r="HZ314">
            <v>0</v>
          </cell>
          <cell r="IA314">
            <v>0</v>
          </cell>
          <cell r="IB314">
            <v>0</v>
          </cell>
          <cell r="IC314">
            <v>0</v>
          </cell>
          <cell r="ID314">
            <v>0</v>
          </cell>
          <cell r="IE314">
            <v>0</v>
          </cell>
          <cell r="IF314">
            <v>0</v>
          </cell>
          <cell r="IG314">
            <v>0</v>
          </cell>
          <cell r="IH314">
            <v>0</v>
          </cell>
          <cell r="II314">
            <v>0</v>
          </cell>
          <cell r="IJ314">
            <v>0</v>
          </cell>
          <cell r="IK314">
            <v>0</v>
          </cell>
          <cell r="IL314">
            <v>0</v>
          </cell>
          <cell r="IM314">
            <v>0</v>
          </cell>
          <cell r="IN314">
            <v>0</v>
          </cell>
          <cell r="IO314">
            <v>0</v>
          </cell>
          <cell r="IP314">
            <v>0</v>
          </cell>
          <cell r="IQ314">
            <v>0</v>
          </cell>
        </row>
        <row r="315">
          <cell r="B315">
            <v>57164167</v>
          </cell>
          <cell r="C315">
            <v>14521197</v>
          </cell>
          <cell r="D315">
            <v>12398297</v>
          </cell>
          <cell r="E315">
            <v>14735816</v>
          </cell>
          <cell r="F315">
            <v>15508857</v>
          </cell>
          <cell r="G315">
            <v>25.1</v>
          </cell>
          <cell r="H315">
            <v>27.3</v>
          </cell>
          <cell r="I315">
            <v>22.5</v>
          </cell>
          <cell r="J315">
            <v>25.7</v>
          </cell>
          <cell r="K315">
            <v>25</v>
          </cell>
          <cell r="L315">
            <v>45827063</v>
          </cell>
          <cell r="M315">
            <v>10482674</v>
          </cell>
          <cell r="N315">
            <v>11487352</v>
          </cell>
          <cell r="O315">
            <v>11525358</v>
          </cell>
          <cell r="P315">
            <v>12331679</v>
          </cell>
          <cell r="Q315">
            <v>25728228</v>
          </cell>
          <cell r="R315">
            <v>6082146</v>
          </cell>
          <cell r="S315">
            <v>6738606</v>
          </cell>
          <cell r="T315">
            <v>6418099</v>
          </cell>
          <cell r="U315">
            <v>6489377</v>
          </cell>
          <cell r="V315">
            <v>364047</v>
          </cell>
          <cell r="W315">
            <v>92530</v>
          </cell>
          <cell r="X315">
            <v>83428</v>
          </cell>
          <cell r="Y315">
            <v>91272</v>
          </cell>
          <cell r="Z315">
            <v>96817</v>
          </cell>
          <cell r="AA315">
            <v>84672</v>
          </cell>
          <cell r="AB315">
            <v>28348</v>
          </cell>
          <cell r="AC315">
            <v>14262</v>
          </cell>
          <cell r="AD315">
            <v>13823</v>
          </cell>
          <cell r="AE315">
            <v>28239</v>
          </cell>
          <cell r="AF315">
            <v>42897</v>
          </cell>
          <cell r="AG315">
            <v>10583</v>
          </cell>
          <cell r="AH315">
            <v>10790</v>
          </cell>
          <cell r="AI315">
            <v>10809</v>
          </cell>
          <cell r="AJ315">
            <v>10715</v>
          </cell>
          <cell r="AK315">
            <v>2713</v>
          </cell>
          <cell r="AL315">
            <v>686</v>
          </cell>
          <cell r="AM315">
            <v>671</v>
          </cell>
          <cell r="AN315">
            <v>669</v>
          </cell>
          <cell r="AO315">
            <v>687</v>
          </cell>
          <cell r="AP315">
            <v>39062</v>
          </cell>
          <cell r="AQ315">
            <v>17079</v>
          </cell>
          <cell r="AR315">
            <v>2801</v>
          </cell>
          <cell r="AS315">
            <v>2345</v>
          </cell>
          <cell r="AT315">
            <v>16837</v>
          </cell>
          <cell r="AU315">
            <v>107082</v>
          </cell>
          <cell r="AV315">
            <v>19556</v>
          </cell>
          <cell r="AW315">
            <v>28712</v>
          </cell>
          <cell r="AX315">
            <v>35994</v>
          </cell>
          <cell r="AY315">
            <v>22820</v>
          </cell>
          <cell r="AZ315">
            <v>39882</v>
          </cell>
          <cell r="BA315">
            <v>7530</v>
          </cell>
          <cell r="BB315">
            <v>10514</v>
          </cell>
          <cell r="BC315">
            <v>11251</v>
          </cell>
          <cell r="BD315">
            <v>10587</v>
          </cell>
          <cell r="BE315">
            <v>20269</v>
          </cell>
          <cell r="BF315">
            <v>4272</v>
          </cell>
          <cell r="BG315">
            <v>5058</v>
          </cell>
          <cell r="BH315">
            <v>5540</v>
          </cell>
          <cell r="BI315">
            <v>5399</v>
          </cell>
          <cell r="BJ315">
            <v>6600</v>
          </cell>
          <cell r="BK315">
            <v>931</v>
          </cell>
          <cell r="BL315">
            <v>1641</v>
          </cell>
          <cell r="BM315">
            <v>2015</v>
          </cell>
          <cell r="BN315">
            <v>2013</v>
          </cell>
          <cell r="BO315">
            <v>13013</v>
          </cell>
          <cell r="BP315">
            <v>2327</v>
          </cell>
          <cell r="BQ315">
            <v>3815</v>
          </cell>
          <cell r="BR315">
            <v>3696</v>
          </cell>
          <cell r="BS315">
            <v>3175</v>
          </cell>
          <cell r="BT315">
            <v>67200</v>
          </cell>
          <cell r="BU315">
            <v>12026</v>
          </cell>
          <cell r="BV315">
            <v>18198</v>
          </cell>
          <cell r="BW315">
            <v>24743</v>
          </cell>
          <cell r="BX315">
            <v>12233</v>
          </cell>
          <cell r="BY315">
            <v>142487</v>
          </cell>
          <cell r="BZ315">
            <v>37711</v>
          </cell>
          <cell r="CA315">
            <v>33540</v>
          </cell>
          <cell r="CB315">
            <v>34541</v>
          </cell>
          <cell r="CC315">
            <v>36695</v>
          </cell>
          <cell r="CD315">
            <v>29806</v>
          </cell>
          <cell r="CE315">
            <v>6915</v>
          </cell>
          <cell r="CF315">
            <v>6914</v>
          </cell>
          <cell r="CG315">
            <v>6914</v>
          </cell>
          <cell r="CH315">
            <v>9063</v>
          </cell>
          <cell r="CI315">
            <v>12315099</v>
          </cell>
          <cell r="CJ315">
            <v>3138223</v>
          </cell>
          <cell r="CK315">
            <v>3463333</v>
          </cell>
          <cell r="CL315">
            <v>2802579</v>
          </cell>
          <cell r="CM315">
            <v>2910964</v>
          </cell>
          <cell r="CN315">
            <v>10785552</v>
          </cell>
          <cell r="CO315">
            <v>2642218</v>
          </cell>
          <cell r="CP315">
            <v>3077018</v>
          </cell>
          <cell r="CQ315">
            <v>2483251</v>
          </cell>
          <cell r="CR315">
            <v>2583065</v>
          </cell>
          <cell r="CS315">
            <v>323092</v>
          </cell>
          <cell r="CT315">
            <v>199747</v>
          </cell>
          <cell r="CU315">
            <v>41117</v>
          </cell>
          <cell r="CV315">
            <v>41117</v>
          </cell>
          <cell r="CW315">
            <v>41111</v>
          </cell>
          <cell r="CX315">
            <v>864485</v>
          </cell>
          <cell r="CY315">
            <v>211942</v>
          </cell>
          <cell r="CZ315">
            <v>247169</v>
          </cell>
          <cell r="DA315">
            <v>199300</v>
          </cell>
          <cell r="DB315">
            <v>206074</v>
          </cell>
          <cell r="DC315">
            <v>225588</v>
          </cell>
          <cell r="DD315">
            <v>55564</v>
          </cell>
          <cell r="DE315">
            <v>64408</v>
          </cell>
          <cell r="DF315">
            <v>52110</v>
          </cell>
          <cell r="DG315">
            <v>53506</v>
          </cell>
          <cell r="DH315">
            <v>114451</v>
          </cell>
          <cell r="DI315">
            <v>28270</v>
          </cell>
          <cell r="DJ315">
            <v>33138</v>
          </cell>
          <cell r="DK315">
            <v>26318</v>
          </cell>
          <cell r="DL315">
            <v>26725</v>
          </cell>
          <cell r="DM315">
            <v>1931</v>
          </cell>
          <cell r="DN315">
            <v>482</v>
          </cell>
          <cell r="DO315">
            <v>483</v>
          </cell>
          <cell r="DP315">
            <v>483</v>
          </cell>
          <cell r="DQ315">
            <v>483</v>
          </cell>
          <cell r="DR315">
            <v>366741</v>
          </cell>
          <cell r="DS315">
            <v>5357</v>
          </cell>
          <cell r="DT315">
            <v>227127</v>
          </cell>
          <cell r="DU315">
            <v>115006</v>
          </cell>
          <cell r="DV315">
            <v>19251</v>
          </cell>
          <cell r="DW315">
            <v>114631</v>
          </cell>
          <cell r="DX315">
            <v>28063</v>
          </cell>
          <cell r="DY315">
            <v>27958</v>
          </cell>
          <cell r="DZ315">
            <v>30653</v>
          </cell>
          <cell r="EA315">
            <v>27957</v>
          </cell>
          <cell r="EB315">
            <v>2695</v>
          </cell>
          <cell r="EC315">
            <v>0</v>
          </cell>
          <cell r="ED315">
            <v>0</v>
          </cell>
          <cell r="EE315">
            <v>2695</v>
          </cell>
          <cell r="EF315">
            <v>0</v>
          </cell>
          <cell r="EG315">
            <v>1848</v>
          </cell>
          <cell r="EH315">
            <v>395</v>
          </cell>
          <cell r="EI315">
            <v>1033</v>
          </cell>
          <cell r="EJ315">
            <v>244</v>
          </cell>
          <cell r="EK315">
            <v>176</v>
          </cell>
          <cell r="EL315">
            <v>0</v>
          </cell>
          <cell r="EM315">
            <v>0</v>
          </cell>
          <cell r="EN315">
            <v>0</v>
          </cell>
          <cell r="EO315">
            <v>0</v>
          </cell>
          <cell r="EP315">
            <v>0</v>
          </cell>
          <cell r="EQ315">
            <v>434743</v>
          </cell>
          <cell r="ER315">
            <v>107480</v>
          </cell>
          <cell r="ES315">
            <v>103802</v>
          </cell>
          <cell r="ET315">
            <v>104236</v>
          </cell>
          <cell r="EU315">
            <v>119225</v>
          </cell>
          <cell r="EV315">
            <v>21804</v>
          </cell>
          <cell r="EW315">
            <v>4387</v>
          </cell>
          <cell r="EX315">
            <v>6057</v>
          </cell>
          <cell r="EY315">
            <v>6442</v>
          </cell>
          <cell r="EZ315">
            <v>4918</v>
          </cell>
          <cell r="FA315">
            <v>136032</v>
          </cell>
          <cell r="FB315">
            <v>33388</v>
          </cell>
          <cell r="FC315">
            <v>27838</v>
          </cell>
          <cell r="FD315">
            <v>27402</v>
          </cell>
          <cell r="FE315">
            <v>47404</v>
          </cell>
          <cell r="FF315">
            <v>111361</v>
          </cell>
          <cell r="FG315">
            <v>24574</v>
          </cell>
          <cell r="FH315">
            <v>29891</v>
          </cell>
          <cell r="FI315">
            <v>31017</v>
          </cell>
          <cell r="FJ315">
            <v>25879</v>
          </cell>
          <cell r="FK315">
            <v>38567</v>
          </cell>
          <cell r="FL315">
            <v>5928</v>
          </cell>
          <cell r="FM315">
            <v>12630</v>
          </cell>
          <cell r="FN315">
            <v>12465</v>
          </cell>
          <cell r="FO315">
            <v>7544</v>
          </cell>
          <cell r="FP315">
            <v>37013</v>
          </cell>
          <cell r="FQ315">
            <v>5815</v>
          </cell>
          <cell r="FR315">
            <v>18828</v>
          </cell>
          <cell r="FS315">
            <v>5525</v>
          </cell>
          <cell r="FT315">
            <v>6845</v>
          </cell>
          <cell r="FU315">
            <v>25948</v>
          </cell>
          <cell r="FV315">
            <v>5982</v>
          </cell>
          <cell r="FW315">
            <v>6582</v>
          </cell>
          <cell r="FX315">
            <v>6869</v>
          </cell>
          <cell r="FY315">
            <v>6515</v>
          </cell>
          <cell r="FZ315">
            <v>160197</v>
          </cell>
          <cell r="GA315">
            <v>44629</v>
          </cell>
          <cell r="GB315">
            <v>41865</v>
          </cell>
          <cell r="GC315">
            <v>41305</v>
          </cell>
          <cell r="GD315">
            <v>32398</v>
          </cell>
          <cell r="GE315">
            <v>137722</v>
          </cell>
          <cell r="GF315">
            <v>37075</v>
          </cell>
          <cell r="GG315">
            <v>29697</v>
          </cell>
          <cell r="GH315">
            <v>30378</v>
          </cell>
          <cell r="GI315">
            <v>40572</v>
          </cell>
          <cell r="GJ315">
            <v>948152</v>
          </cell>
          <cell r="GK315">
            <v>220762</v>
          </cell>
          <cell r="GL315">
            <v>244410</v>
          </cell>
          <cell r="GM315">
            <v>230575</v>
          </cell>
          <cell r="GN315">
            <v>252405</v>
          </cell>
          <cell r="GO315">
            <v>230400</v>
          </cell>
          <cell r="GP315">
            <v>56401</v>
          </cell>
          <cell r="GQ315">
            <v>60686</v>
          </cell>
          <cell r="GR315">
            <v>56679</v>
          </cell>
          <cell r="GS315">
            <v>56634</v>
          </cell>
          <cell r="GT315">
            <v>35557</v>
          </cell>
          <cell r="GU315">
            <v>8655</v>
          </cell>
          <cell r="GV315">
            <v>8968</v>
          </cell>
          <cell r="GW315">
            <v>8967</v>
          </cell>
          <cell r="GX315">
            <v>8967</v>
          </cell>
          <cell r="GY315">
            <v>140001</v>
          </cell>
          <cell r="GZ315">
            <v>36075</v>
          </cell>
          <cell r="HA315">
            <v>34465</v>
          </cell>
          <cell r="HB315">
            <v>33902</v>
          </cell>
          <cell r="HC315">
            <v>35559</v>
          </cell>
          <cell r="HD315">
            <v>117229</v>
          </cell>
          <cell r="HE315">
            <v>31567</v>
          </cell>
          <cell r="HF315">
            <v>23113</v>
          </cell>
          <cell r="HG315">
            <v>34066</v>
          </cell>
          <cell r="HH315">
            <v>28483</v>
          </cell>
          <cell r="HI315">
            <v>3370911</v>
          </cell>
          <cell r="HJ315">
            <v>738254</v>
          </cell>
          <cell r="HK315">
            <v>806295</v>
          </cell>
          <cell r="HL315">
            <v>887747</v>
          </cell>
          <cell r="HM315">
            <v>938615</v>
          </cell>
          <cell r="HN315">
            <v>52705</v>
          </cell>
          <cell r="HO315">
            <v>2914</v>
          </cell>
          <cell r="HP315">
            <v>40815</v>
          </cell>
          <cell r="HQ315">
            <v>7782</v>
          </cell>
          <cell r="HR315">
            <v>1194</v>
          </cell>
          <cell r="HS315">
            <v>2072487</v>
          </cell>
          <cell r="HT315">
            <v>515418</v>
          </cell>
          <cell r="HU315">
            <v>519558</v>
          </cell>
          <cell r="HV315">
            <v>527431</v>
          </cell>
          <cell r="HW315">
            <v>510080</v>
          </cell>
          <cell r="HX315">
            <v>30592</v>
          </cell>
          <cell r="HY315">
            <v>8474</v>
          </cell>
          <cell r="HZ315">
            <v>7916</v>
          </cell>
          <cell r="IA315">
            <v>7884</v>
          </cell>
          <cell r="IB315">
            <v>6318</v>
          </cell>
          <cell r="IC315">
            <v>1215127</v>
          </cell>
          <cell r="ID315">
            <v>211448</v>
          </cell>
          <cell r="IE315">
            <v>238006</v>
          </cell>
          <cell r="IF315">
            <v>344650</v>
          </cell>
          <cell r="IG315">
            <v>421023</v>
          </cell>
          <cell r="IH315">
            <v>729761</v>
          </cell>
          <cell r="II315">
            <v>326644</v>
          </cell>
          <cell r="IJ315">
            <v>204147</v>
          </cell>
          <cell r="IK315">
            <v>119659</v>
          </cell>
          <cell r="IL315">
            <v>79311</v>
          </cell>
          <cell r="IM315">
            <v>543058</v>
          </cell>
          <cell r="IN315">
            <v>102101</v>
          </cell>
          <cell r="IO315">
            <v>132710</v>
          </cell>
          <cell r="IP315">
            <v>149074</v>
          </cell>
          <cell r="IQ315">
            <v>159173</v>
          </cell>
        </row>
        <row r="316">
          <cell r="B316">
            <v>0</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0</v>
          </cell>
          <cell r="X316">
            <v>0</v>
          </cell>
          <cell r="Y316">
            <v>0</v>
          </cell>
          <cell r="Z316">
            <v>0</v>
          </cell>
          <cell r="AA316">
            <v>0</v>
          </cell>
          <cell r="AB316">
            <v>0</v>
          </cell>
          <cell r="AC316">
            <v>0</v>
          </cell>
          <cell r="AD316">
            <v>0</v>
          </cell>
          <cell r="AE316">
            <v>0</v>
          </cell>
          <cell r="AF316">
            <v>0</v>
          </cell>
          <cell r="AG316">
            <v>0</v>
          </cell>
          <cell r="AH316">
            <v>0</v>
          </cell>
          <cell r="AI316">
            <v>0</v>
          </cell>
          <cell r="AJ316">
            <v>0</v>
          </cell>
          <cell r="AK316">
            <v>0</v>
          </cell>
          <cell r="AL316">
            <v>0</v>
          </cell>
          <cell r="AM316">
            <v>0</v>
          </cell>
          <cell r="AN316">
            <v>0</v>
          </cell>
          <cell r="AO316">
            <v>0</v>
          </cell>
          <cell r="AP316">
            <v>0</v>
          </cell>
          <cell r="AQ316">
            <v>0</v>
          </cell>
          <cell r="AR316">
            <v>0</v>
          </cell>
          <cell r="AS316">
            <v>0</v>
          </cell>
          <cell r="AT316">
            <v>0</v>
          </cell>
          <cell r="AU316">
            <v>0</v>
          </cell>
          <cell r="AV316">
            <v>0</v>
          </cell>
          <cell r="AW316">
            <v>0</v>
          </cell>
          <cell r="AX316">
            <v>0</v>
          </cell>
          <cell r="AY316">
            <v>0</v>
          </cell>
          <cell r="AZ316">
            <v>0</v>
          </cell>
          <cell r="BA316">
            <v>0</v>
          </cell>
          <cell r="BB316">
            <v>0</v>
          </cell>
          <cell r="BC316">
            <v>0</v>
          </cell>
          <cell r="BD316">
            <v>0</v>
          </cell>
          <cell r="BE316">
            <v>0</v>
          </cell>
          <cell r="BF316">
            <v>0</v>
          </cell>
          <cell r="BG316">
            <v>0</v>
          </cell>
          <cell r="BH316">
            <v>0</v>
          </cell>
          <cell r="BI316">
            <v>0</v>
          </cell>
          <cell r="BJ316">
            <v>0</v>
          </cell>
          <cell r="BK316">
            <v>0</v>
          </cell>
          <cell r="BL316">
            <v>0</v>
          </cell>
          <cell r="BM316">
            <v>0</v>
          </cell>
          <cell r="BN316">
            <v>0</v>
          </cell>
          <cell r="BO316">
            <v>0</v>
          </cell>
          <cell r="BP316">
            <v>0</v>
          </cell>
          <cell r="BQ316">
            <v>0</v>
          </cell>
          <cell r="BR316">
            <v>0</v>
          </cell>
          <cell r="BS316">
            <v>0</v>
          </cell>
          <cell r="BT316">
            <v>0</v>
          </cell>
          <cell r="BU316">
            <v>0</v>
          </cell>
          <cell r="BV316">
            <v>0</v>
          </cell>
          <cell r="BW316">
            <v>0</v>
          </cell>
          <cell r="BX316">
            <v>0</v>
          </cell>
          <cell r="BY316">
            <v>0</v>
          </cell>
          <cell r="BZ316">
            <v>0</v>
          </cell>
          <cell r="CA316">
            <v>0</v>
          </cell>
          <cell r="CB316">
            <v>0</v>
          </cell>
          <cell r="CC316">
            <v>0</v>
          </cell>
          <cell r="CD316">
            <v>0</v>
          </cell>
          <cell r="CE316">
            <v>0</v>
          </cell>
          <cell r="CF316">
            <v>0</v>
          </cell>
          <cell r="CG316">
            <v>0</v>
          </cell>
          <cell r="CH316">
            <v>0</v>
          </cell>
          <cell r="CI316">
            <v>0</v>
          </cell>
          <cell r="CJ316">
            <v>0</v>
          </cell>
          <cell r="CK316">
            <v>0</v>
          </cell>
          <cell r="CL316">
            <v>0</v>
          </cell>
          <cell r="CM316">
            <v>0</v>
          </cell>
          <cell r="CN316">
            <v>0</v>
          </cell>
          <cell r="CO316">
            <v>0</v>
          </cell>
          <cell r="CP316">
            <v>0</v>
          </cell>
          <cell r="CQ316">
            <v>0</v>
          </cell>
          <cell r="CR316">
            <v>0</v>
          </cell>
          <cell r="CS316">
            <v>0</v>
          </cell>
          <cell r="CT316">
            <v>0</v>
          </cell>
          <cell r="CU316">
            <v>0</v>
          </cell>
          <cell r="CV316">
            <v>0</v>
          </cell>
          <cell r="CW316">
            <v>0</v>
          </cell>
          <cell r="CX316">
            <v>0</v>
          </cell>
          <cell r="CY316">
            <v>0</v>
          </cell>
          <cell r="CZ316">
            <v>0</v>
          </cell>
          <cell r="DA316">
            <v>0</v>
          </cell>
          <cell r="DB316">
            <v>0</v>
          </cell>
          <cell r="DC316">
            <v>0</v>
          </cell>
          <cell r="DD316">
            <v>0</v>
          </cell>
          <cell r="DE316">
            <v>0</v>
          </cell>
          <cell r="DF316">
            <v>0</v>
          </cell>
          <cell r="DG316">
            <v>0</v>
          </cell>
          <cell r="DH316">
            <v>0</v>
          </cell>
          <cell r="DI316">
            <v>0</v>
          </cell>
          <cell r="DJ316">
            <v>0</v>
          </cell>
          <cell r="DK316">
            <v>0</v>
          </cell>
          <cell r="DL316">
            <v>0</v>
          </cell>
          <cell r="DM316">
            <v>0</v>
          </cell>
          <cell r="DN316">
            <v>0</v>
          </cell>
          <cell r="DO316">
            <v>0</v>
          </cell>
          <cell r="DP316">
            <v>0</v>
          </cell>
          <cell r="DQ316">
            <v>0</v>
          </cell>
          <cell r="DR316">
            <v>0</v>
          </cell>
          <cell r="DS316">
            <v>0</v>
          </cell>
          <cell r="DT316">
            <v>0</v>
          </cell>
          <cell r="DU316">
            <v>0</v>
          </cell>
          <cell r="DV316">
            <v>0</v>
          </cell>
          <cell r="DW316">
            <v>0</v>
          </cell>
          <cell r="DX316">
            <v>0</v>
          </cell>
          <cell r="DY316">
            <v>0</v>
          </cell>
          <cell r="DZ316">
            <v>0</v>
          </cell>
          <cell r="EA316">
            <v>0</v>
          </cell>
          <cell r="EB316">
            <v>0</v>
          </cell>
          <cell r="EC316">
            <v>0</v>
          </cell>
          <cell r="ED316">
            <v>0</v>
          </cell>
          <cell r="EE316">
            <v>0</v>
          </cell>
          <cell r="EF316">
            <v>0</v>
          </cell>
          <cell r="EG316">
            <v>0</v>
          </cell>
          <cell r="EH316">
            <v>0</v>
          </cell>
          <cell r="EI316">
            <v>0</v>
          </cell>
          <cell r="EJ316">
            <v>0</v>
          </cell>
          <cell r="EK316">
            <v>0</v>
          </cell>
          <cell r="EL316">
            <v>0</v>
          </cell>
          <cell r="EM316">
            <v>0</v>
          </cell>
          <cell r="EN316">
            <v>0</v>
          </cell>
          <cell r="EO316">
            <v>0</v>
          </cell>
          <cell r="EP316">
            <v>0</v>
          </cell>
          <cell r="EQ316">
            <v>0</v>
          </cell>
          <cell r="ER316">
            <v>0</v>
          </cell>
          <cell r="ES316">
            <v>0</v>
          </cell>
          <cell r="ET316">
            <v>0</v>
          </cell>
          <cell r="EU316">
            <v>0</v>
          </cell>
          <cell r="EV316">
            <v>0</v>
          </cell>
          <cell r="EW316">
            <v>0</v>
          </cell>
          <cell r="EX316">
            <v>0</v>
          </cell>
          <cell r="EY316">
            <v>0</v>
          </cell>
          <cell r="EZ316">
            <v>0</v>
          </cell>
          <cell r="FA316">
            <v>0</v>
          </cell>
          <cell r="FB316">
            <v>0</v>
          </cell>
          <cell r="FC316">
            <v>0</v>
          </cell>
          <cell r="FD316">
            <v>0</v>
          </cell>
          <cell r="FE316">
            <v>0</v>
          </cell>
          <cell r="FF316">
            <v>0</v>
          </cell>
          <cell r="FG316">
            <v>0</v>
          </cell>
          <cell r="FH316">
            <v>0</v>
          </cell>
          <cell r="FI316">
            <v>0</v>
          </cell>
          <cell r="FJ316">
            <v>0</v>
          </cell>
          <cell r="FK316">
            <v>0</v>
          </cell>
          <cell r="FL316">
            <v>0</v>
          </cell>
          <cell r="FM316">
            <v>0</v>
          </cell>
          <cell r="FN316">
            <v>0</v>
          </cell>
          <cell r="FO316">
            <v>0</v>
          </cell>
          <cell r="FP316">
            <v>0</v>
          </cell>
          <cell r="FQ316">
            <v>0</v>
          </cell>
          <cell r="FR316">
            <v>0</v>
          </cell>
          <cell r="FS316">
            <v>0</v>
          </cell>
          <cell r="FT316">
            <v>0</v>
          </cell>
          <cell r="FU316">
            <v>0</v>
          </cell>
          <cell r="FV316">
            <v>0</v>
          </cell>
          <cell r="FW316">
            <v>0</v>
          </cell>
          <cell r="FX316">
            <v>0</v>
          </cell>
          <cell r="FY316">
            <v>0</v>
          </cell>
          <cell r="FZ316">
            <v>0</v>
          </cell>
          <cell r="GA316">
            <v>0</v>
          </cell>
          <cell r="GB316">
            <v>0</v>
          </cell>
          <cell r="GC316">
            <v>0</v>
          </cell>
          <cell r="GD316">
            <v>0</v>
          </cell>
          <cell r="GE316">
            <v>0</v>
          </cell>
          <cell r="GF316">
            <v>0</v>
          </cell>
          <cell r="GG316">
            <v>0</v>
          </cell>
          <cell r="GH316">
            <v>0</v>
          </cell>
          <cell r="GI316">
            <v>0</v>
          </cell>
          <cell r="GJ316">
            <v>0</v>
          </cell>
          <cell r="GK316">
            <v>0</v>
          </cell>
          <cell r="GL316">
            <v>0</v>
          </cell>
          <cell r="GM316">
            <v>0</v>
          </cell>
          <cell r="GN316">
            <v>0</v>
          </cell>
          <cell r="GO316">
            <v>0</v>
          </cell>
          <cell r="GP316">
            <v>0</v>
          </cell>
          <cell r="GQ316">
            <v>0</v>
          </cell>
          <cell r="GR316">
            <v>0</v>
          </cell>
          <cell r="GS316">
            <v>0</v>
          </cell>
          <cell r="GT316">
            <v>0</v>
          </cell>
          <cell r="GU316">
            <v>0</v>
          </cell>
          <cell r="GV316">
            <v>0</v>
          </cell>
          <cell r="GW316">
            <v>0</v>
          </cell>
          <cell r="GX316">
            <v>0</v>
          </cell>
          <cell r="GY316">
            <v>0</v>
          </cell>
          <cell r="GZ316">
            <v>0</v>
          </cell>
          <cell r="HA316">
            <v>0</v>
          </cell>
          <cell r="HB316">
            <v>0</v>
          </cell>
          <cell r="HC316">
            <v>0</v>
          </cell>
          <cell r="HD316">
            <v>0</v>
          </cell>
          <cell r="HE316">
            <v>0</v>
          </cell>
          <cell r="HF316">
            <v>0</v>
          </cell>
          <cell r="HG316">
            <v>0</v>
          </cell>
          <cell r="HH316">
            <v>0</v>
          </cell>
          <cell r="HI316">
            <v>0</v>
          </cell>
          <cell r="HJ316">
            <v>0</v>
          </cell>
          <cell r="HK316">
            <v>0</v>
          </cell>
          <cell r="HL316">
            <v>0</v>
          </cell>
          <cell r="HM316">
            <v>0</v>
          </cell>
          <cell r="HN316">
            <v>0</v>
          </cell>
          <cell r="HO316">
            <v>0</v>
          </cell>
          <cell r="HP316">
            <v>0</v>
          </cell>
          <cell r="HQ316">
            <v>0</v>
          </cell>
          <cell r="HR316">
            <v>0</v>
          </cell>
          <cell r="HS316">
            <v>0</v>
          </cell>
          <cell r="HT316">
            <v>0</v>
          </cell>
          <cell r="HU316">
            <v>0</v>
          </cell>
          <cell r="HV316">
            <v>0</v>
          </cell>
          <cell r="HW316">
            <v>0</v>
          </cell>
          <cell r="HX316">
            <v>0</v>
          </cell>
          <cell r="HY316">
            <v>0</v>
          </cell>
          <cell r="HZ316">
            <v>0</v>
          </cell>
          <cell r="IA316">
            <v>0</v>
          </cell>
          <cell r="IB316">
            <v>0</v>
          </cell>
          <cell r="IC316">
            <v>0</v>
          </cell>
          <cell r="ID316">
            <v>0</v>
          </cell>
          <cell r="IE316">
            <v>0</v>
          </cell>
          <cell r="IF316">
            <v>0</v>
          </cell>
          <cell r="IG316">
            <v>0</v>
          </cell>
          <cell r="IH316">
            <v>0</v>
          </cell>
          <cell r="II316">
            <v>0</v>
          </cell>
          <cell r="IJ316">
            <v>0</v>
          </cell>
          <cell r="IK316">
            <v>0</v>
          </cell>
          <cell r="IL316">
            <v>0</v>
          </cell>
          <cell r="IM316">
            <v>0</v>
          </cell>
          <cell r="IN316">
            <v>0</v>
          </cell>
          <cell r="IO316">
            <v>0</v>
          </cell>
          <cell r="IP316">
            <v>0</v>
          </cell>
          <cell r="IQ316">
            <v>0</v>
          </cell>
        </row>
        <row r="317">
          <cell r="B317">
            <v>0</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0</v>
          </cell>
          <cell r="X317">
            <v>0</v>
          </cell>
          <cell r="Y317">
            <v>0</v>
          </cell>
          <cell r="Z317">
            <v>0</v>
          </cell>
          <cell r="AA317">
            <v>0</v>
          </cell>
          <cell r="AB317">
            <v>0</v>
          </cell>
          <cell r="AC317">
            <v>0</v>
          </cell>
          <cell r="AD317">
            <v>0</v>
          </cell>
          <cell r="AE317">
            <v>0</v>
          </cell>
          <cell r="AF317">
            <v>0</v>
          </cell>
          <cell r="AG317">
            <v>0</v>
          </cell>
          <cell r="AH317">
            <v>0</v>
          </cell>
          <cell r="AI317">
            <v>0</v>
          </cell>
          <cell r="AJ317">
            <v>0</v>
          </cell>
          <cell r="AK317">
            <v>0</v>
          </cell>
          <cell r="AL317">
            <v>0</v>
          </cell>
          <cell r="AM317">
            <v>0</v>
          </cell>
          <cell r="AN317">
            <v>0</v>
          </cell>
          <cell r="AO317">
            <v>0</v>
          </cell>
          <cell r="AP317">
            <v>0</v>
          </cell>
          <cell r="AQ317">
            <v>0</v>
          </cell>
          <cell r="AR317">
            <v>0</v>
          </cell>
          <cell r="AS317">
            <v>0</v>
          </cell>
          <cell r="AT317">
            <v>0</v>
          </cell>
          <cell r="AU317">
            <v>0</v>
          </cell>
          <cell r="AV317">
            <v>0</v>
          </cell>
          <cell r="AW317">
            <v>0</v>
          </cell>
          <cell r="AX317">
            <v>0</v>
          </cell>
          <cell r="AY317">
            <v>0</v>
          </cell>
          <cell r="AZ317">
            <v>0</v>
          </cell>
          <cell r="BA317">
            <v>0</v>
          </cell>
          <cell r="BB317">
            <v>0</v>
          </cell>
          <cell r="BC317">
            <v>0</v>
          </cell>
          <cell r="BD317">
            <v>0</v>
          </cell>
          <cell r="BE317">
            <v>0</v>
          </cell>
          <cell r="BF317">
            <v>0</v>
          </cell>
          <cell r="BG317">
            <v>0</v>
          </cell>
          <cell r="BH317">
            <v>0</v>
          </cell>
          <cell r="BI317">
            <v>0</v>
          </cell>
          <cell r="BJ317">
            <v>0</v>
          </cell>
          <cell r="BK317">
            <v>0</v>
          </cell>
          <cell r="BL317">
            <v>0</v>
          </cell>
          <cell r="BM317">
            <v>0</v>
          </cell>
          <cell r="BN317">
            <v>0</v>
          </cell>
          <cell r="BO317">
            <v>0</v>
          </cell>
          <cell r="BP317">
            <v>0</v>
          </cell>
          <cell r="BQ317">
            <v>0</v>
          </cell>
          <cell r="BR317">
            <v>0</v>
          </cell>
          <cell r="BS317">
            <v>0</v>
          </cell>
          <cell r="BT317">
            <v>0</v>
          </cell>
          <cell r="BU317">
            <v>0</v>
          </cell>
          <cell r="BV317">
            <v>0</v>
          </cell>
          <cell r="BW317">
            <v>0</v>
          </cell>
          <cell r="BX317">
            <v>0</v>
          </cell>
          <cell r="BY317">
            <v>0</v>
          </cell>
          <cell r="BZ317">
            <v>0</v>
          </cell>
          <cell r="CA317">
            <v>0</v>
          </cell>
          <cell r="CB317">
            <v>0</v>
          </cell>
          <cell r="CC317">
            <v>0</v>
          </cell>
          <cell r="CD317">
            <v>0</v>
          </cell>
          <cell r="CE317">
            <v>0</v>
          </cell>
          <cell r="CF317">
            <v>0</v>
          </cell>
          <cell r="CG317">
            <v>0</v>
          </cell>
          <cell r="CH317">
            <v>0</v>
          </cell>
          <cell r="CI317">
            <v>0</v>
          </cell>
          <cell r="CJ317">
            <v>0</v>
          </cell>
          <cell r="CK317">
            <v>0</v>
          </cell>
          <cell r="CL317">
            <v>0</v>
          </cell>
          <cell r="CM317">
            <v>0</v>
          </cell>
          <cell r="CN317">
            <v>0</v>
          </cell>
          <cell r="CO317">
            <v>0</v>
          </cell>
          <cell r="CP317">
            <v>0</v>
          </cell>
          <cell r="CQ317">
            <v>0</v>
          </cell>
          <cell r="CR317">
            <v>0</v>
          </cell>
          <cell r="CS317">
            <v>0</v>
          </cell>
          <cell r="CT317">
            <v>0</v>
          </cell>
          <cell r="CU317">
            <v>0</v>
          </cell>
          <cell r="CV317">
            <v>0</v>
          </cell>
          <cell r="CW317">
            <v>0</v>
          </cell>
          <cell r="CX317">
            <v>0</v>
          </cell>
          <cell r="CY317">
            <v>0</v>
          </cell>
          <cell r="CZ317">
            <v>0</v>
          </cell>
          <cell r="DA317">
            <v>0</v>
          </cell>
          <cell r="DB317">
            <v>0</v>
          </cell>
          <cell r="DC317">
            <v>0</v>
          </cell>
          <cell r="DD317">
            <v>0</v>
          </cell>
          <cell r="DE317">
            <v>0</v>
          </cell>
          <cell r="DF317">
            <v>0</v>
          </cell>
          <cell r="DG317">
            <v>0</v>
          </cell>
          <cell r="DH317">
            <v>0</v>
          </cell>
          <cell r="DI317">
            <v>0</v>
          </cell>
          <cell r="DJ317">
            <v>0</v>
          </cell>
          <cell r="DK317">
            <v>0</v>
          </cell>
          <cell r="DL317">
            <v>0</v>
          </cell>
          <cell r="DM317">
            <v>0</v>
          </cell>
          <cell r="DN317">
            <v>0</v>
          </cell>
          <cell r="DO317">
            <v>0</v>
          </cell>
          <cell r="DP317">
            <v>0</v>
          </cell>
          <cell r="DQ317">
            <v>0</v>
          </cell>
          <cell r="DR317">
            <v>0</v>
          </cell>
          <cell r="DS317">
            <v>0</v>
          </cell>
          <cell r="DT317">
            <v>0</v>
          </cell>
          <cell r="DU317">
            <v>0</v>
          </cell>
          <cell r="DV317">
            <v>0</v>
          </cell>
          <cell r="DW317">
            <v>0</v>
          </cell>
          <cell r="DX317">
            <v>0</v>
          </cell>
          <cell r="DY317">
            <v>0</v>
          </cell>
          <cell r="DZ317">
            <v>0</v>
          </cell>
          <cell r="EA317">
            <v>0</v>
          </cell>
          <cell r="EB317">
            <v>0</v>
          </cell>
          <cell r="EC317">
            <v>0</v>
          </cell>
          <cell r="ED317">
            <v>0</v>
          </cell>
          <cell r="EE317">
            <v>0</v>
          </cell>
          <cell r="EF317">
            <v>0</v>
          </cell>
          <cell r="EG317">
            <v>0</v>
          </cell>
          <cell r="EH317">
            <v>0</v>
          </cell>
          <cell r="EI317">
            <v>0</v>
          </cell>
          <cell r="EJ317">
            <v>0</v>
          </cell>
          <cell r="EK317">
            <v>0</v>
          </cell>
          <cell r="EL317">
            <v>0</v>
          </cell>
          <cell r="EM317">
            <v>0</v>
          </cell>
          <cell r="EN317">
            <v>0</v>
          </cell>
          <cell r="EO317">
            <v>0</v>
          </cell>
          <cell r="EP317">
            <v>0</v>
          </cell>
          <cell r="EQ317">
            <v>0</v>
          </cell>
          <cell r="ER317">
            <v>0</v>
          </cell>
          <cell r="ES317">
            <v>0</v>
          </cell>
          <cell r="ET317">
            <v>0</v>
          </cell>
          <cell r="EU317">
            <v>0</v>
          </cell>
          <cell r="EV317">
            <v>0</v>
          </cell>
          <cell r="EW317">
            <v>0</v>
          </cell>
          <cell r="EX317">
            <v>0</v>
          </cell>
          <cell r="EY317">
            <v>0</v>
          </cell>
          <cell r="EZ317">
            <v>0</v>
          </cell>
          <cell r="FA317">
            <v>0</v>
          </cell>
          <cell r="FB317">
            <v>0</v>
          </cell>
          <cell r="FC317">
            <v>0</v>
          </cell>
          <cell r="FD317">
            <v>0</v>
          </cell>
          <cell r="FE317">
            <v>0</v>
          </cell>
          <cell r="FF317">
            <v>0</v>
          </cell>
          <cell r="FG317">
            <v>0</v>
          </cell>
          <cell r="FH317">
            <v>0</v>
          </cell>
          <cell r="FI317">
            <v>0</v>
          </cell>
          <cell r="FJ317">
            <v>0</v>
          </cell>
          <cell r="FK317">
            <v>0</v>
          </cell>
          <cell r="FL317">
            <v>0</v>
          </cell>
          <cell r="FM317">
            <v>0</v>
          </cell>
          <cell r="FN317">
            <v>0</v>
          </cell>
          <cell r="FO317">
            <v>0</v>
          </cell>
          <cell r="FP317">
            <v>0</v>
          </cell>
          <cell r="FQ317">
            <v>0</v>
          </cell>
          <cell r="FR317">
            <v>0</v>
          </cell>
          <cell r="FS317">
            <v>0</v>
          </cell>
          <cell r="FT317">
            <v>0</v>
          </cell>
          <cell r="FU317">
            <v>0</v>
          </cell>
          <cell r="FV317">
            <v>0</v>
          </cell>
          <cell r="FW317">
            <v>0</v>
          </cell>
          <cell r="FX317">
            <v>0</v>
          </cell>
          <cell r="FY317">
            <v>0</v>
          </cell>
          <cell r="FZ317">
            <v>0</v>
          </cell>
          <cell r="GA317">
            <v>0</v>
          </cell>
          <cell r="GB317">
            <v>0</v>
          </cell>
          <cell r="GC317">
            <v>0</v>
          </cell>
          <cell r="GD317">
            <v>0</v>
          </cell>
          <cell r="GE317">
            <v>0</v>
          </cell>
          <cell r="GF317">
            <v>0</v>
          </cell>
          <cell r="GG317">
            <v>0</v>
          </cell>
          <cell r="GH317">
            <v>0</v>
          </cell>
          <cell r="GI317">
            <v>0</v>
          </cell>
          <cell r="GJ317">
            <v>0</v>
          </cell>
          <cell r="GK317">
            <v>0</v>
          </cell>
          <cell r="GL317">
            <v>0</v>
          </cell>
          <cell r="GM317">
            <v>0</v>
          </cell>
          <cell r="GN317">
            <v>0</v>
          </cell>
          <cell r="GO317">
            <v>0</v>
          </cell>
          <cell r="GP317">
            <v>0</v>
          </cell>
          <cell r="GQ317">
            <v>0</v>
          </cell>
          <cell r="GR317">
            <v>0</v>
          </cell>
          <cell r="GS317">
            <v>0</v>
          </cell>
          <cell r="GT317">
            <v>0</v>
          </cell>
          <cell r="GU317">
            <v>0</v>
          </cell>
          <cell r="GV317">
            <v>0</v>
          </cell>
          <cell r="GW317">
            <v>0</v>
          </cell>
          <cell r="GX317">
            <v>0</v>
          </cell>
          <cell r="GY317">
            <v>0</v>
          </cell>
          <cell r="GZ317">
            <v>0</v>
          </cell>
          <cell r="HA317">
            <v>0</v>
          </cell>
          <cell r="HB317">
            <v>0</v>
          </cell>
          <cell r="HC317">
            <v>0</v>
          </cell>
          <cell r="HD317">
            <v>0</v>
          </cell>
          <cell r="HE317">
            <v>0</v>
          </cell>
          <cell r="HF317">
            <v>0</v>
          </cell>
          <cell r="HG317">
            <v>0</v>
          </cell>
          <cell r="HH317">
            <v>0</v>
          </cell>
          <cell r="HI317">
            <v>0</v>
          </cell>
          <cell r="HJ317">
            <v>0</v>
          </cell>
          <cell r="HK317">
            <v>0</v>
          </cell>
          <cell r="HL317">
            <v>0</v>
          </cell>
          <cell r="HM317">
            <v>0</v>
          </cell>
          <cell r="HN317">
            <v>0</v>
          </cell>
          <cell r="HO317">
            <v>0</v>
          </cell>
          <cell r="HP317">
            <v>0</v>
          </cell>
          <cell r="HQ317">
            <v>0</v>
          </cell>
          <cell r="HR317">
            <v>0</v>
          </cell>
          <cell r="HS317">
            <v>0</v>
          </cell>
          <cell r="HT317">
            <v>0</v>
          </cell>
          <cell r="HU317">
            <v>0</v>
          </cell>
          <cell r="HV317">
            <v>0</v>
          </cell>
          <cell r="HW317">
            <v>0</v>
          </cell>
          <cell r="HX317">
            <v>0</v>
          </cell>
          <cell r="HY317">
            <v>0</v>
          </cell>
          <cell r="HZ317">
            <v>0</v>
          </cell>
          <cell r="IA317">
            <v>0</v>
          </cell>
          <cell r="IB317">
            <v>0</v>
          </cell>
          <cell r="IC317">
            <v>0</v>
          </cell>
          <cell r="ID317">
            <v>0</v>
          </cell>
          <cell r="IE317">
            <v>0</v>
          </cell>
          <cell r="IF317">
            <v>0</v>
          </cell>
          <cell r="IG317">
            <v>0</v>
          </cell>
          <cell r="IH317">
            <v>0</v>
          </cell>
          <cell r="II317">
            <v>0</v>
          </cell>
          <cell r="IJ317">
            <v>0</v>
          </cell>
          <cell r="IK317">
            <v>0</v>
          </cell>
          <cell r="IL317">
            <v>0</v>
          </cell>
          <cell r="IM317">
            <v>0</v>
          </cell>
          <cell r="IN317">
            <v>0</v>
          </cell>
          <cell r="IO317">
            <v>0</v>
          </cell>
          <cell r="IP317">
            <v>0</v>
          </cell>
          <cell r="IQ317">
            <v>0</v>
          </cell>
        </row>
        <row r="318">
          <cell r="B318">
            <v>0</v>
          </cell>
          <cell r="C318">
            <v>0</v>
          </cell>
          <cell r="D318">
            <v>0</v>
          </cell>
          <cell r="E318">
            <v>0</v>
          </cell>
          <cell r="F318">
            <v>0</v>
          </cell>
          <cell r="G318">
            <v>0</v>
          </cell>
          <cell r="H318">
            <v>0</v>
          </cell>
          <cell r="I318">
            <v>0</v>
          </cell>
          <cell r="J318">
            <v>0</v>
          </cell>
          <cell r="K318">
            <v>0</v>
          </cell>
          <cell r="L318">
            <v>0</v>
          </cell>
          <cell r="M318">
            <v>0</v>
          </cell>
          <cell r="N318">
            <v>0</v>
          </cell>
          <cell r="O318">
            <v>0</v>
          </cell>
          <cell r="P318">
            <v>0</v>
          </cell>
          <cell r="Q318">
            <v>0</v>
          </cell>
          <cell r="R318">
            <v>0</v>
          </cell>
          <cell r="S318">
            <v>0</v>
          </cell>
          <cell r="T318">
            <v>0</v>
          </cell>
          <cell r="U318">
            <v>0</v>
          </cell>
          <cell r="V318">
            <v>0</v>
          </cell>
          <cell r="W318">
            <v>0</v>
          </cell>
          <cell r="X318">
            <v>0</v>
          </cell>
          <cell r="Y318">
            <v>0</v>
          </cell>
          <cell r="Z318">
            <v>0</v>
          </cell>
          <cell r="AA318">
            <v>0</v>
          </cell>
          <cell r="AB318">
            <v>0</v>
          </cell>
          <cell r="AC318">
            <v>0</v>
          </cell>
          <cell r="AD318">
            <v>0</v>
          </cell>
          <cell r="AE318">
            <v>0</v>
          </cell>
          <cell r="AF318">
            <v>0</v>
          </cell>
          <cell r="AG318">
            <v>0</v>
          </cell>
          <cell r="AH318">
            <v>0</v>
          </cell>
          <cell r="AI318">
            <v>0</v>
          </cell>
          <cell r="AJ318">
            <v>0</v>
          </cell>
          <cell r="AK318">
            <v>0</v>
          </cell>
          <cell r="AL318">
            <v>0</v>
          </cell>
          <cell r="AM318">
            <v>0</v>
          </cell>
          <cell r="AN318">
            <v>0</v>
          </cell>
          <cell r="AO318">
            <v>0</v>
          </cell>
          <cell r="AP318">
            <v>0</v>
          </cell>
          <cell r="AQ318">
            <v>0</v>
          </cell>
          <cell r="AR318">
            <v>0</v>
          </cell>
          <cell r="AS318">
            <v>0</v>
          </cell>
          <cell r="AT318">
            <v>0</v>
          </cell>
          <cell r="AU318">
            <v>0</v>
          </cell>
          <cell r="AV318">
            <v>0</v>
          </cell>
          <cell r="AW318">
            <v>0</v>
          </cell>
          <cell r="AX318">
            <v>0</v>
          </cell>
          <cell r="AY318">
            <v>0</v>
          </cell>
          <cell r="AZ318">
            <v>0</v>
          </cell>
          <cell r="BA318">
            <v>0</v>
          </cell>
          <cell r="BB318">
            <v>0</v>
          </cell>
          <cell r="BC318">
            <v>0</v>
          </cell>
          <cell r="BD318">
            <v>0</v>
          </cell>
          <cell r="BE318">
            <v>0</v>
          </cell>
          <cell r="BF318">
            <v>0</v>
          </cell>
          <cell r="BG318">
            <v>0</v>
          </cell>
          <cell r="BH318">
            <v>0</v>
          </cell>
          <cell r="BI318">
            <v>0</v>
          </cell>
          <cell r="BJ318">
            <v>0</v>
          </cell>
          <cell r="BK318">
            <v>0</v>
          </cell>
          <cell r="BL318">
            <v>0</v>
          </cell>
          <cell r="BM318">
            <v>0</v>
          </cell>
          <cell r="BN318">
            <v>0</v>
          </cell>
          <cell r="BO318">
            <v>0</v>
          </cell>
          <cell r="BP318">
            <v>0</v>
          </cell>
          <cell r="BQ318">
            <v>0</v>
          </cell>
          <cell r="BR318">
            <v>0</v>
          </cell>
          <cell r="BS318">
            <v>0</v>
          </cell>
          <cell r="BT318">
            <v>0</v>
          </cell>
          <cell r="BU318">
            <v>0</v>
          </cell>
          <cell r="BV318">
            <v>0</v>
          </cell>
          <cell r="BW318">
            <v>0</v>
          </cell>
          <cell r="BX318">
            <v>0</v>
          </cell>
          <cell r="BY318">
            <v>0</v>
          </cell>
          <cell r="BZ318">
            <v>0</v>
          </cell>
          <cell r="CA318">
            <v>0</v>
          </cell>
          <cell r="CB318">
            <v>0</v>
          </cell>
          <cell r="CC318">
            <v>0</v>
          </cell>
          <cell r="CD318">
            <v>0</v>
          </cell>
          <cell r="CE318">
            <v>0</v>
          </cell>
          <cell r="CF318">
            <v>0</v>
          </cell>
          <cell r="CG318">
            <v>0</v>
          </cell>
          <cell r="CH318">
            <v>0</v>
          </cell>
          <cell r="CI318">
            <v>0</v>
          </cell>
          <cell r="CJ318">
            <v>0</v>
          </cell>
          <cell r="CK318">
            <v>0</v>
          </cell>
          <cell r="CL318">
            <v>0</v>
          </cell>
          <cell r="CM318">
            <v>0</v>
          </cell>
          <cell r="CN318">
            <v>0</v>
          </cell>
          <cell r="CO318">
            <v>0</v>
          </cell>
          <cell r="CP318">
            <v>0</v>
          </cell>
          <cell r="CQ318">
            <v>0</v>
          </cell>
          <cell r="CR318">
            <v>0</v>
          </cell>
          <cell r="CS318">
            <v>0</v>
          </cell>
          <cell r="CT318">
            <v>0</v>
          </cell>
          <cell r="CU318">
            <v>0</v>
          </cell>
          <cell r="CV318">
            <v>0</v>
          </cell>
          <cell r="CW318">
            <v>0</v>
          </cell>
          <cell r="CX318">
            <v>0</v>
          </cell>
          <cell r="CY318">
            <v>0</v>
          </cell>
          <cell r="CZ318">
            <v>0</v>
          </cell>
          <cell r="DA318">
            <v>0</v>
          </cell>
          <cell r="DB318">
            <v>0</v>
          </cell>
          <cell r="DC318">
            <v>0</v>
          </cell>
          <cell r="DD318">
            <v>0</v>
          </cell>
          <cell r="DE318">
            <v>0</v>
          </cell>
          <cell r="DF318">
            <v>0</v>
          </cell>
          <cell r="DG318">
            <v>0</v>
          </cell>
          <cell r="DH318">
            <v>0</v>
          </cell>
          <cell r="DI318">
            <v>0</v>
          </cell>
          <cell r="DJ318">
            <v>0</v>
          </cell>
          <cell r="DK318">
            <v>0</v>
          </cell>
          <cell r="DL318">
            <v>0</v>
          </cell>
          <cell r="DM318">
            <v>0</v>
          </cell>
          <cell r="DN318">
            <v>0</v>
          </cell>
          <cell r="DO318">
            <v>0</v>
          </cell>
          <cell r="DP318">
            <v>0</v>
          </cell>
          <cell r="DQ318">
            <v>0</v>
          </cell>
          <cell r="DR318">
            <v>0</v>
          </cell>
          <cell r="DS318">
            <v>0</v>
          </cell>
          <cell r="DT318">
            <v>0</v>
          </cell>
          <cell r="DU318">
            <v>0</v>
          </cell>
          <cell r="DV318">
            <v>0</v>
          </cell>
          <cell r="DW318">
            <v>0</v>
          </cell>
          <cell r="DX318">
            <v>0</v>
          </cell>
          <cell r="DY318">
            <v>0</v>
          </cell>
          <cell r="DZ318">
            <v>0</v>
          </cell>
          <cell r="EA318">
            <v>0</v>
          </cell>
          <cell r="EB318">
            <v>0</v>
          </cell>
          <cell r="EC318">
            <v>0</v>
          </cell>
          <cell r="ED318">
            <v>0</v>
          </cell>
          <cell r="EE318">
            <v>0</v>
          </cell>
          <cell r="EF318">
            <v>0</v>
          </cell>
          <cell r="EG318">
            <v>0</v>
          </cell>
          <cell r="EH318">
            <v>0</v>
          </cell>
          <cell r="EI318">
            <v>0</v>
          </cell>
          <cell r="EJ318">
            <v>0</v>
          </cell>
          <cell r="EK318">
            <v>0</v>
          </cell>
          <cell r="EL318">
            <v>0</v>
          </cell>
          <cell r="EM318">
            <v>0</v>
          </cell>
          <cell r="EN318">
            <v>0</v>
          </cell>
          <cell r="EO318">
            <v>0</v>
          </cell>
          <cell r="EP318">
            <v>0</v>
          </cell>
          <cell r="EQ318">
            <v>0</v>
          </cell>
          <cell r="ER318">
            <v>0</v>
          </cell>
          <cell r="ES318">
            <v>0</v>
          </cell>
          <cell r="ET318">
            <v>0</v>
          </cell>
          <cell r="EU318">
            <v>0</v>
          </cell>
          <cell r="EV318">
            <v>0</v>
          </cell>
          <cell r="EW318">
            <v>0</v>
          </cell>
          <cell r="EX318">
            <v>0</v>
          </cell>
          <cell r="EY318">
            <v>0</v>
          </cell>
          <cell r="EZ318">
            <v>0</v>
          </cell>
          <cell r="FA318">
            <v>0</v>
          </cell>
          <cell r="FB318">
            <v>0</v>
          </cell>
          <cell r="FC318">
            <v>0</v>
          </cell>
          <cell r="FD318">
            <v>0</v>
          </cell>
          <cell r="FE318">
            <v>0</v>
          </cell>
          <cell r="FF318">
            <v>0</v>
          </cell>
          <cell r="FG318">
            <v>0</v>
          </cell>
          <cell r="FH318">
            <v>0</v>
          </cell>
          <cell r="FI318">
            <v>0</v>
          </cell>
          <cell r="FJ318">
            <v>0</v>
          </cell>
          <cell r="FK318">
            <v>0</v>
          </cell>
          <cell r="FL318">
            <v>0</v>
          </cell>
          <cell r="FM318">
            <v>0</v>
          </cell>
          <cell r="FN318">
            <v>0</v>
          </cell>
          <cell r="FO318">
            <v>0</v>
          </cell>
          <cell r="FP318">
            <v>0</v>
          </cell>
          <cell r="FQ318">
            <v>0</v>
          </cell>
          <cell r="FR318">
            <v>0</v>
          </cell>
          <cell r="FS318">
            <v>0</v>
          </cell>
          <cell r="FT318">
            <v>0</v>
          </cell>
          <cell r="FU318">
            <v>0</v>
          </cell>
          <cell r="FV318">
            <v>0</v>
          </cell>
          <cell r="FW318">
            <v>0</v>
          </cell>
          <cell r="FX318">
            <v>0</v>
          </cell>
          <cell r="FY318">
            <v>0</v>
          </cell>
          <cell r="FZ318">
            <v>0</v>
          </cell>
          <cell r="GA318">
            <v>0</v>
          </cell>
          <cell r="GB318">
            <v>0</v>
          </cell>
          <cell r="GC318">
            <v>0</v>
          </cell>
          <cell r="GD318">
            <v>0</v>
          </cell>
          <cell r="GE318">
            <v>0</v>
          </cell>
          <cell r="GF318">
            <v>0</v>
          </cell>
          <cell r="GG318">
            <v>0</v>
          </cell>
          <cell r="GH318">
            <v>0</v>
          </cell>
          <cell r="GI318">
            <v>0</v>
          </cell>
          <cell r="GJ318">
            <v>0</v>
          </cell>
          <cell r="GK318">
            <v>0</v>
          </cell>
          <cell r="GL318">
            <v>0</v>
          </cell>
          <cell r="GM318">
            <v>0</v>
          </cell>
          <cell r="GN318">
            <v>0</v>
          </cell>
          <cell r="GO318">
            <v>0</v>
          </cell>
          <cell r="GP318">
            <v>0</v>
          </cell>
          <cell r="GQ318">
            <v>0</v>
          </cell>
          <cell r="GR318">
            <v>0</v>
          </cell>
          <cell r="GS318">
            <v>0</v>
          </cell>
          <cell r="GT318">
            <v>0</v>
          </cell>
          <cell r="GU318">
            <v>0</v>
          </cell>
          <cell r="GV318">
            <v>0</v>
          </cell>
          <cell r="GW318">
            <v>0</v>
          </cell>
          <cell r="GX318">
            <v>0</v>
          </cell>
          <cell r="GY318">
            <v>0</v>
          </cell>
          <cell r="GZ318">
            <v>0</v>
          </cell>
          <cell r="HA318">
            <v>0</v>
          </cell>
          <cell r="HB318">
            <v>0</v>
          </cell>
          <cell r="HC318">
            <v>0</v>
          </cell>
          <cell r="HD318">
            <v>0</v>
          </cell>
          <cell r="HE318">
            <v>0</v>
          </cell>
          <cell r="HF318">
            <v>0</v>
          </cell>
          <cell r="HG318">
            <v>0</v>
          </cell>
          <cell r="HH318">
            <v>0</v>
          </cell>
          <cell r="HI318">
            <v>0</v>
          </cell>
          <cell r="HJ318">
            <v>0</v>
          </cell>
          <cell r="HK318">
            <v>0</v>
          </cell>
          <cell r="HL318">
            <v>0</v>
          </cell>
          <cell r="HM318">
            <v>0</v>
          </cell>
          <cell r="HN318">
            <v>0</v>
          </cell>
          <cell r="HO318">
            <v>0</v>
          </cell>
          <cell r="HP318">
            <v>0</v>
          </cell>
          <cell r="HQ318">
            <v>0</v>
          </cell>
          <cell r="HR318">
            <v>0</v>
          </cell>
          <cell r="HS318">
            <v>0</v>
          </cell>
          <cell r="HT318">
            <v>0</v>
          </cell>
          <cell r="HU318">
            <v>0</v>
          </cell>
          <cell r="HV318">
            <v>0</v>
          </cell>
          <cell r="HW318">
            <v>0</v>
          </cell>
          <cell r="HX318">
            <v>0</v>
          </cell>
          <cell r="HY318">
            <v>0</v>
          </cell>
          <cell r="HZ318">
            <v>0</v>
          </cell>
          <cell r="IA318">
            <v>0</v>
          </cell>
          <cell r="IB318">
            <v>0</v>
          </cell>
          <cell r="IC318">
            <v>0</v>
          </cell>
          <cell r="ID318">
            <v>0</v>
          </cell>
          <cell r="IE318">
            <v>0</v>
          </cell>
          <cell r="IF318">
            <v>0</v>
          </cell>
          <cell r="IG318">
            <v>0</v>
          </cell>
          <cell r="IH318">
            <v>0</v>
          </cell>
          <cell r="II318">
            <v>0</v>
          </cell>
          <cell r="IJ318">
            <v>0</v>
          </cell>
          <cell r="IK318">
            <v>0</v>
          </cell>
          <cell r="IL318">
            <v>0</v>
          </cell>
          <cell r="IM318">
            <v>0</v>
          </cell>
          <cell r="IN318">
            <v>0</v>
          </cell>
          <cell r="IO318">
            <v>0</v>
          </cell>
          <cell r="IP318">
            <v>0</v>
          </cell>
          <cell r="IQ318">
            <v>0</v>
          </cell>
        </row>
        <row r="330">
          <cell r="Q330">
            <v>87749</v>
          </cell>
          <cell r="R330">
            <v>18765</v>
          </cell>
          <cell r="S330">
            <v>22311</v>
          </cell>
          <cell r="T330">
            <v>22817</v>
          </cell>
          <cell r="U330">
            <v>23856</v>
          </cell>
          <cell r="V330">
            <v>0</v>
          </cell>
          <cell r="W330">
            <v>0</v>
          </cell>
          <cell r="X330">
            <v>0</v>
          </cell>
          <cell r="Y330">
            <v>0</v>
          </cell>
          <cell r="Z330">
            <v>0</v>
          </cell>
          <cell r="AA330">
            <v>13770</v>
          </cell>
          <cell r="AB330">
            <v>780</v>
          </cell>
          <cell r="AC330">
            <v>4326</v>
          </cell>
          <cell r="AD330">
            <v>4832</v>
          </cell>
          <cell r="AE330">
            <v>3832</v>
          </cell>
          <cell r="AF330">
            <v>0</v>
          </cell>
          <cell r="AG330">
            <v>0</v>
          </cell>
          <cell r="AH330">
            <v>0</v>
          </cell>
          <cell r="AI330">
            <v>0</v>
          </cell>
          <cell r="AJ330">
            <v>0</v>
          </cell>
          <cell r="AK330">
            <v>73979</v>
          </cell>
          <cell r="AL330">
            <v>17985</v>
          </cell>
          <cell r="AM330">
            <v>17985</v>
          </cell>
          <cell r="AN330">
            <v>17985</v>
          </cell>
          <cell r="AO330">
            <v>20024</v>
          </cell>
          <cell r="AP330">
            <v>65932</v>
          </cell>
          <cell r="AQ330">
            <v>16437</v>
          </cell>
          <cell r="AR330">
            <v>16494</v>
          </cell>
          <cell r="AS330">
            <v>16458</v>
          </cell>
          <cell r="AT330">
            <v>16543</v>
          </cell>
          <cell r="AU330">
            <v>65932</v>
          </cell>
          <cell r="AV330">
            <v>16437</v>
          </cell>
          <cell r="AW330">
            <v>16494</v>
          </cell>
          <cell r="AX330">
            <v>16458</v>
          </cell>
          <cell r="AY330">
            <v>16543</v>
          </cell>
          <cell r="AZ330">
            <v>0</v>
          </cell>
          <cell r="BA330">
            <v>0</v>
          </cell>
          <cell r="BB330">
            <v>0</v>
          </cell>
          <cell r="BC330">
            <v>0</v>
          </cell>
          <cell r="BD330">
            <v>0</v>
          </cell>
        </row>
        <row r="331">
          <cell r="Q331">
            <v>75384</v>
          </cell>
          <cell r="R331">
            <v>15602</v>
          </cell>
          <cell r="S331">
            <v>17854</v>
          </cell>
          <cell r="T331">
            <v>20339</v>
          </cell>
          <cell r="U331">
            <v>21589</v>
          </cell>
          <cell r="V331">
            <v>0</v>
          </cell>
          <cell r="W331">
            <v>0</v>
          </cell>
          <cell r="X331">
            <v>0</v>
          </cell>
          <cell r="Y331">
            <v>0</v>
          </cell>
          <cell r="Z331">
            <v>0</v>
          </cell>
          <cell r="AA331">
            <v>13204</v>
          </cell>
          <cell r="AB331">
            <v>446</v>
          </cell>
          <cell r="AC331">
            <v>2388</v>
          </cell>
          <cell r="AD331">
            <v>4664</v>
          </cell>
          <cell r="AE331">
            <v>5706</v>
          </cell>
          <cell r="AF331">
            <v>0</v>
          </cell>
          <cell r="AG331">
            <v>0</v>
          </cell>
          <cell r="AH331">
            <v>0</v>
          </cell>
          <cell r="AI331">
            <v>0</v>
          </cell>
          <cell r="AJ331">
            <v>0</v>
          </cell>
          <cell r="AK331">
            <v>62180</v>
          </cell>
          <cell r="AL331">
            <v>15156</v>
          </cell>
          <cell r="AM331">
            <v>15466</v>
          </cell>
          <cell r="AN331">
            <v>15675</v>
          </cell>
          <cell r="AO331">
            <v>15883</v>
          </cell>
          <cell r="AP331">
            <v>87037</v>
          </cell>
          <cell r="AQ331">
            <v>21815</v>
          </cell>
          <cell r="AR331">
            <v>21631</v>
          </cell>
          <cell r="AS331">
            <v>21374</v>
          </cell>
          <cell r="AT331">
            <v>22217</v>
          </cell>
          <cell r="AU331">
            <v>87037</v>
          </cell>
          <cell r="AV331">
            <v>21815</v>
          </cell>
          <cell r="AW331">
            <v>21631</v>
          </cell>
          <cell r="AX331">
            <v>21374</v>
          </cell>
          <cell r="AY331">
            <v>22217</v>
          </cell>
          <cell r="AZ331">
            <v>0</v>
          </cell>
          <cell r="BA331">
            <v>0</v>
          </cell>
          <cell r="BB331">
            <v>0</v>
          </cell>
          <cell r="BC331">
            <v>0</v>
          </cell>
          <cell r="BD331">
            <v>0</v>
          </cell>
        </row>
        <row r="332">
          <cell r="Q332">
            <v>145689</v>
          </cell>
          <cell r="R332">
            <v>35977</v>
          </cell>
          <cell r="S332">
            <v>36633</v>
          </cell>
          <cell r="T332">
            <v>36916</v>
          </cell>
          <cell r="U332">
            <v>36163</v>
          </cell>
          <cell r="V332">
            <v>0</v>
          </cell>
          <cell r="W332">
            <v>0</v>
          </cell>
          <cell r="X332">
            <v>0</v>
          </cell>
          <cell r="Y332">
            <v>0</v>
          </cell>
          <cell r="Z332">
            <v>0</v>
          </cell>
          <cell r="AA332">
            <v>15437</v>
          </cell>
          <cell r="AB332">
            <v>3414</v>
          </cell>
          <cell r="AC332">
            <v>4070</v>
          </cell>
          <cell r="AD332">
            <v>4353</v>
          </cell>
          <cell r="AE332">
            <v>3600</v>
          </cell>
          <cell r="AF332">
            <v>0</v>
          </cell>
          <cell r="AG332">
            <v>0</v>
          </cell>
          <cell r="AH332">
            <v>0</v>
          </cell>
          <cell r="AI332">
            <v>0</v>
          </cell>
          <cell r="AJ332">
            <v>0</v>
          </cell>
          <cell r="AK332">
            <v>130252</v>
          </cell>
          <cell r="AL332">
            <v>32563</v>
          </cell>
          <cell r="AM332">
            <v>32563</v>
          </cell>
          <cell r="AN332">
            <v>32563</v>
          </cell>
          <cell r="AO332">
            <v>32563</v>
          </cell>
          <cell r="AP332">
            <v>306525</v>
          </cell>
          <cell r="AQ332">
            <v>76714</v>
          </cell>
          <cell r="AR332">
            <v>76538</v>
          </cell>
          <cell r="AS332">
            <v>76372</v>
          </cell>
          <cell r="AT332">
            <v>76901</v>
          </cell>
          <cell r="AU332">
            <v>306525</v>
          </cell>
          <cell r="AV332">
            <v>76714</v>
          </cell>
          <cell r="AW332">
            <v>76538</v>
          </cell>
          <cell r="AX332">
            <v>76372</v>
          </cell>
          <cell r="AY332">
            <v>76901</v>
          </cell>
          <cell r="AZ332">
            <v>0</v>
          </cell>
          <cell r="BA332">
            <v>0</v>
          </cell>
          <cell r="BB332">
            <v>0</v>
          </cell>
          <cell r="BC332">
            <v>0</v>
          </cell>
          <cell r="BD332">
            <v>0</v>
          </cell>
        </row>
        <row r="333">
          <cell r="Q333">
            <v>123062</v>
          </cell>
          <cell r="R333">
            <v>32436</v>
          </cell>
          <cell r="S333">
            <v>30081</v>
          </cell>
          <cell r="T333">
            <v>30485</v>
          </cell>
          <cell r="U333">
            <v>30060</v>
          </cell>
          <cell r="V333">
            <v>0</v>
          </cell>
          <cell r="W333">
            <v>0</v>
          </cell>
          <cell r="X333">
            <v>0</v>
          </cell>
          <cell r="Y333">
            <v>0</v>
          </cell>
          <cell r="Z333">
            <v>0</v>
          </cell>
          <cell r="AA333">
            <v>14918</v>
          </cell>
          <cell r="AB333">
            <v>5400</v>
          </cell>
          <cell r="AC333">
            <v>3045</v>
          </cell>
          <cell r="AD333">
            <v>3449</v>
          </cell>
          <cell r="AE333">
            <v>3024</v>
          </cell>
          <cell r="AF333">
            <v>0</v>
          </cell>
          <cell r="AG333">
            <v>0</v>
          </cell>
          <cell r="AH333">
            <v>0</v>
          </cell>
          <cell r="AI333">
            <v>0</v>
          </cell>
          <cell r="AJ333">
            <v>0</v>
          </cell>
          <cell r="AK333">
            <v>108144</v>
          </cell>
          <cell r="AL333">
            <v>27036</v>
          </cell>
          <cell r="AM333">
            <v>27036</v>
          </cell>
          <cell r="AN333">
            <v>27036</v>
          </cell>
          <cell r="AO333">
            <v>27036</v>
          </cell>
          <cell r="AP333">
            <v>100351</v>
          </cell>
          <cell r="AQ333">
            <v>24949</v>
          </cell>
          <cell r="AR333">
            <v>24976</v>
          </cell>
          <cell r="AS333">
            <v>24831</v>
          </cell>
          <cell r="AT333">
            <v>25595</v>
          </cell>
          <cell r="AU333">
            <v>100351</v>
          </cell>
          <cell r="AV333">
            <v>24949</v>
          </cell>
          <cell r="AW333">
            <v>24976</v>
          </cell>
          <cell r="AX333">
            <v>24831</v>
          </cell>
          <cell r="AY333">
            <v>25595</v>
          </cell>
          <cell r="AZ333">
            <v>0</v>
          </cell>
          <cell r="BA333">
            <v>0</v>
          </cell>
          <cell r="BB333">
            <v>0</v>
          </cell>
          <cell r="BC333">
            <v>0</v>
          </cell>
          <cell r="BD333">
            <v>0</v>
          </cell>
        </row>
        <row r="334">
          <cell r="Q334">
            <v>146299</v>
          </cell>
          <cell r="R334">
            <v>33717</v>
          </cell>
          <cell r="S334">
            <v>34887</v>
          </cell>
          <cell r="T334">
            <v>38927</v>
          </cell>
          <cell r="U334">
            <v>38768</v>
          </cell>
          <cell r="V334">
            <v>0</v>
          </cell>
          <cell r="W334">
            <v>0</v>
          </cell>
          <cell r="X334">
            <v>0</v>
          </cell>
          <cell r="Y334">
            <v>0</v>
          </cell>
          <cell r="Z334">
            <v>0</v>
          </cell>
          <cell r="AA334">
            <v>16866</v>
          </cell>
          <cell r="AB334">
            <v>1359</v>
          </cell>
          <cell r="AC334">
            <v>2529</v>
          </cell>
          <cell r="AD334">
            <v>6569</v>
          </cell>
          <cell r="AE334">
            <v>6409</v>
          </cell>
          <cell r="AF334">
            <v>0</v>
          </cell>
          <cell r="AG334">
            <v>0</v>
          </cell>
          <cell r="AH334">
            <v>0</v>
          </cell>
          <cell r="AI334">
            <v>0</v>
          </cell>
          <cell r="AJ334">
            <v>0</v>
          </cell>
          <cell r="AK334">
            <v>129433</v>
          </cell>
          <cell r="AL334">
            <v>32358</v>
          </cell>
          <cell r="AM334">
            <v>32358</v>
          </cell>
          <cell r="AN334">
            <v>32358</v>
          </cell>
          <cell r="AO334">
            <v>32359</v>
          </cell>
          <cell r="AP334">
            <v>135495</v>
          </cell>
          <cell r="AQ334">
            <v>33884</v>
          </cell>
          <cell r="AR334">
            <v>34041</v>
          </cell>
          <cell r="AS334">
            <v>34023</v>
          </cell>
          <cell r="AT334">
            <v>33547</v>
          </cell>
          <cell r="AU334">
            <v>135495</v>
          </cell>
          <cell r="AV334">
            <v>33884</v>
          </cell>
          <cell r="AW334">
            <v>34041</v>
          </cell>
          <cell r="AX334">
            <v>34023</v>
          </cell>
          <cell r="AY334">
            <v>33547</v>
          </cell>
          <cell r="AZ334">
            <v>0</v>
          </cell>
          <cell r="BA334">
            <v>0</v>
          </cell>
          <cell r="BB334">
            <v>0</v>
          </cell>
          <cell r="BC334">
            <v>0</v>
          </cell>
          <cell r="BD334">
            <v>0</v>
          </cell>
        </row>
        <row r="335">
          <cell r="Q335">
            <v>67947</v>
          </cell>
          <cell r="R335">
            <v>15432</v>
          </cell>
          <cell r="S335">
            <v>17140</v>
          </cell>
          <cell r="T335">
            <v>17519</v>
          </cell>
          <cell r="U335">
            <v>17856</v>
          </cell>
          <cell r="V335">
            <v>0</v>
          </cell>
          <cell r="W335">
            <v>0</v>
          </cell>
          <cell r="X335">
            <v>0</v>
          </cell>
          <cell r="Y335">
            <v>0</v>
          </cell>
          <cell r="Z335">
            <v>0</v>
          </cell>
          <cell r="AA335">
            <v>12342</v>
          </cell>
          <cell r="AB335">
            <v>1535</v>
          </cell>
          <cell r="AC335">
            <v>3240</v>
          </cell>
          <cell r="AD335">
            <v>3618</v>
          </cell>
          <cell r="AE335">
            <v>3949</v>
          </cell>
          <cell r="AF335">
            <v>0</v>
          </cell>
          <cell r="AG335">
            <v>0</v>
          </cell>
          <cell r="AH335">
            <v>0</v>
          </cell>
          <cell r="AI335">
            <v>0</v>
          </cell>
          <cell r="AJ335">
            <v>0</v>
          </cell>
          <cell r="AK335">
            <v>55605</v>
          </cell>
          <cell r="AL335">
            <v>13897</v>
          </cell>
          <cell r="AM335">
            <v>13900</v>
          </cell>
          <cell r="AN335">
            <v>13901</v>
          </cell>
          <cell r="AO335">
            <v>13907</v>
          </cell>
          <cell r="AP335">
            <v>41631</v>
          </cell>
          <cell r="AQ335">
            <v>10415</v>
          </cell>
          <cell r="AR335">
            <v>10366</v>
          </cell>
          <cell r="AS335">
            <v>10274</v>
          </cell>
          <cell r="AT335">
            <v>10576</v>
          </cell>
          <cell r="AU335">
            <v>41631</v>
          </cell>
          <cell r="AV335">
            <v>10415</v>
          </cell>
          <cell r="AW335">
            <v>10366</v>
          </cell>
          <cell r="AX335">
            <v>10274</v>
          </cell>
          <cell r="AY335">
            <v>10576</v>
          </cell>
          <cell r="AZ335">
            <v>0</v>
          </cell>
          <cell r="BA335">
            <v>0</v>
          </cell>
          <cell r="BB335">
            <v>0</v>
          </cell>
          <cell r="BC335">
            <v>0</v>
          </cell>
          <cell r="BD335">
            <v>0</v>
          </cell>
        </row>
        <row r="336">
          <cell r="Q336">
            <v>60624</v>
          </cell>
          <cell r="R336">
            <v>14491</v>
          </cell>
          <cell r="S336">
            <v>15464</v>
          </cell>
          <cell r="T336">
            <v>15967</v>
          </cell>
          <cell r="U336">
            <v>14702</v>
          </cell>
          <cell r="V336">
            <v>350</v>
          </cell>
          <cell r="W336">
            <v>0</v>
          </cell>
          <cell r="X336">
            <v>0</v>
          </cell>
          <cell r="Y336">
            <v>350</v>
          </cell>
          <cell r="Z336">
            <v>0</v>
          </cell>
          <cell r="AA336">
            <v>13886</v>
          </cell>
          <cell r="AB336">
            <v>2894</v>
          </cell>
          <cell r="AC336">
            <v>3867</v>
          </cell>
          <cell r="AD336">
            <v>4020</v>
          </cell>
          <cell r="AE336">
            <v>3105</v>
          </cell>
          <cell r="AF336">
            <v>0</v>
          </cell>
          <cell r="AG336">
            <v>0</v>
          </cell>
          <cell r="AH336">
            <v>0</v>
          </cell>
          <cell r="AI336">
            <v>0</v>
          </cell>
          <cell r="AJ336">
            <v>0</v>
          </cell>
          <cell r="AK336">
            <v>46388</v>
          </cell>
          <cell r="AL336">
            <v>11597</v>
          </cell>
          <cell r="AM336">
            <v>11597</v>
          </cell>
          <cell r="AN336">
            <v>11597</v>
          </cell>
          <cell r="AO336">
            <v>11597</v>
          </cell>
          <cell r="AP336">
            <v>54263</v>
          </cell>
          <cell r="AQ336">
            <v>13501</v>
          </cell>
          <cell r="AR336">
            <v>13519</v>
          </cell>
          <cell r="AS336">
            <v>13456</v>
          </cell>
          <cell r="AT336">
            <v>13787</v>
          </cell>
          <cell r="AU336">
            <v>54263</v>
          </cell>
          <cell r="AV336">
            <v>13501</v>
          </cell>
          <cell r="AW336">
            <v>13519</v>
          </cell>
          <cell r="AX336">
            <v>13456</v>
          </cell>
          <cell r="AY336">
            <v>13787</v>
          </cell>
          <cell r="AZ336">
            <v>0</v>
          </cell>
          <cell r="BA336">
            <v>0</v>
          </cell>
          <cell r="BB336">
            <v>0</v>
          </cell>
          <cell r="BC336">
            <v>0</v>
          </cell>
          <cell r="BD336">
            <v>0</v>
          </cell>
        </row>
        <row r="337">
          <cell r="Q337">
            <v>206826</v>
          </cell>
          <cell r="R337">
            <v>48486</v>
          </cell>
          <cell r="S337">
            <v>53655</v>
          </cell>
          <cell r="T337">
            <v>53583</v>
          </cell>
          <cell r="U337">
            <v>51102</v>
          </cell>
          <cell r="V337">
            <v>0</v>
          </cell>
          <cell r="W337">
            <v>0</v>
          </cell>
          <cell r="X337">
            <v>0</v>
          </cell>
          <cell r="Y337">
            <v>0</v>
          </cell>
          <cell r="Z337">
            <v>0</v>
          </cell>
          <cell r="AA337">
            <v>21784</v>
          </cell>
          <cell r="AB337">
            <v>2086</v>
          </cell>
          <cell r="AC337">
            <v>7455</v>
          </cell>
          <cell r="AD337">
            <v>7383</v>
          </cell>
          <cell r="AE337">
            <v>4860</v>
          </cell>
          <cell r="AF337">
            <v>0</v>
          </cell>
          <cell r="AG337">
            <v>0</v>
          </cell>
          <cell r="AH337">
            <v>0</v>
          </cell>
          <cell r="AI337">
            <v>0</v>
          </cell>
          <cell r="AJ337">
            <v>0</v>
          </cell>
          <cell r="AK337">
            <v>185042</v>
          </cell>
          <cell r="AL337">
            <v>46400</v>
          </cell>
          <cell r="AM337">
            <v>46200</v>
          </cell>
          <cell r="AN337">
            <v>46200</v>
          </cell>
          <cell r="AO337">
            <v>46242</v>
          </cell>
          <cell r="AP337">
            <v>89918</v>
          </cell>
          <cell r="AQ337">
            <v>22375</v>
          </cell>
          <cell r="AR337">
            <v>22237</v>
          </cell>
          <cell r="AS337">
            <v>22004</v>
          </cell>
          <cell r="AT337">
            <v>23302</v>
          </cell>
          <cell r="AU337">
            <v>89918</v>
          </cell>
          <cell r="AV337">
            <v>22375</v>
          </cell>
          <cell r="AW337">
            <v>22237</v>
          </cell>
          <cell r="AX337">
            <v>22004</v>
          </cell>
          <cell r="AY337">
            <v>23302</v>
          </cell>
          <cell r="AZ337">
            <v>0</v>
          </cell>
          <cell r="BA337">
            <v>0</v>
          </cell>
          <cell r="BB337">
            <v>0</v>
          </cell>
          <cell r="BC337">
            <v>0</v>
          </cell>
          <cell r="BD337">
            <v>0</v>
          </cell>
        </row>
        <row r="338">
          <cell r="Q338">
            <v>39745</v>
          </cell>
          <cell r="R338">
            <v>8794</v>
          </cell>
          <cell r="S338">
            <v>9923</v>
          </cell>
          <cell r="T338">
            <v>10434</v>
          </cell>
          <cell r="U338">
            <v>10594</v>
          </cell>
          <cell r="V338">
            <v>0</v>
          </cell>
          <cell r="W338">
            <v>0</v>
          </cell>
          <cell r="X338">
            <v>0</v>
          </cell>
          <cell r="Y338">
            <v>0</v>
          </cell>
          <cell r="Z338">
            <v>0</v>
          </cell>
          <cell r="AA338">
            <v>7651</v>
          </cell>
          <cell r="AB338">
            <v>971</v>
          </cell>
          <cell r="AC338">
            <v>2000</v>
          </cell>
          <cell r="AD338">
            <v>2310</v>
          </cell>
          <cell r="AE338">
            <v>2370</v>
          </cell>
          <cell r="AF338">
            <v>0</v>
          </cell>
          <cell r="AG338">
            <v>0</v>
          </cell>
          <cell r="AH338">
            <v>0</v>
          </cell>
          <cell r="AI338">
            <v>0</v>
          </cell>
          <cell r="AJ338">
            <v>0</v>
          </cell>
          <cell r="AK338">
            <v>32094</v>
          </cell>
          <cell r="AL338">
            <v>7823</v>
          </cell>
          <cell r="AM338">
            <v>7923</v>
          </cell>
          <cell r="AN338">
            <v>8124</v>
          </cell>
          <cell r="AO338">
            <v>8224</v>
          </cell>
          <cell r="AP338">
            <v>32980</v>
          </cell>
          <cell r="AQ338">
            <v>8280</v>
          </cell>
          <cell r="AR338">
            <v>8252</v>
          </cell>
          <cell r="AS338">
            <v>8188</v>
          </cell>
          <cell r="AT338">
            <v>8260</v>
          </cell>
          <cell r="AU338">
            <v>32980</v>
          </cell>
          <cell r="AV338">
            <v>8280</v>
          </cell>
          <cell r="AW338">
            <v>8252</v>
          </cell>
          <cell r="AX338">
            <v>8188</v>
          </cell>
          <cell r="AY338">
            <v>8260</v>
          </cell>
          <cell r="AZ338">
            <v>0</v>
          </cell>
          <cell r="BA338">
            <v>0</v>
          </cell>
          <cell r="BB338">
            <v>0</v>
          </cell>
          <cell r="BC338">
            <v>0</v>
          </cell>
          <cell r="BD338">
            <v>0</v>
          </cell>
        </row>
        <row r="339">
          <cell r="Q339">
            <v>92666</v>
          </cell>
          <cell r="R339">
            <v>19135</v>
          </cell>
          <cell r="S339">
            <v>23179</v>
          </cell>
          <cell r="T339">
            <v>24650</v>
          </cell>
          <cell r="U339">
            <v>25702</v>
          </cell>
          <cell r="V339">
            <v>0</v>
          </cell>
          <cell r="W339">
            <v>0</v>
          </cell>
          <cell r="X339">
            <v>0</v>
          </cell>
          <cell r="Y339">
            <v>0</v>
          </cell>
          <cell r="Z339">
            <v>0</v>
          </cell>
          <cell r="AA339">
            <v>17952</v>
          </cell>
          <cell r="AB339">
            <v>1822</v>
          </cell>
          <cell r="AC339">
            <v>5520</v>
          </cell>
          <cell r="AD339">
            <v>5980</v>
          </cell>
          <cell r="AE339">
            <v>4630</v>
          </cell>
          <cell r="AF339">
            <v>0</v>
          </cell>
          <cell r="AG339">
            <v>0</v>
          </cell>
          <cell r="AH339">
            <v>0</v>
          </cell>
          <cell r="AI339">
            <v>0</v>
          </cell>
          <cell r="AJ339">
            <v>0</v>
          </cell>
          <cell r="AK339">
            <v>74714</v>
          </cell>
          <cell r="AL339">
            <v>17313</v>
          </cell>
          <cell r="AM339">
            <v>17659</v>
          </cell>
          <cell r="AN339">
            <v>18670</v>
          </cell>
          <cell r="AO339">
            <v>21072</v>
          </cell>
          <cell r="AP339">
            <v>75705</v>
          </cell>
          <cell r="AQ339">
            <v>19051</v>
          </cell>
          <cell r="AR339">
            <v>18889</v>
          </cell>
          <cell r="AS339">
            <v>18697</v>
          </cell>
          <cell r="AT339">
            <v>19068</v>
          </cell>
          <cell r="AU339">
            <v>75705</v>
          </cell>
          <cell r="AV339">
            <v>19051</v>
          </cell>
          <cell r="AW339">
            <v>18889</v>
          </cell>
          <cell r="AX339">
            <v>18697</v>
          </cell>
          <cell r="AY339">
            <v>19068</v>
          </cell>
          <cell r="AZ339">
            <v>0</v>
          </cell>
          <cell r="BA339">
            <v>0</v>
          </cell>
          <cell r="BB339">
            <v>0</v>
          </cell>
          <cell r="BC339">
            <v>0</v>
          </cell>
          <cell r="BD339">
            <v>0</v>
          </cell>
        </row>
        <row r="340">
          <cell r="Q340">
            <v>99840</v>
          </cell>
          <cell r="R340">
            <v>21757</v>
          </cell>
          <cell r="S340">
            <v>21963</v>
          </cell>
          <cell r="T340">
            <v>25343</v>
          </cell>
          <cell r="U340">
            <v>30777</v>
          </cell>
          <cell r="V340">
            <v>0</v>
          </cell>
          <cell r="W340">
            <v>0</v>
          </cell>
          <cell r="X340">
            <v>0</v>
          </cell>
          <cell r="Y340">
            <v>0</v>
          </cell>
          <cell r="Z340">
            <v>0</v>
          </cell>
          <cell r="AA340">
            <v>12936</v>
          </cell>
          <cell r="AB340">
            <v>6406</v>
          </cell>
          <cell r="AC340">
            <v>2412</v>
          </cell>
          <cell r="AD340">
            <v>1992</v>
          </cell>
          <cell r="AE340">
            <v>2126</v>
          </cell>
          <cell r="AF340">
            <v>0</v>
          </cell>
          <cell r="AG340">
            <v>0</v>
          </cell>
          <cell r="AH340">
            <v>0</v>
          </cell>
          <cell r="AI340">
            <v>0</v>
          </cell>
          <cell r="AJ340">
            <v>0</v>
          </cell>
          <cell r="AK340">
            <v>86904</v>
          </cell>
          <cell r="AL340">
            <v>15351</v>
          </cell>
          <cell r="AM340">
            <v>19551</v>
          </cell>
          <cell r="AN340">
            <v>23351</v>
          </cell>
          <cell r="AO340">
            <v>28651</v>
          </cell>
          <cell r="AP340">
            <v>30617</v>
          </cell>
          <cell r="AQ340">
            <v>7585</v>
          </cell>
          <cell r="AR340">
            <v>7539</v>
          </cell>
          <cell r="AS340">
            <v>7449</v>
          </cell>
          <cell r="AT340">
            <v>8044</v>
          </cell>
          <cell r="AU340">
            <v>30617</v>
          </cell>
          <cell r="AV340">
            <v>7585</v>
          </cell>
          <cell r="AW340">
            <v>7539</v>
          </cell>
          <cell r="AX340">
            <v>7449</v>
          </cell>
          <cell r="AY340">
            <v>8044</v>
          </cell>
          <cell r="AZ340">
            <v>0</v>
          </cell>
          <cell r="BA340">
            <v>0</v>
          </cell>
          <cell r="BB340">
            <v>0</v>
          </cell>
          <cell r="BC340">
            <v>0</v>
          </cell>
          <cell r="BD340">
            <v>0</v>
          </cell>
        </row>
        <row r="341">
          <cell r="Q341">
            <v>114791</v>
          </cell>
          <cell r="R341">
            <v>28709</v>
          </cell>
          <cell r="S341">
            <v>28910</v>
          </cell>
          <cell r="T341">
            <v>28805</v>
          </cell>
          <cell r="U341">
            <v>28367</v>
          </cell>
          <cell r="V341">
            <v>0</v>
          </cell>
          <cell r="W341">
            <v>0</v>
          </cell>
          <cell r="X341">
            <v>0</v>
          </cell>
          <cell r="Y341">
            <v>0</v>
          </cell>
          <cell r="Z341">
            <v>0</v>
          </cell>
          <cell r="AA341">
            <v>17034</v>
          </cell>
          <cell r="AB341">
            <v>4348</v>
          </cell>
          <cell r="AC341">
            <v>4497</v>
          </cell>
          <cell r="AD341">
            <v>4339</v>
          </cell>
          <cell r="AE341">
            <v>3850</v>
          </cell>
          <cell r="AF341">
            <v>0</v>
          </cell>
          <cell r="AG341">
            <v>0</v>
          </cell>
          <cell r="AH341">
            <v>0</v>
          </cell>
          <cell r="AI341">
            <v>0</v>
          </cell>
          <cell r="AJ341">
            <v>0</v>
          </cell>
          <cell r="AK341">
            <v>97757</v>
          </cell>
          <cell r="AL341">
            <v>24361</v>
          </cell>
          <cell r="AM341">
            <v>24413</v>
          </cell>
          <cell r="AN341">
            <v>24466</v>
          </cell>
          <cell r="AO341">
            <v>24517</v>
          </cell>
          <cell r="AP341">
            <v>76112</v>
          </cell>
          <cell r="AQ341">
            <v>19019</v>
          </cell>
          <cell r="AR341">
            <v>18976</v>
          </cell>
          <cell r="AS341">
            <v>18860</v>
          </cell>
          <cell r="AT341">
            <v>19257</v>
          </cell>
          <cell r="AU341">
            <v>76112</v>
          </cell>
          <cell r="AV341">
            <v>19019</v>
          </cell>
          <cell r="AW341">
            <v>18976</v>
          </cell>
          <cell r="AX341">
            <v>18860</v>
          </cell>
          <cell r="AY341">
            <v>19257</v>
          </cell>
          <cell r="AZ341">
            <v>0</v>
          </cell>
          <cell r="BA341">
            <v>0</v>
          </cell>
          <cell r="BB341">
            <v>0</v>
          </cell>
          <cell r="BC341">
            <v>0</v>
          </cell>
          <cell r="BD341">
            <v>0</v>
          </cell>
        </row>
        <row r="342">
          <cell r="Q342">
            <v>88338</v>
          </cell>
          <cell r="R342">
            <v>20147</v>
          </cell>
          <cell r="S342">
            <v>23164</v>
          </cell>
          <cell r="T342">
            <v>21499</v>
          </cell>
          <cell r="U342">
            <v>23528</v>
          </cell>
          <cell r="V342">
            <v>0</v>
          </cell>
          <cell r="W342">
            <v>0</v>
          </cell>
          <cell r="X342">
            <v>0</v>
          </cell>
          <cell r="Y342">
            <v>0</v>
          </cell>
          <cell r="Z342">
            <v>0</v>
          </cell>
          <cell r="AA342">
            <v>14484</v>
          </cell>
          <cell r="AB342">
            <v>2216</v>
          </cell>
          <cell r="AC342">
            <v>4633</v>
          </cell>
          <cell r="AD342">
            <v>2803</v>
          </cell>
          <cell r="AE342">
            <v>4832</v>
          </cell>
          <cell r="AF342">
            <v>0</v>
          </cell>
          <cell r="AG342">
            <v>0</v>
          </cell>
          <cell r="AH342">
            <v>0</v>
          </cell>
          <cell r="AI342">
            <v>0</v>
          </cell>
          <cell r="AJ342">
            <v>0</v>
          </cell>
          <cell r="AK342">
            <v>73854</v>
          </cell>
          <cell r="AL342">
            <v>17931</v>
          </cell>
          <cell r="AM342">
            <v>18531</v>
          </cell>
          <cell r="AN342">
            <v>18696</v>
          </cell>
          <cell r="AO342">
            <v>18696</v>
          </cell>
          <cell r="AP342">
            <v>86134</v>
          </cell>
          <cell r="AQ342">
            <v>21441</v>
          </cell>
          <cell r="AR342">
            <v>21507</v>
          </cell>
          <cell r="AS342">
            <v>21435</v>
          </cell>
          <cell r="AT342">
            <v>21751</v>
          </cell>
          <cell r="AU342">
            <v>86134</v>
          </cell>
          <cell r="AV342">
            <v>21441</v>
          </cell>
          <cell r="AW342">
            <v>21507</v>
          </cell>
          <cell r="AX342">
            <v>21435</v>
          </cell>
          <cell r="AY342">
            <v>21751</v>
          </cell>
          <cell r="AZ342">
            <v>0</v>
          </cell>
          <cell r="BA342">
            <v>0</v>
          </cell>
          <cell r="BB342">
            <v>0</v>
          </cell>
          <cell r="BC342">
            <v>0</v>
          </cell>
          <cell r="BD342">
            <v>0</v>
          </cell>
        </row>
        <row r="343">
          <cell r="Q343">
            <v>97533</v>
          </cell>
          <cell r="R343">
            <v>17801</v>
          </cell>
          <cell r="S343">
            <v>27596</v>
          </cell>
          <cell r="T343">
            <v>25302</v>
          </cell>
          <cell r="U343">
            <v>26834</v>
          </cell>
          <cell r="V343">
            <v>0</v>
          </cell>
          <cell r="W343">
            <v>0</v>
          </cell>
          <cell r="X343">
            <v>0</v>
          </cell>
          <cell r="Y343">
            <v>0</v>
          </cell>
          <cell r="Z343">
            <v>0</v>
          </cell>
          <cell r="AA343">
            <v>14159</v>
          </cell>
          <cell r="AB343">
            <v>0</v>
          </cell>
          <cell r="AC343">
            <v>5739</v>
          </cell>
          <cell r="AD343">
            <v>3445</v>
          </cell>
          <cell r="AE343">
            <v>4975</v>
          </cell>
          <cell r="AF343">
            <v>0</v>
          </cell>
          <cell r="AG343">
            <v>0</v>
          </cell>
          <cell r="AH343">
            <v>0</v>
          </cell>
          <cell r="AI343">
            <v>0</v>
          </cell>
          <cell r="AJ343">
            <v>0</v>
          </cell>
          <cell r="AK343">
            <v>83374</v>
          </cell>
          <cell r="AL343">
            <v>17801</v>
          </cell>
          <cell r="AM343">
            <v>21857</v>
          </cell>
          <cell r="AN343">
            <v>21857</v>
          </cell>
          <cell r="AO343">
            <v>21859</v>
          </cell>
          <cell r="AP343">
            <v>56212</v>
          </cell>
          <cell r="AQ343">
            <v>14040</v>
          </cell>
          <cell r="AR343">
            <v>13986</v>
          </cell>
          <cell r="AS343">
            <v>13887</v>
          </cell>
          <cell r="AT343">
            <v>14299</v>
          </cell>
          <cell r="AU343">
            <v>56212</v>
          </cell>
          <cell r="AV343">
            <v>14040</v>
          </cell>
          <cell r="AW343">
            <v>13986</v>
          </cell>
          <cell r="AX343">
            <v>13887</v>
          </cell>
          <cell r="AY343">
            <v>14299</v>
          </cell>
          <cell r="AZ343">
            <v>0</v>
          </cell>
          <cell r="BA343">
            <v>0</v>
          </cell>
          <cell r="BB343">
            <v>0</v>
          </cell>
          <cell r="BC343">
            <v>0</v>
          </cell>
          <cell r="BD343">
            <v>0</v>
          </cell>
        </row>
        <row r="344">
          <cell r="Q344">
            <v>509380</v>
          </cell>
          <cell r="R344">
            <v>127294</v>
          </cell>
          <cell r="S344">
            <v>127445</v>
          </cell>
          <cell r="T344">
            <v>127346</v>
          </cell>
          <cell r="U344">
            <v>127295</v>
          </cell>
          <cell r="V344">
            <v>2000</v>
          </cell>
          <cell r="W344">
            <v>450</v>
          </cell>
          <cell r="X344">
            <v>600</v>
          </cell>
          <cell r="Y344">
            <v>500</v>
          </cell>
          <cell r="Z344">
            <v>450</v>
          </cell>
          <cell r="AA344">
            <v>61747</v>
          </cell>
          <cell r="AB344">
            <v>15437</v>
          </cell>
          <cell r="AC344">
            <v>15437</v>
          </cell>
          <cell r="AD344">
            <v>15437</v>
          </cell>
          <cell r="AE344">
            <v>15436</v>
          </cell>
          <cell r="AF344">
            <v>0</v>
          </cell>
          <cell r="AG344">
            <v>0</v>
          </cell>
          <cell r="AH344">
            <v>0</v>
          </cell>
          <cell r="AI344">
            <v>0</v>
          </cell>
          <cell r="AJ344">
            <v>0</v>
          </cell>
          <cell r="AK344">
            <v>445633</v>
          </cell>
          <cell r="AL344">
            <v>111407</v>
          </cell>
          <cell r="AM344">
            <v>111408</v>
          </cell>
          <cell r="AN344">
            <v>111409</v>
          </cell>
          <cell r="AO344">
            <v>111409</v>
          </cell>
          <cell r="AP344">
            <v>330184</v>
          </cell>
          <cell r="AQ344">
            <v>82037</v>
          </cell>
          <cell r="AR344">
            <v>81288</v>
          </cell>
          <cell r="AS344">
            <v>80051</v>
          </cell>
          <cell r="AT344">
            <v>86808</v>
          </cell>
          <cell r="AU344">
            <v>330184</v>
          </cell>
          <cell r="AV344">
            <v>82037</v>
          </cell>
          <cell r="AW344">
            <v>81288</v>
          </cell>
          <cell r="AX344">
            <v>80051</v>
          </cell>
          <cell r="AY344">
            <v>86808</v>
          </cell>
          <cell r="AZ344">
            <v>0</v>
          </cell>
          <cell r="BA344">
            <v>0</v>
          </cell>
          <cell r="BB344">
            <v>0</v>
          </cell>
          <cell r="BC344">
            <v>0</v>
          </cell>
          <cell r="BD344">
            <v>0</v>
          </cell>
        </row>
        <row r="345">
          <cell r="Q345">
            <v>224246</v>
          </cell>
          <cell r="R345">
            <v>27979</v>
          </cell>
          <cell r="S345">
            <v>58477</v>
          </cell>
          <cell r="T345">
            <v>77926</v>
          </cell>
          <cell r="U345">
            <v>59864</v>
          </cell>
          <cell r="V345">
            <v>5000</v>
          </cell>
          <cell r="W345">
            <v>0</v>
          </cell>
          <cell r="X345">
            <v>0</v>
          </cell>
          <cell r="Y345">
            <v>5000</v>
          </cell>
          <cell r="Z345">
            <v>0</v>
          </cell>
          <cell r="AA345">
            <v>65657</v>
          </cell>
          <cell r="AB345">
            <v>0</v>
          </cell>
          <cell r="AC345">
            <v>21072</v>
          </cell>
          <cell r="AD345">
            <v>32157</v>
          </cell>
          <cell r="AE345">
            <v>12428</v>
          </cell>
          <cell r="AF345">
            <v>0</v>
          </cell>
          <cell r="AG345">
            <v>0</v>
          </cell>
          <cell r="AH345">
            <v>0</v>
          </cell>
          <cell r="AI345">
            <v>0</v>
          </cell>
          <cell r="AJ345">
            <v>0</v>
          </cell>
          <cell r="AK345">
            <v>153589</v>
          </cell>
          <cell r="AL345">
            <v>27979</v>
          </cell>
          <cell r="AM345">
            <v>37405</v>
          </cell>
          <cell r="AN345">
            <v>40769</v>
          </cell>
          <cell r="AO345">
            <v>47436</v>
          </cell>
          <cell r="AP345">
            <v>146619</v>
          </cell>
          <cell r="AQ345">
            <v>37901</v>
          </cell>
          <cell r="AR345">
            <v>36625</v>
          </cell>
          <cell r="AS345">
            <v>36240</v>
          </cell>
          <cell r="AT345">
            <v>35853</v>
          </cell>
          <cell r="AU345">
            <v>146619</v>
          </cell>
          <cell r="AV345">
            <v>37901</v>
          </cell>
          <cell r="AW345">
            <v>36625</v>
          </cell>
          <cell r="AX345">
            <v>36240</v>
          </cell>
          <cell r="AY345">
            <v>35853</v>
          </cell>
          <cell r="AZ345">
            <v>0</v>
          </cell>
          <cell r="BA345">
            <v>0</v>
          </cell>
          <cell r="BB345">
            <v>0</v>
          </cell>
          <cell r="BC345">
            <v>0</v>
          </cell>
          <cell r="BD345">
            <v>0</v>
          </cell>
        </row>
        <row r="346">
          <cell r="Q346">
            <v>0</v>
          </cell>
          <cell r="R346">
            <v>0</v>
          </cell>
          <cell r="S346">
            <v>0</v>
          </cell>
          <cell r="T346">
            <v>0</v>
          </cell>
          <cell r="U346">
            <v>0</v>
          </cell>
          <cell r="V346">
            <v>0</v>
          </cell>
          <cell r="W346">
            <v>0</v>
          </cell>
          <cell r="X346">
            <v>0</v>
          </cell>
          <cell r="Y346">
            <v>0</v>
          </cell>
          <cell r="Z346">
            <v>0</v>
          </cell>
          <cell r="AA346">
            <v>0</v>
          </cell>
          <cell r="AB346">
            <v>0</v>
          </cell>
          <cell r="AC346">
            <v>0</v>
          </cell>
          <cell r="AD346">
            <v>0</v>
          </cell>
          <cell r="AE346">
            <v>0</v>
          </cell>
          <cell r="AF346">
            <v>0</v>
          </cell>
          <cell r="AG346">
            <v>0</v>
          </cell>
          <cell r="AH346">
            <v>0</v>
          </cell>
          <cell r="AI346">
            <v>0</v>
          </cell>
          <cell r="AJ346">
            <v>0</v>
          </cell>
          <cell r="AK346">
            <v>0</v>
          </cell>
          <cell r="AL346">
            <v>0</v>
          </cell>
          <cell r="AM346">
            <v>0</v>
          </cell>
          <cell r="AN346">
            <v>0</v>
          </cell>
          <cell r="AO346">
            <v>0</v>
          </cell>
          <cell r="AP346">
            <v>0</v>
          </cell>
          <cell r="AQ346">
            <v>0</v>
          </cell>
          <cell r="AR346">
            <v>0</v>
          </cell>
          <cell r="AS346">
            <v>0</v>
          </cell>
          <cell r="AT346">
            <v>0</v>
          </cell>
          <cell r="AU346">
            <v>0</v>
          </cell>
          <cell r="AV346">
            <v>0</v>
          </cell>
          <cell r="AW346">
            <v>0</v>
          </cell>
          <cell r="AX346">
            <v>0</v>
          </cell>
          <cell r="AY346">
            <v>0</v>
          </cell>
          <cell r="AZ346">
            <v>0</v>
          </cell>
          <cell r="BA346">
            <v>0</v>
          </cell>
          <cell r="BB346">
            <v>0</v>
          </cell>
          <cell r="BC346">
            <v>0</v>
          </cell>
          <cell r="BD346">
            <v>0</v>
          </cell>
        </row>
        <row r="347">
          <cell r="Q347">
            <v>53275</v>
          </cell>
          <cell r="R347">
            <v>6000</v>
          </cell>
          <cell r="S347">
            <v>9506</v>
          </cell>
          <cell r="T347">
            <v>22300</v>
          </cell>
          <cell r="U347">
            <v>15469</v>
          </cell>
          <cell r="V347">
            <v>5000</v>
          </cell>
          <cell r="W347">
            <v>0</v>
          </cell>
          <cell r="X347">
            <v>0</v>
          </cell>
          <cell r="Y347">
            <v>5000</v>
          </cell>
          <cell r="Z347">
            <v>0</v>
          </cell>
          <cell r="AA347">
            <v>25806</v>
          </cell>
          <cell r="AB347">
            <v>3000</v>
          </cell>
          <cell r="AC347">
            <v>6506</v>
          </cell>
          <cell r="AD347">
            <v>9300</v>
          </cell>
          <cell r="AE347">
            <v>7000</v>
          </cell>
          <cell r="AF347">
            <v>0</v>
          </cell>
          <cell r="AG347">
            <v>0</v>
          </cell>
          <cell r="AH347">
            <v>0</v>
          </cell>
          <cell r="AI347">
            <v>0</v>
          </cell>
          <cell r="AJ347">
            <v>0</v>
          </cell>
          <cell r="AK347">
            <v>22469</v>
          </cell>
          <cell r="AL347">
            <v>3000</v>
          </cell>
          <cell r="AM347">
            <v>3000</v>
          </cell>
          <cell r="AN347">
            <v>8000</v>
          </cell>
          <cell r="AO347">
            <v>8469</v>
          </cell>
          <cell r="AP347">
            <v>4404</v>
          </cell>
          <cell r="AQ347">
            <v>1099</v>
          </cell>
          <cell r="AR347">
            <v>1103</v>
          </cell>
          <cell r="AS347">
            <v>1103</v>
          </cell>
          <cell r="AT347">
            <v>1099</v>
          </cell>
          <cell r="AU347">
            <v>4404</v>
          </cell>
          <cell r="AV347">
            <v>1099</v>
          </cell>
          <cell r="AW347">
            <v>1103</v>
          </cell>
          <cell r="AX347">
            <v>1103</v>
          </cell>
          <cell r="AY347">
            <v>1099</v>
          </cell>
          <cell r="AZ347">
            <v>0</v>
          </cell>
          <cell r="BA347">
            <v>0</v>
          </cell>
          <cell r="BB347">
            <v>0</v>
          </cell>
          <cell r="BC347">
            <v>0</v>
          </cell>
          <cell r="BD347">
            <v>0</v>
          </cell>
        </row>
        <row r="348">
          <cell r="Q348">
            <v>85091</v>
          </cell>
          <cell r="R348">
            <v>7690</v>
          </cell>
          <cell r="S348">
            <v>50757</v>
          </cell>
          <cell r="T348">
            <v>13910</v>
          </cell>
          <cell r="U348">
            <v>12734</v>
          </cell>
          <cell r="V348">
            <v>5000</v>
          </cell>
          <cell r="W348">
            <v>0</v>
          </cell>
          <cell r="X348">
            <v>0</v>
          </cell>
          <cell r="Y348">
            <v>5000</v>
          </cell>
          <cell r="Z348">
            <v>0</v>
          </cell>
          <cell r="AA348">
            <v>55091</v>
          </cell>
          <cell r="AB348">
            <v>1500</v>
          </cell>
          <cell r="AC348">
            <v>44567</v>
          </cell>
          <cell r="AD348">
            <v>2600</v>
          </cell>
          <cell r="AE348">
            <v>6424</v>
          </cell>
          <cell r="AF348">
            <v>0</v>
          </cell>
          <cell r="AG348">
            <v>0</v>
          </cell>
          <cell r="AH348">
            <v>0</v>
          </cell>
          <cell r="AI348">
            <v>0</v>
          </cell>
          <cell r="AJ348">
            <v>0</v>
          </cell>
          <cell r="AK348">
            <v>25000</v>
          </cell>
          <cell r="AL348">
            <v>6190</v>
          </cell>
          <cell r="AM348">
            <v>6190</v>
          </cell>
          <cell r="AN348">
            <v>6310</v>
          </cell>
          <cell r="AO348">
            <v>6310</v>
          </cell>
          <cell r="AP348">
            <v>250163</v>
          </cell>
          <cell r="AQ348">
            <v>65928</v>
          </cell>
          <cell r="AR348">
            <v>63532</v>
          </cell>
          <cell r="AS348">
            <v>60785</v>
          </cell>
          <cell r="AT348">
            <v>59918</v>
          </cell>
          <cell r="AU348">
            <v>250163</v>
          </cell>
          <cell r="AV348">
            <v>65928</v>
          </cell>
          <cell r="AW348">
            <v>63532</v>
          </cell>
          <cell r="AX348">
            <v>60785</v>
          </cell>
          <cell r="AY348">
            <v>59918</v>
          </cell>
          <cell r="AZ348">
            <v>0</v>
          </cell>
          <cell r="BA348">
            <v>0</v>
          </cell>
          <cell r="BB348">
            <v>0</v>
          </cell>
          <cell r="BC348">
            <v>0</v>
          </cell>
          <cell r="BD348">
            <v>0</v>
          </cell>
        </row>
        <row r="349">
          <cell r="Q349">
            <v>0</v>
          </cell>
          <cell r="R349">
            <v>0</v>
          </cell>
          <cell r="S349">
            <v>0</v>
          </cell>
          <cell r="T349">
            <v>0</v>
          </cell>
          <cell r="U349">
            <v>0</v>
          </cell>
          <cell r="V349">
            <v>0</v>
          </cell>
          <cell r="W349">
            <v>0</v>
          </cell>
          <cell r="X349">
            <v>0</v>
          </cell>
          <cell r="Y349">
            <v>0</v>
          </cell>
          <cell r="Z349">
            <v>0</v>
          </cell>
          <cell r="AA349">
            <v>0</v>
          </cell>
          <cell r="AB349">
            <v>0</v>
          </cell>
          <cell r="AC349">
            <v>0</v>
          </cell>
          <cell r="AD349">
            <v>0</v>
          </cell>
          <cell r="AE349">
            <v>0</v>
          </cell>
          <cell r="AF349">
            <v>0</v>
          </cell>
          <cell r="AG349">
            <v>0</v>
          </cell>
          <cell r="AH349">
            <v>0</v>
          </cell>
          <cell r="AI349">
            <v>0</v>
          </cell>
          <cell r="AJ349">
            <v>0</v>
          </cell>
          <cell r="AK349">
            <v>0</v>
          </cell>
          <cell r="AL349">
            <v>0</v>
          </cell>
          <cell r="AM349">
            <v>0</v>
          </cell>
          <cell r="AN349">
            <v>0</v>
          </cell>
          <cell r="AO349">
            <v>0</v>
          </cell>
          <cell r="AP349">
            <v>19035</v>
          </cell>
          <cell r="AQ349">
            <v>5558</v>
          </cell>
          <cell r="AR349">
            <v>4888</v>
          </cell>
          <cell r="AS349">
            <v>4547</v>
          </cell>
          <cell r="AT349">
            <v>4042</v>
          </cell>
          <cell r="AU349">
            <v>19035</v>
          </cell>
          <cell r="AV349">
            <v>5558</v>
          </cell>
          <cell r="AW349">
            <v>4888</v>
          </cell>
          <cell r="AX349">
            <v>4547</v>
          </cell>
          <cell r="AY349">
            <v>4042</v>
          </cell>
          <cell r="AZ349">
            <v>0</v>
          </cell>
          <cell r="BA349">
            <v>0</v>
          </cell>
          <cell r="BB349">
            <v>0</v>
          </cell>
          <cell r="BC349">
            <v>0</v>
          </cell>
          <cell r="BD349">
            <v>0</v>
          </cell>
        </row>
        <row r="350">
          <cell r="Q350">
            <v>0</v>
          </cell>
          <cell r="R350">
            <v>0</v>
          </cell>
          <cell r="S350">
            <v>0</v>
          </cell>
          <cell r="T350">
            <v>0</v>
          </cell>
          <cell r="U350">
            <v>0</v>
          </cell>
          <cell r="V350">
            <v>0</v>
          </cell>
          <cell r="W350">
            <v>0</v>
          </cell>
          <cell r="X350">
            <v>0</v>
          </cell>
          <cell r="Y350">
            <v>0</v>
          </cell>
          <cell r="Z350">
            <v>0</v>
          </cell>
          <cell r="AA350">
            <v>0</v>
          </cell>
          <cell r="AB350">
            <v>0</v>
          </cell>
          <cell r="AC350">
            <v>0</v>
          </cell>
          <cell r="AD350">
            <v>0</v>
          </cell>
          <cell r="AE350">
            <v>0</v>
          </cell>
          <cell r="AF350">
            <v>0</v>
          </cell>
          <cell r="AG350">
            <v>0</v>
          </cell>
          <cell r="AH350">
            <v>0</v>
          </cell>
          <cell r="AI350">
            <v>0</v>
          </cell>
          <cell r="AJ350">
            <v>0</v>
          </cell>
          <cell r="AK350">
            <v>0</v>
          </cell>
          <cell r="AL350">
            <v>0</v>
          </cell>
          <cell r="AM350">
            <v>0</v>
          </cell>
          <cell r="AN350">
            <v>0</v>
          </cell>
          <cell r="AO350">
            <v>0</v>
          </cell>
          <cell r="AP350">
            <v>685291</v>
          </cell>
          <cell r="AQ350">
            <v>170407</v>
          </cell>
          <cell r="AR350">
            <v>171753</v>
          </cell>
          <cell r="AS350">
            <v>171717</v>
          </cell>
          <cell r="AT350">
            <v>171414</v>
          </cell>
          <cell r="AU350">
            <v>685291</v>
          </cell>
          <cell r="AV350">
            <v>170407</v>
          </cell>
          <cell r="AW350">
            <v>171753</v>
          </cell>
          <cell r="AX350">
            <v>171717</v>
          </cell>
          <cell r="AY350">
            <v>171414</v>
          </cell>
          <cell r="AZ350">
            <v>0</v>
          </cell>
          <cell r="BA350">
            <v>0</v>
          </cell>
          <cell r="BB350">
            <v>0</v>
          </cell>
          <cell r="BC350">
            <v>0</v>
          </cell>
          <cell r="BD350">
            <v>0</v>
          </cell>
        </row>
        <row r="351">
          <cell r="Q351">
            <v>0</v>
          </cell>
          <cell r="R351">
            <v>0</v>
          </cell>
          <cell r="S351">
            <v>0</v>
          </cell>
          <cell r="T351">
            <v>0</v>
          </cell>
          <cell r="U351">
            <v>0</v>
          </cell>
          <cell r="V351">
            <v>0</v>
          </cell>
          <cell r="W351">
            <v>0</v>
          </cell>
          <cell r="X351">
            <v>0</v>
          </cell>
          <cell r="Y351">
            <v>0</v>
          </cell>
          <cell r="Z351">
            <v>0</v>
          </cell>
          <cell r="AA351">
            <v>0</v>
          </cell>
          <cell r="AB351">
            <v>0</v>
          </cell>
          <cell r="AC351">
            <v>0</v>
          </cell>
          <cell r="AD351">
            <v>0</v>
          </cell>
          <cell r="AE351">
            <v>0</v>
          </cell>
          <cell r="AF351">
            <v>0</v>
          </cell>
          <cell r="AG351">
            <v>0</v>
          </cell>
          <cell r="AH351">
            <v>0</v>
          </cell>
          <cell r="AI351">
            <v>0</v>
          </cell>
          <cell r="AJ351">
            <v>0</v>
          </cell>
          <cell r="AK351">
            <v>0</v>
          </cell>
          <cell r="AL351">
            <v>0</v>
          </cell>
          <cell r="AM351">
            <v>0</v>
          </cell>
          <cell r="AN351">
            <v>0</v>
          </cell>
          <cell r="AO351">
            <v>0</v>
          </cell>
          <cell r="AP351">
            <v>0</v>
          </cell>
          <cell r="AQ351">
            <v>0</v>
          </cell>
          <cell r="AR351">
            <v>0</v>
          </cell>
          <cell r="AS351">
            <v>0</v>
          </cell>
          <cell r="AT351">
            <v>0</v>
          </cell>
          <cell r="AU351">
            <v>0</v>
          </cell>
          <cell r="AV351">
            <v>0</v>
          </cell>
          <cell r="AW351">
            <v>0</v>
          </cell>
          <cell r="AX351">
            <v>0</v>
          </cell>
          <cell r="AY351">
            <v>0</v>
          </cell>
          <cell r="AZ351">
            <v>0</v>
          </cell>
          <cell r="BA351">
            <v>0</v>
          </cell>
          <cell r="BB351">
            <v>0</v>
          </cell>
          <cell r="BC351">
            <v>0</v>
          </cell>
          <cell r="BD351">
            <v>0</v>
          </cell>
        </row>
        <row r="352">
          <cell r="Q352">
            <v>0</v>
          </cell>
          <cell r="R352">
            <v>0</v>
          </cell>
          <cell r="S352">
            <v>0</v>
          </cell>
          <cell r="T352">
            <v>0</v>
          </cell>
          <cell r="U352">
            <v>0</v>
          </cell>
          <cell r="V352">
            <v>0</v>
          </cell>
          <cell r="W352">
            <v>0</v>
          </cell>
          <cell r="X352">
            <v>0</v>
          </cell>
          <cell r="Y352">
            <v>0</v>
          </cell>
          <cell r="Z352">
            <v>0</v>
          </cell>
          <cell r="AA352">
            <v>0</v>
          </cell>
          <cell r="AB352">
            <v>0</v>
          </cell>
          <cell r="AC352">
            <v>0</v>
          </cell>
          <cell r="AD352">
            <v>0</v>
          </cell>
          <cell r="AE352">
            <v>0</v>
          </cell>
          <cell r="AF352">
            <v>0</v>
          </cell>
          <cell r="AG352">
            <v>0</v>
          </cell>
          <cell r="AH352">
            <v>0</v>
          </cell>
          <cell r="AI352">
            <v>0</v>
          </cell>
          <cell r="AJ352">
            <v>0</v>
          </cell>
          <cell r="AK352">
            <v>0</v>
          </cell>
          <cell r="AL352">
            <v>0</v>
          </cell>
          <cell r="AM352">
            <v>0</v>
          </cell>
          <cell r="AN352">
            <v>0</v>
          </cell>
          <cell r="AO352">
            <v>0</v>
          </cell>
          <cell r="AP352">
            <v>501</v>
          </cell>
          <cell r="AQ352">
            <v>146</v>
          </cell>
          <cell r="AR352">
            <v>129</v>
          </cell>
          <cell r="AS352">
            <v>120</v>
          </cell>
          <cell r="AT352">
            <v>106</v>
          </cell>
          <cell r="AU352">
            <v>501</v>
          </cell>
          <cell r="AV352">
            <v>146</v>
          </cell>
          <cell r="AW352">
            <v>129</v>
          </cell>
          <cell r="AX352">
            <v>120</v>
          </cell>
          <cell r="AY352">
            <v>106</v>
          </cell>
          <cell r="AZ352">
            <v>0</v>
          </cell>
          <cell r="BA352">
            <v>0</v>
          </cell>
          <cell r="BB352">
            <v>0</v>
          </cell>
          <cell r="BC352">
            <v>0</v>
          </cell>
          <cell r="BD352">
            <v>0</v>
          </cell>
        </row>
        <row r="360">
          <cell r="Q360">
            <v>2318485</v>
          </cell>
          <cell r="R360">
            <v>500212</v>
          </cell>
          <cell r="S360">
            <v>608945</v>
          </cell>
          <cell r="T360">
            <v>614068</v>
          </cell>
          <cell r="U360">
            <v>595260</v>
          </cell>
          <cell r="V360">
            <v>17350</v>
          </cell>
          <cell r="W360">
            <v>450</v>
          </cell>
          <cell r="X360">
            <v>600</v>
          </cell>
          <cell r="Y360">
            <v>15850</v>
          </cell>
          <cell r="Z360">
            <v>450</v>
          </cell>
          <cell r="AA360">
            <v>414724</v>
          </cell>
          <cell r="AB360">
            <v>53614</v>
          </cell>
          <cell r="AC360">
            <v>143303</v>
          </cell>
          <cell r="AD360">
            <v>119251</v>
          </cell>
          <cell r="AE360">
            <v>98556</v>
          </cell>
          <cell r="AF360">
            <v>0</v>
          </cell>
          <cell r="AG360">
            <v>0</v>
          </cell>
          <cell r="AH360">
            <v>0</v>
          </cell>
          <cell r="AI360">
            <v>0</v>
          </cell>
          <cell r="AJ360">
            <v>0</v>
          </cell>
          <cell r="AK360">
            <v>1886411</v>
          </cell>
          <cell r="AL360">
            <v>446148</v>
          </cell>
          <cell r="AM360">
            <v>465042</v>
          </cell>
          <cell r="AN360">
            <v>478967</v>
          </cell>
          <cell r="AO360">
            <v>496254</v>
          </cell>
          <cell r="AP360">
            <v>2675109</v>
          </cell>
          <cell r="AQ360">
            <v>672582</v>
          </cell>
          <cell r="AR360">
            <v>668269</v>
          </cell>
          <cell r="AS360">
            <v>661871</v>
          </cell>
          <cell r="AT360">
            <v>672387</v>
          </cell>
          <cell r="AU360">
            <v>2675109</v>
          </cell>
          <cell r="AV360">
            <v>672582</v>
          </cell>
          <cell r="AW360">
            <v>668269</v>
          </cell>
          <cell r="AX360">
            <v>661871</v>
          </cell>
          <cell r="AY360">
            <v>672387</v>
          </cell>
          <cell r="AZ360">
            <v>0</v>
          </cell>
          <cell r="BA360">
            <v>0</v>
          </cell>
          <cell r="BB360">
            <v>0</v>
          </cell>
          <cell r="BC360">
            <v>0</v>
          </cell>
          <cell r="BD360">
            <v>0</v>
          </cell>
        </row>
        <row r="361">
          <cell r="Q361">
            <v>1917422</v>
          </cell>
          <cell r="R361">
            <v>250166</v>
          </cell>
          <cell r="S361">
            <v>462030</v>
          </cell>
          <cell r="T361">
            <v>714394</v>
          </cell>
          <cell r="U361">
            <v>490832</v>
          </cell>
          <cell r="V361">
            <v>95546</v>
          </cell>
          <cell r="W361">
            <v>6300</v>
          </cell>
          <cell r="X361">
            <v>0</v>
          </cell>
          <cell r="Y361">
            <v>88496</v>
          </cell>
          <cell r="Z361">
            <v>750</v>
          </cell>
          <cell r="AA361">
            <v>1423287</v>
          </cell>
          <cell r="AB361">
            <v>118764</v>
          </cell>
          <cell r="AC361">
            <v>355822</v>
          </cell>
          <cell r="AD361">
            <v>533615</v>
          </cell>
          <cell r="AE361">
            <v>415086</v>
          </cell>
          <cell r="AF361">
            <v>238000</v>
          </cell>
          <cell r="AG361">
            <v>59500</v>
          </cell>
          <cell r="AH361">
            <v>59500</v>
          </cell>
          <cell r="AI361">
            <v>59500</v>
          </cell>
          <cell r="AJ361">
            <v>59500</v>
          </cell>
          <cell r="AK361">
            <v>398589</v>
          </cell>
          <cell r="AL361">
            <v>125102</v>
          </cell>
          <cell r="AM361">
            <v>106208</v>
          </cell>
          <cell r="AN361">
            <v>92283</v>
          </cell>
          <cell r="AO361">
            <v>74996</v>
          </cell>
          <cell r="AP361">
            <v>3588005</v>
          </cell>
          <cell r="AQ361">
            <v>994219</v>
          </cell>
          <cell r="AR361">
            <v>794852</v>
          </cell>
          <cell r="AS361">
            <v>735433</v>
          </cell>
          <cell r="AT361">
            <v>1063501</v>
          </cell>
          <cell r="AU361">
            <v>186108</v>
          </cell>
          <cell r="AV361">
            <v>46145</v>
          </cell>
          <cell r="AW361">
            <v>46144</v>
          </cell>
          <cell r="AX361">
            <v>46911</v>
          </cell>
          <cell r="AY361">
            <v>46908</v>
          </cell>
          <cell r="AZ361">
            <v>0</v>
          </cell>
          <cell r="BA361">
            <v>0</v>
          </cell>
          <cell r="BB361">
            <v>0</v>
          </cell>
          <cell r="BC361">
            <v>0</v>
          </cell>
          <cell r="BD361">
            <v>0</v>
          </cell>
        </row>
        <row r="362">
          <cell r="Q362">
            <v>4000</v>
          </cell>
          <cell r="R362">
            <v>4000</v>
          </cell>
          <cell r="S362">
            <v>0</v>
          </cell>
          <cell r="T362">
            <v>0</v>
          </cell>
          <cell r="U362">
            <v>0</v>
          </cell>
          <cell r="V362">
            <v>4000</v>
          </cell>
          <cell r="W362">
            <v>4000</v>
          </cell>
          <cell r="X362">
            <v>0</v>
          </cell>
          <cell r="Y362">
            <v>0</v>
          </cell>
          <cell r="Z362">
            <v>0</v>
          </cell>
          <cell r="AA362">
            <v>0</v>
          </cell>
          <cell r="AB362">
            <v>0</v>
          </cell>
          <cell r="AC362">
            <v>0</v>
          </cell>
          <cell r="AD362">
            <v>0</v>
          </cell>
          <cell r="AE362">
            <v>0</v>
          </cell>
          <cell r="AF362">
            <v>0</v>
          </cell>
          <cell r="AG362">
            <v>0</v>
          </cell>
          <cell r="AH362">
            <v>0</v>
          </cell>
          <cell r="AI362">
            <v>0</v>
          </cell>
          <cell r="AJ362">
            <v>0</v>
          </cell>
          <cell r="AK362">
            <v>0</v>
          </cell>
          <cell r="AL362">
            <v>0</v>
          </cell>
          <cell r="AM362">
            <v>0</v>
          </cell>
          <cell r="AN362">
            <v>0</v>
          </cell>
          <cell r="AO362">
            <v>0</v>
          </cell>
          <cell r="AP362">
            <v>0</v>
          </cell>
          <cell r="AQ362">
            <v>0</v>
          </cell>
          <cell r="AR362">
            <v>0</v>
          </cell>
          <cell r="AS362">
            <v>0</v>
          </cell>
          <cell r="AT362">
            <v>0</v>
          </cell>
          <cell r="AU362">
            <v>0</v>
          </cell>
          <cell r="AV362">
            <v>0</v>
          </cell>
          <cell r="AW362">
            <v>0</v>
          </cell>
          <cell r="AX362">
            <v>0</v>
          </cell>
          <cell r="AY362">
            <v>0</v>
          </cell>
          <cell r="AZ362">
            <v>0</v>
          </cell>
          <cell r="BA362">
            <v>0</v>
          </cell>
          <cell r="BB362">
            <v>0</v>
          </cell>
          <cell r="BC362">
            <v>0</v>
          </cell>
          <cell r="BD362">
            <v>0</v>
          </cell>
        </row>
        <row r="363">
          <cell r="Q363">
            <v>1050</v>
          </cell>
          <cell r="R363">
            <v>300</v>
          </cell>
          <cell r="S363">
            <v>0</v>
          </cell>
          <cell r="T363">
            <v>0</v>
          </cell>
          <cell r="U363">
            <v>750</v>
          </cell>
          <cell r="V363">
            <v>1050</v>
          </cell>
          <cell r="W363">
            <v>300</v>
          </cell>
          <cell r="X363">
            <v>0</v>
          </cell>
          <cell r="Y363">
            <v>0</v>
          </cell>
          <cell r="Z363">
            <v>750</v>
          </cell>
          <cell r="AA363">
            <v>0</v>
          </cell>
          <cell r="AB363">
            <v>0</v>
          </cell>
          <cell r="AC363">
            <v>0</v>
          </cell>
          <cell r="AD363">
            <v>0</v>
          </cell>
          <cell r="AE363">
            <v>0</v>
          </cell>
          <cell r="AF363">
            <v>0</v>
          </cell>
          <cell r="AG363">
            <v>0</v>
          </cell>
          <cell r="AH363">
            <v>0</v>
          </cell>
          <cell r="AI363">
            <v>0</v>
          </cell>
          <cell r="AJ363">
            <v>0</v>
          </cell>
          <cell r="AK363">
            <v>0</v>
          </cell>
          <cell r="AL363">
            <v>0</v>
          </cell>
          <cell r="AM363">
            <v>0</v>
          </cell>
          <cell r="AN363">
            <v>0</v>
          </cell>
          <cell r="AO363">
            <v>0</v>
          </cell>
          <cell r="AP363">
            <v>0</v>
          </cell>
          <cell r="AQ363">
            <v>0</v>
          </cell>
          <cell r="AR363">
            <v>0</v>
          </cell>
          <cell r="AS363">
            <v>0</v>
          </cell>
          <cell r="AT363">
            <v>0</v>
          </cell>
          <cell r="AU363">
            <v>0</v>
          </cell>
          <cell r="AV363">
            <v>0</v>
          </cell>
          <cell r="AW363">
            <v>0</v>
          </cell>
          <cell r="AX363">
            <v>0</v>
          </cell>
          <cell r="AY363">
            <v>0</v>
          </cell>
          <cell r="AZ363">
            <v>0</v>
          </cell>
          <cell r="BA363">
            <v>0</v>
          </cell>
          <cell r="BB363">
            <v>0</v>
          </cell>
          <cell r="BC363">
            <v>0</v>
          </cell>
          <cell r="BD363">
            <v>0</v>
          </cell>
        </row>
        <row r="364">
          <cell r="Q364">
            <v>0</v>
          </cell>
          <cell r="R364">
            <v>0</v>
          </cell>
          <cell r="S364">
            <v>0</v>
          </cell>
          <cell r="T364">
            <v>0</v>
          </cell>
          <cell r="U364">
            <v>0</v>
          </cell>
          <cell r="V364">
            <v>0</v>
          </cell>
          <cell r="W364">
            <v>0</v>
          </cell>
          <cell r="X364">
            <v>0</v>
          </cell>
          <cell r="Y364">
            <v>0</v>
          </cell>
          <cell r="Z364">
            <v>0</v>
          </cell>
          <cell r="AA364">
            <v>0</v>
          </cell>
          <cell r="AB364">
            <v>0</v>
          </cell>
          <cell r="AC364">
            <v>0</v>
          </cell>
          <cell r="AD364">
            <v>0</v>
          </cell>
          <cell r="AE364">
            <v>0</v>
          </cell>
          <cell r="AF364">
            <v>0</v>
          </cell>
          <cell r="AG364">
            <v>0</v>
          </cell>
          <cell r="AH364">
            <v>0</v>
          </cell>
          <cell r="AI364">
            <v>0</v>
          </cell>
          <cell r="AJ364">
            <v>0</v>
          </cell>
          <cell r="AK364">
            <v>0</v>
          </cell>
          <cell r="AL364">
            <v>0</v>
          </cell>
          <cell r="AM364">
            <v>0</v>
          </cell>
          <cell r="AN364">
            <v>0</v>
          </cell>
          <cell r="AO364">
            <v>0</v>
          </cell>
          <cell r="AP364">
            <v>0</v>
          </cell>
          <cell r="AQ364">
            <v>0</v>
          </cell>
          <cell r="AR364">
            <v>0</v>
          </cell>
          <cell r="AS364">
            <v>0</v>
          </cell>
          <cell r="AT364">
            <v>0</v>
          </cell>
          <cell r="AU364">
            <v>0</v>
          </cell>
          <cell r="AV364">
            <v>0</v>
          </cell>
          <cell r="AW364">
            <v>0</v>
          </cell>
          <cell r="AX364">
            <v>0</v>
          </cell>
          <cell r="AY364">
            <v>0</v>
          </cell>
          <cell r="AZ364">
            <v>0</v>
          </cell>
          <cell r="BA364">
            <v>0</v>
          </cell>
          <cell r="BB364">
            <v>0</v>
          </cell>
          <cell r="BC364">
            <v>0</v>
          </cell>
          <cell r="BD364">
            <v>0</v>
          </cell>
        </row>
        <row r="365">
          <cell r="Q365">
            <v>1912372</v>
          </cell>
          <cell r="R365">
            <v>245866</v>
          </cell>
          <cell r="S365">
            <v>462030</v>
          </cell>
          <cell r="T365">
            <v>714394</v>
          </cell>
          <cell r="U365">
            <v>490082</v>
          </cell>
          <cell r="V365">
            <v>90496</v>
          </cell>
          <cell r="W365">
            <v>2000</v>
          </cell>
          <cell r="X365">
            <v>0</v>
          </cell>
          <cell r="Y365">
            <v>88496</v>
          </cell>
          <cell r="Z365">
            <v>0</v>
          </cell>
          <cell r="AA365">
            <v>1423287</v>
          </cell>
          <cell r="AB365">
            <v>118764</v>
          </cell>
          <cell r="AC365">
            <v>355822</v>
          </cell>
          <cell r="AD365">
            <v>533615</v>
          </cell>
          <cell r="AE365">
            <v>415086</v>
          </cell>
          <cell r="AF365">
            <v>238000</v>
          </cell>
          <cell r="AG365">
            <v>59500</v>
          </cell>
          <cell r="AH365">
            <v>59500</v>
          </cell>
          <cell r="AI365">
            <v>59500</v>
          </cell>
          <cell r="AJ365">
            <v>59500</v>
          </cell>
          <cell r="AK365">
            <v>398589</v>
          </cell>
          <cell r="AL365">
            <v>125102</v>
          </cell>
          <cell r="AM365">
            <v>106208</v>
          </cell>
          <cell r="AN365">
            <v>92283</v>
          </cell>
          <cell r="AO365">
            <v>74996</v>
          </cell>
          <cell r="AP365">
            <v>3588005</v>
          </cell>
          <cell r="AQ365">
            <v>994219</v>
          </cell>
          <cell r="AR365">
            <v>794852</v>
          </cell>
          <cell r="AS365">
            <v>735433</v>
          </cell>
          <cell r="AT365">
            <v>1063501</v>
          </cell>
          <cell r="AU365">
            <v>186108</v>
          </cell>
          <cell r="AV365">
            <v>46145</v>
          </cell>
          <cell r="AW365">
            <v>46144</v>
          </cell>
          <cell r="AX365">
            <v>46911</v>
          </cell>
          <cell r="AY365">
            <v>46908</v>
          </cell>
          <cell r="AZ365">
            <v>0</v>
          </cell>
          <cell r="BA365">
            <v>0</v>
          </cell>
          <cell r="BB365">
            <v>0</v>
          </cell>
          <cell r="BC365">
            <v>0</v>
          </cell>
          <cell r="BD365">
            <v>0</v>
          </cell>
        </row>
        <row r="366">
          <cell r="Q366">
            <v>0</v>
          </cell>
          <cell r="R366">
            <v>0</v>
          </cell>
          <cell r="S366">
            <v>0</v>
          </cell>
          <cell r="T366">
            <v>0</v>
          </cell>
          <cell r="U366">
            <v>0</v>
          </cell>
          <cell r="V366">
            <v>0</v>
          </cell>
          <cell r="W366">
            <v>0</v>
          </cell>
          <cell r="X366">
            <v>0</v>
          </cell>
          <cell r="Y366">
            <v>0</v>
          </cell>
          <cell r="Z366">
            <v>0</v>
          </cell>
          <cell r="AA366">
            <v>0</v>
          </cell>
          <cell r="AB366">
            <v>0</v>
          </cell>
          <cell r="AC366">
            <v>0</v>
          </cell>
          <cell r="AD366">
            <v>0</v>
          </cell>
          <cell r="AE366">
            <v>0</v>
          </cell>
          <cell r="AF366">
            <v>0</v>
          </cell>
          <cell r="AG366">
            <v>0</v>
          </cell>
          <cell r="AH366">
            <v>0</v>
          </cell>
          <cell r="AI366">
            <v>0</v>
          </cell>
          <cell r="AJ366">
            <v>0</v>
          </cell>
          <cell r="AK366">
            <v>0</v>
          </cell>
          <cell r="AL366">
            <v>0</v>
          </cell>
          <cell r="AM366">
            <v>0</v>
          </cell>
          <cell r="AN366">
            <v>0</v>
          </cell>
          <cell r="AO366">
            <v>0</v>
          </cell>
          <cell r="AP366">
            <v>0</v>
          </cell>
          <cell r="AQ366">
            <v>0</v>
          </cell>
          <cell r="AR366">
            <v>0</v>
          </cell>
          <cell r="AS366">
            <v>0</v>
          </cell>
          <cell r="AT366">
            <v>0</v>
          </cell>
          <cell r="AU366">
            <v>0</v>
          </cell>
          <cell r="AV366">
            <v>0</v>
          </cell>
          <cell r="AW366">
            <v>0</v>
          </cell>
          <cell r="AX366">
            <v>0</v>
          </cell>
          <cell r="AY366">
            <v>0</v>
          </cell>
          <cell r="AZ366">
            <v>0</v>
          </cell>
          <cell r="BA366">
            <v>0</v>
          </cell>
          <cell r="BB366">
            <v>0</v>
          </cell>
          <cell r="BC366">
            <v>0</v>
          </cell>
          <cell r="BD366">
            <v>0</v>
          </cell>
        </row>
        <row r="367">
          <cell r="Q367">
            <v>4235907</v>
          </cell>
          <cell r="R367">
            <v>750378</v>
          </cell>
          <cell r="S367">
            <v>1070975</v>
          </cell>
          <cell r="T367">
            <v>1328462</v>
          </cell>
          <cell r="U367">
            <v>1086092</v>
          </cell>
          <cell r="V367">
            <v>112896</v>
          </cell>
          <cell r="W367">
            <v>6750</v>
          </cell>
          <cell r="X367">
            <v>600</v>
          </cell>
          <cell r="Y367">
            <v>104346</v>
          </cell>
          <cell r="Z367">
            <v>1200</v>
          </cell>
          <cell r="AA367">
            <v>1838011</v>
          </cell>
          <cell r="AB367">
            <v>172378</v>
          </cell>
          <cell r="AC367">
            <v>499125</v>
          </cell>
          <cell r="AD367">
            <v>652866</v>
          </cell>
          <cell r="AE367">
            <v>513642</v>
          </cell>
          <cell r="AF367">
            <v>238000</v>
          </cell>
          <cell r="AG367">
            <v>59500</v>
          </cell>
          <cell r="AH367">
            <v>59500</v>
          </cell>
          <cell r="AI367">
            <v>59500</v>
          </cell>
          <cell r="AJ367">
            <v>59500</v>
          </cell>
          <cell r="AK367">
            <v>2285000</v>
          </cell>
          <cell r="AL367">
            <v>571250</v>
          </cell>
          <cell r="AM367">
            <v>571250</v>
          </cell>
          <cell r="AN367">
            <v>571250</v>
          </cell>
          <cell r="AO367">
            <v>571250</v>
          </cell>
          <cell r="AP367">
            <v>6263114</v>
          </cell>
          <cell r="AQ367">
            <v>1666801</v>
          </cell>
          <cell r="AR367">
            <v>1463121</v>
          </cell>
          <cell r="AS367">
            <v>1397304</v>
          </cell>
          <cell r="AT367">
            <v>1735888</v>
          </cell>
          <cell r="AU367">
            <v>2861217</v>
          </cell>
          <cell r="AV367">
            <v>718727</v>
          </cell>
          <cell r="AW367">
            <v>714413</v>
          </cell>
          <cell r="AX367">
            <v>708782</v>
          </cell>
          <cell r="AY367">
            <v>719295</v>
          </cell>
          <cell r="AZ367">
            <v>0</v>
          </cell>
          <cell r="BA367">
            <v>0</v>
          </cell>
          <cell r="BB367">
            <v>0</v>
          </cell>
          <cell r="BC367">
            <v>0</v>
          </cell>
          <cell r="BD367">
            <v>0</v>
          </cell>
        </row>
        <row r="368">
          <cell r="Q368">
            <v>6226335</v>
          </cell>
          <cell r="R368">
            <v>1326883</v>
          </cell>
          <cell r="S368">
            <v>1400111</v>
          </cell>
          <cell r="T368">
            <v>1488991</v>
          </cell>
          <cell r="U368">
            <v>2010350</v>
          </cell>
          <cell r="V368">
            <v>22529</v>
          </cell>
          <cell r="W368">
            <v>4859</v>
          </cell>
          <cell r="X368">
            <v>4965</v>
          </cell>
          <cell r="Y368">
            <v>5182</v>
          </cell>
          <cell r="Z368">
            <v>7523</v>
          </cell>
          <cell r="AA368">
            <v>4483200</v>
          </cell>
          <cell r="AB368">
            <v>966873</v>
          </cell>
          <cell r="AC368">
            <v>987953</v>
          </cell>
          <cell r="AD368">
            <v>1031273</v>
          </cell>
          <cell r="AE368">
            <v>1497101</v>
          </cell>
          <cell r="AF368">
            <v>135173</v>
          </cell>
          <cell r="AG368">
            <v>29152</v>
          </cell>
          <cell r="AH368">
            <v>29788</v>
          </cell>
          <cell r="AI368">
            <v>31094</v>
          </cell>
          <cell r="AJ368">
            <v>45139</v>
          </cell>
          <cell r="AK368">
            <v>1720606</v>
          </cell>
          <cell r="AL368">
            <v>355151</v>
          </cell>
          <cell r="AM368">
            <v>407193</v>
          </cell>
          <cell r="AN368">
            <v>452536</v>
          </cell>
          <cell r="AO368">
            <v>505726</v>
          </cell>
          <cell r="AP368">
            <v>3191399</v>
          </cell>
          <cell r="AQ368">
            <v>605823</v>
          </cell>
          <cell r="AR368">
            <v>774822</v>
          </cell>
          <cell r="AS368">
            <v>859794</v>
          </cell>
          <cell r="AT368">
            <v>950960</v>
          </cell>
          <cell r="AU368">
            <v>3067437</v>
          </cell>
          <cell r="AV368">
            <v>575374</v>
          </cell>
          <cell r="AW368">
            <v>743982</v>
          </cell>
          <cell r="AX368">
            <v>828555</v>
          </cell>
          <cell r="AY368">
            <v>919526</v>
          </cell>
          <cell r="AZ368">
            <v>0</v>
          </cell>
          <cell r="BA368">
            <v>0</v>
          </cell>
          <cell r="BB368">
            <v>0</v>
          </cell>
          <cell r="BC368">
            <v>0</v>
          </cell>
          <cell r="BD368">
            <v>0</v>
          </cell>
        </row>
        <row r="369">
          <cell r="Q369">
            <v>280</v>
          </cell>
          <cell r="R369">
            <v>280</v>
          </cell>
          <cell r="S369">
            <v>0</v>
          </cell>
          <cell r="T369">
            <v>0</v>
          </cell>
          <cell r="U369">
            <v>0</v>
          </cell>
          <cell r="V369">
            <v>0</v>
          </cell>
          <cell r="W369">
            <v>0</v>
          </cell>
          <cell r="X369">
            <v>0</v>
          </cell>
          <cell r="Y369">
            <v>0</v>
          </cell>
          <cell r="Z369">
            <v>0</v>
          </cell>
          <cell r="AA369">
            <v>0</v>
          </cell>
          <cell r="AB369">
            <v>0</v>
          </cell>
          <cell r="AC369">
            <v>0</v>
          </cell>
          <cell r="AD369">
            <v>0</v>
          </cell>
          <cell r="AE369">
            <v>0</v>
          </cell>
          <cell r="AF369">
            <v>0</v>
          </cell>
          <cell r="AG369">
            <v>0</v>
          </cell>
          <cell r="AH369">
            <v>0</v>
          </cell>
          <cell r="AI369">
            <v>0</v>
          </cell>
          <cell r="AJ369">
            <v>0</v>
          </cell>
          <cell r="AK369">
            <v>280</v>
          </cell>
          <cell r="AL369">
            <v>280</v>
          </cell>
          <cell r="AM369">
            <v>0</v>
          </cell>
          <cell r="AN369">
            <v>0</v>
          </cell>
          <cell r="AO369">
            <v>0</v>
          </cell>
          <cell r="AP369">
            <v>83212</v>
          </cell>
          <cell r="AQ369">
            <v>18966</v>
          </cell>
          <cell r="AR369">
            <v>19176</v>
          </cell>
          <cell r="AS369">
            <v>18642</v>
          </cell>
          <cell r="AT369">
            <v>26428</v>
          </cell>
          <cell r="AU369">
            <v>83212</v>
          </cell>
          <cell r="AV369">
            <v>18966</v>
          </cell>
          <cell r="AW369">
            <v>19176</v>
          </cell>
          <cell r="AX369">
            <v>18642</v>
          </cell>
          <cell r="AY369">
            <v>26428</v>
          </cell>
          <cell r="AZ369">
            <v>0</v>
          </cell>
          <cell r="BA369">
            <v>0</v>
          </cell>
          <cell r="BB369">
            <v>0</v>
          </cell>
          <cell r="BC369">
            <v>0</v>
          </cell>
          <cell r="BD369">
            <v>0</v>
          </cell>
        </row>
        <row r="370">
          <cell r="Q370">
            <v>0</v>
          </cell>
          <cell r="R370">
            <v>0</v>
          </cell>
          <cell r="S370">
            <v>0</v>
          </cell>
          <cell r="T370">
            <v>0</v>
          </cell>
          <cell r="U370">
            <v>0</v>
          </cell>
          <cell r="V370">
            <v>0</v>
          </cell>
          <cell r="W370">
            <v>0</v>
          </cell>
          <cell r="X370">
            <v>0</v>
          </cell>
          <cell r="Y370">
            <v>0</v>
          </cell>
          <cell r="Z370">
            <v>0</v>
          </cell>
          <cell r="AA370">
            <v>0</v>
          </cell>
          <cell r="AB370">
            <v>0</v>
          </cell>
          <cell r="AC370">
            <v>0</v>
          </cell>
          <cell r="AD370">
            <v>0</v>
          </cell>
          <cell r="AE370">
            <v>0</v>
          </cell>
          <cell r="AF370">
            <v>0</v>
          </cell>
          <cell r="AG370">
            <v>0</v>
          </cell>
          <cell r="AH370">
            <v>0</v>
          </cell>
          <cell r="AI370">
            <v>0</v>
          </cell>
          <cell r="AJ370">
            <v>0</v>
          </cell>
          <cell r="AK370">
            <v>0</v>
          </cell>
          <cell r="AL370">
            <v>0</v>
          </cell>
          <cell r="AM370">
            <v>0</v>
          </cell>
          <cell r="AN370">
            <v>0</v>
          </cell>
          <cell r="AO370">
            <v>0</v>
          </cell>
          <cell r="AP370">
            <v>0</v>
          </cell>
          <cell r="AQ370">
            <v>0</v>
          </cell>
          <cell r="AR370">
            <v>0</v>
          </cell>
          <cell r="AS370">
            <v>0</v>
          </cell>
          <cell r="AT370">
            <v>0</v>
          </cell>
          <cell r="AU370">
            <v>0</v>
          </cell>
          <cell r="AV370">
            <v>0</v>
          </cell>
          <cell r="AW370">
            <v>0</v>
          </cell>
          <cell r="AX370">
            <v>0</v>
          </cell>
          <cell r="AY370">
            <v>0</v>
          </cell>
          <cell r="AZ370">
            <v>0</v>
          </cell>
          <cell r="BA370">
            <v>0</v>
          </cell>
          <cell r="BB370">
            <v>0</v>
          </cell>
          <cell r="BC370">
            <v>0</v>
          </cell>
          <cell r="BD370">
            <v>0</v>
          </cell>
        </row>
        <row r="371">
          <cell r="Q371">
            <v>0</v>
          </cell>
          <cell r="R371">
            <v>0</v>
          </cell>
          <cell r="S371">
            <v>0</v>
          </cell>
          <cell r="T371">
            <v>0</v>
          </cell>
          <cell r="U371">
            <v>0</v>
          </cell>
          <cell r="V371">
            <v>0</v>
          </cell>
          <cell r="W371">
            <v>0</v>
          </cell>
          <cell r="X371">
            <v>0</v>
          </cell>
          <cell r="Y371">
            <v>0</v>
          </cell>
          <cell r="Z371">
            <v>0</v>
          </cell>
          <cell r="AA371">
            <v>0</v>
          </cell>
          <cell r="AB371">
            <v>0</v>
          </cell>
          <cell r="AC371">
            <v>0</v>
          </cell>
          <cell r="AD371">
            <v>0</v>
          </cell>
          <cell r="AE371">
            <v>0</v>
          </cell>
          <cell r="AF371">
            <v>0</v>
          </cell>
          <cell r="AG371">
            <v>0</v>
          </cell>
          <cell r="AH371">
            <v>0</v>
          </cell>
          <cell r="AI371">
            <v>0</v>
          </cell>
          <cell r="AJ371">
            <v>0</v>
          </cell>
          <cell r="AK371">
            <v>0</v>
          </cell>
          <cell r="AL371">
            <v>0</v>
          </cell>
          <cell r="AM371">
            <v>0</v>
          </cell>
          <cell r="AN371">
            <v>0</v>
          </cell>
          <cell r="AO371">
            <v>0</v>
          </cell>
          <cell r="AP371">
            <v>0</v>
          </cell>
          <cell r="AQ371">
            <v>0</v>
          </cell>
          <cell r="AR371">
            <v>0</v>
          </cell>
          <cell r="AS371">
            <v>0</v>
          </cell>
          <cell r="AT371">
            <v>0</v>
          </cell>
          <cell r="AU371">
            <v>0</v>
          </cell>
          <cell r="AV371">
            <v>0</v>
          </cell>
          <cell r="AW371">
            <v>0</v>
          </cell>
          <cell r="AX371">
            <v>0</v>
          </cell>
          <cell r="AY371">
            <v>0</v>
          </cell>
          <cell r="AZ371">
            <v>0</v>
          </cell>
          <cell r="BA371">
            <v>0</v>
          </cell>
          <cell r="BB371">
            <v>0</v>
          </cell>
          <cell r="BC371">
            <v>0</v>
          </cell>
          <cell r="BD371">
            <v>0</v>
          </cell>
        </row>
        <row r="372">
          <cell r="Q372">
            <v>0</v>
          </cell>
          <cell r="R372">
            <v>0</v>
          </cell>
          <cell r="S372">
            <v>0</v>
          </cell>
          <cell r="T372">
            <v>0</v>
          </cell>
          <cell r="U372">
            <v>0</v>
          </cell>
          <cell r="V372">
            <v>0</v>
          </cell>
          <cell r="W372">
            <v>0</v>
          </cell>
          <cell r="X372">
            <v>0</v>
          </cell>
          <cell r="Y372">
            <v>0</v>
          </cell>
          <cell r="Z372">
            <v>0</v>
          </cell>
          <cell r="AA372">
            <v>0</v>
          </cell>
          <cell r="AB372">
            <v>0</v>
          </cell>
          <cell r="AC372">
            <v>0</v>
          </cell>
          <cell r="AD372">
            <v>0</v>
          </cell>
          <cell r="AE372">
            <v>0</v>
          </cell>
          <cell r="AF372">
            <v>0</v>
          </cell>
          <cell r="AG372">
            <v>0</v>
          </cell>
          <cell r="AH372">
            <v>0</v>
          </cell>
          <cell r="AI372">
            <v>0</v>
          </cell>
          <cell r="AJ372">
            <v>0</v>
          </cell>
          <cell r="AK372">
            <v>0</v>
          </cell>
          <cell r="AL372">
            <v>0</v>
          </cell>
          <cell r="AM372">
            <v>0</v>
          </cell>
          <cell r="AN372">
            <v>0</v>
          </cell>
          <cell r="AO372">
            <v>0</v>
          </cell>
          <cell r="AP372">
            <v>0</v>
          </cell>
          <cell r="AQ372">
            <v>0</v>
          </cell>
          <cell r="AR372">
            <v>0</v>
          </cell>
          <cell r="AS372">
            <v>0</v>
          </cell>
          <cell r="AT372">
            <v>0</v>
          </cell>
          <cell r="AU372">
            <v>0</v>
          </cell>
          <cell r="AV372">
            <v>0</v>
          </cell>
          <cell r="AW372">
            <v>0</v>
          </cell>
          <cell r="AX372">
            <v>0</v>
          </cell>
          <cell r="AY372">
            <v>0</v>
          </cell>
          <cell r="AZ372">
            <v>0</v>
          </cell>
          <cell r="BA372">
            <v>0</v>
          </cell>
          <cell r="BB372">
            <v>0</v>
          </cell>
          <cell r="BC372">
            <v>0</v>
          </cell>
          <cell r="BD372">
            <v>0</v>
          </cell>
        </row>
        <row r="373">
          <cell r="Q373">
            <v>0</v>
          </cell>
          <cell r="R373">
            <v>0</v>
          </cell>
          <cell r="S373">
            <v>0</v>
          </cell>
          <cell r="T373">
            <v>0</v>
          </cell>
          <cell r="U373">
            <v>0</v>
          </cell>
          <cell r="V373">
            <v>0</v>
          </cell>
          <cell r="W373">
            <v>0</v>
          </cell>
          <cell r="X373">
            <v>0</v>
          </cell>
          <cell r="Y373">
            <v>0</v>
          </cell>
          <cell r="Z373">
            <v>0</v>
          </cell>
          <cell r="AA373">
            <v>0</v>
          </cell>
          <cell r="AB373">
            <v>0</v>
          </cell>
          <cell r="AC373">
            <v>0</v>
          </cell>
          <cell r="AD373">
            <v>0</v>
          </cell>
          <cell r="AE373">
            <v>0</v>
          </cell>
          <cell r="AF373">
            <v>0</v>
          </cell>
          <cell r="AG373">
            <v>0</v>
          </cell>
          <cell r="AH373">
            <v>0</v>
          </cell>
          <cell r="AI373">
            <v>0</v>
          </cell>
          <cell r="AJ373">
            <v>0</v>
          </cell>
          <cell r="AK373">
            <v>0</v>
          </cell>
          <cell r="AL373">
            <v>0</v>
          </cell>
          <cell r="AM373">
            <v>0</v>
          </cell>
          <cell r="AN373">
            <v>0</v>
          </cell>
          <cell r="AO373">
            <v>0</v>
          </cell>
          <cell r="AP373">
            <v>238717</v>
          </cell>
          <cell r="AQ373">
            <v>75531</v>
          </cell>
          <cell r="AR373">
            <v>52257</v>
          </cell>
          <cell r="AS373">
            <v>52530</v>
          </cell>
          <cell r="AT373">
            <v>58399</v>
          </cell>
          <cell r="AU373">
            <v>183506</v>
          </cell>
          <cell r="AV373">
            <v>48701</v>
          </cell>
          <cell r="AW373">
            <v>45485</v>
          </cell>
          <cell r="AX373">
            <v>45485</v>
          </cell>
          <cell r="AY373">
            <v>43835</v>
          </cell>
          <cell r="AZ373">
            <v>0</v>
          </cell>
          <cell r="BA373">
            <v>0</v>
          </cell>
          <cell r="BB373">
            <v>0</v>
          </cell>
          <cell r="BC373">
            <v>0</v>
          </cell>
          <cell r="BD373">
            <v>0</v>
          </cell>
        </row>
        <row r="374">
          <cell r="Q374">
            <v>37100</v>
          </cell>
          <cell r="R374">
            <v>5148</v>
          </cell>
          <cell r="S374">
            <v>2260</v>
          </cell>
          <cell r="T374">
            <v>1065</v>
          </cell>
          <cell r="U374">
            <v>28627</v>
          </cell>
          <cell r="V374">
            <v>0</v>
          </cell>
          <cell r="W374">
            <v>0</v>
          </cell>
          <cell r="X374">
            <v>0</v>
          </cell>
          <cell r="Y374">
            <v>0</v>
          </cell>
          <cell r="Z374">
            <v>0</v>
          </cell>
          <cell r="AA374">
            <v>37100</v>
          </cell>
          <cell r="AB374">
            <v>5148</v>
          </cell>
          <cell r="AC374">
            <v>2260</v>
          </cell>
          <cell r="AD374">
            <v>1065</v>
          </cell>
          <cell r="AE374">
            <v>28627</v>
          </cell>
          <cell r="AF374">
            <v>0</v>
          </cell>
          <cell r="AG374">
            <v>0</v>
          </cell>
          <cell r="AH374">
            <v>0</v>
          </cell>
          <cell r="AI374">
            <v>0</v>
          </cell>
          <cell r="AJ374">
            <v>0</v>
          </cell>
          <cell r="AK374">
            <v>0</v>
          </cell>
          <cell r="AL374">
            <v>0</v>
          </cell>
          <cell r="AM374">
            <v>0</v>
          </cell>
          <cell r="AN374">
            <v>0</v>
          </cell>
          <cell r="AO374">
            <v>0</v>
          </cell>
          <cell r="AP374">
            <v>0</v>
          </cell>
          <cell r="AQ374">
            <v>0</v>
          </cell>
          <cell r="AR374">
            <v>0</v>
          </cell>
          <cell r="AS374">
            <v>0</v>
          </cell>
          <cell r="AT374">
            <v>0</v>
          </cell>
          <cell r="AU374">
            <v>0</v>
          </cell>
          <cell r="AV374">
            <v>0</v>
          </cell>
          <cell r="AW374">
            <v>0</v>
          </cell>
          <cell r="AX374">
            <v>0</v>
          </cell>
          <cell r="AY374">
            <v>0</v>
          </cell>
          <cell r="AZ374">
            <v>0</v>
          </cell>
          <cell r="BA374">
            <v>0</v>
          </cell>
          <cell r="BB374">
            <v>0</v>
          </cell>
          <cell r="BC374">
            <v>0</v>
          </cell>
          <cell r="BD374">
            <v>0</v>
          </cell>
        </row>
        <row r="375">
          <cell r="Q375">
            <v>0</v>
          </cell>
          <cell r="R375">
            <v>0</v>
          </cell>
          <cell r="S375">
            <v>0</v>
          </cell>
          <cell r="T375">
            <v>0</v>
          </cell>
          <cell r="U375">
            <v>0</v>
          </cell>
          <cell r="V375">
            <v>0</v>
          </cell>
          <cell r="W375">
            <v>0</v>
          </cell>
          <cell r="X375">
            <v>0</v>
          </cell>
          <cell r="Y375">
            <v>0</v>
          </cell>
          <cell r="Z375">
            <v>0</v>
          </cell>
          <cell r="AA375">
            <v>0</v>
          </cell>
          <cell r="AB375">
            <v>0</v>
          </cell>
          <cell r="AC375">
            <v>0</v>
          </cell>
          <cell r="AD375">
            <v>0</v>
          </cell>
          <cell r="AE375">
            <v>0</v>
          </cell>
          <cell r="AF375">
            <v>0</v>
          </cell>
          <cell r="AG375">
            <v>0</v>
          </cell>
          <cell r="AH375">
            <v>0</v>
          </cell>
          <cell r="AI375">
            <v>0</v>
          </cell>
          <cell r="AJ375">
            <v>0</v>
          </cell>
          <cell r="AK375">
            <v>0</v>
          </cell>
          <cell r="AL375">
            <v>0</v>
          </cell>
          <cell r="AM375">
            <v>0</v>
          </cell>
          <cell r="AN375">
            <v>0</v>
          </cell>
          <cell r="AO375">
            <v>0</v>
          </cell>
          <cell r="AP375">
            <v>0</v>
          </cell>
          <cell r="AQ375">
            <v>0</v>
          </cell>
          <cell r="AR375">
            <v>0</v>
          </cell>
          <cell r="AS375">
            <v>0</v>
          </cell>
          <cell r="AT375">
            <v>0</v>
          </cell>
          <cell r="AU375">
            <v>0</v>
          </cell>
          <cell r="AV375">
            <v>0</v>
          </cell>
          <cell r="AW375">
            <v>0</v>
          </cell>
          <cell r="AX375">
            <v>0</v>
          </cell>
          <cell r="AY375">
            <v>0</v>
          </cell>
          <cell r="AZ375">
            <v>0</v>
          </cell>
          <cell r="BA375">
            <v>0</v>
          </cell>
          <cell r="BB375">
            <v>0</v>
          </cell>
          <cell r="BC375">
            <v>0</v>
          </cell>
          <cell r="BD375">
            <v>0</v>
          </cell>
        </row>
        <row r="376">
          <cell r="Q376">
            <v>0</v>
          </cell>
          <cell r="R376">
            <v>0</v>
          </cell>
          <cell r="S376">
            <v>0</v>
          </cell>
          <cell r="T376">
            <v>0</v>
          </cell>
          <cell r="U376">
            <v>0</v>
          </cell>
          <cell r="V376">
            <v>0</v>
          </cell>
          <cell r="W376">
            <v>0</v>
          </cell>
          <cell r="X376">
            <v>0</v>
          </cell>
          <cell r="Y376">
            <v>0</v>
          </cell>
          <cell r="Z376">
            <v>0</v>
          </cell>
          <cell r="AA376">
            <v>0</v>
          </cell>
          <cell r="AB376">
            <v>0</v>
          </cell>
          <cell r="AC376">
            <v>0</v>
          </cell>
          <cell r="AD376">
            <v>0</v>
          </cell>
          <cell r="AE376">
            <v>0</v>
          </cell>
          <cell r="AF376">
            <v>0</v>
          </cell>
          <cell r="AG376">
            <v>0</v>
          </cell>
          <cell r="AH376">
            <v>0</v>
          </cell>
          <cell r="AI376">
            <v>0</v>
          </cell>
          <cell r="AJ376">
            <v>0</v>
          </cell>
          <cell r="AK376">
            <v>0</v>
          </cell>
          <cell r="AL376">
            <v>0</v>
          </cell>
          <cell r="AM376">
            <v>0</v>
          </cell>
          <cell r="AN376">
            <v>0</v>
          </cell>
          <cell r="AO376">
            <v>0</v>
          </cell>
          <cell r="AP376">
            <v>0</v>
          </cell>
          <cell r="AQ376">
            <v>0</v>
          </cell>
          <cell r="AR376">
            <v>0</v>
          </cell>
          <cell r="AS376">
            <v>0</v>
          </cell>
          <cell r="AT376">
            <v>0</v>
          </cell>
          <cell r="AU376">
            <v>0</v>
          </cell>
          <cell r="AV376">
            <v>0</v>
          </cell>
          <cell r="AW376">
            <v>0</v>
          </cell>
          <cell r="AX376">
            <v>0</v>
          </cell>
          <cell r="AY376">
            <v>0</v>
          </cell>
          <cell r="AZ376">
            <v>0</v>
          </cell>
          <cell r="BA376">
            <v>0</v>
          </cell>
          <cell r="BB376">
            <v>0</v>
          </cell>
          <cell r="BC376">
            <v>0</v>
          </cell>
          <cell r="BD376">
            <v>0</v>
          </cell>
        </row>
        <row r="377">
          <cell r="Q377">
            <v>0</v>
          </cell>
          <cell r="R377">
            <v>0</v>
          </cell>
          <cell r="S377">
            <v>0</v>
          </cell>
          <cell r="T377">
            <v>0</v>
          </cell>
          <cell r="U377">
            <v>0</v>
          </cell>
          <cell r="V377">
            <v>0</v>
          </cell>
          <cell r="W377">
            <v>0</v>
          </cell>
          <cell r="X377">
            <v>0</v>
          </cell>
          <cell r="Y377">
            <v>0</v>
          </cell>
          <cell r="Z377">
            <v>0</v>
          </cell>
          <cell r="AA377">
            <v>0</v>
          </cell>
          <cell r="AB377">
            <v>0</v>
          </cell>
          <cell r="AC377">
            <v>0</v>
          </cell>
          <cell r="AD377">
            <v>0</v>
          </cell>
          <cell r="AE377">
            <v>0</v>
          </cell>
          <cell r="AF377">
            <v>0</v>
          </cell>
          <cell r="AG377">
            <v>0</v>
          </cell>
          <cell r="AH377">
            <v>0</v>
          </cell>
          <cell r="AI377">
            <v>0</v>
          </cell>
          <cell r="AJ377">
            <v>0</v>
          </cell>
          <cell r="AK377">
            <v>0</v>
          </cell>
          <cell r="AL377">
            <v>0</v>
          </cell>
          <cell r="AM377">
            <v>0</v>
          </cell>
          <cell r="AN377">
            <v>0</v>
          </cell>
          <cell r="AO377">
            <v>0</v>
          </cell>
          <cell r="AP377">
            <v>0</v>
          </cell>
          <cell r="AQ377">
            <v>0</v>
          </cell>
          <cell r="AR377">
            <v>0</v>
          </cell>
          <cell r="AS377">
            <v>0</v>
          </cell>
          <cell r="AT377">
            <v>0</v>
          </cell>
          <cell r="AU377">
            <v>0</v>
          </cell>
          <cell r="AV377">
            <v>0</v>
          </cell>
          <cell r="AW377">
            <v>0</v>
          </cell>
          <cell r="AX377">
            <v>0</v>
          </cell>
          <cell r="AY377">
            <v>0</v>
          </cell>
          <cell r="AZ377">
            <v>0</v>
          </cell>
          <cell r="BA377">
            <v>0</v>
          </cell>
          <cell r="BB377">
            <v>0</v>
          </cell>
          <cell r="BC377">
            <v>0</v>
          </cell>
          <cell r="BD377">
            <v>0</v>
          </cell>
        </row>
        <row r="378">
          <cell r="Q378">
            <v>10499622</v>
          </cell>
          <cell r="R378">
            <v>2082689</v>
          </cell>
          <cell r="S378">
            <v>2473346</v>
          </cell>
          <cell r="T378">
            <v>2818518</v>
          </cell>
          <cell r="U378">
            <v>3125069</v>
          </cell>
          <cell r="V378">
            <v>135425</v>
          </cell>
          <cell r="W378">
            <v>11609</v>
          </cell>
          <cell r="X378">
            <v>5565</v>
          </cell>
          <cell r="Y378">
            <v>109528</v>
          </cell>
          <cell r="Z378">
            <v>8723</v>
          </cell>
          <cell r="AA378">
            <v>6358311</v>
          </cell>
          <cell r="AB378">
            <v>1144399</v>
          </cell>
          <cell r="AC378">
            <v>1489338</v>
          </cell>
          <cell r="AD378">
            <v>1685204</v>
          </cell>
          <cell r="AE378">
            <v>2039370</v>
          </cell>
          <cell r="AF378">
            <v>373173</v>
          </cell>
          <cell r="AG378">
            <v>88652</v>
          </cell>
          <cell r="AH378">
            <v>89288</v>
          </cell>
          <cell r="AI378">
            <v>90594</v>
          </cell>
          <cell r="AJ378">
            <v>104639</v>
          </cell>
          <cell r="AK378">
            <v>4005886</v>
          </cell>
          <cell r="AL378">
            <v>926681</v>
          </cell>
          <cell r="AM378">
            <v>978443</v>
          </cell>
          <cell r="AN378">
            <v>1023786</v>
          </cell>
          <cell r="AO378">
            <v>1076976</v>
          </cell>
          <cell r="AP378">
            <v>9776442</v>
          </cell>
          <cell r="AQ378">
            <v>2367121</v>
          </cell>
          <cell r="AR378">
            <v>2309376</v>
          </cell>
          <cell r="AS378">
            <v>2328270</v>
          </cell>
          <cell r="AT378">
            <v>2771675</v>
          </cell>
          <cell r="AU378">
            <v>6195372</v>
          </cell>
          <cell r="AV378">
            <v>1361768</v>
          </cell>
          <cell r="AW378">
            <v>1523056</v>
          </cell>
          <cell r="AX378">
            <v>1601464</v>
          </cell>
          <cell r="AY378">
            <v>1709084</v>
          </cell>
          <cell r="AZ378">
            <v>0</v>
          </cell>
          <cell r="BA378">
            <v>0</v>
          </cell>
          <cell r="BB378">
            <v>0</v>
          </cell>
          <cell r="BC378">
            <v>0</v>
          </cell>
          <cell r="BD378">
            <v>0</v>
          </cell>
        </row>
        <row r="379">
          <cell r="Q379">
            <v>-122018</v>
          </cell>
          <cell r="R379">
            <v>-22452</v>
          </cell>
          <cell r="S379">
            <v>-27204</v>
          </cell>
          <cell r="T379">
            <v>-32484</v>
          </cell>
          <cell r="U379">
            <v>-39878</v>
          </cell>
          <cell r="V379">
            <v>0</v>
          </cell>
          <cell r="W379">
            <v>0</v>
          </cell>
          <cell r="X379">
            <v>0</v>
          </cell>
          <cell r="Y379">
            <v>0</v>
          </cell>
          <cell r="Z379">
            <v>0</v>
          </cell>
          <cell r="AA379">
            <v>0</v>
          </cell>
          <cell r="AB379">
            <v>0</v>
          </cell>
          <cell r="AC379">
            <v>0</v>
          </cell>
          <cell r="AD379">
            <v>0</v>
          </cell>
          <cell r="AE379">
            <v>0</v>
          </cell>
          <cell r="AF379">
            <v>0</v>
          </cell>
          <cell r="AG379">
            <v>0</v>
          </cell>
          <cell r="AH379">
            <v>0</v>
          </cell>
          <cell r="AI379">
            <v>0</v>
          </cell>
          <cell r="AJ379">
            <v>0</v>
          </cell>
          <cell r="AK379">
            <v>-122018</v>
          </cell>
          <cell r="AL379">
            <v>-22452</v>
          </cell>
          <cell r="AM379">
            <v>-27204</v>
          </cell>
          <cell r="AN379">
            <v>-32484</v>
          </cell>
          <cell r="AO379">
            <v>-39878</v>
          </cell>
          <cell r="AP379">
            <v>-55211</v>
          </cell>
          <cell r="AQ379">
            <v>-26830</v>
          </cell>
          <cell r="AR379">
            <v>-6772</v>
          </cell>
          <cell r="AS379">
            <v>-7045</v>
          </cell>
          <cell r="AT379">
            <v>-14564</v>
          </cell>
          <cell r="AU379">
            <v>0</v>
          </cell>
          <cell r="AV379">
            <v>0</v>
          </cell>
          <cell r="AW379">
            <v>0</v>
          </cell>
          <cell r="AX379">
            <v>0</v>
          </cell>
          <cell r="AY379">
            <v>0</v>
          </cell>
          <cell r="AZ379">
            <v>0</v>
          </cell>
          <cell r="BA379">
            <v>0</v>
          </cell>
          <cell r="BB379">
            <v>0</v>
          </cell>
          <cell r="BC379">
            <v>0</v>
          </cell>
          <cell r="BD379">
            <v>0</v>
          </cell>
        </row>
        <row r="380">
          <cell r="Q380">
            <v>10377604</v>
          </cell>
          <cell r="R380">
            <v>2060237</v>
          </cell>
          <cell r="S380">
            <v>2446142</v>
          </cell>
          <cell r="T380">
            <v>2786034</v>
          </cell>
          <cell r="U380">
            <v>3085191</v>
          </cell>
          <cell r="V380">
            <v>135425</v>
          </cell>
          <cell r="W380">
            <v>11609</v>
          </cell>
          <cell r="X380">
            <v>5565</v>
          </cell>
          <cell r="Y380">
            <v>109528</v>
          </cell>
          <cell r="Z380">
            <v>8723</v>
          </cell>
          <cell r="AA380">
            <v>6358311</v>
          </cell>
          <cell r="AB380">
            <v>1144399</v>
          </cell>
          <cell r="AC380">
            <v>1489338</v>
          </cell>
          <cell r="AD380">
            <v>1685204</v>
          </cell>
          <cell r="AE380">
            <v>2039370</v>
          </cell>
          <cell r="AF380">
            <v>373173</v>
          </cell>
          <cell r="AG380">
            <v>88652</v>
          </cell>
          <cell r="AH380">
            <v>89288</v>
          </cell>
          <cell r="AI380">
            <v>90594</v>
          </cell>
          <cell r="AJ380">
            <v>104639</v>
          </cell>
          <cell r="AK380">
            <v>3883868</v>
          </cell>
          <cell r="AL380">
            <v>904229</v>
          </cell>
          <cell r="AM380">
            <v>951239</v>
          </cell>
          <cell r="AN380">
            <v>991302</v>
          </cell>
          <cell r="AO380">
            <v>1037098</v>
          </cell>
          <cell r="AP380">
            <v>9721231</v>
          </cell>
          <cell r="AQ380">
            <v>2340291</v>
          </cell>
          <cell r="AR380">
            <v>2302604</v>
          </cell>
          <cell r="AS380">
            <v>2321225</v>
          </cell>
          <cell r="AT380">
            <v>2757111</v>
          </cell>
          <cell r="AU380">
            <v>6195372</v>
          </cell>
          <cell r="AV380">
            <v>1361768</v>
          </cell>
          <cell r="AW380">
            <v>1523056</v>
          </cell>
          <cell r="AX380">
            <v>1601464</v>
          </cell>
          <cell r="AY380">
            <v>1709084</v>
          </cell>
          <cell r="AZ380">
            <v>0</v>
          </cell>
          <cell r="BA380">
            <v>0</v>
          </cell>
          <cell r="BB380">
            <v>0</v>
          </cell>
          <cell r="BC380">
            <v>0</v>
          </cell>
          <cell r="BD380">
            <v>0</v>
          </cell>
        </row>
        <row r="381">
          <cell r="Q381">
            <v>0</v>
          </cell>
          <cell r="R381">
            <v>0</v>
          </cell>
          <cell r="S381">
            <v>0</v>
          </cell>
          <cell r="T381">
            <v>0</v>
          </cell>
          <cell r="U381">
            <v>0</v>
          </cell>
          <cell r="V381">
            <v>0</v>
          </cell>
          <cell r="W381">
            <v>0</v>
          </cell>
          <cell r="X381">
            <v>0</v>
          </cell>
          <cell r="Y381">
            <v>0</v>
          </cell>
          <cell r="Z381">
            <v>0</v>
          </cell>
          <cell r="AA381">
            <v>0</v>
          </cell>
          <cell r="AB381">
            <v>0</v>
          </cell>
          <cell r="AC381">
            <v>0</v>
          </cell>
          <cell r="AD381">
            <v>0</v>
          </cell>
          <cell r="AE381">
            <v>0</v>
          </cell>
          <cell r="AF381">
            <v>0</v>
          </cell>
          <cell r="AG381">
            <v>0</v>
          </cell>
          <cell r="AH381">
            <v>0</v>
          </cell>
          <cell r="AI381">
            <v>0</v>
          </cell>
          <cell r="AJ381">
            <v>0</v>
          </cell>
          <cell r="AK381">
            <v>0</v>
          </cell>
          <cell r="AL381">
            <v>0</v>
          </cell>
          <cell r="AM381">
            <v>0</v>
          </cell>
          <cell r="AN381">
            <v>0</v>
          </cell>
          <cell r="AO381">
            <v>0</v>
          </cell>
          <cell r="AP381">
            <v>0</v>
          </cell>
          <cell r="AQ381">
            <v>0</v>
          </cell>
          <cell r="AR381">
            <v>0</v>
          </cell>
          <cell r="AS381">
            <v>0</v>
          </cell>
          <cell r="AT381">
            <v>0</v>
          </cell>
          <cell r="AU381">
            <v>0</v>
          </cell>
          <cell r="AV381">
            <v>0</v>
          </cell>
          <cell r="AW381">
            <v>0</v>
          </cell>
          <cell r="AX381">
            <v>0</v>
          </cell>
          <cell r="AY381">
            <v>0</v>
          </cell>
          <cell r="AZ381">
            <v>0</v>
          </cell>
          <cell r="BA381">
            <v>0</v>
          </cell>
          <cell r="BB381">
            <v>0</v>
          </cell>
          <cell r="BC381">
            <v>0</v>
          </cell>
          <cell r="BD381">
            <v>0</v>
          </cell>
        </row>
        <row r="382">
          <cell r="Q382">
            <v>0</v>
          </cell>
          <cell r="R382">
            <v>0</v>
          </cell>
          <cell r="S382">
            <v>0</v>
          </cell>
          <cell r="T382">
            <v>0</v>
          </cell>
          <cell r="U382">
            <v>0</v>
          </cell>
          <cell r="V382">
            <v>0</v>
          </cell>
          <cell r="W382">
            <v>0</v>
          </cell>
          <cell r="X382">
            <v>0</v>
          </cell>
          <cell r="Y382">
            <v>0</v>
          </cell>
          <cell r="Z382">
            <v>0</v>
          </cell>
          <cell r="AA382">
            <v>0</v>
          </cell>
          <cell r="AB382">
            <v>0</v>
          </cell>
          <cell r="AC382">
            <v>0</v>
          </cell>
          <cell r="AD382">
            <v>0</v>
          </cell>
          <cell r="AE382">
            <v>0</v>
          </cell>
          <cell r="AF382">
            <v>0</v>
          </cell>
          <cell r="AG382">
            <v>0</v>
          </cell>
          <cell r="AH382">
            <v>0</v>
          </cell>
          <cell r="AI382">
            <v>0</v>
          </cell>
          <cell r="AJ382">
            <v>0</v>
          </cell>
          <cell r="AK382">
            <v>0</v>
          </cell>
          <cell r="AL382">
            <v>0</v>
          </cell>
          <cell r="AM382">
            <v>0</v>
          </cell>
          <cell r="AN382">
            <v>0</v>
          </cell>
          <cell r="AO382">
            <v>0</v>
          </cell>
          <cell r="AP382">
            <v>0</v>
          </cell>
          <cell r="AQ382">
            <v>0</v>
          </cell>
          <cell r="AR382">
            <v>0</v>
          </cell>
          <cell r="AS382">
            <v>0</v>
          </cell>
          <cell r="AT382">
            <v>0</v>
          </cell>
          <cell r="AU382">
            <v>0</v>
          </cell>
          <cell r="AV382">
            <v>0</v>
          </cell>
          <cell r="AW382">
            <v>0</v>
          </cell>
          <cell r="AX382">
            <v>0</v>
          </cell>
          <cell r="AY382">
            <v>0</v>
          </cell>
          <cell r="AZ382">
            <v>0</v>
          </cell>
          <cell r="BA382">
            <v>0</v>
          </cell>
          <cell r="BB382">
            <v>0</v>
          </cell>
          <cell r="BC382">
            <v>0</v>
          </cell>
          <cell r="BD382">
            <v>0</v>
          </cell>
        </row>
        <row r="383">
          <cell r="Q383">
            <v>0</v>
          </cell>
          <cell r="R383">
            <v>0</v>
          </cell>
          <cell r="S383">
            <v>0</v>
          </cell>
          <cell r="T383">
            <v>0</v>
          </cell>
          <cell r="U383">
            <v>0</v>
          </cell>
          <cell r="V383">
            <v>0</v>
          </cell>
          <cell r="W383">
            <v>0</v>
          </cell>
          <cell r="X383">
            <v>0</v>
          </cell>
          <cell r="Y383">
            <v>0</v>
          </cell>
          <cell r="Z383">
            <v>0</v>
          </cell>
          <cell r="AA383">
            <v>0</v>
          </cell>
          <cell r="AB383">
            <v>0</v>
          </cell>
          <cell r="AC383">
            <v>0</v>
          </cell>
          <cell r="AD383">
            <v>0</v>
          </cell>
          <cell r="AE383">
            <v>0</v>
          </cell>
          <cell r="AF383">
            <v>0</v>
          </cell>
          <cell r="AG383">
            <v>0</v>
          </cell>
          <cell r="AH383">
            <v>0</v>
          </cell>
          <cell r="AI383">
            <v>0</v>
          </cell>
          <cell r="AJ383">
            <v>0</v>
          </cell>
          <cell r="AK383">
            <v>0</v>
          </cell>
          <cell r="AL383">
            <v>0</v>
          </cell>
          <cell r="AM383">
            <v>0</v>
          </cell>
          <cell r="AN383">
            <v>0</v>
          </cell>
          <cell r="AO383">
            <v>0</v>
          </cell>
          <cell r="AP383">
            <v>0</v>
          </cell>
          <cell r="AQ383">
            <v>0</v>
          </cell>
          <cell r="AR383">
            <v>0</v>
          </cell>
          <cell r="AS383">
            <v>0</v>
          </cell>
          <cell r="AT383">
            <v>0</v>
          </cell>
          <cell r="AU383">
            <v>0</v>
          </cell>
          <cell r="AV383">
            <v>0</v>
          </cell>
          <cell r="AW383">
            <v>0</v>
          </cell>
          <cell r="AX383">
            <v>0</v>
          </cell>
          <cell r="AY383">
            <v>0</v>
          </cell>
          <cell r="AZ383">
            <v>0</v>
          </cell>
          <cell r="BA383">
            <v>0</v>
          </cell>
          <cell r="BB383">
            <v>0</v>
          </cell>
          <cell r="BC383">
            <v>0</v>
          </cell>
          <cell r="BD383">
            <v>0</v>
          </cell>
        </row>
        <row r="395">
          <cell r="B395">
            <v>3317169</v>
          </cell>
          <cell r="C395">
            <v>935074</v>
          </cell>
          <cell r="D395">
            <v>819203</v>
          </cell>
          <cell r="E395">
            <v>764403</v>
          </cell>
          <cell r="F395">
            <v>798489</v>
          </cell>
          <cell r="G395">
            <v>40.6</v>
          </cell>
          <cell r="H395">
            <v>46.1</v>
          </cell>
          <cell r="I395">
            <v>40.299999999999997</v>
          </cell>
          <cell r="J395">
            <v>37.5</v>
          </cell>
          <cell r="K395">
            <v>38.299999999999997</v>
          </cell>
          <cell r="L395">
            <v>73155</v>
          </cell>
          <cell r="M395">
            <v>18289</v>
          </cell>
          <cell r="N395">
            <v>18289</v>
          </cell>
          <cell r="O395">
            <v>18289</v>
          </cell>
          <cell r="P395">
            <v>18288</v>
          </cell>
          <cell r="Q395">
            <v>0</v>
          </cell>
          <cell r="R395">
            <v>0</v>
          </cell>
          <cell r="S395">
            <v>0</v>
          </cell>
          <cell r="T395">
            <v>0</v>
          </cell>
          <cell r="U395">
            <v>0</v>
          </cell>
          <cell r="V395">
            <v>0</v>
          </cell>
          <cell r="W395">
            <v>0</v>
          </cell>
          <cell r="X395">
            <v>0</v>
          </cell>
          <cell r="Y395">
            <v>0</v>
          </cell>
          <cell r="Z395">
            <v>0</v>
          </cell>
          <cell r="AA395">
            <v>73155</v>
          </cell>
          <cell r="AB395">
            <v>18289</v>
          </cell>
          <cell r="AC395">
            <v>18289</v>
          </cell>
          <cell r="AD395">
            <v>18289</v>
          </cell>
          <cell r="AE395">
            <v>18288</v>
          </cell>
          <cell r="AF395">
            <v>36698</v>
          </cell>
          <cell r="AG395">
            <v>6852</v>
          </cell>
          <cell r="AH395">
            <v>9497</v>
          </cell>
          <cell r="AI395">
            <v>9842</v>
          </cell>
          <cell r="AJ395">
            <v>10507</v>
          </cell>
          <cell r="AK395">
            <v>0</v>
          </cell>
          <cell r="AL395">
            <v>0</v>
          </cell>
          <cell r="AM395">
            <v>0</v>
          </cell>
          <cell r="AN395">
            <v>0</v>
          </cell>
          <cell r="AO395">
            <v>0</v>
          </cell>
          <cell r="AP395">
            <v>0</v>
          </cell>
          <cell r="AQ395">
            <v>0</v>
          </cell>
          <cell r="AR395">
            <v>0</v>
          </cell>
          <cell r="AS395">
            <v>0</v>
          </cell>
          <cell r="AT395">
            <v>0</v>
          </cell>
          <cell r="AU395">
            <v>36698</v>
          </cell>
          <cell r="AV395">
            <v>6852</v>
          </cell>
          <cell r="AW395">
            <v>9497</v>
          </cell>
          <cell r="AX395">
            <v>9842</v>
          </cell>
          <cell r="AY395">
            <v>10507</v>
          </cell>
          <cell r="AZ395">
            <v>3353626</v>
          </cell>
          <cell r="BA395">
            <v>946511</v>
          </cell>
          <cell r="BB395">
            <v>827995</v>
          </cell>
          <cell r="BC395">
            <v>772850</v>
          </cell>
          <cell r="BD395">
            <v>806270</v>
          </cell>
          <cell r="BE395">
            <v>0</v>
          </cell>
          <cell r="BF395">
            <v>0</v>
          </cell>
          <cell r="BG395">
            <v>0</v>
          </cell>
          <cell r="BH395">
            <v>0</v>
          </cell>
          <cell r="BI395">
            <v>0</v>
          </cell>
          <cell r="BJ395">
            <v>670724</v>
          </cell>
          <cell r="BK395">
            <v>189302</v>
          </cell>
          <cell r="BL395">
            <v>165599</v>
          </cell>
          <cell r="BM395">
            <v>154570</v>
          </cell>
          <cell r="BN395">
            <v>161253</v>
          </cell>
          <cell r="BO395">
            <v>2682902</v>
          </cell>
          <cell r="BP395">
            <v>757209</v>
          </cell>
          <cell r="BQ395">
            <v>662396</v>
          </cell>
          <cell r="BR395">
            <v>618280</v>
          </cell>
          <cell r="BS395">
            <v>645017</v>
          </cell>
          <cell r="BT395">
            <v>32.799999999999997</v>
          </cell>
          <cell r="BU395">
            <v>37.4</v>
          </cell>
          <cell r="BV395">
            <v>32.6</v>
          </cell>
          <cell r="BW395">
            <v>30.4</v>
          </cell>
          <cell r="BX395">
            <v>31</v>
          </cell>
        </row>
        <row r="396">
          <cell r="B396">
            <v>3324582</v>
          </cell>
          <cell r="C396">
            <v>930850</v>
          </cell>
          <cell r="D396">
            <v>846230</v>
          </cell>
          <cell r="E396">
            <v>761614</v>
          </cell>
          <cell r="F396">
            <v>785888</v>
          </cell>
          <cell r="G396">
            <v>45.5</v>
          </cell>
          <cell r="H396">
            <v>51</v>
          </cell>
          <cell r="I396">
            <v>46.3</v>
          </cell>
          <cell r="J396">
            <v>41.8</v>
          </cell>
          <cell r="K396">
            <v>42.7</v>
          </cell>
          <cell r="L396">
            <v>171500</v>
          </cell>
          <cell r="M396">
            <v>42875</v>
          </cell>
          <cell r="N396">
            <v>42875</v>
          </cell>
          <cell r="O396">
            <v>42875</v>
          </cell>
          <cell r="P396">
            <v>42875</v>
          </cell>
          <cell r="Q396">
            <v>0</v>
          </cell>
          <cell r="R396">
            <v>0</v>
          </cell>
          <cell r="S396">
            <v>0</v>
          </cell>
          <cell r="T396">
            <v>0</v>
          </cell>
          <cell r="U396">
            <v>0</v>
          </cell>
          <cell r="V396">
            <v>0</v>
          </cell>
          <cell r="W396">
            <v>0</v>
          </cell>
          <cell r="X396">
            <v>0</v>
          </cell>
          <cell r="Y396">
            <v>0</v>
          </cell>
          <cell r="Z396">
            <v>0</v>
          </cell>
          <cell r="AA396">
            <v>171500</v>
          </cell>
          <cell r="AB396">
            <v>42875</v>
          </cell>
          <cell r="AC396">
            <v>42875</v>
          </cell>
          <cell r="AD396">
            <v>42875</v>
          </cell>
          <cell r="AE396">
            <v>42875</v>
          </cell>
          <cell r="AF396">
            <v>25270</v>
          </cell>
          <cell r="AG396">
            <v>4718</v>
          </cell>
          <cell r="AH396">
            <v>6540</v>
          </cell>
          <cell r="AI396">
            <v>6777</v>
          </cell>
          <cell r="AJ396">
            <v>7235</v>
          </cell>
          <cell r="AK396">
            <v>0</v>
          </cell>
          <cell r="AL396">
            <v>0</v>
          </cell>
          <cell r="AM396">
            <v>0</v>
          </cell>
          <cell r="AN396">
            <v>0</v>
          </cell>
          <cell r="AO396">
            <v>0</v>
          </cell>
          <cell r="AP396">
            <v>0</v>
          </cell>
          <cell r="AQ396">
            <v>0</v>
          </cell>
          <cell r="AR396">
            <v>0</v>
          </cell>
          <cell r="AS396">
            <v>0</v>
          </cell>
          <cell r="AT396">
            <v>0</v>
          </cell>
          <cell r="AU396">
            <v>25270</v>
          </cell>
          <cell r="AV396">
            <v>4718</v>
          </cell>
          <cell r="AW396">
            <v>6540</v>
          </cell>
          <cell r="AX396">
            <v>6777</v>
          </cell>
          <cell r="AY396">
            <v>7235</v>
          </cell>
          <cell r="AZ396">
            <v>3470812</v>
          </cell>
          <cell r="BA396">
            <v>969007</v>
          </cell>
          <cell r="BB396">
            <v>882565</v>
          </cell>
          <cell r="BC396">
            <v>797712</v>
          </cell>
          <cell r="BD396">
            <v>821528</v>
          </cell>
          <cell r="BE396">
            <v>0</v>
          </cell>
          <cell r="BF396">
            <v>0</v>
          </cell>
          <cell r="BG396">
            <v>0</v>
          </cell>
          <cell r="BH396">
            <v>0</v>
          </cell>
          <cell r="BI396">
            <v>0</v>
          </cell>
          <cell r="BJ396">
            <v>694163</v>
          </cell>
          <cell r="BK396">
            <v>193802</v>
          </cell>
          <cell r="BL396">
            <v>176513</v>
          </cell>
          <cell r="BM396">
            <v>159542</v>
          </cell>
          <cell r="BN396">
            <v>164306</v>
          </cell>
          <cell r="BO396">
            <v>2776649</v>
          </cell>
          <cell r="BP396">
            <v>775205</v>
          </cell>
          <cell r="BQ396">
            <v>706052</v>
          </cell>
          <cell r="BR396">
            <v>638170</v>
          </cell>
          <cell r="BS396">
            <v>657222</v>
          </cell>
          <cell r="BT396">
            <v>38</v>
          </cell>
          <cell r="BU396">
            <v>42.5</v>
          </cell>
          <cell r="BV396">
            <v>38.6</v>
          </cell>
          <cell r="BW396">
            <v>35</v>
          </cell>
          <cell r="BX396">
            <v>35.700000000000003</v>
          </cell>
        </row>
        <row r="397">
          <cell r="B397">
            <v>4612069</v>
          </cell>
          <cell r="C397">
            <v>1245238</v>
          </cell>
          <cell r="D397">
            <v>1133620</v>
          </cell>
          <cell r="E397">
            <v>1091647</v>
          </cell>
          <cell r="F397">
            <v>1141564</v>
          </cell>
          <cell r="G397">
            <v>38.9</v>
          </cell>
          <cell r="H397">
            <v>42.9</v>
          </cell>
          <cell r="I397">
            <v>38.700000000000003</v>
          </cell>
          <cell r="J397">
            <v>36.799999999999997</v>
          </cell>
          <cell r="K397">
            <v>37.4</v>
          </cell>
          <cell r="L397">
            <v>163884</v>
          </cell>
          <cell r="M397">
            <v>40971</v>
          </cell>
          <cell r="N397">
            <v>40971</v>
          </cell>
          <cell r="O397">
            <v>40971</v>
          </cell>
          <cell r="P397">
            <v>40971</v>
          </cell>
          <cell r="Q397">
            <v>0</v>
          </cell>
          <cell r="R397">
            <v>0</v>
          </cell>
          <cell r="S397">
            <v>0</v>
          </cell>
          <cell r="T397">
            <v>0</v>
          </cell>
          <cell r="U397">
            <v>0</v>
          </cell>
          <cell r="V397">
            <v>0</v>
          </cell>
          <cell r="W397">
            <v>0</v>
          </cell>
          <cell r="X397">
            <v>0</v>
          </cell>
          <cell r="Y397">
            <v>0</v>
          </cell>
          <cell r="Z397">
            <v>0</v>
          </cell>
          <cell r="AA397">
            <v>163884</v>
          </cell>
          <cell r="AB397">
            <v>40971</v>
          </cell>
          <cell r="AC397">
            <v>40971</v>
          </cell>
          <cell r="AD397">
            <v>40971</v>
          </cell>
          <cell r="AE397">
            <v>40971</v>
          </cell>
          <cell r="AF397">
            <v>53263</v>
          </cell>
          <cell r="AG397">
            <v>9944</v>
          </cell>
          <cell r="AH397">
            <v>13784</v>
          </cell>
          <cell r="AI397">
            <v>14285</v>
          </cell>
          <cell r="AJ397">
            <v>15250</v>
          </cell>
          <cell r="AK397">
            <v>0</v>
          </cell>
          <cell r="AL397">
            <v>0</v>
          </cell>
          <cell r="AM397">
            <v>0</v>
          </cell>
          <cell r="AN397">
            <v>0</v>
          </cell>
          <cell r="AO397">
            <v>0</v>
          </cell>
          <cell r="AP397">
            <v>0</v>
          </cell>
          <cell r="AQ397">
            <v>0</v>
          </cell>
          <cell r="AR397">
            <v>0</v>
          </cell>
          <cell r="AS397">
            <v>0</v>
          </cell>
          <cell r="AT397">
            <v>0</v>
          </cell>
          <cell r="AU397">
            <v>53263</v>
          </cell>
          <cell r="AV397">
            <v>9944</v>
          </cell>
          <cell r="AW397">
            <v>13784</v>
          </cell>
          <cell r="AX397">
            <v>14285</v>
          </cell>
          <cell r="AY397">
            <v>15250</v>
          </cell>
          <cell r="AZ397">
            <v>4722690</v>
          </cell>
          <cell r="BA397">
            <v>1276265</v>
          </cell>
          <cell r="BB397">
            <v>1160807</v>
          </cell>
          <cell r="BC397">
            <v>1118333</v>
          </cell>
          <cell r="BD397">
            <v>1167285</v>
          </cell>
          <cell r="BE397">
            <v>0</v>
          </cell>
          <cell r="BF397">
            <v>0</v>
          </cell>
          <cell r="BG397">
            <v>0</v>
          </cell>
          <cell r="BH397">
            <v>0</v>
          </cell>
          <cell r="BI397">
            <v>0</v>
          </cell>
          <cell r="BJ397">
            <v>944539</v>
          </cell>
          <cell r="BK397">
            <v>255253</v>
          </cell>
          <cell r="BL397">
            <v>232162</v>
          </cell>
          <cell r="BM397">
            <v>223667</v>
          </cell>
          <cell r="BN397">
            <v>233457</v>
          </cell>
          <cell r="BO397">
            <v>3778151</v>
          </cell>
          <cell r="BP397">
            <v>1021012</v>
          </cell>
          <cell r="BQ397">
            <v>928645</v>
          </cell>
          <cell r="BR397">
            <v>894666</v>
          </cell>
          <cell r="BS397">
            <v>933828</v>
          </cell>
          <cell r="BT397">
            <v>31.9</v>
          </cell>
          <cell r="BU397">
            <v>35.200000000000003</v>
          </cell>
          <cell r="BV397">
            <v>31.7</v>
          </cell>
          <cell r="BW397">
            <v>30.1</v>
          </cell>
          <cell r="BX397">
            <v>30.6</v>
          </cell>
        </row>
        <row r="398">
          <cell r="B398">
            <v>3413701</v>
          </cell>
          <cell r="C398">
            <v>869807</v>
          </cell>
          <cell r="D398">
            <v>838219</v>
          </cell>
          <cell r="E398">
            <v>823471</v>
          </cell>
          <cell r="F398">
            <v>882204</v>
          </cell>
          <cell r="G398">
            <v>46.8</v>
          </cell>
          <cell r="H398">
            <v>49.3</v>
          </cell>
          <cell r="I398">
            <v>46.7</v>
          </cell>
          <cell r="J398">
            <v>45</v>
          </cell>
          <cell r="K398">
            <v>46.3</v>
          </cell>
          <cell r="L398">
            <v>82150</v>
          </cell>
          <cell r="M398">
            <v>20538</v>
          </cell>
          <cell r="N398">
            <v>20538</v>
          </cell>
          <cell r="O398">
            <v>20536</v>
          </cell>
          <cell r="P398">
            <v>20538</v>
          </cell>
          <cell r="Q398">
            <v>0</v>
          </cell>
          <cell r="R398">
            <v>0</v>
          </cell>
          <cell r="S398">
            <v>0</v>
          </cell>
          <cell r="T398">
            <v>0</v>
          </cell>
          <cell r="U398">
            <v>0</v>
          </cell>
          <cell r="V398">
            <v>0</v>
          </cell>
          <cell r="W398">
            <v>0</v>
          </cell>
          <cell r="X398">
            <v>0</v>
          </cell>
          <cell r="Y398">
            <v>0</v>
          </cell>
          <cell r="Z398">
            <v>0</v>
          </cell>
          <cell r="AA398">
            <v>82150</v>
          </cell>
          <cell r="AB398">
            <v>20538</v>
          </cell>
          <cell r="AC398">
            <v>20538</v>
          </cell>
          <cell r="AD398">
            <v>20536</v>
          </cell>
          <cell r="AE398">
            <v>20538</v>
          </cell>
          <cell r="AF398">
            <v>42579</v>
          </cell>
          <cell r="AG398">
            <v>7949</v>
          </cell>
          <cell r="AH398">
            <v>11019</v>
          </cell>
          <cell r="AI398">
            <v>11420</v>
          </cell>
          <cell r="AJ398">
            <v>12191</v>
          </cell>
          <cell r="AK398">
            <v>0</v>
          </cell>
          <cell r="AL398">
            <v>0</v>
          </cell>
          <cell r="AM398">
            <v>0</v>
          </cell>
          <cell r="AN398">
            <v>0</v>
          </cell>
          <cell r="AO398">
            <v>0</v>
          </cell>
          <cell r="AP398">
            <v>0</v>
          </cell>
          <cell r="AQ398">
            <v>0</v>
          </cell>
          <cell r="AR398">
            <v>0</v>
          </cell>
          <cell r="AS398">
            <v>0</v>
          </cell>
          <cell r="AT398">
            <v>0</v>
          </cell>
          <cell r="AU398">
            <v>42579</v>
          </cell>
          <cell r="AV398">
            <v>7949</v>
          </cell>
          <cell r="AW398">
            <v>11019</v>
          </cell>
          <cell r="AX398">
            <v>11420</v>
          </cell>
          <cell r="AY398">
            <v>12191</v>
          </cell>
          <cell r="AZ398">
            <v>3453272</v>
          </cell>
          <cell r="BA398">
            <v>882396</v>
          </cell>
          <cell r="BB398">
            <v>847738</v>
          </cell>
          <cell r="BC398">
            <v>832587</v>
          </cell>
          <cell r="BD398">
            <v>890551</v>
          </cell>
          <cell r="BE398">
            <v>0</v>
          </cell>
          <cell r="BF398">
            <v>0</v>
          </cell>
          <cell r="BG398">
            <v>0</v>
          </cell>
          <cell r="BH398">
            <v>0</v>
          </cell>
          <cell r="BI398">
            <v>0</v>
          </cell>
          <cell r="BJ398">
            <v>690654</v>
          </cell>
          <cell r="BK398">
            <v>176479</v>
          </cell>
          <cell r="BL398">
            <v>169547</v>
          </cell>
          <cell r="BM398">
            <v>166517</v>
          </cell>
          <cell r="BN398">
            <v>178111</v>
          </cell>
          <cell r="BO398">
            <v>2762618</v>
          </cell>
          <cell r="BP398">
            <v>705917</v>
          </cell>
          <cell r="BQ398">
            <v>678191</v>
          </cell>
          <cell r="BR398">
            <v>666070</v>
          </cell>
          <cell r="BS398">
            <v>712440</v>
          </cell>
          <cell r="BT398">
            <v>37.9</v>
          </cell>
          <cell r="BU398">
            <v>40</v>
          </cell>
          <cell r="BV398">
            <v>37.700000000000003</v>
          </cell>
          <cell r="BW398">
            <v>36.4</v>
          </cell>
          <cell r="BX398">
            <v>37.4</v>
          </cell>
        </row>
        <row r="399">
          <cell r="B399">
            <v>4393045</v>
          </cell>
          <cell r="C399">
            <v>1211151</v>
          </cell>
          <cell r="D399">
            <v>1074269</v>
          </cell>
          <cell r="E399">
            <v>1026500</v>
          </cell>
          <cell r="F399">
            <v>1081125</v>
          </cell>
          <cell r="G399">
            <v>35.799999999999997</v>
          </cell>
          <cell r="H399">
            <v>39.5</v>
          </cell>
          <cell r="I399">
            <v>35.1</v>
          </cell>
          <cell r="J399">
            <v>33.5</v>
          </cell>
          <cell r="K399">
            <v>35.200000000000003</v>
          </cell>
          <cell r="L399">
            <v>236448</v>
          </cell>
          <cell r="M399">
            <v>59112</v>
          </cell>
          <cell r="N399">
            <v>59112</v>
          </cell>
          <cell r="O399">
            <v>59112</v>
          </cell>
          <cell r="P399">
            <v>59112</v>
          </cell>
          <cell r="Q399">
            <v>0</v>
          </cell>
          <cell r="R399">
            <v>0</v>
          </cell>
          <cell r="S399">
            <v>0</v>
          </cell>
          <cell r="T399">
            <v>0</v>
          </cell>
          <cell r="U399">
            <v>0</v>
          </cell>
          <cell r="V399">
            <v>0</v>
          </cell>
          <cell r="W399">
            <v>0</v>
          </cell>
          <cell r="X399">
            <v>0</v>
          </cell>
          <cell r="Y399">
            <v>0</v>
          </cell>
          <cell r="Z399">
            <v>0</v>
          </cell>
          <cell r="AA399">
            <v>236448</v>
          </cell>
          <cell r="AB399">
            <v>59112</v>
          </cell>
          <cell r="AC399">
            <v>59112</v>
          </cell>
          <cell r="AD399">
            <v>59112</v>
          </cell>
          <cell r="AE399">
            <v>59112</v>
          </cell>
          <cell r="AF399">
            <v>117909</v>
          </cell>
          <cell r="AG399">
            <v>22014</v>
          </cell>
          <cell r="AH399">
            <v>30515</v>
          </cell>
          <cell r="AI399">
            <v>31623</v>
          </cell>
          <cell r="AJ399">
            <v>33757</v>
          </cell>
          <cell r="AK399">
            <v>0</v>
          </cell>
          <cell r="AL399">
            <v>0</v>
          </cell>
          <cell r="AM399">
            <v>0</v>
          </cell>
          <cell r="AN399">
            <v>0</v>
          </cell>
          <cell r="AO399">
            <v>0</v>
          </cell>
          <cell r="AP399">
            <v>0</v>
          </cell>
          <cell r="AQ399">
            <v>0</v>
          </cell>
          <cell r="AR399">
            <v>0</v>
          </cell>
          <cell r="AS399">
            <v>0</v>
          </cell>
          <cell r="AT399">
            <v>0</v>
          </cell>
          <cell r="AU399">
            <v>117909</v>
          </cell>
          <cell r="AV399">
            <v>22014</v>
          </cell>
          <cell r="AW399">
            <v>30515</v>
          </cell>
          <cell r="AX399">
            <v>31623</v>
          </cell>
          <cell r="AY399">
            <v>33757</v>
          </cell>
          <cell r="AZ399">
            <v>4511584</v>
          </cell>
          <cell r="BA399">
            <v>1248249</v>
          </cell>
          <cell r="BB399">
            <v>1102866</v>
          </cell>
          <cell r="BC399">
            <v>1053989</v>
          </cell>
          <cell r="BD399">
            <v>1106480</v>
          </cell>
          <cell r="BE399">
            <v>0</v>
          </cell>
          <cell r="BF399">
            <v>0</v>
          </cell>
          <cell r="BG399">
            <v>0</v>
          </cell>
          <cell r="BH399">
            <v>0</v>
          </cell>
          <cell r="BI399">
            <v>0</v>
          </cell>
          <cell r="BJ399">
            <v>902315</v>
          </cell>
          <cell r="BK399">
            <v>249650</v>
          </cell>
          <cell r="BL399">
            <v>220572</v>
          </cell>
          <cell r="BM399">
            <v>210798</v>
          </cell>
          <cell r="BN399">
            <v>221295</v>
          </cell>
          <cell r="BO399">
            <v>3609269</v>
          </cell>
          <cell r="BP399">
            <v>998599</v>
          </cell>
          <cell r="BQ399">
            <v>882294</v>
          </cell>
          <cell r="BR399">
            <v>843191</v>
          </cell>
          <cell r="BS399">
            <v>885185</v>
          </cell>
          <cell r="BT399">
            <v>29.4</v>
          </cell>
          <cell r="BU399">
            <v>32.6</v>
          </cell>
          <cell r="BV399">
            <v>28.9</v>
          </cell>
          <cell r="BW399">
            <v>27.5</v>
          </cell>
          <cell r="BX399">
            <v>28.8</v>
          </cell>
        </row>
        <row r="400">
          <cell r="B400">
            <v>2319949</v>
          </cell>
          <cell r="C400">
            <v>584724</v>
          </cell>
          <cell r="D400">
            <v>520267</v>
          </cell>
          <cell r="E400">
            <v>479053</v>
          </cell>
          <cell r="F400">
            <v>735905</v>
          </cell>
          <cell r="G400">
            <v>38.700000000000003</v>
          </cell>
          <cell r="H400">
            <v>42.1</v>
          </cell>
          <cell r="I400">
            <v>36.1</v>
          </cell>
          <cell r="J400">
            <v>32.1</v>
          </cell>
          <cell r="K400">
            <v>43.9</v>
          </cell>
          <cell r="L400">
            <v>88285</v>
          </cell>
          <cell r="M400">
            <v>22071</v>
          </cell>
          <cell r="N400">
            <v>22071</v>
          </cell>
          <cell r="O400">
            <v>22072</v>
          </cell>
          <cell r="P400">
            <v>22071</v>
          </cell>
          <cell r="Q400">
            <v>0</v>
          </cell>
          <cell r="R400">
            <v>0</v>
          </cell>
          <cell r="S400">
            <v>0</v>
          </cell>
          <cell r="T400">
            <v>0</v>
          </cell>
          <cell r="U400">
            <v>0</v>
          </cell>
          <cell r="V400">
            <v>0</v>
          </cell>
          <cell r="W400">
            <v>0</v>
          </cell>
          <cell r="X400">
            <v>0</v>
          </cell>
          <cell r="Y400">
            <v>0</v>
          </cell>
          <cell r="Z400">
            <v>0</v>
          </cell>
          <cell r="AA400">
            <v>88285</v>
          </cell>
          <cell r="AB400">
            <v>22071</v>
          </cell>
          <cell r="AC400">
            <v>22071</v>
          </cell>
          <cell r="AD400">
            <v>22072</v>
          </cell>
          <cell r="AE400">
            <v>22071</v>
          </cell>
          <cell r="AF400">
            <v>26465</v>
          </cell>
          <cell r="AG400">
            <v>4941</v>
          </cell>
          <cell r="AH400">
            <v>6849</v>
          </cell>
          <cell r="AI400">
            <v>7098</v>
          </cell>
          <cell r="AJ400">
            <v>7577</v>
          </cell>
          <cell r="AK400">
            <v>0</v>
          </cell>
          <cell r="AL400">
            <v>0</v>
          </cell>
          <cell r="AM400">
            <v>0</v>
          </cell>
          <cell r="AN400">
            <v>0</v>
          </cell>
          <cell r="AO400">
            <v>0</v>
          </cell>
          <cell r="AP400">
            <v>0</v>
          </cell>
          <cell r="AQ400">
            <v>0</v>
          </cell>
          <cell r="AR400">
            <v>0</v>
          </cell>
          <cell r="AS400">
            <v>0</v>
          </cell>
          <cell r="AT400">
            <v>0</v>
          </cell>
          <cell r="AU400">
            <v>26465</v>
          </cell>
          <cell r="AV400">
            <v>4941</v>
          </cell>
          <cell r="AW400">
            <v>6849</v>
          </cell>
          <cell r="AX400">
            <v>7098</v>
          </cell>
          <cell r="AY400">
            <v>7577</v>
          </cell>
          <cell r="AZ400">
            <v>2381769</v>
          </cell>
          <cell r="BA400">
            <v>601854</v>
          </cell>
          <cell r="BB400">
            <v>535489</v>
          </cell>
          <cell r="BC400">
            <v>494027</v>
          </cell>
          <cell r="BD400">
            <v>750399</v>
          </cell>
          <cell r="BE400">
            <v>0</v>
          </cell>
          <cell r="BF400">
            <v>0</v>
          </cell>
          <cell r="BG400">
            <v>0</v>
          </cell>
          <cell r="BH400">
            <v>0</v>
          </cell>
          <cell r="BI400">
            <v>0</v>
          </cell>
          <cell r="BJ400">
            <v>476355</v>
          </cell>
          <cell r="BK400">
            <v>120371</v>
          </cell>
          <cell r="BL400">
            <v>107098</v>
          </cell>
          <cell r="BM400">
            <v>98806</v>
          </cell>
          <cell r="BN400">
            <v>150080</v>
          </cell>
          <cell r="BO400">
            <v>1905414</v>
          </cell>
          <cell r="BP400">
            <v>481483</v>
          </cell>
          <cell r="BQ400">
            <v>428391</v>
          </cell>
          <cell r="BR400">
            <v>395221</v>
          </cell>
          <cell r="BS400">
            <v>600319</v>
          </cell>
          <cell r="BT400">
            <v>31.7</v>
          </cell>
          <cell r="BU400">
            <v>34.700000000000003</v>
          </cell>
          <cell r="BV400">
            <v>29.7</v>
          </cell>
          <cell r="BW400">
            <v>26.4</v>
          </cell>
          <cell r="BX400">
            <v>35.799999999999997</v>
          </cell>
        </row>
        <row r="401">
          <cell r="B401">
            <v>1602072</v>
          </cell>
          <cell r="C401">
            <v>475454</v>
          </cell>
          <cell r="D401">
            <v>389004</v>
          </cell>
          <cell r="E401">
            <v>348195</v>
          </cell>
          <cell r="F401">
            <v>389419</v>
          </cell>
          <cell r="G401">
            <v>32.9</v>
          </cell>
          <cell r="H401">
            <v>39.700000000000003</v>
          </cell>
          <cell r="I401">
            <v>32.1</v>
          </cell>
          <cell r="J401">
            <v>28.6</v>
          </cell>
          <cell r="K401">
            <v>31.4</v>
          </cell>
          <cell r="L401">
            <v>82936</v>
          </cell>
          <cell r="M401">
            <v>20734</v>
          </cell>
          <cell r="N401">
            <v>20734</v>
          </cell>
          <cell r="O401">
            <v>20734</v>
          </cell>
          <cell r="P401">
            <v>20734</v>
          </cell>
          <cell r="Q401">
            <v>0</v>
          </cell>
          <cell r="R401">
            <v>0</v>
          </cell>
          <cell r="S401">
            <v>0</v>
          </cell>
          <cell r="T401">
            <v>0</v>
          </cell>
          <cell r="U401">
            <v>0</v>
          </cell>
          <cell r="V401">
            <v>0</v>
          </cell>
          <cell r="W401">
            <v>0</v>
          </cell>
          <cell r="X401">
            <v>0</v>
          </cell>
          <cell r="Y401">
            <v>0</v>
          </cell>
          <cell r="Z401">
            <v>0</v>
          </cell>
          <cell r="AA401">
            <v>82936</v>
          </cell>
          <cell r="AB401">
            <v>20734</v>
          </cell>
          <cell r="AC401">
            <v>20734</v>
          </cell>
          <cell r="AD401">
            <v>20734</v>
          </cell>
          <cell r="AE401">
            <v>20734</v>
          </cell>
          <cell r="AF401">
            <v>25570</v>
          </cell>
          <cell r="AG401">
            <v>4774</v>
          </cell>
          <cell r="AH401">
            <v>6618</v>
          </cell>
          <cell r="AI401">
            <v>6858</v>
          </cell>
          <cell r="AJ401">
            <v>7320</v>
          </cell>
          <cell r="AK401">
            <v>0</v>
          </cell>
          <cell r="AL401">
            <v>0</v>
          </cell>
          <cell r="AM401">
            <v>0</v>
          </cell>
          <cell r="AN401">
            <v>0</v>
          </cell>
          <cell r="AO401">
            <v>0</v>
          </cell>
          <cell r="AP401">
            <v>0</v>
          </cell>
          <cell r="AQ401">
            <v>0</v>
          </cell>
          <cell r="AR401">
            <v>0</v>
          </cell>
          <cell r="AS401">
            <v>0</v>
          </cell>
          <cell r="AT401">
            <v>0</v>
          </cell>
          <cell r="AU401">
            <v>25570</v>
          </cell>
          <cell r="AV401">
            <v>4774</v>
          </cell>
          <cell r="AW401">
            <v>6618</v>
          </cell>
          <cell r="AX401">
            <v>6858</v>
          </cell>
          <cell r="AY401">
            <v>7320</v>
          </cell>
          <cell r="AZ401">
            <v>1659438</v>
          </cell>
          <cell r="BA401">
            <v>491414</v>
          </cell>
          <cell r="BB401">
            <v>403120</v>
          </cell>
          <cell r="BC401">
            <v>362071</v>
          </cell>
          <cell r="BD401">
            <v>402833</v>
          </cell>
          <cell r="BE401">
            <v>0</v>
          </cell>
          <cell r="BF401">
            <v>0</v>
          </cell>
          <cell r="BG401">
            <v>0</v>
          </cell>
          <cell r="BH401">
            <v>0</v>
          </cell>
          <cell r="BI401">
            <v>0</v>
          </cell>
          <cell r="BJ401">
            <v>331887</v>
          </cell>
          <cell r="BK401">
            <v>98283</v>
          </cell>
          <cell r="BL401">
            <v>80624</v>
          </cell>
          <cell r="BM401">
            <v>72414</v>
          </cell>
          <cell r="BN401">
            <v>80566</v>
          </cell>
          <cell r="BO401">
            <v>1327551</v>
          </cell>
          <cell r="BP401">
            <v>393131</v>
          </cell>
          <cell r="BQ401">
            <v>322496</v>
          </cell>
          <cell r="BR401">
            <v>289657</v>
          </cell>
          <cell r="BS401">
            <v>322267</v>
          </cell>
          <cell r="BT401">
            <v>27.3</v>
          </cell>
          <cell r="BU401">
            <v>32.799999999999997</v>
          </cell>
          <cell r="BV401">
            <v>26.6</v>
          </cell>
          <cell r="BW401">
            <v>23.8</v>
          </cell>
          <cell r="BX401">
            <v>26</v>
          </cell>
        </row>
        <row r="402">
          <cell r="B402">
            <v>6275473</v>
          </cell>
          <cell r="C402">
            <v>1655710</v>
          </cell>
          <cell r="D402">
            <v>1532608</v>
          </cell>
          <cell r="E402">
            <v>1491951</v>
          </cell>
          <cell r="F402">
            <v>1595204</v>
          </cell>
          <cell r="G402">
            <v>44.6</v>
          </cell>
          <cell r="H402">
            <v>48.8</v>
          </cell>
          <cell r="I402">
            <v>44.3</v>
          </cell>
          <cell r="J402">
            <v>42.1</v>
          </cell>
          <cell r="K402">
            <v>43.4</v>
          </cell>
          <cell r="L402">
            <v>199756</v>
          </cell>
          <cell r="M402">
            <v>49939</v>
          </cell>
          <cell r="N402">
            <v>49939</v>
          </cell>
          <cell r="O402">
            <v>49939</v>
          </cell>
          <cell r="P402">
            <v>49939</v>
          </cell>
          <cell r="Q402">
            <v>0</v>
          </cell>
          <cell r="R402">
            <v>0</v>
          </cell>
          <cell r="S402">
            <v>0</v>
          </cell>
          <cell r="T402">
            <v>0</v>
          </cell>
          <cell r="U402">
            <v>0</v>
          </cell>
          <cell r="V402">
            <v>0</v>
          </cell>
          <cell r="W402">
            <v>0</v>
          </cell>
          <cell r="X402">
            <v>0</v>
          </cell>
          <cell r="Y402">
            <v>0</v>
          </cell>
          <cell r="Z402">
            <v>0</v>
          </cell>
          <cell r="AA402">
            <v>199756</v>
          </cell>
          <cell r="AB402">
            <v>49939</v>
          </cell>
          <cell r="AC402">
            <v>49939</v>
          </cell>
          <cell r="AD402">
            <v>49939</v>
          </cell>
          <cell r="AE402">
            <v>49939</v>
          </cell>
          <cell r="AF402">
            <v>133616</v>
          </cell>
          <cell r="AG402">
            <v>24946</v>
          </cell>
          <cell r="AH402">
            <v>34580</v>
          </cell>
          <cell r="AI402">
            <v>35836</v>
          </cell>
          <cell r="AJ402">
            <v>38254</v>
          </cell>
          <cell r="AK402">
            <v>0</v>
          </cell>
          <cell r="AL402">
            <v>0</v>
          </cell>
          <cell r="AM402">
            <v>0</v>
          </cell>
          <cell r="AN402">
            <v>0</v>
          </cell>
          <cell r="AO402">
            <v>0</v>
          </cell>
          <cell r="AP402">
            <v>0</v>
          </cell>
          <cell r="AQ402">
            <v>0</v>
          </cell>
          <cell r="AR402">
            <v>0</v>
          </cell>
          <cell r="AS402">
            <v>0</v>
          </cell>
          <cell r="AT402">
            <v>0</v>
          </cell>
          <cell r="AU402">
            <v>133616</v>
          </cell>
          <cell r="AV402">
            <v>24946</v>
          </cell>
          <cell r="AW402">
            <v>34580</v>
          </cell>
          <cell r="AX402">
            <v>35836</v>
          </cell>
          <cell r="AY402">
            <v>38254</v>
          </cell>
          <cell r="AZ402">
            <v>6341613</v>
          </cell>
          <cell r="BA402">
            <v>1680703</v>
          </cell>
          <cell r="BB402">
            <v>1547967</v>
          </cell>
          <cell r="BC402">
            <v>1506054</v>
          </cell>
          <cell r="BD402">
            <v>1606889</v>
          </cell>
          <cell r="BE402">
            <v>0</v>
          </cell>
          <cell r="BF402">
            <v>0</v>
          </cell>
          <cell r="BG402">
            <v>0</v>
          </cell>
          <cell r="BH402">
            <v>0</v>
          </cell>
          <cell r="BI402">
            <v>0</v>
          </cell>
          <cell r="BJ402">
            <v>1268321</v>
          </cell>
          <cell r="BK402">
            <v>336140</v>
          </cell>
          <cell r="BL402">
            <v>309593</v>
          </cell>
          <cell r="BM402">
            <v>301211</v>
          </cell>
          <cell r="BN402">
            <v>321377</v>
          </cell>
          <cell r="BO402">
            <v>5073292</v>
          </cell>
          <cell r="BP402">
            <v>1344563</v>
          </cell>
          <cell r="BQ402">
            <v>1238374</v>
          </cell>
          <cell r="BR402">
            <v>1204843</v>
          </cell>
          <cell r="BS402">
            <v>1285512</v>
          </cell>
          <cell r="BT402">
            <v>36.1</v>
          </cell>
          <cell r="BU402">
            <v>39.700000000000003</v>
          </cell>
          <cell r="BV402">
            <v>35.799999999999997</v>
          </cell>
          <cell r="BW402">
            <v>34</v>
          </cell>
          <cell r="BX402">
            <v>34.9</v>
          </cell>
        </row>
        <row r="403">
          <cell r="B403">
            <v>1160962</v>
          </cell>
          <cell r="C403">
            <v>325604</v>
          </cell>
          <cell r="D403">
            <v>261456</v>
          </cell>
          <cell r="E403">
            <v>263096</v>
          </cell>
          <cell r="F403">
            <v>310806</v>
          </cell>
          <cell r="G403">
            <v>28.8</v>
          </cell>
          <cell r="H403">
            <v>33.5</v>
          </cell>
          <cell r="I403">
            <v>26.3</v>
          </cell>
          <cell r="J403">
            <v>25.9</v>
          </cell>
          <cell r="K403">
            <v>29.5</v>
          </cell>
          <cell r="L403">
            <v>77596</v>
          </cell>
          <cell r="M403">
            <v>19399</v>
          </cell>
          <cell r="N403">
            <v>19399</v>
          </cell>
          <cell r="O403">
            <v>19399</v>
          </cell>
          <cell r="P403">
            <v>19399</v>
          </cell>
          <cell r="Q403">
            <v>0</v>
          </cell>
          <cell r="R403">
            <v>0</v>
          </cell>
          <cell r="S403">
            <v>0</v>
          </cell>
          <cell r="T403">
            <v>0</v>
          </cell>
          <cell r="U403">
            <v>0</v>
          </cell>
          <cell r="V403">
            <v>0</v>
          </cell>
          <cell r="W403">
            <v>0</v>
          </cell>
          <cell r="X403">
            <v>0</v>
          </cell>
          <cell r="Y403">
            <v>0</v>
          </cell>
          <cell r="Z403">
            <v>0</v>
          </cell>
          <cell r="AA403">
            <v>77596</v>
          </cell>
          <cell r="AB403">
            <v>19399</v>
          </cell>
          <cell r="AC403">
            <v>19399</v>
          </cell>
          <cell r="AD403">
            <v>19399</v>
          </cell>
          <cell r="AE403">
            <v>19399</v>
          </cell>
          <cell r="AF403">
            <v>13510</v>
          </cell>
          <cell r="AG403">
            <v>2522</v>
          </cell>
          <cell r="AH403">
            <v>3496</v>
          </cell>
          <cell r="AI403">
            <v>3623</v>
          </cell>
          <cell r="AJ403">
            <v>3869</v>
          </cell>
          <cell r="AK403">
            <v>0</v>
          </cell>
          <cell r="AL403">
            <v>0</v>
          </cell>
          <cell r="AM403">
            <v>0</v>
          </cell>
          <cell r="AN403">
            <v>0</v>
          </cell>
          <cell r="AO403">
            <v>0</v>
          </cell>
          <cell r="AP403">
            <v>0</v>
          </cell>
          <cell r="AQ403">
            <v>0</v>
          </cell>
          <cell r="AR403">
            <v>0</v>
          </cell>
          <cell r="AS403">
            <v>0</v>
          </cell>
          <cell r="AT403">
            <v>0</v>
          </cell>
          <cell r="AU403">
            <v>13510</v>
          </cell>
          <cell r="AV403">
            <v>2522</v>
          </cell>
          <cell r="AW403">
            <v>3496</v>
          </cell>
          <cell r="AX403">
            <v>3623</v>
          </cell>
          <cell r="AY403">
            <v>3869</v>
          </cell>
          <cell r="AZ403">
            <v>1225048</v>
          </cell>
          <cell r="BA403">
            <v>342481</v>
          </cell>
          <cell r="BB403">
            <v>277359</v>
          </cell>
          <cell r="BC403">
            <v>278872</v>
          </cell>
          <cell r="BD403">
            <v>326336</v>
          </cell>
          <cell r="BE403">
            <v>0</v>
          </cell>
          <cell r="BF403">
            <v>0</v>
          </cell>
          <cell r="BG403">
            <v>0</v>
          </cell>
          <cell r="BH403">
            <v>0</v>
          </cell>
          <cell r="BI403">
            <v>0</v>
          </cell>
          <cell r="BJ403">
            <v>245010</v>
          </cell>
          <cell r="BK403">
            <v>68496</v>
          </cell>
          <cell r="BL403">
            <v>55472</v>
          </cell>
          <cell r="BM403">
            <v>55775</v>
          </cell>
          <cell r="BN403">
            <v>65267</v>
          </cell>
          <cell r="BO403">
            <v>980038</v>
          </cell>
          <cell r="BP403">
            <v>273985</v>
          </cell>
          <cell r="BQ403">
            <v>221887</v>
          </cell>
          <cell r="BR403">
            <v>223097</v>
          </cell>
          <cell r="BS403">
            <v>261069</v>
          </cell>
          <cell r="BT403">
            <v>24.3</v>
          </cell>
          <cell r="BU403">
            <v>28.2</v>
          </cell>
          <cell r="BV403">
            <v>22.3</v>
          </cell>
          <cell r="BW403">
            <v>21.9</v>
          </cell>
          <cell r="BX403">
            <v>24.8</v>
          </cell>
        </row>
        <row r="404">
          <cell r="B404">
            <v>4141870</v>
          </cell>
          <cell r="C404">
            <v>1119780</v>
          </cell>
          <cell r="D404">
            <v>1030891</v>
          </cell>
          <cell r="E404">
            <v>962654</v>
          </cell>
          <cell r="F404">
            <v>1028545</v>
          </cell>
          <cell r="G404">
            <v>43.9</v>
          </cell>
          <cell r="H404">
            <v>48.2</v>
          </cell>
          <cell r="I404">
            <v>43.9</v>
          </cell>
          <cell r="J404">
            <v>40.6</v>
          </cell>
          <cell r="K404">
            <v>42.9</v>
          </cell>
          <cell r="L404">
            <v>125856</v>
          </cell>
          <cell r="M404">
            <v>31464</v>
          </cell>
          <cell r="N404">
            <v>31464</v>
          </cell>
          <cell r="O404">
            <v>31464</v>
          </cell>
          <cell r="P404">
            <v>31464</v>
          </cell>
          <cell r="Q404">
            <v>0</v>
          </cell>
          <cell r="R404">
            <v>0</v>
          </cell>
          <cell r="S404">
            <v>0</v>
          </cell>
          <cell r="T404">
            <v>0</v>
          </cell>
          <cell r="U404">
            <v>0</v>
          </cell>
          <cell r="V404">
            <v>0</v>
          </cell>
          <cell r="W404">
            <v>0</v>
          </cell>
          <cell r="X404">
            <v>0</v>
          </cell>
          <cell r="Y404">
            <v>0</v>
          </cell>
          <cell r="Z404">
            <v>0</v>
          </cell>
          <cell r="AA404">
            <v>125856</v>
          </cell>
          <cell r="AB404">
            <v>31464</v>
          </cell>
          <cell r="AC404">
            <v>31464</v>
          </cell>
          <cell r="AD404">
            <v>31464</v>
          </cell>
          <cell r="AE404">
            <v>31464</v>
          </cell>
          <cell r="AF404">
            <v>60824</v>
          </cell>
          <cell r="AG404">
            <v>11356</v>
          </cell>
          <cell r="AH404">
            <v>15741</v>
          </cell>
          <cell r="AI404">
            <v>16313</v>
          </cell>
          <cell r="AJ404">
            <v>17414</v>
          </cell>
          <cell r="AK404">
            <v>0</v>
          </cell>
          <cell r="AL404">
            <v>0</v>
          </cell>
          <cell r="AM404">
            <v>0</v>
          </cell>
          <cell r="AN404">
            <v>0</v>
          </cell>
          <cell r="AO404">
            <v>0</v>
          </cell>
          <cell r="AP404">
            <v>0</v>
          </cell>
          <cell r="AQ404">
            <v>0</v>
          </cell>
          <cell r="AR404">
            <v>0</v>
          </cell>
          <cell r="AS404">
            <v>0</v>
          </cell>
          <cell r="AT404">
            <v>0</v>
          </cell>
          <cell r="AU404">
            <v>60824</v>
          </cell>
          <cell r="AV404">
            <v>11356</v>
          </cell>
          <cell r="AW404">
            <v>15741</v>
          </cell>
          <cell r="AX404">
            <v>16313</v>
          </cell>
          <cell r="AY404">
            <v>17414</v>
          </cell>
          <cell r="AZ404">
            <v>4206902</v>
          </cell>
          <cell r="BA404">
            <v>1139888</v>
          </cell>
          <cell r="BB404">
            <v>1046614</v>
          </cell>
          <cell r="BC404">
            <v>977805</v>
          </cell>
          <cell r="BD404">
            <v>1042595</v>
          </cell>
          <cell r="BE404">
            <v>0</v>
          </cell>
          <cell r="BF404">
            <v>0</v>
          </cell>
          <cell r="BG404">
            <v>0</v>
          </cell>
          <cell r="BH404">
            <v>0</v>
          </cell>
          <cell r="BI404">
            <v>0</v>
          </cell>
          <cell r="BJ404">
            <v>841381</v>
          </cell>
          <cell r="BK404">
            <v>227978</v>
          </cell>
          <cell r="BL404">
            <v>209323</v>
          </cell>
          <cell r="BM404">
            <v>195561</v>
          </cell>
          <cell r="BN404">
            <v>208519</v>
          </cell>
          <cell r="BO404">
            <v>3365521</v>
          </cell>
          <cell r="BP404">
            <v>911910</v>
          </cell>
          <cell r="BQ404">
            <v>837291</v>
          </cell>
          <cell r="BR404">
            <v>782244</v>
          </cell>
          <cell r="BS404">
            <v>834076</v>
          </cell>
          <cell r="BT404">
            <v>35.700000000000003</v>
          </cell>
          <cell r="BU404">
            <v>39.200000000000003</v>
          </cell>
          <cell r="BV404">
            <v>35.700000000000003</v>
          </cell>
          <cell r="BW404">
            <v>33</v>
          </cell>
          <cell r="BX404">
            <v>34.799999999999997</v>
          </cell>
        </row>
        <row r="405">
          <cell r="B405">
            <v>887077</v>
          </cell>
          <cell r="C405">
            <v>235740</v>
          </cell>
          <cell r="D405">
            <v>220308</v>
          </cell>
          <cell r="E405">
            <v>206177</v>
          </cell>
          <cell r="F405">
            <v>224852</v>
          </cell>
          <cell r="G405">
            <v>25.3</v>
          </cell>
          <cell r="H405">
            <v>28</v>
          </cell>
          <cell r="I405">
            <v>25.4</v>
          </cell>
          <cell r="J405">
            <v>23.3</v>
          </cell>
          <cell r="K405">
            <v>24.5</v>
          </cell>
          <cell r="L405">
            <v>84047</v>
          </cell>
          <cell r="M405">
            <v>21012</v>
          </cell>
          <cell r="N405">
            <v>21011</v>
          </cell>
          <cell r="O405">
            <v>21012</v>
          </cell>
          <cell r="P405">
            <v>21012</v>
          </cell>
          <cell r="Q405">
            <v>0</v>
          </cell>
          <cell r="R405">
            <v>0</v>
          </cell>
          <cell r="S405">
            <v>0</v>
          </cell>
          <cell r="T405">
            <v>0</v>
          </cell>
          <cell r="U405">
            <v>0</v>
          </cell>
          <cell r="V405">
            <v>0</v>
          </cell>
          <cell r="W405">
            <v>0</v>
          </cell>
          <cell r="X405">
            <v>0</v>
          </cell>
          <cell r="Y405">
            <v>0</v>
          </cell>
          <cell r="Z405">
            <v>0</v>
          </cell>
          <cell r="AA405">
            <v>84047</v>
          </cell>
          <cell r="AB405">
            <v>21012</v>
          </cell>
          <cell r="AC405">
            <v>21011</v>
          </cell>
          <cell r="AD405">
            <v>21012</v>
          </cell>
          <cell r="AE405">
            <v>21012</v>
          </cell>
          <cell r="AF405">
            <v>32686</v>
          </cell>
          <cell r="AG405">
            <v>6102</v>
          </cell>
          <cell r="AH405">
            <v>8459</v>
          </cell>
          <cell r="AI405">
            <v>8766</v>
          </cell>
          <cell r="AJ405">
            <v>9359</v>
          </cell>
          <cell r="AK405">
            <v>0</v>
          </cell>
          <cell r="AL405">
            <v>0</v>
          </cell>
          <cell r="AM405">
            <v>0</v>
          </cell>
          <cell r="AN405">
            <v>0</v>
          </cell>
          <cell r="AO405">
            <v>0</v>
          </cell>
          <cell r="AP405">
            <v>0</v>
          </cell>
          <cell r="AQ405">
            <v>0</v>
          </cell>
          <cell r="AR405">
            <v>0</v>
          </cell>
          <cell r="AS405">
            <v>0</v>
          </cell>
          <cell r="AT405">
            <v>0</v>
          </cell>
          <cell r="AU405">
            <v>32686</v>
          </cell>
          <cell r="AV405">
            <v>6102</v>
          </cell>
          <cell r="AW405">
            <v>8459</v>
          </cell>
          <cell r="AX405">
            <v>8766</v>
          </cell>
          <cell r="AY405">
            <v>9359</v>
          </cell>
          <cell r="AZ405">
            <v>938438</v>
          </cell>
          <cell r="BA405">
            <v>250650</v>
          </cell>
          <cell r="BB405">
            <v>232860</v>
          </cell>
          <cell r="BC405">
            <v>218423</v>
          </cell>
          <cell r="BD405">
            <v>236505</v>
          </cell>
          <cell r="BE405">
            <v>0</v>
          </cell>
          <cell r="BF405">
            <v>0</v>
          </cell>
          <cell r="BG405">
            <v>0</v>
          </cell>
          <cell r="BH405">
            <v>0</v>
          </cell>
          <cell r="BI405">
            <v>0</v>
          </cell>
          <cell r="BJ405">
            <v>187688</v>
          </cell>
          <cell r="BK405">
            <v>50130</v>
          </cell>
          <cell r="BL405">
            <v>46572</v>
          </cell>
          <cell r="BM405">
            <v>43685</v>
          </cell>
          <cell r="BN405">
            <v>47301</v>
          </cell>
          <cell r="BO405">
            <v>750750</v>
          </cell>
          <cell r="BP405">
            <v>200520</v>
          </cell>
          <cell r="BQ405">
            <v>186288</v>
          </cell>
          <cell r="BR405">
            <v>174738</v>
          </cell>
          <cell r="BS405">
            <v>189204</v>
          </cell>
          <cell r="BT405">
            <v>21.4</v>
          </cell>
          <cell r="BU405">
            <v>23.8</v>
          </cell>
          <cell r="BV405">
            <v>21.5</v>
          </cell>
          <cell r="BW405">
            <v>19.7</v>
          </cell>
          <cell r="BX405">
            <v>20.7</v>
          </cell>
        </row>
        <row r="406">
          <cell r="B406">
            <v>3246697</v>
          </cell>
          <cell r="C406">
            <v>939080</v>
          </cell>
          <cell r="D406">
            <v>814123</v>
          </cell>
          <cell r="E406">
            <v>663124</v>
          </cell>
          <cell r="F406">
            <v>830370</v>
          </cell>
          <cell r="G406">
            <v>37.5</v>
          </cell>
          <cell r="H406">
            <v>44.6</v>
          </cell>
          <cell r="I406">
            <v>38.1</v>
          </cell>
          <cell r="J406">
            <v>30.5</v>
          </cell>
          <cell r="K406">
            <v>37.299999999999997</v>
          </cell>
          <cell r="L406">
            <v>107000</v>
          </cell>
          <cell r="M406">
            <v>26750</v>
          </cell>
          <cell r="N406">
            <v>26750</v>
          </cell>
          <cell r="O406">
            <v>26750</v>
          </cell>
          <cell r="P406">
            <v>26750</v>
          </cell>
          <cell r="Q406">
            <v>0</v>
          </cell>
          <cell r="R406">
            <v>0</v>
          </cell>
          <cell r="S406">
            <v>0</v>
          </cell>
          <cell r="T406">
            <v>0</v>
          </cell>
          <cell r="U406">
            <v>0</v>
          </cell>
          <cell r="V406">
            <v>0</v>
          </cell>
          <cell r="W406">
            <v>0</v>
          </cell>
          <cell r="X406">
            <v>0</v>
          </cell>
          <cell r="Y406">
            <v>0</v>
          </cell>
          <cell r="Z406">
            <v>0</v>
          </cell>
          <cell r="AA406">
            <v>107000</v>
          </cell>
          <cell r="AB406">
            <v>26750</v>
          </cell>
          <cell r="AC406">
            <v>26750</v>
          </cell>
          <cell r="AD406">
            <v>26750</v>
          </cell>
          <cell r="AE406">
            <v>26750</v>
          </cell>
          <cell r="AF406">
            <v>106255</v>
          </cell>
          <cell r="AG406">
            <v>19838</v>
          </cell>
          <cell r="AH406">
            <v>27499</v>
          </cell>
          <cell r="AI406">
            <v>28498</v>
          </cell>
          <cell r="AJ406">
            <v>30420</v>
          </cell>
          <cell r="AK406">
            <v>0</v>
          </cell>
          <cell r="AL406">
            <v>0</v>
          </cell>
          <cell r="AM406">
            <v>0</v>
          </cell>
          <cell r="AN406">
            <v>0</v>
          </cell>
          <cell r="AO406">
            <v>0</v>
          </cell>
          <cell r="AP406">
            <v>0</v>
          </cell>
          <cell r="AQ406">
            <v>0</v>
          </cell>
          <cell r="AR406">
            <v>0</v>
          </cell>
          <cell r="AS406">
            <v>0</v>
          </cell>
          <cell r="AT406">
            <v>0</v>
          </cell>
          <cell r="AU406">
            <v>106255</v>
          </cell>
          <cell r="AV406">
            <v>19838</v>
          </cell>
          <cell r="AW406">
            <v>27499</v>
          </cell>
          <cell r="AX406">
            <v>28498</v>
          </cell>
          <cell r="AY406">
            <v>30420</v>
          </cell>
          <cell r="AZ406">
            <v>3247442</v>
          </cell>
          <cell r="BA406">
            <v>945992</v>
          </cell>
          <cell r="BB406">
            <v>813374</v>
          </cell>
          <cell r="BC406">
            <v>661376</v>
          </cell>
          <cell r="BD406">
            <v>826700</v>
          </cell>
          <cell r="BE406">
            <v>0</v>
          </cell>
          <cell r="BF406">
            <v>0</v>
          </cell>
          <cell r="BG406">
            <v>0</v>
          </cell>
          <cell r="BH406">
            <v>0</v>
          </cell>
          <cell r="BI406">
            <v>0</v>
          </cell>
          <cell r="BJ406">
            <v>649488</v>
          </cell>
          <cell r="BK406">
            <v>189198</v>
          </cell>
          <cell r="BL406">
            <v>162675</v>
          </cell>
          <cell r="BM406">
            <v>132275</v>
          </cell>
          <cell r="BN406">
            <v>165340</v>
          </cell>
          <cell r="BO406">
            <v>2597954</v>
          </cell>
          <cell r="BP406">
            <v>756794</v>
          </cell>
          <cell r="BQ406">
            <v>650699</v>
          </cell>
          <cell r="BR406">
            <v>529101</v>
          </cell>
          <cell r="BS406">
            <v>661360</v>
          </cell>
          <cell r="BT406">
            <v>30</v>
          </cell>
          <cell r="BU406">
            <v>35.9</v>
          </cell>
          <cell r="BV406">
            <v>30.4</v>
          </cell>
          <cell r="BW406">
            <v>24.3</v>
          </cell>
          <cell r="BX406">
            <v>29.7</v>
          </cell>
        </row>
        <row r="407">
          <cell r="B407">
            <v>1843046</v>
          </cell>
          <cell r="C407">
            <v>537108</v>
          </cell>
          <cell r="D407">
            <v>472049</v>
          </cell>
          <cell r="E407">
            <v>404547</v>
          </cell>
          <cell r="F407">
            <v>429342</v>
          </cell>
          <cell r="G407">
            <v>29.7</v>
          </cell>
          <cell r="H407">
            <v>34.9</v>
          </cell>
          <cell r="I407">
            <v>30.5</v>
          </cell>
          <cell r="J407">
            <v>26.2</v>
          </cell>
          <cell r="K407">
            <v>27.2</v>
          </cell>
          <cell r="L407">
            <v>131114</v>
          </cell>
          <cell r="M407">
            <v>32777</v>
          </cell>
          <cell r="N407">
            <v>32779</v>
          </cell>
          <cell r="O407">
            <v>32779</v>
          </cell>
          <cell r="P407">
            <v>32779</v>
          </cell>
          <cell r="Q407">
            <v>0</v>
          </cell>
          <cell r="R407">
            <v>0</v>
          </cell>
          <cell r="S407">
            <v>0</v>
          </cell>
          <cell r="T407">
            <v>0</v>
          </cell>
          <cell r="U407">
            <v>0</v>
          </cell>
          <cell r="V407">
            <v>0</v>
          </cell>
          <cell r="W407">
            <v>0</v>
          </cell>
          <cell r="X407">
            <v>0</v>
          </cell>
          <cell r="Y407">
            <v>0</v>
          </cell>
          <cell r="Z407">
            <v>0</v>
          </cell>
          <cell r="AA407">
            <v>131114</v>
          </cell>
          <cell r="AB407">
            <v>32777</v>
          </cell>
          <cell r="AC407">
            <v>32779</v>
          </cell>
          <cell r="AD407">
            <v>32779</v>
          </cell>
          <cell r="AE407">
            <v>32779</v>
          </cell>
          <cell r="AF407">
            <v>45378</v>
          </cell>
          <cell r="AG407">
            <v>8472</v>
          </cell>
          <cell r="AH407">
            <v>11744</v>
          </cell>
          <cell r="AI407">
            <v>12170</v>
          </cell>
          <cell r="AJ407">
            <v>12992</v>
          </cell>
          <cell r="AK407">
            <v>0</v>
          </cell>
          <cell r="AL407">
            <v>0</v>
          </cell>
          <cell r="AM407">
            <v>0</v>
          </cell>
          <cell r="AN407">
            <v>0</v>
          </cell>
          <cell r="AO407">
            <v>0</v>
          </cell>
          <cell r="AP407">
            <v>0</v>
          </cell>
          <cell r="AQ407">
            <v>0</v>
          </cell>
          <cell r="AR407">
            <v>0</v>
          </cell>
          <cell r="AS407">
            <v>0</v>
          </cell>
          <cell r="AT407">
            <v>0</v>
          </cell>
          <cell r="AU407">
            <v>45378</v>
          </cell>
          <cell r="AV407">
            <v>8472</v>
          </cell>
          <cell r="AW407">
            <v>11744</v>
          </cell>
          <cell r="AX407">
            <v>12170</v>
          </cell>
          <cell r="AY407">
            <v>12992</v>
          </cell>
          <cell r="AZ407">
            <v>1928782</v>
          </cell>
          <cell r="BA407">
            <v>561413</v>
          </cell>
          <cell r="BB407">
            <v>493084</v>
          </cell>
          <cell r="BC407">
            <v>425156</v>
          </cell>
          <cell r="BD407">
            <v>449129</v>
          </cell>
          <cell r="BE407">
            <v>0</v>
          </cell>
          <cell r="BF407">
            <v>0</v>
          </cell>
          <cell r="BG407">
            <v>0</v>
          </cell>
          <cell r="BH407">
            <v>0</v>
          </cell>
          <cell r="BI407">
            <v>0</v>
          </cell>
          <cell r="BJ407">
            <v>385756</v>
          </cell>
          <cell r="BK407">
            <v>112282</v>
          </cell>
          <cell r="BL407">
            <v>98617</v>
          </cell>
          <cell r="BM407">
            <v>85031</v>
          </cell>
          <cell r="BN407">
            <v>89826</v>
          </cell>
          <cell r="BO407">
            <v>1543026</v>
          </cell>
          <cell r="BP407">
            <v>449131</v>
          </cell>
          <cell r="BQ407">
            <v>394467</v>
          </cell>
          <cell r="BR407">
            <v>340125</v>
          </cell>
          <cell r="BS407">
            <v>359303</v>
          </cell>
          <cell r="BT407">
            <v>24.8</v>
          </cell>
          <cell r="BU407">
            <v>29.2</v>
          </cell>
          <cell r="BV407">
            <v>25.4</v>
          </cell>
          <cell r="BW407">
            <v>22</v>
          </cell>
          <cell r="BX407">
            <v>22.8</v>
          </cell>
        </row>
        <row r="408">
          <cell r="B408">
            <v>4147000</v>
          </cell>
          <cell r="C408">
            <v>1089837</v>
          </cell>
          <cell r="D408">
            <v>1031280</v>
          </cell>
          <cell r="E408">
            <v>969946</v>
          </cell>
          <cell r="F408">
            <v>1055937</v>
          </cell>
          <cell r="G408">
            <v>44.1</v>
          </cell>
          <cell r="H408">
            <v>48.4</v>
          </cell>
          <cell r="I408">
            <v>44.4</v>
          </cell>
          <cell r="J408">
            <v>41</v>
          </cell>
          <cell r="K408">
            <v>42.9</v>
          </cell>
          <cell r="L408">
            <v>162709</v>
          </cell>
          <cell r="M408">
            <v>40678</v>
          </cell>
          <cell r="N408">
            <v>40677</v>
          </cell>
          <cell r="O408">
            <v>40677</v>
          </cell>
          <cell r="P408">
            <v>40677</v>
          </cell>
          <cell r="Q408">
            <v>0</v>
          </cell>
          <cell r="R408">
            <v>0</v>
          </cell>
          <cell r="S408">
            <v>0</v>
          </cell>
          <cell r="T408">
            <v>0</v>
          </cell>
          <cell r="U408">
            <v>0</v>
          </cell>
          <cell r="V408">
            <v>0</v>
          </cell>
          <cell r="W408">
            <v>0</v>
          </cell>
          <cell r="X408">
            <v>0</v>
          </cell>
          <cell r="Y408">
            <v>0</v>
          </cell>
          <cell r="Z408">
            <v>0</v>
          </cell>
          <cell r="AA408">
            <v>162709</v>
          </cell>
          <cell r="AB408">
            <v>40678</v>
          </cell>
          <cell r="AC408">
            <v>40677</v>
          </cell>
          <cell r="AD408">
            <v>40677</v>
          </cell>
          <cell r="AE408">
            <v>40677</v>
          </cell>
          <cell r="AF408">
            <v>35903</v>
          </cell>
          <cell r="AG408">
            <v>6703</v>
          </cell>
          <cell r="AH408">
            <v>9292</v>
          </cell>
          <cell r="AI408">
            <v>9629</v>
          </cell>
          <cell r="AJ408">
            <v>10279</v>
          </cell>
          <cell r="AK408">
            <v>0</v>
          </cell>
          <cell r="AL408">
            <v>0</v>
          </cell>
          <cell r="AM408">
            <v>0</v>
          </cell>
          <cell r="AN408">
            <v>0</v>
          </cell>
          <cell r="AO408">
            <v>0</v>
          </cell>
          <cell r="AP408">
            <v>0</v>
          </cell>
          <cell r="AQ408">
            <v>0</v>
          </cell>
          <cell r="AR408">
            <v>0</v>
          </cell>
          <cell r="AS408">
            <v>0</v>
          </cell>
          <cell r="AT408">
            <v>0</v>
          </cell>
          <cell r="AU408">
            <v>35903</v>
          </cell>
          <cell r="AV408">
            <v>6703</v>
          </cell>
          <cell r="AW408">
            <v>9292</v>
          </cell>
          <cell r="AX408">
            <v>9629</v>
          </cell>
          <cell r="AY408">
            <v>10279</v>
          </cell>
          <cell r="AZ408">
            <v>4273806</v>
          </cell>
          <cell r="BA408">
            <v>1123812</v>
          </cell>
          <cell r="BB408">
            <v>1062665</v>
          </cell>
          <cell r="BC408">
            <v>1000994</v>
          </cell>
          <cell r="BD408">
            <v>1086335</v>
          </cell>
          <cell r="BE408">
            <v>0</v>
          </cell>
          <cell r="BF408">
            <v>0</v>
          </cell>
          <cell r="BG408">
            <v>0</v>
          </cell>
          <cell r="BH408">
            <v>0</v>
          </cell>
          <cell r="BI408">
            <v>0</v>
          </cell>
          <cell r="BJ408">
            <v>854760</v>
          </cell>
          <cell r="BK408">
            <v>224762</v>
          </cell>
          <cell r="BL408">
            <v>212533</v>
          </cell>
          <cell r="BM408">
            <v>200199</v>
          </cell>
          <cell r="BN408">
            <v>217266</v>
          </cell>
          <cell r="BO408">
            <v>3419046</v>
          </cell>
          <cell r="BP408">
            <v>899050</v>
          </cell>
          <cell r="BQ408">
            <v>850132</v>
          </cell>
          <cell r="BR408">
            <v>800795</v>
          </cell>
          <cell r="BS408">
            <v>869069</v>
          </cell>
          <cell r="BT408">
            <v>36.4</v>
          </cell>
          <cell r="BU408">
            <v>40</v>
          </cell>
          <cell r="BV408">
            <v>36.6</v>
          </cell>
          <cell r="BW408">
            <v>33.799999999999997</v>
          </cell>
          <cell r="BX408">
            <v>35.299999999999997</v>
          </cell>
        </row>
        <row r="409">
          <cell r="B409">
            <v>11406893</v>
          </cell>
          <cell r="C409">
            <v>3036455</v>
          </cell>
          <cell r="D409">
            <v>2787034</v>
          </cell>
          <cell r="E409">
            <v>2708630</v>
          </cell>
          <cell r="F409">
            <v>2874774</v>
          </cell>
          <cell r="G409">
            <v>44.5</v>
          </cell>
          <cell r="H409">
            <v>48.9</v>
          </cell>
          <cell r="I409">
            <v>44</v>
          </cell>
          <cell r="J409">
            <v>42.1</v>
          </cell>
          <cell r="K409">
            <v>43.3</v>
          </cell>
          <cell r="L409">
            <v>197044</v>
          </cell>
          <cell r="M409">
            <v>49261</v>
          </cell>
          <cell r="N409">
            <v>49261</v>
          </cell>
          <cell r="O409">
            <v>49261</v>
          </cell>
          <cell r="P409">
            <v>49261</v>
          </cell>
          <cell r="Q409">
            <v>0</v>
          </cell>
          <cell r="R409">
            <v>0</v>
          </cell>
          <cell r="S409">
            <v>0</v>
          </cell>
          <cell r="T409">
            <v>0</v>
          </cell>
          <cell r="U409">
            <v>0</v>
          </cell>
          <cell r="V409">
            <v>0</v>
          </cell>
          <cell r="W409">
            <v>0</v>
          </cell>
          <cell r="X409">
            <v>0</v>
          </cell>
          <cell r="Y409">
            <v>0</v>
          </cell>
          <cell r="Z409">
            <v>0</v>
          </cell>
          <cell r="AA409">
            <v>197044</v>
          </cell>
          <cell r="AB409">
            <v>49261</v>
          </cell>
          <cell r="AC409">
            <v>49261</v>
          </cell>
          <cell r="AD409">
            <v>49261</v>
          </cell>
          <cell r="AE409">
            <v>49261</v>
          </cell>
          <cell r="AF409">
            <v>171900</v>
          </cell>
          <cell r="AG409">
            <v>32038</v>
          </cell>
          <cell r="AH409">
            <v>44519</v>
          </cell>
          <cell r="AI409">
            <v>46056</v>
          </cell>
          <cell r="AJ409">
            <v>49287</v>
          </cell>
          <cell r="AK409">
            <v>0</v>
          </cell>
          <cell r="AL409">
            <v>0</v>
          </cell>
          <cell r="AM409">
            <v>0</v>
          </cell>
          <cell r="AN409">
            <v>0</v>
          </cell>
          <cell r="AO409">
            <v>0</v>
          </cell>
          <cell r="AP409">
            <v>0</v>
          </cell>
          <cell r="AQ409">
            <v>0</v>
          </cell>
          <cell r="AR409">
            <v>0</v>
          </cell>
          <cell r="AS409">
            <v>0</v>
          </cell>
          <cell r="AT409">
            <v>0</v>
          </cell>
          <cell r="AU409">
            <v>171900</v>
          </cell>
          <cell r="AV409">
            <v>32038</v>
          </cell>
          <cell r="AW409">
            <v>44519</v>
          </cell>
          <cell r="AX409">
            <v>46056</v>
          </cell>
          <cell r="AY409">
            <v>49287</v>
          </cell>
          <cell r="AZ409">
            <v>11432037</v>
          </cell>
          <cell r="BA409">
            <v>3053678</v>
          </cell>
          <cell r="BB409">
            <v>2791776</v>
          </cell>
          <cell r="BC409">
            <v>2711835</v>
          </cell>
          <cell r="BD409">
            <v>2874748</v>
          </cell>
          <cell r="BE409">
            <v>0</v>
          </cell>
          <cell r="BF409">
            <v>0</v>
          </cell>
          <cell r="BG409">
            <v>0</v>
          </cell>
          <cell r="BH409">
            <v>0</v>
          </cell>
          <cell r="BI409">
            <v>0</v>
          </cell>
          <cell r="BJ409">
            <v>2286407</v>
          </cell>
          <cell r="BK409">
            <v>610736</v>
          </cell>
          <cell r="BL409">
            <v>558355</v>
          </cell>
          <cell r="BM409">
            <v>542367</v>
          </cell>
          <cell r="BN409">
            <v>574949</v>
          </cell>
          <cell r="BO409">
            <v>9145630</v>
          </cell>
          <cell r="BP409">
            <v>2442942</v>
          </cell>
          <cell r="BQ409">
            <v>2233421</v>
          </cell>
          <cell r="BR409">
            <v>2169468</v>
          </cell>
          <cell r="BS409">
            <v>2299799</v>
          </cell>
          <cell r="BT409">
            <v>35.700000000000003</v>
          </cell>
          <cell r="BU409">
            <v>39.299999999999997</v>
          </cell>
          <cell r="BV409">
            <v>35.200000000000003</v>
          </cell>
          <cell r="BW409">
            <v>33.700000000000003</v>
          </cell>
          <cell r="BX409">
            <v>34.700000000000003</v>
          </cell>
        </row>
        <row r="410">
          <cell r="B410">
            <v>4427531</v>
          </cell>
          <cell r="C410">
            <v>1279661</v>
          </cell>
          <cell r="D410">
            <v>1079535</v>
          </cell>
          <cell r="E410">
            <v>999906</v>
          </cell>
          <cell r="F410">
            <v>1068429</v>
          </cell>
          <cell r="G410">
            <v>36.5</v>
          </cell>
          <cell r="H410">
            <v>42.9</v>
          </cell>
          <cell r="I410">
            <v>36</v>
          </cell>
          <cell r="J410">
            <v>33</v>
          </cell>
          <cell r="K410">
            <v>34.4</v>
          </cell>
          <cell r="L410">
            <v>95458</v>
          </cell>
          <cell r="M410">
            <v>23863</v>
          </cell>
          <cell r="N410">
            <v>23865</v>
          </cell>
          <cell r="O410">
            <v>23865</v>
          </cell>
          <cell r="P410">
            <v>23865</v>
          </cell>
          <cell r="Q410">
            <v>0</v>
          </cell>
          <cell r="R410">
            <v>0</v>
          </cell>
          <cell r="S410">
            <v>0</v>
          </cell>
          <cell r="T410">
            <v>0</v>
          </cell>
          <cell r="U410">
            <v>0</v>
          </cell>
          <cell r="V410">
            <v>0</v>
          </cell>
          <cell r="W410">
            <v>0</v>
          </cell>
          <cell r="X410">
            <v>0</v>
          </cell>
          <cell r="Y410">
            <v>0</v>
          </cell>
          <cell r="Z410">
            <v>0</v>
          </cell>
          <cell r="AA410">
            <v>95458</v>
          </cell>
          <cell r="AB410">
            <v>23863</v>
          </cell>
          <cell r="AC410">
            <v>23865</v>
          </cell>
          <cell r="AD410">
            <v>23865</v>
          </cell>
          <cell r="AE410">
            <v>23865</v>
          </cell>
          <cell r="AF410">
            <v>90984</v>
          </cell>
          <cell r="AG410">
            <v>16987</v>
          </cell>
          <cell r="AH410">
            <v>23547</v>
          </cell>
          <cell r="AI410">
            <v>24402</v>
          </cell>
          <cell r="AJ410">
            <v>26048</v>
          </cell>
          <cell r="AK410">
            <v>0</v>
          </cell>
          <cell r="AL410">
            <v>0</v>
          </cell>
          <cell r="AM410">
            <v>0</v>
          </cell>
          <cell r="AN410">
            <v>0</v>
          </cell>
          <cell r="AO410">
            <v>0</v>
          </cell>
          <cell r="AP410">
            <v>0</v>
          </cell>
          <cell r="AQ410">
            <v>0</v>
          </cell>
          <cell r="AR410">
            <v>0</v>
          </cell>
          <cell r="AS410">
            <v>0</v>
          </cell>
          <cell r="AT410">
            <v>0</v>
          </cell>
          <cell r="AU410">
            <v>90984</v>
          </cell>
          <cell r="AV410">
            <v>16987</v>
          </cell>
          <cell r="AW410">
            <v>23547</v>
          </cell>
          <cell r="AX410">
            <v>24402</v>
          </cell>
          <cell r="AY410">
            <v>26048</v>
          </cell>
          <cell r="AZ410">
            <v>4432005</v>
          </cell>
          <cell r="BA410">
            <v>1286537</v>
          </cell>
          <cell r="BB410">
            <v>1079853</v>
          </cell>
          <cell r="BC410">
            <v>999369</v>
          </cell>
          <cell r="BD410">
            <v>1066246</v>
          </cell>
          <cell r="BE410">
            <v>0</v>
          </cell>
          <cell r="BF410">
            <v>0</v>
          </cell>
          <cell r="BG410">
            <v>0</v>
          </cell>
          <cell r="BH410">
            <v>0</v>
          </cell>
          <cell r="BI410">
            <v>0</v>
          </cell>
          <cell r="BJ410">
            <v>886400</v>
          </cell>
          <cell r="BK410">
            <v>257307</v>
          </cell>
          <cell r="BL410">
            <v>215970</v>
          </cell>
          <cell r="BM410">
            <v>199874</v>
          </cell>
          <cell r="BN410">
            <v>213249</v>
          </cell>
          <cell r="BO410">
            <v>3545605</v>
          </cell>
          <cell r="BP410">
            <v>1029230</v>
          </cell>
          <cell r="BQ410">
            <v>863883</v>
          </cell>
          <cell r="BR410">
            <v>799495</v>
          </cell>
          <cell r="BS410">
            <v>852997</v>
          </cell>
          <cell r="BT410">
            <v>29.2</v>
          </cell>
          <cell r="BU410">
            <v>34.5</v>
          </cell>
          <cell r="BV410">
            <v>28.8</v>
          </cell>
          <cell r="BW410">
            <v>26.4</v>
          </cell>
          <cell r="BX410">
            <v>27.5</v>
          </cell>
        </row>
        <row r="411">
          <cell r="B411">
            <v>-509445</v>
          </cell>
          <cell r="C411">
            <v>-99498</v>
          </cell>
          <cell r="D411">
            <v>-182650</v>
          </cell>
          <cell r="E411">
            <v>-125187</v>
          </cell>
          <cell r="F411">
            <v>-102110</v>
          </cell>
          <cell r="G411">
            <v>0</v>
          </cell>
          <cell r="H411">
            <v>0</v>
          </cell>
          <cell r="I411">
            <v>0</v>
          </cell>
          <cell r="J411">
            <v>0</v>
          </cell>
          <cell r="K411">
            <v>0</v>
          </cell>
          <cell r="L411">
            <v>2646</v>
          </cell>
          <cell r="M411">
            <v>661</v>
          </cell>
          <cell r="N411">
            <v>661</v>
          </cell>
          <cell r="O411">
            <v>662</v>
          </cell>
          <cell r="P411">
            <v>662</v>
          </cell>
          <cell r="Q411">
            <v>0</v>
          </cell>
          <cell r="R411">
            <v>0</v>
          </cell>
          <cell r="S411">
            <v>0</v>
          </cell>
          <cell r="T411">
            <v>0</v>
          </cell>
          <cell r="U411">
            <v>0</v>
          </cell>
          <cell r="V411">
            <v>0</v>
          </cell>
          <cell r="W411">
            <v>0</v>
          </cell>
          <cell r="X411">
            <v>0</v>
          </cell>
          <cell r="Y411">
            <v>0</v>
          </cell>
          <cell r="Z411">
            <v>0</v>
          </cell>
          <cell r="AA411">
            <v>2646</v>
          </cell>
          <cell r="AB411">
            <v>661</v>
          </cell>
          <cell r="AC411">
            <v>661</v>
          </cell>
          <cell r="AD411">
            <v>662</v>
          </cell>
          <cell r="AE411">
            <v>662</v>
          </cell>
          <cell r="AF411">
            <v>2646</v>
          </cell>
          <cell r="AG411">
            <v>494</v>
          </cell>
          <cell r="AH411">
            <v>685</v>
          </cell>
          <cell r="AI411">
            <v>710</v>
          </cell>
          <cell r="AJ411">
            <v>757</v>
          </cell>
          <cell r="AK411">
            <v>0</v>
          </cell>
          <cell r="AL411">
            <v>0</v>
          </cell>
          <cell r="AM411">
            <v>0</v>
          </cell>
          <cell r="AN411">
            <v>0</v>
          </cell>
          <cell r="AO411">
            <v>0</v>
          </cell>
          <cell r="AP411">
            <v>0</v>
          </cell>
          <cell r="AQ411">
            <v>0</v>
          </cell>
          <cell r="AR411">
            <v>0</v>
          </cell>
          <cell r="AS411">
            <v>0</v>
          </cell>
          <cell r="AT411">
            <v>0</v>
          </cell>
          <cell r="AU411">
            <v>2646</v>
          </cell>
          <cell r="AV411">
            <v>494</v>
          </cell>
          <cell r="AW411">
            <v>685</v>
          </cell>
          <cell r="AX411">
            <v>710</v>
          </cell>
          <cell r="AY411">
            <v>757</v>
          </cell>
          <cell r="AZ411">
            <v>-509445</v>
          </cell>
          <cell r="BA411">
            <v>-99331</v>
          </cell>
          <cell r="BB411">
            <v>-182674</v>
          </cell>
          <cell r="BC411">
            <v>-125235</v>
          </cell>
          <cell r="BD411">
            <v>-102205</v>
          </cell>
          <cell r="BE411">
            <v>0</v>
          </cell>
          <cell r="BF411">
            <v>0</v>
          </cell>
          <cell r="BG411">
            <v>0</v>
          </cell>
          <cell r="BH411">
            <v>0</v>
          </cell>
          <cell r="BI411">
            <v>0</v>
          </cell>
          <cell r="BJ411">
            <v>-101889</v>
          </cell>
          <cell r="BK411">
            <v>-19866</v>
          </cell>
          <cell r="BL411">
            <v>-36535</v>
          </cell>
          <cell r="BM411">
            <v>-25047</v>
          </cell>
          <cell r="BN411">
            <v>-20441</v>
          </cell>
          <cell r="BO411">
            <v>-407556</v>
          </cell>
          <cell r="BP411">
            <v>-79465</v>
          </cell>
          <cell r="BQ411">
            <v>-146139</v>
          </cell>
          <cell r="BR411">
            <v>-100188</v>
          </cell>
          <cell r="BS411">
            <v>-81764</v>
          </cell>
          <cell r="BT411">
            <v>0</v>
          </cell>
          <cell r="BU411">
            <v>0</v>
          </cell>
          <cell r="BV411">
            <v>0</v>
          </cell>
          <cell r="BW411">
            <v>0</v>
          </cell>
          <cell r="BX411">
            <v>0</v>
          </cell>
        </row>
        <row r="412">
          <cell r="B412">
            <v>-5231378</v>
          </cell>
          <cell r="C412">
            <v>-1198496</v>
          </cell>
          <cell r="D412">
            <v>-1599873</v>
          </cell>
          <cell r="E412">
            <v>-1528294</v>
          </cell>
          <cell r="F412">
            <v>-904715</v>
          </cell>
          <cell r="G412">
            <v>-97.4</v>
          </cell>
          <cell r="H412">
            <v>-134.30000000000001</v>
          </cell>
          <cell r="I412">
            <v>-150.1</v>
          </cell>
          <cell r="J412">
            <v>-110.6</v>
          </cell>
          <cell r="K412">
            <v>-44.6</v>
          </cell>
          <cell r="L412">
            <v>9205</v>
          </cell>
          <cell r="M412">
            <v>2301</v>
          </cell>
          <cell r="N412">
            <v>2301</v>
          </cell>
          <cell r="O412">
            <v>2302</v>
          </cell>
          <cell r="P412">
            <v>2301</v>
          </cell>
          <cell r="Q412">
            <v>0</v>
          </cell>
          <cell r="R412">
            <v>0</v>
          </cell>
          <cell r="S412">
            <v>0</v>
          </cell>
          <cell r="T412">
            <v>0</v>
          </cell>
          <cell r="U412">
            <v>0</v>
          </cell>
          <cell r="V412">
            <v>0</v>
          </cell>
          <cell r="W412">
            <v>0</v>
          </cell>
          <cell r="X412">
            <v>0</v>
          </cell>
          <cell r="Y412">
            <v>0</v>
          </cell>
          <cell r="Z412">
            <v>0</v>
          </cell>
          <cell r="AA412">
            <v>9205</v>
          </cell>
          <cell r="AB412">
            <v>2301</v>
          </cell>
          <cell r="AC412">
            <v>2301</v>
          </cell>
          <cell r="AD412">
            <v>2302</v>
          </cell>
          <cell r="AE412">
            <v>2301</v>
          </cell>
          <cell r="AF412">
            <v>10000</v>
          </cell>
          <cell r="AG412">
            <v>1867</v>
          </cell>
          <cell r="AH412">
            <v>2588</v>
          </cell>
          <cell r="AI412">
            <v>2682</v>
          </cell>
          <cell r="AJ412">
            <v>2863</v>
          </cell>
          <cell r="AK412">
            <v>0</v>
          </cell>
          <cell r="AL412">
            <v>0</v>
          </cell>
          <cell r="AM412">
            <v>0</v>
          </cell>
          <cell r="AN412">
            <v>0</v>
          </cell>
          <cell r="AO412">
            <v>0</v>
          </cell>
          <cell r="AP412">
            <v>0</v>
          </cell>
          <cell r="AQ412">
            <v>0</v>
          </cell>
          <cell r="AR412">
            <v>0</v>
          </cell>
          <cell r="AS412">
            <v>0</v>
          </cell>
          <cell r="AT412">
            <v>0</v>
          </cell>
          <cell r="AU412">
            <v>10000</v>
          </cell>
          <cell r="AV412">
            <v>1867</v>
          </cell>
          <cell r="AW412">
            <v>2588</v>
          </cell>
          <cell r="AX412">
            <v>2682</v>
          </cell>
          <cell r="AY412">
            <v>2863</v>
          </cell>
          <cell r="AZ412">
            <v>-5232173</v>
          </cell>
          <cell r="BA412">
            <v>-1198062</v>
          </cell>
          <cell r="BB412">
            <v>-1600160</v>
          </cell>
          <cell r="BC412">
            <v>-1528674</v>
          </cell>
          <cell r="BD412">
            <v>-905277</v>
          </cell>
          <cell r="BE412">
            <v>0</v>
          </cell>
          <cell r="BF412">
            <v>0</v>
          </cell>
          <cell r="BG412">
            <v>0</v>
          </cell>
          <cell r="BH412">
            <v>0</v>
          </cell>
          <cell r="BI412">
            <v>0</v>
          </cell>
          <cell r="BJ412">
            <v>-1046434</v>
          </cell>
          <cell r="BK412">
            <v>-239612</v>
          </cell>
          <cell r="BL412">
            <v>-320032</v>
          </cell>
          <cell r="BM412">
            <v>-305735</v>
          </cell>
          <cell r="BN412">
            <v>-181055</v>
          </cell>
          <cell r="BO412">
            <v>-4185739</v>
          </cell>
          <cell r="BP412">
            <v>-958450</v>
          </cell>
          <cell r="BQ412">
            <v>-1280128</v>
          </cell>
          <cell r="BR412">
            <v>-1222939</v>
          </cell>
          <cell r="BS412">
            <v>-724222</v>
          </cell>
          <cell r="BT412">
            <v>-78</v>
          </cell>
          <cell r="BU412">
            <v>-107.4</v>
          </cell>
          <cell r="BV412">
            <v>-120.1</v>
          </cell>
          <cell r="BW412">
            <v>-88.5</v>
          </cell>
          <cell r="BX412">
            <v>-35.700000000000003</v>
          </cell>
        </row>
        <row r="413">
          <cell r="B413">
            <v>16937196</v>
          </cell>
          <cell r="C413">
            <v>3720177</v>
          </cell>
          <cell r="D413">
            <v>3942762</v>
          </cell>
          <cell r="E413">
            <v>4141654</v>
          </cell>
          <cell r="F413">
            <v>5132603</v>
          </cell>
          <cell r="G413">
            <v>84.9</v>
          </cell>
          <cell r="H413">
            <v>83.9</v>
          </cell>
          <cell r="I413">
            <v>83.3</v>
          </cell>
          <cell r="J413">
            <v>84.3</v>
          </cell>
          <cell r="K413">
            <v>87.3</v>
          </cell>
          <cell r="L413">
            <v>150980</v>
          </cell>
          <cell r="M413">
            <v>37745</v>
          </cell>
          <cell r="N413">
            <v>37745</v>
          </cell>
          <cell r="O413">
            <v>37745</v>
          </cell>
          <cell r="P413">
            <v>37745</v>
          </cell>
          <cell r="Q413">
            <v>0</v>
          </cell>
          <cell r="R413">
            <v>0</v>
          </cell>
          <cell r="S413">
            <v>0</v>
          </cell>
          <cell r="T413">
            <v>0</v>
          </cell>
          <cell r="U413">
            <v>0</v>
          </cell>
          <cell r="V413">
            <v>0</v>
          </cell>
          <cell r="W413">
            <v>0</v>
          </cell>
          <cell r="X413">
            <v>0</v>
          </cell>
          <cell r="Y413">
            <v>0</v>
          </cell>
          <cell r="Z413">
            <v>0</v>
          </cell>
          <cell r="AA413">
            <v>150980</v>
          </cell>
          <cell r="AB413">
            <v>37745</v>
          </cell>
          <cell r="AC413">
            <v>37745</v>
          </cell>
          <cell r="AD413">
            <v>37745</v>
          </cell>
          <cell r="AE413">
            <v>37745</v>
          </cell>
          <cell r="AF413">
            <v>76540</v>
          </cell>
          <cell r="AG413">
            <v>14290</v>
          </cell>
          <cell r="AH413">
            <v>19809</v>
          </cell>
          <cell r="AI413">
            <v>20528</v>
          </cell>
          <cell r="AJ413">
            <v>21913</v>
          </cell>
          <cell r="AK413">
            <v>0</v>
          </cell>
          <cell r="AL413">
            <v>0</v>
          </cell>
          <cell r="AM413">
            <v>0</v>
          </cell>
          <cell r="AN413">
            <v>0</v>
          </cell>
          <cell r="AO413">
            <v>0</v>
          </cell>
          <cell r="AP413">
            <v>0</v>
          </cell>
          <cell r="AQ413">
            <v>0</v>
          </cell>
          <cell r="AR413">
            <v>0</v>
          </cell>
          <cell r="AS413">
            <v>0</v>
          </cell>
          <cell r="AT413">
            <v>0</v>
          </cell>
          <cell r="AU413">
            <v>76540</v>
          </cell>
          <cell r="AV413">
            <v>14290</v>
          </cell>
          <cell r="AW413">
            <v>19809</v>
          </cell>
          <cell r="AX413">
            <v>20528</v>
          </cell>
          <cell r="AY413">
            <v>21913</v>
          </cell>
          <cell r="AZ413">
            <v>17011636</v>
          </cell>
          <cell r="BA413">
            <v>3743632</v>
          </cell>
          <cell r="BB413">
            <v>3960698</v>
          </cell>
          <cell r="BC413">
            <v>4158871</v>
          </cell>
          <cell r="BD413">
            <v>5148435</v>
          </cell>
          <cell r="BE413">
            <v>0</v>
          </cell>
          <cell r="BF413">
            <v>0</v>
          </cell>
          <cell r="BG413">
            <v>0</v>
          </cell>
          <cell r="BH413">
            <v>0</v>
          </cell>
          <cell r="BI413">
            <v>0</v>
          </cell>
          <cell r="BJ413">
            <v>3402328</v>
          </cell>
          <cell r="BK413">
            <v>748726</v>
          </cell>
          <cell r="BL413">
            <v>792140</v>
          </cell>
          <cell r="BM413">
            <v>831774</v>
          </cell>
          <cell r="BN413">
            <v>1029688</v>
          </cell>
          <cell r="BO413">
            <v>13609308</v>
          </cell>
          <cell r="BP413">
            <v>2994906</v>
          </cell>
          <cell r="BQ413">
            <v>3168558</v>
          </cell>
          <cell r="BR413">
            <v>3327097</v>
          </cell>
          <cell r="BS413">
            <v>4118747</v>
          </cell>
          <cell r="BT413">
            <v>68.2</v>
          </cell>
          <cell r="BU413">
            <v>67.5</v>
          </cell>
          <cell r="BV413">
            <v>66.900000000000006</v>
          </cell>
          <cell r="BW413">
            <v>67.7</v>
          </cell>
          <cell r="BX413">
            <v>70.099999999999994</v>
          </cell>
        </row>
        <row r="414">
          <cell r="B414">
            <v>-3636440</v>
          </cell>
          <cell r="C414">
            <v>-846877</v>
          </cell>
          <cell r="D414">
            <v>-914308</v>
          </cell>
          <cell r="E414">
            <v>-917062</v>
          </cell>
          <cell r="F414">
            <v>-958193</v>
          </cell>
          <cell r="G414">
            <v>0</v>
          </cell>
          <cell r="H414">
            <v>0</v>
          </cell>
          <cell r="I414">
            <v>0</v>
          </cell>
          <cell r="J414">
            <v>0</v>
          </cell>
          <cell r="K414">
            <v>0</v>
          </cell>
          <cell r="L414">
            <v>11290</v>
          </cell>
          <cell r="M414">
            <v>2823</v>
          </cell>
          <cell r="N414">
            <v>2823</v>
          </cell>
          <cell r="O414">
            <v>2821</v>
          </cell>
          <cell r="P414">
            <v>2823</v>
          </cell>
          <cell r="Q414">
            <v>0</v>
          </cell>
          <cell r="R414">
            <v>0</v>
          </cell>
          <cell r="S414">
            <v>0</v>
          </cell>
          <cell r="T414">
            <v>0</v>
          </cell>
          <cell r="U414">
            <v>0</v>
          </cell>
          <cell r="V414">
            <v>0</v>
          </cell>
          <cell r="W414">
            <v>0</v>
          </cell>
          <cell r="X414">
            <v>0</v>
          </cell>
          <cell r="Y414">
            <v>0</v>
          </cell>
          <cell r="Z414">
            <v>0</v>
          </cell>
          <cell r="AA414">
            <v>11290</v>
          </cell>
          <cell r="AB414">
            <v>2823</v>
          </cell>
          <cell r="AC414">
            <v>2823</v>
          </cell>
          <cell r="AD414">
            <v>2821</v>
          </cell>
          <cell r="AE414">
            <v>2823</v>
          </cell>
          <cell r="AF414">
            <v>64638</v>
          </cell>
          <cell r="AG414">
            <v>12068</v>
          </cell>
          <cell r="AH414">
            <v>16728</v>
          </cell>
          <cell r="AI414">
            <v>17336</v>
          </cell>
          <cell r="AJ414">
            <v>18506</v>
          </cell>
          <cell r="AK414">
            <v>0</v>
          </cell>
          <cell r="AL414">
            <v>0</v>
          </cell>
          <cell r="AM414">
            <v>0</v>
          </cell>
          <cell r="AN414">
            <v>0</v>
          </cell>
          <cell r="AO414">
            <v>0</v>
          </cell>
          <cell r="AP414">
            <v>0</v>
          </cell>
          <cell r="AQ414">
            <v>0</v>
          </cell>
          <cell r="AR414">
            <v>0</v>
          </cell>
          <cell r="AS414">
            <v>0</v>
          </cell>
          <cell r="AT414">
            <v>0</v>
          </cell>
          <cell r="AU414">
            <v>64638</v>
          </cell>
          <cell r="AV414">
            <v>12068</v>
          </cell>
          <cell r="AW414">
            <v>16728</v>
          </cell>
          <cell r="AX414">
            <v>17336</v>
          </cell>
          <cell r="AY414">
            <v>18506</v>
          </cell>
          <cell r="AZ414">
            <v>-3689788</v>
          </cell>
          <cell r="BA414">
            <v>-856122</v>
          </cell>
          <cell r="BB414">
            <v>-928213</v>
          </cell>
          <cell r="BC414">
            <v>-931577</v>
          </cell>
          <cell r="BD414">
            <v>-973876</v>
          </cell>
          <cell r="BE414">
            <v>0</v>
          </cell>
          <cell r="BF414">
            <v>0</v>
          </cell>
          <cell r="BG414">
            <v>0</v>
          </cell>
          <cell r="BH414">
            <v>0</v>
          </cell>
          <cell r="BI414">
            <v>0</v>
          </cell>
          <cell r="BJ414">
            <v>-737958</v>
          </cell>
          <cell r="BK414">
            <v>-171224</v>
          </cell>
          <cell r="BL414">
            <v>-185643</v>
          </cell>
          <cell r="BM414">
            <v>-186316</v>
          </cell>
          <cell r="BN414">
            <v>-194775</v>
          </cell>
          <cell r="BO414">
            <v>-2951830</v>
          </cell>
          <cell r="BP414">
            <v>-684898</v>
          </cell>
          <cell r="BQ414">
            <v>-742570</v>
          </cell>
          <cell r="BR414">
            <v>-745261</v>
          </cell>
          <cell r="BS414">
            <v>-779101</v>
          </cell>
          <cell r="BT414">
            <v>0</v>
          </cell>
          <cell r="BU414">
            <v>0</v>
          </cell>
          <cell r="BV414">
            <v>0</v>
          </cell>
          <cell r="BW414">
            <v>0</v>
          </cell>
          <cell r="BX414">
            <v>0</v>
          </cell>
        </row>
        <row r="415">
          <cell r="B415">
            <v>-9655027</v>
          </cell>
          <cell r="C415">
            <v>-2372930</v>
          </cell>
          <cell r="D415">
            <v>-2348428</v>
          </cell>
          <cell r="E415">
            <v>-2502776</v>
          </cell>
          <cell r="F415">
            <v>-2430893</v>
          </cell>
          <cell r="G415">
            <v>-46.2</v>
          </cell>
          <cell r="H415">
            <v>-46.5</v>
          </cell>
          <cell r="I415">
            <v>-45.2</v>
          </cell>
          <cell r="J415">
            <v>-47.8</v>
          </cell>
          <cell r="K415">
            <v>-45.1</v>
          </cell>
          <cell r="L415">
            <v>894565</v>
          </cell>
          <cell r="M415">
            <v>223643</v>
          </cell>
          <cell r="N415">
            <v>223641</v>
          </cell>
          <cell r="O415">
            <v>223641</v>
          </cell>
          <cell r="P415">
            <v>223640</v>
          </cell>
          <cell r="Q415">
            <v>0</v>
          </cell>
          <cell r="R415">
            <v>0</v>
          </cell>
          <cell r="S415">
            <v>0</v>
          </cell>
          <cell r="T415">
            <v>0</v>
          </cell>
          <cell r="U415">
            <v>0</v>
          </cell>
          <cell r="V415">
            <v>0</v>
          </cell>
          <cell r="W415">
            <v>0</v>
          </cell>
          <cell r="X415">
            <v>0</v>
          </cell>
          <cell r="Y415">
            <v>0</v>
          </cell>
          <cell r="Z415">
            <v>0</v>
          </cell>
          <cell r="AA415">
            <v>894565</v>
          </cell>
          <cell r="AB415">
            <v>223643</v>
          </cell>
          <cell r="AC415">
            <v>223641</v>
          </cell>
          <cell r="AD415">
            <v>223641</v>
          </cell>
          <cell r="AE415">
            <v>223640</v>
          </cell>
          <cell r="AF415">
            <v>94819</v>
          </cell>
          <cell r="AG415">
            <v>17703</v>
          </cell>
          <cell r="AH415">
            <v>24539</v>
          </cell>
          <cell r="AI415">
            <v>25430</v>
          </cell>
          <cell r="AJ415">
            <v>27147</v>
          </cell>
          <cell r="AK415">
            <v>0</v>
          </cell>
          <cell r="AL415">
            <v>0</v>
          </cell>
          <cell r="AM415">
            <v>0</v>
          </cell>
          <cell r="AN415">
            <v>0</v>
          </cell>
          <cell r="AO415">
            <v>0</v>
          </cell>
          <cell r="AP415">
            <v>0</v>
          </cell>
          <cell r="AQ415">
            <v>0</v>
          </cell>
          <cell r="AR415">
            <v>0</v>
          </cell>
          <cell r="AS415">
            <v>0</v>
          </cell>
          <cell r="AT415">
            <v>0</v>
          </cell>
          <cell r="AU415">
            <v>94819</v>
          </cell>
          <cell r="AV415">
            <v>17703</v>
          </cell>
          <cell r="AW415">
            <v>24539</v>
          </cell>
          <cell r="AX415">
            <v>25430</v>
          </cell>
          <cell r="AY415">
            <v>27147</v>
          </cell>
          <cell r="AZ415">
            <v>-8855281</v>
          </cell>
          <cell r="BA415">
            <v>-2166990</v>
          </cell>
          <cell r="BB415">
            <v>-2149326</v>
          </cell>
          <cell r="BC415">
            <v>-2304565</v>
          </cell>
          <cell r="BD415">
            <v>-2234400</v>
          </cell>
          <cell r="BE415">
            <v>0</v>
          </cell>
          <cell r="BF415">
            <v>0</v>
          </cell>
          <cell r="BG415">
            <v>0</v>
          </cell>
          <cell r="BH415">
            <v>0</v>
          </cell>
          <cell r="BI415">
            <v>0</v>
          </cell>
          <cell r="BJ415">
            <v>-1771055</v>
          </cell>
          <cell r="BK415">
            <v>-433398</v>
          </cell>
          <cell r="BL415">
            <v>-429865</v>
          </cell>
          <cell r="BM415">
            <v>-460913</v>
          </cell>
          <cell r="BN415">
            <v>-446879</v>
          </cell>
          <cell r="BO415">
            <v>-7084226</v>
          </cell>
          <cell r="BP415">
            <v>-1733592</v>
          </cell>
          <cell r="BQ415">
            <v>-1719461</v>
          </cell>
          <cell r="BR415">
            <v>-1843652</v>
          </cell>
          <cell r="BS415">
            <v>-1787521</v>
          </cell>
          <cell r="BT415">
            <v>-33.9</v>
          </cell>
          <cell r="BU415">
            <v>-34</v>
          </cell>
          <cell r="BV415">
            <v>-33.1</v>
          </cell>
          <cell r="BW415">
            <v>-35.200000000000003</v>
          </cell>
          <cell r="BX415">
            <v>-33.200000000000003</v>
          </cell>
        </row>
        <row r="416">
          <cell r="B416">
            <v>-144453</v>
          </cell>
          <cell r="C416">
            <v>-21941</v>
          </cell>
          <cell r="D416">
            <v>-42168</v>
          </cell>
          <cell r="E416">
            <v>-42241</v>
          </cell>
          <cell r="F416">
            <v>-38103</v>
          </cell>
          <cell r="G416">
            <v>0</v>
          </cell>
          <cell r="H416">
            <v>0</v>
          </cell>
          <cell r="I416">
            <v>0</v>
          </cell>
          <cell r="J416">
            <v>0</v>
          </cell>
          <cell r="K416">
            <v>0</v>
          </cell>
          <cell r="L416">
            <v>0</v>
          </cell>
          <cell r="M416">
            <v>0</v>
          </cell>
          <cell r="N416">
            <v>0</v>
          </cell>
          <cell r="O416">
            <v>0</v>
          </cell>
          <cell r="P416">
            <v>0</v>
          </cell>
          <cell r="Q416">
            <v>0</v>
          </cell>
          <cell r="R416">
            <v>0</v>
          </cell>
          <cell r="S416">
            <v>0</v>
          </cell>
          <cell r="T416">
            <v>0</v>
          </cell>
          <cell r="U416">
            <v>0</v>
          </cell>
          <cell r="V416">
            <v>0</v>
          </cell>
          <cell r="W416">
            <v>0</v>
          </cell>
          <cell r="X416">
            <v>0</v>
          </cell>
          <cell r="Y416">
            <v>0</v>
          </cell>
          <cell r="Z416">
            <v>0</v>
          </cell>
          <cell r="AA416">
            <v>0</v>
          </cell>
          <cell r="AB416">
            <v>0</v>
          </cell>
          <cell r="AC416">
            <v>0</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0</v>
          </cell>
          <cell r="AW416">
            <v>0</v>
          </cell>
          <cell r="AX416">
            <v>0</v>
          </cell>
          <cell r="AY416">
            <v>0</v>
          </cell>
          <cell r="AZ416">
            <v>-144453</v>
          </cell>
          <cell r="BA416">
            <v>-21941</v>
          </cell>
          <cell r="BB416">
            <v>-42168</v>
          </cell>
          <cell r="BC416">
            <v>-42241</v>
          </cell>
          <cell r="BD416">
            <v>-38103</v>
          </cell>
          <cell r="BE416">
            <v>0</v>
          </cell>
          <cell r="BF416">
            <v>0</v>
          </cell>
          <cell r="BG416">
            <v>0</v>
          </cell>
          <cell r="BH416">
            <v>0</v>
          </cell>
          <cell r="BI416">
            <v>0</v>
          </cell>
          <cell r="BJ416">
            <v>-28889</v>
          </cell>
          <cell r="BK416">
            <v>-4388</v>
          </cell>
          <cell r="BL416">
            <v>-8433</v>
          </cell>
          <cell r="BM416">
            <v>-8448</v>
          </cell>
          <cell r="BN416">
            <v>-7620</v>
          </cell>
          <cell r="BO416">
            <v>-115564</v>
          </cell>
          <cell r="BP416">
            <v>-17553</v>
          </cell>
          <cell r="BQ416">
            <v>-33735</v>
          </cell>
          <cell r="BR416">
            <v>-33793</v>
          </cell>
          <cell r="BS416">
            <v>-30483</v>
          </cell>
          <cell r="BT416">
            <v>0</v>
          </cell>
          <cell r="BU416">
            <v>0</v>
          </cell>
          <cell r="BV416">
            <v>0</v>
          </cell>
          <cell r="BW416">
            <v>0</v>
          </cell>
          <cell r="BX416">
            <v>0</v>
          </cell>
        </row>
        <row r="417">
          <cell r="B417">
            <v>-719843</v>
          </cell>
          <cell r="C417">
            <v>-177901</v>
          </cell>
          <cell r="D417">
            <v>-172803</v>
          </cell>
          <cell r="E417">
            <v>-173793</v>
          </cell>
          <cell r="F417">
            <v>-195346</v>
          </cell>
          <cell r="G417">
            <v>0</v>
          </cell>
          <cell r="H417">
            <v>0</v>
          </cell>
          <cell r="I417">
            <v>0</v>
          </cell>
          <cell r="J417">
            <v>0</v>
          </cell>
          <cell r="K417">
            <v>0</v>
          </cell>
          <cell r="L417">
            <v>20600</v>
          </cell>
          <cell r="M417">
            <v>5150</v>
          </cell>
          <cell r="N417">
            <v>5150</v>
          </cell>
          <cell r="O417">
            <v>5150</v>
          </cell>
          <cell r="P417">
            <v>5150</v>
          </cell>
          <cell r="Q417">
            <v>0</v>
          </cell>
          <cell r="R417">
            <v>0</v>
          </cell>
          <cell r="S417">
            <v>0</v>
          </cell>
          <cell r="T417">
            <v>0</v>
          </cell>
          <cell r="U417">
            <v>0</v>
          </cell>
          <cell r="V417">
            <v>0</v>
          </cell>
          <cell r="W417">
            <v>0</v>
          </cell>
          <cell r="X417">
            <v>0</v>
          </cell>
          <cell r="Y417">
            <v>0</v>
          </cell>
          <cell r="Z417">
            <v>0</v>
          </cell>
          <cell r="AA417">
            <v>20600</v>
          </cell>
          <cell r="AB417">
            <v>5150</v>
          </cell>
          <cell r="AC417">
            <v>5150</v>
          </cell>
          <cell r="AD417">
            <v>5150</v>
          </cell>
          <cell r="AE417">
            <v>5150</v>
          </cell>
          <cell r="AF417">
            <v>20400</v>
          </cell>
          <cell r="AG417">
            <v>3809</v>
          </cell>
          <cell r="AH417">
            <v>5280</v>
          </cell>
          <cell r="AI417">
            <v>5471</v>
          </cell>
          <cell r="AJ417">
            <v>5840</v>
          </cell>
          <cell r="AK417">
            <v>0</v>
          </cell>
          <cell r="AL417">
            <v>0</v>
          </cell>
          <cell r="AM417">
            <v>0</v>
          </cell>
          <cell r="AN417">
            <v>0</v>
          </cell>
          <cell r="AO417">
            <v>0</v>
          </cell>
          <cell r="AP417">
            <v>0</v>
          </cell>
          <cell r="AQ417">
            <v>0</v>
          </cell>
          <cell r="AR417">
            <v>0</v>
          </cell>
          <cell r="AS417">
            <v>0</v>
          </cell>
          <cell r="AT417">
            <v>0</v>
          </cell>
          <cell r="AU417">
            <v>20400</v>
          </cell>
          <cell r="AV417">
            <v>3809</v>
          </cell>
          <cell r="AW417">
            <v>5280</v>
          </cell>
          <cell r="AX417">
            <v>5471</v>
          </cell>
          <cell r="AY417">
            <v>5840</v>
          </cell>
          <cell r="AZ417">
            <v>-719643</v>
          </cell>
          <cell r="BA417">
            <v>-176560</v>
          </cell>
          <cell r="BB417">
            <v>-172933</v>
          </cell>
          <cell r="BC417">
            <v>-174114</v>
          </cell>
          <cell r="BD417">
            <v>-196036</v>
          </cell>
          <cell r="BE417">
            <v>0</v>
          </cell>
          <cell r="BF417">
            <v>0</v>
          </cell>
          <cell r="BG417">
            <v>0</v>
          </cell>
          <cell r="BH417">
            <v>0</v>
          </cell>
          <cell r="BI417">
            <v>0</v>
          </cell>
          <cell r="BJ417">
            <v>-143930</v>
          </cell>
          <cell r="BK417">
            <v>-35313</v>
          </cell>
          <cell r="BL417">
            <v>-34586</v>
          </cell>
          <cell r="BM417">
            <v>-34823</v>
          </cell>
          <cell r="BN417">
            <v>-39208</v>
          </cell>
          <cell r="BO417">
            <v>-575713</v>
          </cell>
          <cell r="BP417">
            <v>-141247</v>
          </cell>
          <cell r="BQ417">
            <v>-138347</v>
          </cell>
          <cell r="BR417">
            <v>-139291</v>
          </cell>
          <cell r="BS417">
            <v>-156828</v>
          </cell>
          <cell r="BT417">
            <v>0</v>
          </cell>
          <cell r="BU417">
            <v>0</v>
          </cell>
          <cell r="BV417">
            <v>0</v>
          </cell>
          <cell r="BW417">
            <v>0</v>
          </cell>
          <cell r="BX417">
            <v>0</v>
          </cell>
        </row>
        <row r="422">
          <cell r="BT422">
            <v>0</v>
          </cell>
          <cell r="BU422">
            <v>0</v>
          </cell>
          <cell r="BV422">
            <v>0</v>
          </cell>
          <cell r="BW422">
            <v>0</v>
          </cell>
          <cell r="BX422">
            <v>0</v>
          </cell>
        </row>
        <row r="423">
          <cell r="BT423">
            <v>0</v>
          </cell>
          <cell r="BU423">
            <v>0</v>
          </cell>
          <cell r="BV423">
            <v>0</v>
          </cell>
          <cell r="BW423">
            <v>0</v>
          </cell>
          <cell r="BX423">
            <v>0</v>
          </cell>
        </row>
        <row r="424">
          <cell r="BT424">
            <v>0</v>
          </cell>
          <cell r="BU424">
            <v>0</v>
          </cell>
          <cell r="BV424">
            <v>0</v>
          </cell>
          <cell r="BW424">
            <v>0</v>
          </cell>
          <cell r="BX424">
            <v>0</v>
          </cell>
        </row>
        <row r="425">
          <cell r="B425">
            <v>57559746</v>
          </cell>
          <cell r="C425">
            <v>15473807</v>
          </cell>
          <cell r="D425">
            <v>13532628</v>
          </cell>
          <cell r="E425">
            <v>12817215</v>
          </cell>
          <cell r="F425">
            <v>15736096</v>
          </cell>
          <cell r="G425">
            <v>29.2</v>
          </cell>
          <cell r="H425">
            <v>32.799999999999997</v>
          </cell>
          <cell r="I425">
            <v>28</v>
          </cell>
          <cell r="J425">
            <v>26</v>
          </cell>
          <cell r="K425">
            <v>30.1</v>
          </cell>
          <cell r="L425">
            <v>3168224</v>
          </cell>
          <cell r="M425">
            <v>792056</v>
          </cell>
          <cell r="N425">
            <v>792056</v>
          </cell>
          <cell r="O425">
            <v>792056</v>
          </cell>
          <cell r="P425">
            <v>792056</v>
          </cell>
          <cell r="Q425">
            <v>0</v>
          </cell>
          <cell r="R425">
            <v>0</v>
          </cell>
          <cell r="S425">
            <v>0</v>
          </cell>
          <cell r="T425">
            <v>0</v>
          </cell>
          <cell r="U425">
            <v>0</v>
          </cell>
          <cell r="V425">
            <v>0</v>
          </cell>
          <cell r="W425">
            <v>0</v>
          </cell>
          <cell r="X425">
            <v>0</v>
          </cell>
          <cell r="Y425">
            <v>0</v>
          </cell>
          <cell r="Z425">
            <v>0</v>
          </cell>
          <cell r="AA425">
            <v>3168224</v>
          </cell>
          <cell r="AB425">
            <v>792056</v>
          </cell>
          <cell r="AC425">
            <v>792056</v>
          </cell>
          <cell r="AD425">
            <v>792056</v>
          </cell>
          <cell r="AE425">
            <v>792056</v>
          </cell>
          <cell r="AF425">
            <v>1287853</v>
          </cell>
          <cell r="AG425">
            <v>240387</v>
          </cell>
          <cell r="AH425">
            <v>333328</v>
          </cell>
          <cell r="AI425">
            <v>345353</v>
          </cell>
          <cell r="AJ425">
            <v>368785</v>
          </cell>
          <cell r="AK425">
            <v>0</v>
          </cell>
          <cell r="AL425">
            <v>0</v>
          </cell>
          <cell r="AM425">
            <v>0</v>
          </cell>
          <cell r="AN425">
            <v>0</v>
          </cell>
          <cell r="AO425">
            <v>0</v>
          </cell>
          <cell r="AP425">
            <v>0</v>
          </cell>
          <cell r="AQ425">
            <v>0</v>
          </cell>
          <cell r="AR425">
            <v>0</v>
          </cell>
          <cell r="AS425">
            <v>0</v>
          </cell>
          <cell r="AT425">
            <v>0</v>
          </cell>
          <cell r="AU425">
            <v>1287853</v>
          </cell>
          <cell r="AV425">
            <v>240387</v>
          </cell>
          <cell r="AW425">
            <v>333328</v>
          </cell>
          <cell r="AX425">
            <v>345353</v>
          </cell>
          <cell r="AY425">
            <v>368785</v>
          </cell>
          <cell r="AZ425">
            <v>59440117</v>
          </cell>
          <cell r="BA425">
            <v>16025476</v>
          </cell>
          <cell r="BB425">
            <v>13991356</v>
          </cell>
          <cell r="BC425">
            <v>13263918</v>
          </cell>
          <cell r="BD425">
            <v>16159367</v>
          </cell>
          <cell r="BE425">
            <v>0</v>
          </cell>
          <cell r="BF425">
            <v>0</v>
          </cell>
          <cell r="BG425">
            <v>0</v>
          </cell>
          <cell r="BH425">
            <v>0</v>
          </cell>
          <cell r="BI425">
            <v>0</v>
          </cell>
          <cell r="BJ425">
            <v>11888021</v>
          </cell>
          <cell r="BK425">
            <v>3205094</v>
          </cell>
          <cell r="BL425">
            <v>2798271</v>
          </cell>
          <cell r="BM425">
            <v>2652784</v>
          </cell>
          <cell r="BN425">
            <v>3231872</v>
          </cell>
          <cell r="BO425">
            <v>47552096</v>
          </cell>
          <cell r="BP425">
            <v>12820382</v>
          </cell>
          <cell r="BQ425">
            <v>11193085</v>
          </cell>
          <cell r="BR425">
            <v>10611134</v>
          </cell>
          <cell r="BS425">
            <v>12927495</v>
          </cell>
          <cell r="BT425">
            <v>24.1</v>
          </cell>
          <cell r="BU425">
            <v>27.2</v>
          </cell>
          <cell r="BV425">
            <v>23.2</v>
          </cell>
          <cell r="BW425">
            <v>21.5</v>
          </cell>
          <cell r="BX425">
            <v>24.8</v>
          </cell>
        </row>
        <row r="426">
          <cell r="B426">
            <v>-35238785</v>
          </cell>
          <cell r="C426">
            <v>-8281474</v>
          </cell>
          <cell r="D426">
            <v>-9398366</v>
          </cell>
          <cell r="E426">
            <v>-7053576</v>
          </cell>
          <cell r="F426">
            <v>-10505369</v>
          </cell>
          <cell r="G426">
            <v>0</v>
          </cell>
          <cell r="H426">
            <v>0</v>
          </cell>
          <cell r="I426">
            <v>0</v>
          </cell>
          <cell r="J426">
            <v>0</v>
          </cell>
          <cell r="K426">
            <v>0</v>
          </cell>
          <cell r="L426">
            <v>2628335</v>
          </cell>
          <cell r="M426">
            <v>657083</v>
          </cell>
          <cell r="N426">
            <v>657084</v>
          </cell>
          <cell r="O426">
            <v>657084</v>
          </cell>
          <cell r="P426">
            <v>657084</v>
          </cell>
          <cell r="Q426">
            <v>0</v>
          </cell>
          <cell r="R426">
            <v>0</v>
          </cell>
          <cell r="S426">
            <v>0</v>
          </cell>
          <cell r="T426">
            <v>0</v>
          </cell>
          <cell r="U426">
            <v>0</v>
          </cell>
          <cell r="V426">
            <v>0</v>
          </cell>
          <cell r="W426">
            <v>0</v>
          </cell>
          <cell r="X426">
            <v>0</v>
          </cell>
          <cell r="Y426">
            <v>0</v>
          </cell>
          <cell r="Z426">
            <v>0</v>
          </cell>
          <cell r="AA426">
            <v>2628335</v>
          </cell>
          <cell r="AB426">
            <v>657083</v>
          </cell>
          <cell r="AC426">
            <v>657084</v>
          </cell>
          <cell r="AD426">
            <v>657084</v>
          </cell>
          <cell r="AE426">
            <v>657084</v>
          </cell>
          <cell r="AF426">
            <v>0</v>
          </cell>
          <cell r="AG426">
            <v>0</v>
          </cell>
          <cell r="AH426">
            <v>0</v>
          </cell>
          <cell r="AI426">
            <v>0</v>
          </cell>
          <cell r="AJ426">
            <v>0</v>
          </cell>
          <cell r="AK426">
            <v>0</v>
          </cell>
          <cell r="AL426">
            <v>0</v>
          </cell>
          <cell r="AM426">
            <v>0</v>
          </cell>
          <cell r="AN426">
            <v>0</v>
          </cell>
          <cell r="AO426">
            <v>0</v>
          </cell>
          <cell r="AP426">
            <v>0</v>
          </cell>
          <cell r="AQ426">
            <v>0</v>
          </cell>
          <cell r="AR426">
            <v>0</v>
          </cell>
          <cell r="AS426">
            <v>0</v>
          </cell>
          <cell r="AT426">
            <v>0</v>
          </cell>
          <cell r="AU426">
            <v>0</v>
          </cell>
          <cell r="AV426">
            <v>0</v>
          </cell>
          <cell r="AW426">
            <v>0</v>
          </cell>
          <cell r="AX426">
            <v>0</v>
          </cell>
          <cell r="AY426">
            <v>0</v>
          </cell>
          <cell r="AZ426">
            <v>-32610450</v>
          </cell>
          <cell r="BA426">
            <v>-7624391</v>
          </cell>
          <cell r="BB426">
            <v>-8741282</v>
          </cell>
          <cell r="BC426">
            <v>-6396492</v>
          </cell>
          <cell r="BD426">
            <v>-9848285</v>
          </cell>
          <cell r="BE426">
            <v>0</v>
          </cell>
          <cell r="BF426">
            <v>0</v>
          </cell>
          <cell r="BG426">
            <v>0</v>
          </cell>
          <cell r="BH426">
            <v>0</v>
          </cell>
          <cell r="BI426">
            <v>0</v>
          </cell>
          <cell r="BJ426">
            <v>-6522087</v>
          </cell>
          <cell r="BK426">
            <v>-1524877</v>
          </cell>
          <cell r="BL426">
            <v>-1748256</v>
          </cell>
          <cell r="BM426">
            <v>-1279299</v>
          </cell>
          <cell r="BN426">
            <v>-1969655</v>
          </cell>
          <cell r="BO426">
            <v>-26088363</v>
          </cell>
          <cell r="BP426">
            <v>-6099514</v>
          </cell>
          <cell r="BQ426">
            <v>-6993026</v>
          </cell>
          <cell r="BR426">
            <v>-5117193</v>
          </cell>
          <cell r="BS426">
            <v>-7878630</v>
          </cell>
          <cell r="BT426">
            <v>0</v>
          </cell>
          <cell r="BU426">
            <v>0</v>
          </cell>
          <cell r="BV426">
            <v>0</v>
          </cell>
          <cell r="BW426">
            <v>0</v>
          </cell>
          <cell r="BX426">
            <v>0</v>
          </cell>
        </row>
        <row r="427">
          <cell r="B427">
            <v>-163897</v>
          </cell>
          <cell r="C427">
            <v>-48384</v>
          </cell>
          <cell r="D427">
            <v>-43643</v>
          </cell>
          <cell r="E427">
            <v>-36254</v>
          </cell>
          <cell r="F427">
            <v>-35616</v>
          </cell>
          <cell r="G427">
            <v>0</v>
          </cell>
          <cell r="H427">
            <v>0</v>
          </cell>
          <cell r="I427">
            <v>0</v>
          </cell>
          <cell r="J427">
            <v>0</v>
          </cell>
          <cell r="K427">
            <v>0</v>
          </cell>
          <cell r="L427">
            <v>0</v>
          </cell>
          <cell r="M427">
            <v>0</v>
          </cell>
          <cell r="N427">
            <v>0</v>
          </cell>
          <cell r="O427">
            <v>0</v>
          </cell>
          <cell r="P427">
            <v>0</v>
          </cell>
          <cell r="Q427">
            <v>0</v>
          </cell>
          <cell r="R427">
            <v>0</v>
          </cell>
          <cell r="S427">
            <v>0</v>
          </cell>
          <cell r="T427">
            <v>0</v>
          </cell>
          <cell r="U427">
            <v>0</v>
          </cell>
          <cell r="V427">
            <v>0</v>
          </cell>
          <cell r="W427">
            <v>0</v>
          </cell>
          <cell r="X427">
            <v>0</v>
          </cell>
          <cell r="Y427">
            <v>0</v>
          </cell>
          <cell r="Z427">
            <v>0</v>
          </cell>
          <cell r="AA427">
            <v>0</v>
          </cell>
          <cell r="AB427">
            <v>0</v>
          </cell>
          <cell r="AC427">
            <v>0</v>
          </cell>
          <cell r="AD427">
            <v>0</v>
          </cell>
          <cell r="AE427">
            <v>0</v>
          </cell>
          <cell r="AF427">
            <v>0</v>
          </cell>
          <cell r="AG427">
            <v>0</v>
          </cell>
          <cell r="AH427">
            <v>0</v>
          </cell>
          <cell r="AI427">
            <v>0</v>
          </cell>
          <cell r="AJ427">
            <v>0</v>
          </cell>
          <cell r="AK427">
            <v>0</v>
          </cell>
          <cell r="AL427">
            <v>0</v>
          </cell>
          <cell r="AM427">
            <v>0</v>
          </cell>
          <cell r="AN427">
            <v>0</v>
          </cell>
          <cell r="AO427">
            <v>0</v>
          </cell>
          <cell r="AP427">
            <v>0</v>
          </cell>
          <cell r="AQ427">
            <v>0</v>
          </cell>
          <cell r="AR427">
            <v>0</v>
          </cell>
          <cell r="AS427">
            <v>0</v>
          </cell>
          <cell r="AT427">
            <v>0</v>
          </cell>
          <cell r="AU427">
            <v>0</v>
          </cell>
          <cell r="AV427">
            <v>0</v>
          </cell>
          <cell r="AW427">
            <v>0</v>
          </cell>
          <cell r="AX427">
            <v>0</v>
          </cell>
          <cell r="AY427">
            <v>0</v>
          </cell>
          <cell r="AZ427">
            <v>-163897</v>
          </cell>
          <cell r="BA427">
            <v>-48384</v>
          </cell>
          <cell r="BB427">
            <v>-43643</v>
          </cell>
          <cell r="BC427">
            <v>-36254</v>
          </cell>
          <cell r="BD427">
            <v>-35616</v>
          </cell>
          <cell r="BE427">
            <v>0</v>
          </cell>
          <cell r="BF427">
            <v>0</v>
          </cell>
          <cell r="BG427">
            <v>0</v>
          </cell>
          <cell r="BH427">
            <v>0</v>
          </cell>
          <cell r="BI427">
            <v>0</v>
          </cell>
          <cell r="BJ427">
            <v>0</v>
          </cell>
          <cell r="BK427">
            <v>0</v>
          </cell>
          <cell r="BL427">
            <v>0</v>
          </cell>
          <cell r="BM427">
            <v>0</v>
          </cell>
          <cell r="BN427">
            <v>0</v>
          </cell>
          <cell r="BO427">
            <v>-163897</v>
          </cell>
          <cell r="BP427">
            <v>-48384</v>
          </cell>
          <cell r="BQ427">
            <v>-43643</v>
          </cell>
          <cell r="BR427">
            <v>-36254</v>
          </cell>
          <cell r="BS427">
            <v>-35616</v>
          </cell>
          <cell r="BT427">
            <v>0</v>
          </cell>
          <cell r="BU427">
            <v>0</v>
          </cell>
          <cell r="BV427">
            <v>0</v>
          </cell>
          <cell r="BW427">
            <v>0</v>
          </cell>
          <cell r="BX427">
            <v>0</v>
          </cell>
        </row>
        <row r="428">
          <cell r="B428">
            <v>-39753</v>
          </cell>
          <cell r="C428">
            <v>-12971</v>
          </cell>
          <cell r="D428">
            <v>-9040</v>
          </cell>
          <cell r="E428">
            <v>-10948</v>
          </cell>
          <cell r="F428">
            <v>-6794</v>
          </cell>
          <cell r="G428">
            <v>0</v>
          </cell>
          <cell r="H428">
            <v>0</v>
          </cell>
          <cell r="I428">
            <v>0</v>
          </cell>
          <cell r="J428">
            <v>0</v>
          </cell>
          <cell r="K428">
            <v>0</v>
          </cell>
          <cell r="L428">
            <v>0</v>
          </cell>
          <cell r="M428">
            <v>0</v>
          </cell>
          <cell r="N428">
            <v>0</v>
          </cell>
          <cell r="O428">
            <v>0</v>
          </cell>
          <cell r="P428">
            <v>0</v>
          </cell>
          <cell r="Q428">
            <v>0</v>
          </cell>
          <cell r="R428">
            <v>0</v>
          </cell>
          <cell r="S428">
            <v>0</v>
          </cell>
          <cell r="T428">
            <v>0</v>
          </cell>
          <cell r="U428">
            <v>0</v>
          </cell>
          <cell r="V428">
            <v>0</v>
          </cell>
          <cell r="W428">
            <v>0</v>
          </cell>
          <cell r="X428">
            <v>0</v>
          </cell>
          <cell r="Y428">
            <v>0</v>
          </cell>
          <cell r="Z428">
            <v>0</v>
          </cell>
          <cell r="AA428">
            <v>0</v>
          </cell>
          <cell r="AB428">
            <v>0</v>
          </cell>
          <cell r="AC428">
            <v>0</v>
          </cell>
          <cell r="AD428">
            <v>0</v>
          </cell>
          <cell r="AE428">
            <v>0</v>
          </cell>
          <cell r="AF428">
            <v>0</v>
          </cell>
          <cell r="AG428">
            <v>0</v>
          </cell>
          <cell r="AH428">
            <v>0</v>
          </cell>
          <cell r="AI428">
            <v>0</v>
          </cell>
          <cell r="AJ428">
            <v>0</v>
          </cell>
          <cell r="AK428">
            <v>0</v>
          </cell>
          <cell r="AL428">
            <v>0</v>
          </cell>
          <cell r="AM428">
            <v>0</v>
          </cell>
          <cell r="AN428">
            <v>0</v>
          </cell>
          <cell r="AO428">
            <v>0</v>
          </cell>
          <cell r="AP428">
            <v>0</v>
          </cell>
          <cell r="AQ428">
            <v>0</v>
          </cell>
          <cell r="AR428">
            <v>0</v>
          </cell>
          <cell r="AS428">
            <v>0</v>
          </cell>
          <cell r="AT428">
            <v>0</v>
          </cell>
          <cell r="AU428">
            <v>0</v>
          </cell>
          <cell r="AV428">
            <v>0</v>
          </cell>
          <cell r="AW428">
            <v>0</v>
          </cell>
          <cell r="AX428">
            <v>0</v>
          </cell>
          <cell r="AY428">
            <v>0</v>
          </cell>
          <cell r="AZ428">
            <v>-39753</v>
          </cell>
          <cell r="BA428">
            <v>-12971</v>
          </cell>
          <cell r="BB428">
            <v>-9040</v>
          </cell>
          <cell r="BC428">
            <v>-10948</v>
          </cell>
          <cell r="BD428">
            <v>-6794</v>
          </cell>
          <cell r="BE428">
            <v>0</v>
          </cell>
          <cell r="BF428">
            <v>0</v>
          </cell>
          <cell r="BG428">
            <v>0</v>
          </cell>
          <cell r="BH428">
            <v>0</v>
          </cell>
          <cell r="BI428">
            <v>0</v>
          </cell>
          <cell r="BJ428">
            <v>0</v>
          </cell>
          <cell r="BK428">
            <v>0</v>
          </cell>
          <cell r="BL428">
            <v>0</v>
          </cell>
          <cell r="BM428">
            <v>0</v>
          </cell>
          <cell r="BN428">
            <v>0</v>
          </cell>
          <cell r="BO428">
            <v>-39753</v>
          </cell>
          <cell r="BP428">
            <v>-12971</v>
          </cell>
          <cell r="BQ428">
            <v>-9040</v>
          </cell>
          <cell r="BR428">
            <v>-10948</v>
          </cell>
          <cell r="BS428">
            <v>-6794</v>
          </cell>
          <cell r="BT428">
            <v>0</v>
          </cell>
          <cell r="BU428">
            <v>0</v>
          </cell>
          <cell r="BV428">
            <v>0</v>
          </cell>
          <cell r="BW428">
            <v>0</v>
          </cell>
          <cell r="BX428">
            <v>0</v>
          </cell>
        </row>
        <row r="429">
          <cell r="B429">
            <v>0</v>
          </cell>
          <cell r="C429">
            <v>0</v>
          </cell>
          <cell r="D429">
            <v>0</v>
          </cell>
          <cell r="E429">
            <v>0</v>
          </cell>
          <cell r="F429">
            <v>0</v>
          </cell>
          <cell r="G429">
            <v>0</v>
          </cell>
          <cell r="H429">
            <v>0</v>
          </cell>
          <cell r="I429">
            <v>0</v>
          </cell>
          <cell r="J429">
            <v>0</v>
          </cell>
          <cell r="K429">
            <v>0</v>
          </cell>
          <cell r="L429">
            <v>0</v>
          </cell>
          <cell r="M429">
            <v>0</v>
          </cell>
          <cell r="N429">
            <v>0</v>
          </cell>
          <cell r="O429">
            <v>0</v>
          </cell>
          <cell r="P429">
            <v>0</v>
          </cell>
          <cell r="Q429">
            <v>0</v>
          </cell>
          <cell r="R429">
            <v>0</v>
          </cell>
          <cell r="S429">
            <v>0</v>
          </cell>
          <cell r="T429">
            <v>0</v>
          </cell>
          <cell r="U429">
            <v>0</v>
          </cell>
          <cell r="V429">
            <v>0</v>
          </cell>
          <cell r="W429">
            <v>0</v>
          </cell>
          <cell r="X429">
            <v>0</v>
          </cell>
          <cell r="Y429">
            <v>0</v>
          </cell>
          <cell r="Z429">
            <v>0</v>
          </cell>
          <cell r="AA429">
            <v>0</v>
          </cell>
          <cell r="AB429">
            <v>0</v>
          </cell>
          <cell r="AC429">
            <v>0</v>
          </cell>
          <cell r="AD429">
            <v>0</v>
          </cell>
          <cell r="AE429">
            <v>0</v>
          </cell>
          <cell r="AF429">
            <v>0</v>
          </cell>
          <cell r="AG429">
            <v>0</v>
          </cell>
          <cell r="AH429">
            <v>0</v>
          </cell>
          <cell r="AI429">
            <v>0</v>
          </cell>
          <cell r="AJ429">
            <v>0</v>
          </cell>
          <cell r="AK429">
            <v>0</v>
          </cell>
          <cell r="AL429">
            <v>0</v>
          </cell>
          <cell r="AM429">
            <v>0</v>
          </cell>
          <cell r="AN429">
            <v>0</v>
          </cell>
          <cell r="AO429">
            <v>0</v>
          </cell>
          <cell r="AP429">
            <v>0</v>
          </cell>
          <cell r="AQ429">
            <v>0</v>
          </cell>
          <cell r="AR429">
            <v>0</v>
          </cell>
          <cell r="AS429">
            <v>0</v>
          </cell>
          <cell r="AT429">
            <v>0</v>
          </cell>
          <cell r="AU429">
            <v>0</v>
          </cell>
          <cell r="AV429">
            <v>0</v>
          </cell>
          <cell r="AW429">
            <v>0</v>
          </cell>
          <cell r="AX429">
            <v>0</v>
          </cell>
          <cell r="AY429">
            <v>0</v>
          </cell>
          <cell r="AZ429">
            <v>0</v>
          </cell>
          <cell r="BA429">
            <v>0</v>
          </cell>
          <cell r="BB429">
            <v>0</v>
          </cell>
          <cell r="BC429">
            <v>0</v>
          </cell>
          <cell r="BD429">
            <v>0</v>
          </cell>
          <cell r="BE429">
            <v>0</v>
          </cell>
          <cell r="BF429">
            <v>0</v>
          </cell>
          <cell r="BG429">
            <v>0</v>
          </cell>
          <cell r="BH429">
            <v>0</v>
          </cell>
          <cell r="BI429">
            <v>0</v>
          </cell>
          <cell r="BJ429">
            <v>0</v>
          </cell>
          <cell r="BK429">
            <v>0</v>
          </cell>
          <cell r="BL429">
            <v>0</v>
          </cell>
          <cell r="BM429">
            <v>0</v>
          </cell>
          <cell r="BN429">
            <v>0</v>
          </cell>
          <cell r="BO429">
            <v>0</v>
          </cell>
          <cell r="BP429">
            <v>0</v>
          </cell>
          <cell r="BQ429">
            <v>0</v>
          </cell>
          <cell r="BR429">
            <v>0</v>
          </cell>
          <cell r="BS429">
            <v>0</v>
          </cell>
          <cell r="BT429">
            <v>0</v>
          </cell>
          <cell r="BU429">
            <v>0</v>
          </cell>
          <cell r="BV429">
            <v>0</v>
          </cell>
          <cell r="BW429">
            <v>0</v>
          </cell>
          <cell r="BX429">
            <v>0</v>
          </cell>
        </row>
        <row r="430">
          <cell r="B430">
            <v>-24295209</v>
          </cell>
          <cell r="C430">
            <v>-5488952</v>
          </cell>
          <cell r="D430">
            <v>-5907840</v>
          </cell>
          <cell r="E430">
            <v>-6280519</v>
          </cell>
          <cell r="F430">
            <v>-6617898</v>
          </cell>
          <cell r="G430">
            <v>0</v>
          </cell>
          <cell r="H430">
            <v>0</v>
          </cell>
          <cell r="I430">
            <v>0</v>
          </cell>
          <cell r="J430">
            <v>0</v>
          </cell>
          <cell r="K430">
            <v>0</v>
          </cell>
          <cell r="L430">
            <v>2628335</v>
          </cell>
          <cell r="M430">
            <v>657083</v>
          </cell>
          <cell r="N430">
            <v>657084</v>
          </cell>
          <cell r="O430">
            <v>657084</v>
          </cell>
          <cell r="P430">
            <v>657084</v>
          </cell>
          <cell r="Q430">
            <v>0</v>
          </cell>
          <cell r="R430">
            <v>0</v>
          </cell>
          <cell r="S430">
            <v>0</v>
          </cell>
          <cell r="T430">
            <v>0</v>
          </cell>
          <cell r="U430">
            <v>0</v>
          </cell>
          <cell r="V430">
            <v>0</v>
          </cell>
          <cell r="W430">
            <v>0</v>
          </cell>
          <cell r="X430">
            <v>0</v>
          </cell>
          <cell r="Y430">
            <v>0</v>
          </cell>
          <cell r="Z430">
            <v>0</v>
          </cell>
          <cell r="AA430">
            <v>2628335</v>
          </cell>
          <cell r="AB430">
            <v>657083</v>
          </cell>
          <cell r="AC430">
            <v>657084</v>
          </cell>
          <cell r="AD430">
            <v>657084</v>
          </cell>
          <cell r="AE430">
            <v>657084</v>
          </cell>
          <cell r="AF430">
            <v>0</v>
          </cell>
          <cell r="AG430">
            <v>0</v>
          </cell>
          <cell r="AH430">
            <v>0</v>
          </cell>
          <cell r="AI430">
            <v>0</v>
          </cell>
          <cell r="AJ430">
            <v>0</v>
          </cell>
          <cell r="AK430">
            <v>0</v>
          </cell>
          <cell r="AL430">
            <v>0</v>
          </cell>
          <cell r="AM430">
            <v>0</v>
          </cell>
          <cell r="AN430">
            <v>0</v>
          </cell>
          <cell r="AO430">
            <v>0</v>
          </cell>
          <cell r="AP430">
            <v>0</v>
          </cell>
          <cell r="AQ430">
            <v>0</v>
          </cell>
          <cell r="AR430">
            <v>0</v>
          </cell>
          <cell r="AS430">
            <v>0</v>
          </cell>
          <cell r="AT430">
            <v>0</v>
          </cell>
          <cell r="AU430">
            <v>0</v>
          </cell>
          <cell r="AV430">
            <v>0</v>
          </cell>
          <cell r="AW430">
            <v>0</v>
          </cell>
          <cell r="AX430">
            <v>0</v>
          </cell>
          <cell r="AY430">
            <v>0</v>
          </cell>
          <cell r="AZ430">
            <v>-21666874</v>
          </cell>
          <cell r="BA430">
            <v>-4831869</v>
          </cell>
          <cell r="BB430">
            <v>-5250756</v>
          </cell>
          <cell r="BC430">
            <v>-5623435</v>
          </cell>
          <cell r="BD430">
            <v>-5960814</v>
          </cell>
          <cell r="BE430">
            <v>0</v>
          </cell>
          <cell r="BF430">
            <v>0</v>
          </cell>
          <cell r="BG430">
            <v>0</v>
          </cell>
          <cell r="BH430">
            <v>0</v>
          </cell>
          <cell r="BI430">
            <v>0</v>
          </cell>
          <cell r="BJ430">
            <v>-4374104</v>
          </cell>
          <cell r="BK430">
            <v>-978645</v>
          </cell>
          <cell r="BL430">
            <v>-1060687</v>
          </cell>
          <cell r="BM430">
            <v>-1134127</v>
          </cell>
          <cell r="BN430">
            <v>-1200645</v>
          </cell>
          <cell r="BO430">
            <v>-17292770</v>
          </cell>
          <cell r="BP430">
            <v>-3853224</v>
          </cell>
          <cell r="BQ430">
            <v>-4190069</v>
          </cell>
          <cell r="BR430">
            <v>-4489308</v>
          </cell>
          <cell r="BS430">
            <v>-4760169</v>
          </cell>
          <cell r="BT430">
            <v>0</v>
          </cell>
          <cell r="BU430">
            <v>0</v>
          </cell>
          <cell r="BV430">
            <v>0</v>
          </cell>
          <cell r="BW430">
            <v>0</v>
          </cell>
          <cell r="BX430">
            <v>0</v>
          </cell>
        </row>
        <row r="431">
          <cell r="B431">
            <v>-10739926</v>
          </cell>
          <cell r="C431">
            <v>-2731167</v>
          </cell>
          <cell r="D431">
            <v>-3437843</v>
          </cell>
          <cell r="E431">
            <v>-725855</v>
          </cell>
          <cell r="F431">
            <v>-3845061</v>
          </cell>
          <cell r="G431">
            <v>0</v>
          </cell>
          <cell r="H431">
            <v>0</v>
          </cell>
          <cell r="I431">
            <v>0</v>
          </cell>
          <cell r="J431">
            <v>0</v>
          </cell>
          <cell r="K431">
            <v>0</v>
          </cell>
          <cell r="L431">
            <v>0</v>
          </cell>
          <cell r="M431">
            <v>0</v>
          </cell>
          <cell r="N431">
            <v>0</v>
          </cell>
          <cell r="O431">
            <v>0</v>
          </cell>
          <cell r="P431">
            <v>0</v>
          </cell>
          <cell r="Q431">
            <v>0</v>
          </cell>
          <cell r="R431">
            <v>0</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cell r="AQ431">
            <v>0</v>
          </cell>
          <cell r="AR431">
            <v>0</v>
          </cell>
          <cell r="AS431">
            <v>0</v>
          </cell>
          <cell r="AT431">
            <v>0</v>
          </cell>
          <cell r="AU431">
            <v>0</v>
          </cell>
          <cell r="AV431">
            <v>0</v>
          </cell>
          <cell r="AW431">
            <v>0</v>
          </cell>
          <cell r="AX431">
            <v>0</v>
          </cell>
          <cell r="AY431">
            <v>0</v>
          </cell>
          <cell r="AZ431">
            <v>-10739926</v>
          </cell>
          <cell r="BA431">
            <v>-2731167</v>
          </cell>
          <cell r="BB431">
            <v>-3437843</v>
          </cell>
          <cell r="BC431">
            <v>-725855</v>
          </cell>
          <cell r="BD431">
            <v>-3845061</v>
          </cell>
          <cell r="BE431">
            <v>0</v>
          </cell>
          <cell r="BF431">
            <v>0</v>
          </cell>
          <cell r="BG431">
            <v>0</v>
          </cell>
          <cell r="BH431">
            <v>0</v>
          </cell>
          <cell r="BI431">
            <v>0</v>
          </cell>
          <cell r="BJ431">
            <v>-2147983</v>
          </cell>
          <cell r="BK431">
            <v>-546232</v>
          </cell>
          <cell r="BL431">
            <v>-687569</v>
          </cell>
          <cell r="BM431">
            <v>-145172</v>
          </cell>
          <cell r="BN431">
            <v>-769010</v>
          </cell>
          <cell r="BO431">
            <v>-8591943</v>
          </cell>
          <cell r="BP431">
            <v>-2184935</v>
          </cell>
          <cell r="BQ431">
            <v>-2750274</v>
          </cell>
          <cell r="BR431">
            <v>-580683</v>
          </cell>
          <cell r="BS431">
            <v>-3076051</v>
          </cell>
          <cell r="BT431">
            <v>0</v>
          </cell>
          <cell r="BU431">
            <v>0</v>
          </cell>
          <cell r="BV431">
            <v>0</v>
          </cell>
          <cell r="BW431">
            <v>0</v>
          </cell>
          <cell r="BX431">
            <v>0</v>
          </cell>
        </row>
        <row r="432">
          <cell r="B432">
            <v>22320961</v>
          </cell>
          <cell r="C432">
            <v>7192333</v>
          </cell>
          <cell r="D432">
            <v>4134262</v>
          </cell>
          <cell r="E432">
            <v>5763639</v>
          </cell>
          <cell r="F432">
            <v>5230727</v>
          </cell>
          <cell r="G432">
            <v>11.3</v>
          </cell>
          <cell r="H432">
            <v>15.2</v>
          </cell>
          <cell r="I432">
            <v>8.6</v>
          </cell>
          <cell r="J432">
            <v>11.7</v>
          </cell>
          <cell r="K432">
            <v>10</v>
          </cell>
          <cell r="L432">
            <v>5796559</v>
          </cell>
          <cell r="M432">
            <v>1449139</v>
          </cell>
          <cell r="N432">
            <v>1449140</v>
          </cell>
          <cell r="O432">
            <v>1449140</v>
          </cell>
          <cell r="P432">
            <v>1449140</v>
          </cell>
          <cell r="Q432">
            <v>0</v>
          </cell>
          <cell r="R432">
            <v>0</v>
          </cell>
          <cell r="S432">
            <v>0</v>
          </cell>
          <cell r="T432">
            <v>0</v>
          </cell>
          <cell r="U432">
            <v>0</v>
          </cell>
          <cell r="V432">
            <v>0</v>
          </cell>
          <cell r="W432">
            <v>0</v>
          </cell>
          <cell r="X432">
            <v>0</v>
          </cell>
          <cell r="Y432">
            <v>0</v>
          </cell>
          <cell r="Z432">
            <v>0</v>
          </cell>
          <cell r="AA432">
            <v>5796559</v>
          </cell>
          <cell r="AB432">
            <v>1449139</v>
          </cell>
          <cell r="AC432">
            <v>1449140</v>
          </cell>
          <cell r="AD432">
            <v>1449140</v>
          </cell>
          <cell r="AE432">
            <v>1449140</v>
          </cell>
          <cell r="AF432">
            <v>1287853</v>
          </cell>
          <cell r="AG432">
            <v>240387</v>
          </cell>
          <cell r="AH432">
            <v>333328</v>
          </cell>
          <cell r="AI432">
            <v>345353</v>
          </cell>
          <cell r="AJ432">
            <v>368785</v>
          </cell>
          <cell r="AK432">
            <v>0</v>
          </cell>
          <cell r="AL432">
            <v>0</v>
          </cell>
          <cell r="AM432">
            <v>0</v>
          </cell>
          <cell r="AN432">
            <v>0</v>
          </cell>
          <cell r="AO432">
            <v>0</v>
          </cell>
          <cell r="AP432">
            <v>0</v>
          </cell>
          <cell r="AQ432">
            <v>0</v>
          </cell>
          <cell r="AR432">
            <v>0</v>
          </cell>
          <cell r="AS432">
            <v>0</v>
          </cell>
          <cell r="AT432">
            <v>0</v>
          </cell>
          <cell r="AU432">
            <v>1287853</v>
          </cell>
          <cell r="AV432">
            <v>240387</v>
          </cell>
          <cell r="AW432">
            <v>333328</v>
          </cell>
          <cell r="AX432">
            <v>345353</v>
          </cell>
          <cell r="AY432">
            <v>368785</v>
          </cell>
          <cell r="AZ432">
            <v>26829667</v>
          </cell>
          <cell r="BA432">
            <v>8401085</v>
          </cell>
          <cell r="BB432">
            <v>5250074</v>
          </cell>
          <cell r="BC432">
            <v>6867426</v>
          </cell>
          <cell r="BD432">
            <v>6311082</v>
          </cell>
          <cell r="BE432">
            <v>0</v>
          </cell>
          <cell r="BF432">
            <v>0</v>
          </cell>
          <cell r="BG432">
            <v>0</v>
          </cell>
          <cell r="BH432">
            <v>0</v>
          </cell>
          <cell r="BI432">
            <v>0</v>
          </cell>
          <cell r="BJ432">
            <v>5365934</v>
          </cell>
          <cell r="BK432">
            <v>1680217</v>
          </cell>
          <cell r="BL432">
            <v>1050015</v>
          </cell>
          <cell r="BM432">
            <v>1373485</v>
          </cell>
          <cell r="BN432">
            <v>1262217</v>
          </cell>
          <cell r="BO432">
            <v>21463733</v>
          </cell>
          <cell r="BP432">
            <v>6720868</v>
          </cell>
          <cell r="BQ432">
            <v>4200059</v>
          </cell>
          <cell r="BR432">
            <v>5493941</v>
          </cell>
          <cell r="BS432">
            <v>5048865</v>
          </cell>
          <cell r="BT432">
            <v>10.9</v>
          </cell>
          <cell r="BU432">
            <v>14.2</v>
          </cell>
          <cell r="BV432">
            <v>8.6999999999999993</v>
          </cell>
          <cell r="BW432">
            <v>11.1</v>
          </cell>
          <cell r="BX432">
            <v>9.6999999999999993</v>
          </cell>
        </row>
        <row r="433">
          <cell r="B433">
            <v>-12016353</v>
          </cell>
          <cell r="C433">
            <v>-3344842</v>
          </cell>
          <cell r="D433">
            <v>-3424235</v>
          </cell>
          <cell r="E433">
            <v>-2781784</v>
          </cell>
          <cell r="F433">
            <v>-2465492</v>
          </cell>
          <cell r="G433">
            <v>-28.1</v>
          </cell>
          <cell r="H433">
            <v>-39.5</v>
          </cell>
          <cell r="I433">
            <v>-35.4</v>
          </cell>
          <cell r="J433">
            <v>-24.7</v>
          </cell>
          <cell r="K433">
            <v>-18.5</v>
          </cell>
          <cell r="L433">
            <v>1017676</v>
          </cell>
          <cell r="M433">
            <v>196490</v>
          </cell>
          <cell r="N433">
            <v>276680</v>
          </cell>
          <cell r="O433">
            <v>250305</v>
          </cell>
          <cell r="P433">
            <v>294201</v>
          </cell>
          <cell r="Q433">
            <v>0</v>
          </cell>
          <cell r="R433">
            <v>0</v>
          </cell>
          <cell r="S433">
            <v>0</v>
          </cell>
          <cell r="T433">
            <v>0</v>
          </cell>
          <cell r="U433">
            <v>0</v>
          </cell>
          <cell r="V433">
            <v>0</v>
          </cell>
          <cell r="W433">
            <v>0</v>
          </cell>
          <cell r="X433">
            <v>0</v>
          </cell>
          <cell r="Y433">
            <v>0</v>
          </cell>
          <cell r="Z433">
            <v>0</v>
          </cell>
          <cell r="AA433">
            <v>1017676</v>
          </cell>
          <cell r="AB433">
            <v>196490</v>
          </cell>
          <cell r="AC433">
            <v>276680</v>
          </cell>
          <cell r="AD433">
            <v>250305</v>
          </cell>
          <cell r="AE433">
            <v>294201</v>
          </cell>
          <cell r="AF433">
            <v>98607</v>
          </cell>
          <cell r="AG433">
            <v>29867</v>
          </cell>
          <cell r="AH433">
            <v>30836</v>
          </cell>
          <cell r="AI433">
            <v>29732</v>
          </cell>
          <cell r="AJ433">
            <v>8172</v>
          </cell>
          <cell r="AK433">
            <v>88779</v>
          </cell>
          <cell r="AL433">
            <v>27410</v>
          </cell>
          <cell r="AM433">
            <v>28379</v>
          </cell>
          <cell r="AN433">
            <v>27275</v>
          </cell>
          <cell r="AO433">
            <v>5715</v>
          </cell>
          <cell r="AP433">
            <v>0</v>
          </cell>
          <cell r="AQ433">
            <v>0</v>
          </cell>
          <cell r="AR433">
            <v>0</v>
          </cell>
          <cell r="AS433">
            <v>0</v>
          </cell>
          <cell r="AT433">
            <v>0</v>
          </cell>
          <cell r="AU433">
            <v>9828</v>
          </cell>
          <cell r="AV433">
            <v>2457</v>
          </cell>
          <cell r="AW433">
            <v>2457</v>
          </cell>
          <cell r="AX433">
            <v>2457</v>
          </cell>
          <cell r="AY433">
            <v>2457</v>
          </cell>
          <cell r="AZ433">
            <v>-11097284</v>
          </cell>
          <cell r="BA433">
            <v>-3178219</v>
          </cell>
          <cell r="BB433">
            <v>-3178391</v>
          </cell>
          <cell r="BC433">
            <v>-2561211</v>
          </cell>
          <cell r="BD433">
            <v>-2179463</v>
          </cell>
          <cell r="BE433">
            <v>0</v>
          </cell>
          <cell r="BF433">
            <v>0</v>
          </cell>
          <cell r="BG433">
            <v>0</v>
          </cell>
          <cell r="BH433">
            <v>0</v>
          </cell>
          <cell r="BI433">
            <v>0</v>
          </cell>
          <cell r="BJ433">
            <v>0</v>
          </cell>
          <cell r="BK433">
            <v>0</v>
          </cell>
          <cell r="BL433">
            <v>0</v>
          </cell>
          <cell r="BM433">
            <v>0</v>
          </cell>
          <cell r="BN433">
            <v>0</v>
          </cell>
          <cell r="BO433">
            <v>-11097284</v>
          </cell>
          <cell r="BP433">
            <v>-3178219</v>
          </cell>
          <cell r="BQ433">
            <v>-3178391</v>
          </cell>
          <cell r="BR433">
            <v>-2561211</v>
          </cell>
          <cell r="BS433">
            <v>-2179463</v>
          </cell>
          <cell r="BT433">
            <v>-26</v>
          </cell>
          <cell r="BU433">
            <v>-37.5</v>
          </cell>
          <cell r="BV433">
            <v>-32.9</v>
          </cell>
          <cell r="BW433">
            <v>-22.8</v>
          </cell>
          <cell r="BX433">
            <v>-16.3</v>
          </cell>
        </row>
        <row r="434">
          <cell r="B434">
            <v>-128671</v>
          </cell>
          <cell r="C434">
            <v>-44468</v>
          </cell>
          <cell r="D434">
            <v>-21708</v>
          </cell>
          <cell r="E434">
            <v>-15642</v>
          </cell>
          <cell r="F434">
            <v>-46853</v>
          </cell>
          <cell r="G434">
            <v>-17.2</v>
          </cell>
          <cell r="H434">
            <v>-23.6</v>
          </cell>
          <cell r="I434">
            <v>-11.5</v>
          </cell>
          <cell r="J434">
            <v>-8.3000000000000007</v>
          </cell>
          <cell r="K434">
            <v>-25.6</v>
          </cell>
          <cell r="L434">
            <v>890732</v>
          </cell>
          <cell r="M434">
            <v>387430</v>
          </cell>
          <cell r="N434">
            <v>0</v>
          </cell>
          <cell r="O434">
            <v>0</v>
          </cell>
          <cell r="P434">
            <v>503302</v>
          </cell>
          <cell r="Q434">
            <v>0</v>
          </cell>
          <cell r="R434">
            <v>0</v>
          </cell>
          <cell r="S434">
            <v>0</v>
          </cell>
          <cell r="T434">
            <v>0</v>
          </cell>
          <cell r="U434">
            <v>0</v>
          </cell>
          <cell r="V434">
            <v>0</v>
          </cell>
          <cell r="W434">
            <v>0</v>
          </cell>
          <cell r="X434">
            <v>0</v>
          </cell>
          <cell r="Y434">
            <v>0</v>
          </cell>
          <cell r="Z434">
            <v>0</v>
          </cell>
          <cell r="AA434">
            <v>890732</v>
          </cell>
          <cell r="AB434">
            <v>387430</v>
          </cell>
          <cell r="AC434">
            <v>0</v>
          </cell>
          <cell r="AD434">
            <v>0</v>
          </cell>
          <cell r="AE434">
            <v>503302</v>
          </cell>
          <cell r="AF434">
            <v>656003</v>
          </cell>
          <cell r="AG434">
            <v>260700</v>
          </cell>
          <cell r="AH434">
            <v>0</v>
          </cell>
          <cell r="AI434">
            <v>0</v>
          </cell>
          <cell r="AJ434">
            <v>395303</v>
          </cell>
          <cell r="AK434">
            <v>0</v>
          </cell>
          <cell r="AL434">
            <v>0</v>
          </cell>
          <cell r="AM434">
            <v>0</v>
          </cell>
          <cell r="AN434">
            <v>0</v>
          </cell>
          <cell r="AO434">
            <v>0</v>
          </cell>
          <cell r="AP434">
            <v>0</v>
          </cell>
          <cell r="AQ434">
            <v>0</v>
          </cell>
          <cell r="AR434">
            <v>0</v>
          </cell>
          <cell r="AS434">
            <v>0</v>
          </cell>
          <cell r="AT434">
            <v>0</v>
          </cell>
          <cell r="AU434">
            <v>656003</v>
          </cell>
          <cell r="AV434">
            <v>260700</v>
          </cell>
          <cell r="AW434">
            <v>0</v>
          </cell>
          <cell r="AX434">
            <v>0</v>
          </cell>
          <cell r="AY434">
            <v>395303</v>
          </cell>
          <cell r="AZ434">
            <v>106058</v>
          </cell>
          <cell r="BA434">
            <v>82262</v>
          </cell>
          <cell r="BB434">
            <v>-21708</v>
          </cell>
          <cell r="BC434">
            <v>-15642</v>
          </cell>
          <cell r="BD434">
            <v>61146</v>
          </cell>
          <cell r="BE434">
            <v>0</v>
          </cell>
          <cell r="BF434">
            <v>0</v>
          </cell>
          <cell r="BG434">
            <v>0</v>
          </cell>
          <cell r="BH434">
            <v>0</v>
          </cell>
          <cell r="BI434">
            <v>0</v>
          </cell>
          <cell r="BJ434">
            <v>0</v>
          </cell>
          <cell r="BK434">
            <v>0</v>
          </cell>
          <cell r="BL434">
            <v>0</v>
          </cell>
          <cell r="BM434">
            <v>0</v>
          </cell>
          <cell r="BN434">
            <v>0</v>
          </cell>
          <cell r="BO434">
            <v>106058</v>
          </cell>
          <cell r="BP434">
            <v>82262</v>
          </cell>
          <cell r="BQ434">
            <v>-21708</v>
          </cell>
          <cell r="BR434">
            <v>-15642</v>
          </cell>
          <cell r="BS434">
            <v>61146</v>
          </cell>
          <cell r="BT434">
            <v>14.2</v>
          </cell>
          <cell r="BU434">
            <v>43.6</v>
          </cell>
          <cell r="BV434">
            <v>-11.5</v>
          </cell>
          <cell r="BW434">
            <v>-8.3000000000000007</v>
          </cell>
          <cell r="BX434">
            <v>33.4</v>
          </cell>
        </row>
        <row r="435">
          <cell r="B435">
            <v>480</v>
          </cell>
          <cell r="C435">
            <v>480</v>
          </cell>
          <cell r="D435">
            <v>0</v>
          </cell>
          <cell r="E435">
            <v>0</v>
          </cell>
          <cell r="F435">
            <v>0</v>
          </cell>
          <cell r="G435">
            <v>4.9000000000000004</v>
          </cell>
          <cell r="H435">
            <v>11.7</v>
          </cell>
          <cell r="I435">
            <v>0</v>
          </cell>
          <cell r="J435">
            <v>0</v>
          </cell>
          <cell r="K435">
            <v>0</v>
          </cell>
          <cell r="L435">
            <v>496</v>
          </cell>
          <cell r="M435">
            <v>0</v>
          </cell>
          <cell r="N435">
            <v>0</v>
          </cell>
          <cell r="O435">
            <v>496</v>
          </cell>
          <cell r="P435">
            <v>0</v>
          </cell>
          <cell r="Q435">
            <v>0</v>
          </cell>
          <cell r="R435">
            <v>0</v>
          </cell>
          <cell r="S435">
            <v>0</v>
          </cell>
          <cell r="T435">
            <v>0</v>
          </cell>
          <cell r="U435">
            <v>0</v>
          </cell>
          <cell r="V435">
            <v>0</v>
          </cell>
          <cell r="W435">
            <v>0</v>
          </cell>
          <cell r="X435">
            <v>0</v>
          </cell>
          <cell r="Y435">
            <v>0</v>
          </cell>
          <cell r="Z435">
            <v>0</v>
          </cell>
          <cell r="AA435">
            <v>496</v>
          </cell>
          <cell r="AB435">
            <v>0</v>
          </cell>
          <cell r="AC435">
            <v>0</v>
          </cell>
          <cell r="AD435">
            <v>496</v>
          </cell>
          <cell r="AE435">
            <v>0</v>
          </cell>
          <cell r="AF435">
            <v>0</v>
          </cell>
          <cell r="AG435">
            <v>0</v>
          </cell>
          <cell r="AH435">
            <v>0</v>
          </cell>
          <cell r="AI435">
            <v>0</v>
          </cell>
          <cell r="AJ435">
            <v>0</v>
          </cell>
          <cell r="AK435">
            <v>0</v>
          </cell>
          <cell r="AL435">
            <v>0</v>
          </cell>
          <cell r="AM435">
            <v>0</v>
          </cell>
          <cell r="AN435">
            <v>0</v>
          </cell>
          <cell r="AO435">
            <v>0</v>
          </cell>
          <cell r="AP435">
            <v>0</v>
          </cell>
          <cell r="AQ435">
            <v>0</v>
          </cell>
          <cell r="AR435">
            <v>0</v>
          </cell>
          <cell r="AS435">
            <v>0</v>
          </cell>
          <cell r="AT435">
            <v>0</v>
          </cell>
          <cell r="AU435">
            <v>0</v>
          </cell>
          <cell r="AV435">
            <v>0</v>
          </cell>
          <cell r="AW435">
            <v>0</v>
          </cell>
          <cell r="AX435">
            <v>0</v>
          </cell>
          <cell r="AY435">
            <v>0</v>
          </cell>
          <cell r="AZ435">
            <v>976</v>
          </cell>
          <cell r="BA435">
            <v>480</v>
          </cell>
          <cell r="BB435">
            <v>0</v>
          </cell>
          <cell r="BC435">
            <v>496</v>
          </cell>
          <cell r="BD435">
            <v>0</v>
          </cell>
          <cell r="BE435">
            <v>0</v>
          </cell>
          <cell r="BF435">
            <v>0</v>
          </cell>
          <cell r="BG435">
            <v>0</v>
          </cell>
          <cell r="BH435">
            <v>0</v>
          </cell>
          <cell r="BI435">
            <v>0</v>
          </cell>
          <cell r="BJ435">
            <v>49</v>
          </cell>
          <cell r="BK435">
            <v>49</v>
          </cell>
          <cell r="BL435">
            <v>0</v>
          </cell>
          <cell r="BM435">
            <v>0</v>
          </cell>
          <cell r="BN435">
            <v>0</v>
          </cell>
          <cell r="BO435">
            <v>927</v>
          </cell>
          <cell r="BP435">
            <v>431</v>
          </cell>
          <cell r="BQ435">
            <v>0</v>
          </cell>
          <cell r="BR435">
            <v>496</v>
          </cell>
          <cell r="BS435">
            <v>0</v>
          </cell>
          <cell r="BT435">
            <v>9.4</v>
          </cell>
          <cell r="BU435">
            <v>10.5</v>
          </cell>
          <cell r="BV435">
            <v>0</v>
          </cell>
          <cell r="BW435">
            <v>30</v>
          </cell>
          <cell r="BX435">
            <v>0</v>
          </cell>
        </row>
        <row r="436">
          <cell r="B436">
            <v>0</v>
          </cell>
          <cell r="C436">
            <v>-621</v>
          </cell>
          <cell r="D436">
            <v>73</v>
          </cell>
          <cell r="E436">
            <v>136</v>
          </cell>
          <cell r="F436">
            <v>412</v>
          </cell>
          <cell r="G436">
            <v>0</v>
          </cell>
          <cell r="H436">
            <v>-2.7</v>
          </cell>
          <cell r="I436">
            <v>0.3</v>
          </cell>
          <cell r="J436">
            <v>0.6</v>
          </cell>
          <cell r="K436">
            <v>1.8</v>
          </cell>
          <cell r="L436">
            <v>0</v>
          </cell>
          <cell r="M436">
            <v>0</v>
          </cell>
          <cell r="N436">
            <v>0</v>
          </cell>
          <cell r="O436">
            <v>0</v>
          </cell>
          <cell r="P436">
            <v>0</v>
          </cell>
          <cell r="Q436">
            <v>0</v>
          </cell>
          <cell r="R436">
            <v>0</v>
          </cell>
          <cell r="S436">
            <v>0</v>
          </cell>
          <cell r="T436">
            <v>0</v>
          </cell>
          <cell r="U436">
            <v>0</v>
          </cell>
          <cell r="V436">
            <v>0</v>
          </cell>
          <cell r="W436">
            <v>0</v>
          </cell>
          <cell r="X436">
            <v>0</v>
          </cell>
          <cell r="Y436">
            <v>0</v>
          </cell>
          <cell r="Z436">
            <v>0</v>
          </cell>
          <cell r="AA436">
            <v>0</v>
          </cell>
          <cell r="AB436">
            <v>0</v>
          </cell>
          <cell r="AC436">
            <v>0</v>
          </cell>
          <cell r="AD436">
            <v>0</v>
          </cell>
          <cell r="AE436">
            <v>0</v>
          </cell>
          <cell r="AF436">
            <v>0</v>
          </cell>
          <cell r="AG436">
            <v>0</v>
          </cell>
          <cell r="AH436">
            <v>0</v>
          </cell>
          <cell r="AI436">
            <v>0</v>
          </cell>
          <cell r="AJ436">
            <v>0</v>
          </cell>
          <cell r="AK436">
            <v>0</v>
          </cell>
          <cell r="AL436">
            <v>0</v>
          </cell>
          <cell r="AM436">
            <v>0</v>
          </cell>
          <cell r="AN436">
            <v>0</v>
          </cell>
          <cell r="AO436">
            <v>0</v>
          </cell>
          <cell r="AP436">
            <v>0</v>
          </cell>
          <cell r="AQ436">
            <v>0</v>
          </cell>
          <cell r="AR436">
            <v>0</v>
          </cell>
          <cell r="AS436">
            <v>0</v>
          </cell>
          <cell r="AT436">
            <v>0</v>
          </cell>
          <cell r="AU436">
            <v>0</v>
          </cell>
          <cell r="AV436">
            <v>0</v>
          </cell>
          <cell r="AW436">
            <v>0</v>
          </cell>
          <cell r="AX436">
            <v>0</v>
          </cell>
          <cell r="AY436">
            <v>0</v>
          </cell>
          <cell r="AZ436">
            <v>0</v>
          </cell>
          <cell r="BA436">
            <v>-621</v>
          </cell>
          <cell r="BB436">
            <v>73</v>
          </cell>
          <cell r="BC436">
            <v>136</v>
          </cell>
          <cell r="BD436">
            <v>412</v>
          </cell>
          <cell r="BE436">
            <v>0</v>
          </cell>
          <cell r="BF436">
            <v>0</v>
          </cell>
          <cell r="BG436">
            <v>0</v>
          </cell>
          <cell r="BH436">
            <v>0</v>
          </cell>
          <cell r="BI436">
            <v>0</v>
          </cell>
          <cell r="BJ436">
            <v>0</v>
          </cell>
          <cell r="BK436">
            <v>0</v>
          </cell>
          <cell r="BL436">
            <v>0</v>
          </cell>
          <cell r="BM436">
            <v>0</v>
          </cell>
          <cell r="BN436">
            <v>0</v>
          </cell>
          <cell r="BO436">
            <v>0</v>
          </cell>
          <cell r="BP436">
            <v>-621</v>
          </cell>
          <cell r="BQ436">
            <v>73</v>
          </cell>
          <cell r="BR436">
            <v>136</v>
          </cell>
          <cell r="BS436">
            <v>412</v>
          </cell>
          <cell r="BT436">
            <v>0</v>
          </cell>
          <cell r="BU436">
            <v>-2.7</v>
          </cell>
          <cell r="BV436">
            <v>0.3</v>
          </cell>
          <cell r="BW436">
            <v>0.6</v>
          </cell>
          <cell r="BX436">
            <v>1.8</v>
          </cell>
        </row>
        <row r="437">
          <cell r="B437">
            <v>32700</v>
          </cell>
          <cell r="C437">
            <v>6768</v>
          </cell>
          <cell r="D437">
            <v>6825</v>
          </cell>
          <cell r="E437">
            <v>16251</v>
          </cell>
          <cell r="F437">
            <v>2856</v>
          </cell>
          <cell r="G437">
            <v>16.100000000000001</v>
          </cell>
          <cell r="H437">
            <v>16</v>
          </cell>
          <cell r="I437">
            <v>15.2</v>
          </cell>
          <cell r="J437">
            <v>29.7</v>
          </cell>
          <cell r="K437">
            <v>4.5999999999999996</v>
          </cell>
          <cell r="L437">
            <v>0</v>
          </cell>
          <cell r="M437">
            <v>0</v>
          </cell>
          <cell r="N437">
            <v>0</v>
          </cell>
          <cell r="O437">
            <v>0</v>
          </cell>
          <cell r="P437">
            <v>0</v>
          </cell>
          <cell r="Q437">
            <v>0</v>
          </cell>
          <cell r="R437">
            <v>0</v>
          </cell>
          <cell r="S437">
            <v>0</v>
          </cell>
          <cell r="T437">
            <v>0</v>
          </cell>
          <cell r="U437">
            <v>0</v>
          </cell>
          <cell r="V437">
            <v>0</v>
          </cell>
          <cell r="W437">
            <v>0</v>
          </cell>
          <cell r="X437">
            <v>0</v>
          </cell>
          <cell r="Y437">
            <v>0</v>
          </cell>
          <cell r="Z437">
            <v>0</v>
          </cell>
          <cell r="AA437">
            <v>0</v>
          </cell>
          <cell r="AB437">
            <v>0</v>
          </cell>
          <cell r="AC437">
            <v>0</v>
          </cell>
          <cell r="AD437">
            <v>0</v>
          </cell>
          <cell r="AE437">
            <v>0</v>
          </cell>
          <cell r="AF437">
            <v>0</v>
          </cell>
          <cell r="AG437">
            <v>0</v>
          </cell>
          <cell r="AH437">
            <v>0</v>
          </cell>
          <cell r="AI437">
            <v>0</v>
          </cell>
          <cell r="AJ437">
            <v>0</v>
          </cell>
          <cell r="AK437">
            <v>0</v>
          </cell>
          <cell r="AL437">
            <v>0</v>
          </cell>
          <cell r="AM437">
            <v>0</v>
          </cell>
          <cell r="AN437">
            <v>0</v>
          </cell>
          <cell r="AO437">
            <v>0</v>
          </cell>
          <cell r="AP437">
            <v>0</v>
          </cell>
          <cell r="AQ437">
            <v>0</v>
          </cell>
          <cell r="AR437">
            <v>0</v>
          </cell>
          <cell r="AS437">
            <v>0</v>
          </cell>
          <cell r="AT437">
            <v>0</v>
          </cell>
          <cell r="AU437">
            <v>0</v>
          </cell>
          <cell r="AV437">
            <v>0</v>
          </cell>
          <cell r="AW437">
            <v>0</v>
          </cell>
          <cell r="AX437">
            <v>0</v>
          </cell>
          <cell r="AY437">
            <v>0</v>
          </cell>
          <cell r="AZ437">
            <v>32700</v>
          </cell>
          <cell r="BA437">
            <v>6768</v>
          </cell>
          <cell r="BB437">
            <v>6825</v>
          </cell>
          <cell r="BC437">
            <v>16251</v>
          </cell>
          <cell r="BD437">
            <v>2856</v>
          </cell>
          <cell r="BE437">
            <v>0</v>
          </cell>
          <cell r="BF437">
            <v>0</v>
          </cell>
          <cell r="BG437">
            <v>0</v>
          </cell>
          <cell r="BH437">
            <v>0</v>
          </cell>
          <cell r="BI437">
            <v>0</v>
          </cell>
          <cell r="BJ437">
            <v>6540</v>
          </cell>
          <cell r="BK437">
            <v>1354</v>
          </cell>
          <cell r="BL437">
            <v>1365</v>
          </cell>
          <cell r="BM437">
            <v>3250</v>
          </cell>
          <cell r="BN437">
            <v>571</v>
          </cell>
          <cell r="BO437">
            <v>26160</v>
          </cell>
          <cell r="BP437">
            <v>5414</v>
          </cell>
          <cell r="BQ437">
            <v>5460</v>
          </cell>
          <cell r="BR437">
            <v>13001</v>
          </cell>
          <cell r="BS437">
            <v>2285</v>
          </cell>
          <cell r="BT437">
            <v>12.8</v>
          </cell>
          <cell r="BU437">
            <v>12.8</v>
          </cell>
          <cell r="BV437">
            <v>12.1</v>
          </cell>
          <cell r="BW437">
            <v>23.7</v>
          </cell>
          <cell r="BX437">
            <v>3.7</v>
          </cell>
        </row>
        <row r="438">
          <cell r="B438">
            <v>39368</v>
          </cell>
          <cell r="C438">
            <v>-12789</v>
          </cell>
          <cell r="D438">
            <v>-2886</v>
          </cell>
          <cell r="E438">
            <v>20492</v>
          </cell>
          <cell r="F438">
            <v>34551</v>
          </cell>
          <cell r="G438">
            <v>1.7</v>
          </cell>
          <cell r="H438">
            <v>-2.2000000000000002</v>
          </cell>
          <cell r="I438">
            <v>-0.5</v>
          </cell>
          <cell r="J438">
            <v>3.4</v>
          </cell>
          <cell r="K438">
            <v>5.8</v>
          </cell>
          <cell r="L438">
            <v>0</v>
          </cell>
          <cell r="M438">
            <v>0</v>
          </cell>
          <cell r="N438">
            <v>0</v>
          </cell>
          <cell r="O438">
            <v>0</v>
          </cell>
          <cell r="P438">
            <v>0</v>
          </cell>
          <cell r="Q438">
            <v>0</v>
          </cell>
          <cell r="R438">
            <v>0</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cell r="AQ438">
            <v>0</v>
          </cell>
          <cell r="AR438">
            <v>0</v>
          </cell>
          <cell r="AS438">
            <v>0</v>
          </cell>
          <cell r="AT438">
            <v>0</v>
          </cell>
          <cell r="AU438">
            <v>0</v>
          </cell>
          <cell r="AV438">
            <v>0</v>
          </cell>
          <cell r="AW438">
            <v>0</v>
          </cell>
          <cell r="AX438">
            <v>0</v>
          </cell>
          <cell r="AY438">
            <v>0</v>
          </cell>
          <cell r="AZ438">
            <v>39368</v>
          </cell>
          <cell r="BA438">
            <v>-12789</v>
          </cell>
          <cell r="BB438">
            <v>-2886</v>
          </cell>
          <cell r="BC438">
            <v>20492</v>
          </cell>
          <cell r="BD438">
            <v>34551</v>
          </cell>
          <cell r="BE438">
            <v>0</v>
          </cell>
          <cell r="BF438">
            <v>0</v>
          </cell>
          <cell r="BG438">
            <v>0</v>
          </cell>
          <cell r="BH438">
            <v>0</v>
          </cell>
          <cell r="BI438">
            <v>0</v>
          </cell>
          <cell r="BJ438">
            <v>25727</v>
          </cell>
          <cell r="BK438">
            <v>5691</v>
          </cell>
          <cell r="BL438">
            <v>4529</v>
          </cell>
          <cell r="BM438">
            <v>5662</v>
          </cell>
          <cell r="BN438">
            <v>9845</v>
          </cell>
          <cell r="BO438">
            <v>13641</v>
          </cell>
          <cell r="BP438">
            <v>-18480</v>
          </cell>
          <cell r="BQ438">
            <v>-7415</v>
          </cell>
          <cell r="BR438">
            <v>14830</v>
          </cell>
          <cell r="BS438">
            <v>24706</v>
          </cell>
          <cell r="BT438">
            <v>0.6</v>
          </cell>
          <cell r="BU438">
            <v>-3.2</v>
          </cell>
          <cell r="BV438">
            <v>-1.3</v>
          </cell>
          <cell r="BW438">
            <v>2.5</v>
          </cell>
          <cell r="BX438">
            <v>4.0999999999999996</v>
          </cell>
        </row>
        <row r="439">
          <cell r="B439">
            <v>345352</v>
          </cell>
          <cell r="C439">
            <v>9929</v>
          </cell>
          <cell r="D439">
            <v>11956</v>
          </cell>
          <cell r="E439">
            <v>12427</v>
          </cell>
          <cell r="F439">
            <v>311040</v>
          </cell>
          <cell r="G439">
            <v>15.6</v>
          </cell>
          <cell r="H439">
            <v>2.2999999999999998</v>
          </cell>
          <cell r="I439">
            <v>2.7</v>
          </cell>
          <cell r="J439">
            <v>2.9</v>
          </cell>
          <cell r="K439">
            <v>33.799999999999997</v>
          </cell>
          <cell r="L439">
            <v>0</v>
          </cell>
          <cell r="M439">
            <v>0</v>
          </cell>
          <cell r="N439">
            <v>0</v>
          </cell>
          <cell r="O439">
            <v>0</v>
          </cell>
          <cell r="P439">
            <v>0</v>
          </cell>
          <cell r="Q439">
            <v>0</v>
          </cell>
          <cell r="R439">
            <v>0</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0</v>
          </cell>
          <cell r="AP439">
            <v>0</v>
          </cell>
          <cell r="AQ439">
            <v>0</v>
          </cell>
          <cell r="AR439">
            <v>0</v>
          </cell>
          <cell r="AS439">
            <v>0</v>
          </cell>
          <cell r="AT439">
            <v>0</v>
          </cell>
          <cell r="AU439">
            <v>0</v>
          </cell>
          <cell r="AV439">
            <v>0</v>
          </cell>
          <cell r="AW439">
            <v>0</v>
          </cell>
          <cell r="AX439">
            <v>0</v>
          </cell>
          <cell r="AY439">
            <v>0</v>
          </cell>
          <cell r="AZ439">
            <v>345352</v>
          </cell>
          <cell r="BA439">
            <v>9929</v>
          </cell>
          <cell r="BB439">
            <v>11956</v>
          </cell>
          <cell r="BC439">
            <v>12427</v>
          </cell>
          <cell r="BD439">
            <v>311040</v>
          </cell>
          <cell r="BE439">
            <v>0</v>
          </cell>
          <cell r="BF439">
            <v>0</v>
          </cell>
          <cell r="BG439">
            <v>0</v>
          </cell>
          <cell r="BH439">
            <v>0</v>
          </cell>
          <cell r="BI439">
            <v>0</v>
          </cell>
          <cell r="BJ439">
            <v>34536</v>
          </cell>
          <cell r="BK439">
            <v>993</v>
          </cell>
          <cell r="BL439">
            <v>1196</v>
          </cell>
          <cell r="BM439">
            <v>1243</v>
          </cell>
          <cell r="BN439">
            <v>31104</v>
          </cell>
          <cell r="BO439">
            <v>310816</v>
          </cell>
          <cell r="BP439">
            <v>8936</v>
          </cell>
          <cell r="BQ439">
            <v>10760</v>
          </cell>
          <cell r="BR439">
            <v>11184</v>
          </cell>
          <cell r="BS439">
            <v>279936</v>
          </cell>
          <cell r="BT439">
            <v>14</v>
          </cell>
          <cell r="BU439">
            <v>2.1</v>
          </cell>
          <cell r="BV439">
            <v>2.5</v>
          </cell>
          <cell r="BW439">
            <v>2.6</v>
          </cell>
          <cell r="BX439">
            <v>30.4</v>
          </cell>
        </row>
        <row r="440">
          <cell r="B440">
            <v>0</v>
          </cell>
          <cell r="C440">
            <v>0</v>
          </cell>
          <cell r="D440">
            <v>0</v>
          </cell>
          <cell r="E440">
            <v>0</v>
          </cell>
          <cell r="F440">
            <v>0</v>
          </cell>
          <cell r="G440">
            <v>0</v>
          </cell>
          <cell r="H440">
            <v>0</v>
          </cell>
          <cell r="I440">
            <v>0</v>
          </cell>
          <cell r="J440">
            <v>0</v>
          </cell>
          <cell r="K440">
            <v>0</v>
          </cell>
          <cell r="L440">
            <v>0</v>
          </cell>
          <cell r="M440">
            <v>0</v>
          </cell>
          <cell r="N440">
            <v>0</v>
          </cell>
          <cell r="O440">
            <v>0</v>
          </cell>
          <cell r="P440">
            <v>0</v>
          </cell>
          <cell r="Q440">
            <v>0</v>
          </cell>
          <cell r="R440">
            <v>0</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cell r="AQ440">
            <v>0</v>
          </cell>
          <cell r="AR440">
            <v>0</v>
          </cell>
          <cell r="AS440">
            <v>0</v>
          </cell>
          <cell r="AT440">
            <v>0</v>
          </cell>
          <cell r="AU440">
            <v>0</v>
          </cell>
          <cell r="AV440">
            <v>0</v>
          </cell>
          <cell r="AW440">
            <v>0</v>
          </cell>
          <cell r="AX440">
            <v>0</v>
          </cell>
          <cell r="AY440">
            <v>0</v>
          </cell>
          <cell r="AZ440">
            <v>0</v>
          </cell>
          <cell r="BA440">
            <v>0</v>
          </cell>
          <cell r="BB440">
            <v>0</v>
          </cell>
          <cell r="BC440">
            <v>0</v>
          </cell>
          <cell r="BD440">
            <v>0</v>
          </cell>
          <cell r="BE440">
            <v>0</v>
          </cell>
          <cell r="BF440">
            <v>0</v>
          </cell>
          <cell r="BG440">
            <v>0</v>
          </cell>
          <cell r="BH440">
            <v>0</v>
          </cell>
          <cell r="BI440">
            <v>0</v>
          </cell>
          <cell r="BJ440">
            <v>0</v>
          </cell>
          <cell r="BK440">
            <v>0</v>
          </cell>
          <cell r="BL440">
            <v>0</v>
          </cell>
          <cell r="BM440">
            <v>0</v>
          </cell>
          <cell r="BN440">
            <v>0</v>
          </cell>
          <cell r="BO440">
            <v>0</v>
          </cell>
          <cell r="BP440">
            <v>0</v>
          </cell>
          <cell r="BQ440">
            <v>0</v>
          </cell>
          <cell r="BR440">
            <v>0</v>
          </cell>
          <cell r="BS440">
            <v>0</v>
          </cell>
          <cell r="BT440">
            <v>0</v>
          </cell>
          <cell r="BU440">
            <v>0</v>
          </cell>
          <cell r="BV440">
            <v>0</v>
          </cell>
          <cell r="BW440">
            <v>0</v>
          </cell>
          <cell r="BX440">
            <v>0</v>
          </cell>
        </row>
        <row r="441">
          <cell r="B441">
            <v>0</v>
          </cell>
          <cell r="C441">
            <v>0</v>
          </cell>
          <cell r="D441">
            <v>0</v>
          </cell>
          <cell r="E441">
            <v>0</v>
          </cell>
          <cell r="F441">
            <v>0</v>
          </cell>
          <cell r="G441">
            <v>0</v>
          </cell>
          <cell r="H441">
            <v>0</v>
          </cell>
          <cell r="I441">
            <v>0</v>
          </cell>
          <cell r="J441">
            <v>0</v>
          </cell>
          <cell r="K441">
            <v>0</v>
          </cell>
          <cell r="L441">
            <v>0</v>
          </cell>
          <cell r="M441">
            <v>0</v>
          </cell>
          <cell r="N441">
            <v>0</v>
          </cell>
          <cell r="O441">
            <v>0</v>
          </cell>
          <cell r="P441">
            <v>0</v>
          </cell>
          <cell r="Q441">
            <v>0</v>
          </cell>
          <cell r="R441">
            <v>0</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cell r="AQ441">
            <v>0</v>
          </cell>
          <cell r="AR441">
            <v>0</v>
          </cell>
          <cell r="AS441">
            <v>0</v>
          </cell>
          <cell r="AT441">
            <v>0</v>
          </cell>
          <cell r="AU441">
            <v>0</v>
          </cell>
          <cell r="AV441">
            <v>0</v>
          </cell>
          <cell r="AW441">
            <v>0</v>
          </cell>
          <cell r="AX441">
            <v>0</v>
          </cell>
          <cell r="AY441">
            <v>0</v>
          </cell>
          <cell r="AZ441">
            <v>0</v>
          </cell>
          <cell r="BA441">
            <v>0</v>
          </cell>
          <cell r="BB441">
            <v>0</v>
          </cell>
          <cell r="BC441">
            <v>0</v>
          </cell>
          <cell r="BD441">
            <v>0</v>
          </cell>
          <cell r="BE441">
            <v>0</v>
          </cell>
          <cell r="BF441">
            <v>0</v>
          </cell>
          <cell r="BG441">
            <v>0</v>
          </cell>
          <cell r="BH441">
            <v>0</v>
          </cell>
          <cell r="BI441">
            <v>0</v>
          </cell>
          <cell r="BJ441">
            <v>0</v>
          </cell>
          <cell r="BK441">
            <v>0</v>
          </cell>
          <cell r="BL441">
            <v>0</v>
          </cell>
          <cell r="BM441">
            <v>0</v>
          </cell>
          <cell r="BN441">
            <v>0</v>
          </cell>
          <cell r="BO441">
            <v>0</v>
          </cell>
          <cell r="BP441">
            <v>0</v>
          </cell>
          <cell r="BQ441">
            <v>0</v>
          </cell>
          <cell r="BR441">
            <v>0</v>
          </cell>
          <cell r="BS441">
            <v>0</v>
          </cell>
          <cell r="BT441">
            <v>0</v>
          </cell>
          <cell r="BU441">
            <v>0</v>
          </cell>
          <cell r="BV441">
            <v>0</v>
          </cell>
          <cell r="BW441">
            <v>0</v>
          </cell>
          <cell r="BX441">
            <v>0</v>
          </cell>
        </row>
        <row r="442">
          <cell r="B442">
            <v>0</v>
          </cell>
          <cell r="C442">
            <v>0</v>
          </cell>
          <cell r="D442">
            <v>0</v>
          </cell>
          <cell r="E442">
            <v>0</v>
          </cell>
          <cell r="F442">
            <v>0</v>
          </cell>
          <cell r="G442">
            <v>0</v>
          </cell>
          <cell r="H442">
            <v>0</v>
          </cell>
          <cell r="I442">
            <v>0</v>
          </cell>
          <cell r="J442">
            <v>0</v>
          </cell>
          <cell r="K442">
            <v>0</v>
          </cell>
          <cell r="L442">
            <v>0</v>
          </cell>
          <cell r="M442">
            <v>0</v>
          </cell>
          <cell r="N442">
            <v>0</v>
          </cell>
          <cell r="O442">
            <v>0</v>
          </cell>
          <cell r="P442">
            <v>0</v>
          </cell>
          <cell r="Q442">
            <v>0</v>
          </cell>
          <cell r="R442">
            <v>0</v>
          </cell>
          <cell r="S442">
            <v>0</v>
          </cell>
          <cell r="T442">
            <v>0</v>
          </cell>
          <cell r="U442">
            <v>0</v>
          </cell>
          <cell r="V442">
            <v>0</v>
          </cell>
          <cell r="W442">
            <v>0</v>
          </cell>
          <cell r="X442">
            <v>0</v>
          </cell>
          <cell r="Y442">
            <v>0</v>
          </cell>
          <cell r="Z442">
            <v>0</v>
          </cell>
          <cell r="AA442">
            <v>0</v>
          </cell>
          <cell r="AB442">
            <v>0</v>
          </cell>
          <cell r="AC442">
            <v>0</v>
          </cell>
          <cell r="AD442">
            <v>0</v>
          </cell>
          <cell r="AE442">
            <v>0</v>
          </cell>
          <cell r="AF442">
            <v>0</v>
          </cell>
          <cell r="AG442">
            <v>0</v>
          </cell>
          <cell r="AH442">
            <v>0</v>
          </cell>
          <cell r="AI442">
            <v>0</v>
          </cell>
          <cell r="AJ442">
            <v>0</v>
          </cell>
          <cell r="AK442">
            <v>0</v>
          </cell>
          <cell r="AL442">
            <v>0</v>
          </cell>
          <cell r="AM442">
            <v>0</v>
          </cell>
          <cell r="AN442">
            <v>0</v>
          </cell>
          <cell r="AO442">
            <v>0</v>
          </cell>
          <cell r="AP442">
            <v>0</v>
          </cell>
          <cell r="AQ442">
            <v>0</v>
          </cell>
          <cell r="AR442">
            <v>0</v>
          </cell>
          <cell r="AS442">
            <v>0</v>
          </cell>
          <cell r="AT442">
            <v>0</v>
          </cell>
          <cell r="AU442">
            <v>0</v>
          </cell>
          <cell r="AV442">
            <v>0</v>
          </cell>
          <cell r="AW442">
            <v>0</v>
          </cell>
          <cell r="AX442">
            <v>0</v>
          </cell>
          <cell r="AY442">
            <v>0</v>
          </cell>
          <cell r="AZ442">
            <v>0</v>
          </cell>
          <cell r="BA442">
            <v>0</v>
          </cell>
          <cell r="BB442">
            <v>0</v>
          </cell>
          <cell r="BC442">
            <v>0</v>
          </cell>
          <cell r="BD442">
            <v>0</v>
          </cell>
          <cell r="BE442">
            <v>0</v>
          </cell>
          <cell r="BF442">
            <v>0</v>
          </cell>
          <cell r="BG442">
            <v>0</v>
          </cell>
          <cell r="BH442">
            <v>0</v>
          </cell>
          <cell r="BI442">
            <v>0</v>
          </cell>
          <cell r="BJ442">
            <v>0</v>
          </cell>
          <cell r="BK442">
            <v>0</v>
          </cell>
          <cell r="BL442">
            <v>0</v>
          </cell>
          <cell r="BM442">
            <v>0</v>
          </cell>
          <cell r="BN442">
            <v>0</v>
          </cell>
          <cell r="BO442">
            <v>0</v>
          </cell>
          <cell r="BP442">
            <v>0</v>
          </cell>
          <cell r="BQ442">
            <v>0</v>
          </cell>
          <cell r="BR442">
            <v>0</v>
          </cell>
          <cell r="BS442">
            <v>0</v>
          </cell>
          <cell r="BT442">
            <v>0</v>
          </cell>
          <cell r="BU442">
            <v>0</v>
          </cell>
          <cell r="BV442">
            <v>0</v>
          </cell>
          <cell r="BW442">
            <v>0</v>
          </cell>
          <cell r="BX442">
            <v>0</v>
          </cell>
        </row>
        <row r="443">
          <cell r="B443">
            <v>10593837</v>
          </cell>
          <cell r="C443">
            <v>3806790</v>
          </cell>
          <cell r="D443">
            <v>704287</v>
          </cell>
          <cell r="E443">
            <v>3015519</v>
          </cell>
          <cell r="F443">
            <v>3067241</v>
          </cell>
          <cell r="G443">
            <v>4.3</v>
          </cell>
          <cell r="H443">
            <v>6.7</v>
          </cell>
          <cell r="I443">
            <v>1.2</v>
          </cell>
          <cell r="J443">
            <v>4.9000000000000004</v>
          </cell>
          <cell r="K443">
            <v>4.5999999999999996</v>
          </cell>
          <cell r="L443">
            <v>7705463</v>
          </cell>
          <cell r="M443">
            <v>2033059</v>
          </cell>
          <cell r="N443">
            <v>1725820</v>
          </cell>
          <cell r="O443">
            <v>1699941</v>
          </cell>
          <cell r="P443">
            <v>2246643</v>
          </cell>
          <cell r="Q443">
            <v>0</v>
          </cell>
          <cell r="R443">
            <v>0</v>
          </cell>
          <cell r="S443">
            <v>0</v>
          </cell>
          <cell r="T443">
            <v>0</v>
          </cell>
          <cell r="U443">
            <v>0</v>
          </cell>
          <cell r="V443">
            <v>0</v>
          </cell>
          <cell r="W443">
            <v>0</v>
          </cell>
          <cell r="X443">
            <v>0</v>
          </cell>
          <cell r="Y443">
            <v>0</v>
          </cell>
          <cell r="Z443">
            <v>0</v>
          </cell>
          <cell r="AA443">
            <v>7705463</v>
          </cell>
          <cell r="AB443">
            <v>2033059</v>
          </cell>
          <cell r="AC443">
            <v>1725820</v>
          </cell>
          <cell r="AD443">
            <v>1699941</v>
          </cell>
          <cell r="AE443">
            <v>2246643</v>
          </cell>
          <cell r="AF443">
            <v>2042463</v>
          </cell>
          <cell r="AG443">
            <v>530954</v>
          </cell>
          <cell r="AH443">
            <v>364164</v>
          </cell>
          <cell r="AI443">
            <v>375085</v>
          </cell>
          <cell r="AJ443">
            <v>772260</v>
          </cell>
          <cell r="AK443">
            <v>88779</v>
          </cell>
          <cell r="AL443">
            <v>27410</v>
          </cell>
          <cell r="AM443">
            <v>28379</v>
          </cell>
          <cell r="AN443">
            <v>27275</v>
          </cell>
          <cell r="AO443">
            <v>5715</v>
          </cell>
          <cell r="AP443">
            <v>0</v>
          </cell>
          <cell r="AQ443">
            <v>0</v>
          </cell>
          <cell r="AR443">
            <v>0</v>
          </cell>
          <cell r="AS443">
            <v>0</v>
          </cell>
          <cell r="AT443">
            <v>0</v>
          </cell>
          <cell r="AU443">
            <v>1953684</v>
          </cell>
          <cell r="AV443">
            <v>503544</v>
          </cell>
          <cell r="AW443">
            <v>335785</v>
          </cell>
          <cell r="AX443">
            <v>347810</v>
          </cell>
          <cell r="AY443">
            <v>766545</v>
          </cell>
          <cell r="AZ443">
            <v>16256837</v>
          </cell>
          <cell r="BA443">
            <v>5308895</v>
          </cell>
          <cell r="BB443">
            <v>2065943</v>
          </cell>
          <cell r="BC443">
            <v>4340375</v>
          </cell>
          <cell r="BD443">
            <v>4541624</v>
          </cell>
          <cell r="BE443">
            <v>0</v>
          </cell>
          <cell r="BF443">
            <v>0</v>
          </cell>
          <cell r="BG443">
            <v>0</v>
          </cell>
          <cell r="BH443">
            <v>0</v>
          </cell>
          <cell r="BI443">
            <v>0</v>
          </cell>
          <cell r="BJ443">
            <v>5432786</v>
          </cell>
          <cell r="BK443">
            <v>1688304</v>
          </cell>
          <cell r="BL443">
            <v>1057105</v>
          </cell>
          <cell r="BM443">
            <v>1383640</v>
          </cell>
          <cell r="BN443">
            <v>1303737</v>
          </cell>
          <cell r="BO443">
            <v>10824051</v>
          </cell>
          <cell r="BP443">
            <v>3620591</v>
          </cell>
          <cell r="BQ443">
            <v>1008838</v>
          </cell>
          <cell r="BR443">
            <v>2956735</v>
          </cell>
          <cell r="BS443">
            <v>3237887</v>
          </cell>
          <cell r="BT443">
            <v>4.4000000000000004</v>
          </cell>
          <cell r="BU443">
            <v>6.4</v>
          </cell>
          <cell r="BV443">
            <v>1.7</v>
          </cell>
          <cell r="BW443">
            <v>4.8</v>
          </cell>
          <cell r="BX443">
            <v>4.8</v>
          </cell>
        </row>
        <row r="444">
          <cell r="B444">
            <v>743267</v>
          </cell>
          <cell r="C444">
            <v>231733</v>
          </cell>
          <cell r="D444">
            <v>206658</v>
          </cell>
          <cell r="E444">
            <v>194939</v>
          </cell>
          <cell r="F444">
            <v>109937</v>
          </cell>
          <cell r="G444">
            <v>0</v>
          </cell>
          <cell r="H444">
            <v>0</v>
          </cell>
          <cell r="I444">
            <v>0</v>
          </cell>
          <cell r="J444">
            <v>0</v>
          </cell>
          <cell r="K444">
            <v>0</v>
          </cell>
          <cell r="L444">
            <v>-1246569</v>
          </cell>
          <cell r="M444">
            <v>-198257</v>
          </cell>
          <cell r="N444">
            <v>-178475</v>
          </cell>
          <cell r="O444">
            <v>-179025</v>
          </cell>
          <cell r="P444">
            <v>-690812</v>
          </cell>
          <cell r="Q444">
            <v>0</v>
          </cell>
          <cell r="R444">
            <v>0</v>
          </cell>
          <cell r="S444">
            <v>0</v>
          </cell>
          <cell r="T444">
            <v>0</v>
          </cell>
          <cell r="U444">
            <v>0</v>
          </cell>
          <cell r="V444">
            <v>0</v>
          </cell>
          <cell r="W444">
            <v>0</v>
          </cell>
          <cell r="X444">
            <v>0</v>
          </cell>
          <cell r="Y444">
            <v>0</v>
          </cell>
          <cell r="Z444">
            <v>0</v>
          </cell>
          <cell r="AA444">
            <v>-1246569</v>
          </cell>
          <cell r="AB444">
            <v>-198257</v>
          </cell>
          <cell r="AC444">
            <v>-178475</v>
          </cell>
          <cell r="AD444">
            <v>-179025</v>
          </cell>
          <cell r="AE444">
            <v>-690812</v>
          </cell>
          <cell r="AF444">
            <v>-503302</v>
          </cell>
          <cell r="AG444">
            <v>0</v>
          </cell>
          <cell r="AH444">
            <v>0</v>
          </cell>
          <cell r="AI444">
            <v>0</v>
          </cell>
          <cell r="AJ444">
            <v>-503302</v>
          </cell>
          <cell r="AK444">
            <v>0</v>
          </cell>
          <cell r="AL444">
            <v>0</v>
          </cell>
          <cell r="AM444">
            <v>0</v>
          </cell>
          <cell r="AN444">
            <v>0</v>
          </cell>
          <cell r="AO444">
            <v>0</v>
          </cell>
          <cell r="AP444">
            <v>0</v>
          </cell>
          <cell r="AQ444">
            <v>0</v>
          </cell>
          <cell r="AR444">
            <v>0</v>
          </cell>
          <cell r="AS444">
            <v>0</v>
          </cell>
          <cell r="AT444">
            <v>0</v>
          </cell>
          <cell r="AU444">
            <v>-503302</v>
          </cell>
          <cell r="AV444">
            <v>0</v>
          </cell>
          <cell r="AW444">
            <v>0</v>
          </cell>
          <cell r="AX444">
            <v>0</v>
          </cell>
          <cell r="AY444">
            <v>-503302</v>
          </cell>
          <cell r="AZ444">
            <v>0</v>
          </cell>
          <cell r="BA444">
            <v>33476</v>
          </cell>
          <cell r="BB444">
            <v>28183</v>
          </cell>
          <cell r="BC444">
            <v>15914</v>
          </cell>
          <cell r="BD444">
            <v>-77573</v>
          </cell>
          <cell r="BE444">
            <v>0</v>
          </cell>
          <cell r="BF444">
            <v>0</v>
          </cell>
          <cell r="BG444">
            <v>0</v>
          </cell>
          <cell r="BH444">
            <v>0</v>
          </cell>
          <cell r="BI444">
            <v>0</v>
          </cell>
          <cell r="BJ444">
            <v>-1</v>
          </cell>
          <cell r="BK444">
            <v>0</v>
          </cell>
          <cell r="BL444">
            <v>0</v>
          </cell>
          <cell r="BM444">
            <v>0</v>
          </cell>
          <cell r="BN444">
            <v>-1</v>
          </cell>
          <cell r="BO444">
            <v>1</v>
          </cell>
          <cell r="BP444">
            <v>33476</v>
          </cell>
          <cell r="BQ444">
            <v>28183</v>
          </cell>
          <cell r="BR444">
            <v>15914</v>
          </cell>
          <cell r="BS444">
            <v>-77572</v>
          </cell>
          <cell r="BT444">
            <v>0</v>
          </cell>
          <cell r="BU444">
            <v>0</v>
          </cell>
          <cell r="BV444">
            <v>0</v>
          </cell>
          <cell r="BW444">
            <v>0</v>
          </cell>
          <cell r="BX444">
            <v>0</v>
          </cell>
        </row>
        <row r="445">
          <cell r="B445">
            <v>11337104</v>
          </cell>
          <cell r="C445">
            <v>4038523</v>
          </cell>
          <cell r="D445">
            <v>910945</v>
          </cell>
          <cell r="E445">
            <v>3210458</v>
          </cell>
          <cell r="F445">
            <v>3177178</v>
          </cell>
          <cell r="G445">
            <v>5</v>
          </cell>
          <cell r="H445">
            <v>7.6</v>
          </cell>
          <cell r="I445">
            <v>1.7</v>
          </cell>
          <cell r="J445">
            <v>5.6</v>
          </cell>
          <cell r="K445">
            <v>5.0999999999999996</v>
          </cell>
          <cell r="L445">
            <v>6458894</v>
          </cell>
          <cell r="M445">
            <v>1834802</v>
          </cell>
          <cell r="N445">
            <v>1547345</v>
          </cell>
          <cell r="O445">
            <v>1520916</v>
          </cell>
          <cell r="P445">
            <v>1555831</v>
          </cell>
          <cell r="Q445">
            <v>0</v>
          </cell>
          <cell r="R445">
            <v>0</v>
          </cell>
          <cell r="S445">
            <v>0</v>
          </cell>
          <cell r="T445">
            <v>0</v>
          </cell>
          <cell r="U445">
            <v>0</v>
          </cell>
          <cell r="V445">
            <v>0</v>
          </cell>
          <cell r="W445">
            <v>0</v>
          </cell>
          <cell r="X445">
            <v>0</v>
          </cell>
          <cell r="Y445">
            <v>0</v>
          </cell>
          <cell r="Z445">
            <v>0</v>
          </cell>
          <cell r="AA445">
            <v>6458894</v>
          </cell>
          <cell r="AB445">
            <v>1834802</v>
          </cell>
          <cell r="AC445">
            <v>1547345</v>
          </cell>
          <cell r="AD445">
            <v>1520916</v>
          </cell>
          <cell r="AE445">
            <v>1555831</v>
          </cell>
          <cell r="AF445">
            <v>1539161</v>
          </cell>
          <cell r="AG445">
            <v>530954</v>
          </cell>
          <cell r="AH445">
            <v>364164</v>
          </cell>
          <cell r="AI445">
            <v>375085</v>
          </cell>
          <cell r="AJ445">
            <v>268958</v>
          </cell>
          <cell r="AK445">
            <v>88779</v>
          </cell>
          <cell r="AL445">
            <v>27410</v>
          </cell>
          <cell r="AM445">
            <v>28379</v>
          </cell>
          <cell r="AN445">
            <v>27275</v>
          </cell>
          <cell r="AO445">
            <v>5715</v>
          </cell>
          <cell r="AP445">
            <v>0</v>
          </cell>
          <cell r="AQ445">
            <v>0</v>
          </cell>
          <cell r="AR445">
            <v>0</v>
          </cell>
          <cell r="AS445">
            <v>0</v>
          </cell>
          <cell r="AT445">
            <v>0</v>
          </cell>
          <cell r="AU445">
            <v>1450382</v>
          </cell>
          <cell r="AV445">
            <v>503544</v>
          </cell>
          <cell r="AW445">
            <v>335785</v>
          </cell>
          <cell r="AX445">
            <v>347810</v>
          </cell>
          <cell r="AY445">
            <v>263243</v>
          </cell>
          <cell r="AZ445">
            <v>16256837</v>
          </cell>
          <cell r="BA445">
            <v>5342371</v>
          </cell>
          <cell r="BB445">
            <v>2094126</v>
          </cell>
          <cell r="BC445">
            <v>4356289</v>
          </cell>
          <cell r="BD445">
            <v>4464051</v>
          </cell>
          <cell r="BE445">
            <v>0</v>
          </cell>
          <cell r="BF445">
            <v>0</v>
          </cell>
          <cell r="BG445">
            <v>0</v>
          </cell>
          <cell r="BH445">
            <v>0</v>
          </cell>
          <cell r="BI445">
            <v>0</v>
          </cell>
          <cell r="BJ445">
            <v>5432785</v>
          </cell>
          <cell r="BK445">
            <v>1688304</v>
          </cell>
          <cell r="BL445">
            <v>1057105</v>
          </cell>
          <cell r="BM445">
            <v>1383640</v>
          </cell>
          <cell r="BN445">
            <v>1303736</v>
          </cell>
          <cell r="BO445">
            <v>10824052</v>
          </cell>
          <cell r="BP445">
            <v>3654067</v>
          </cell>
          <cell r="BQ445">
            <v>1037021</v>
          </cell>
          <cell r="BR445">
            <v>2972649</v>
          </cell>
          <cell r="BS445">
            <v>3160315</v>
          </cell>
          <cell r="BT445">
            <v>4.8</v>
          </cell>
          <cell r="BU445">
            <v>6.9</v>
          </cell>
          <cell r="BV445">
            <v>1.9</v>
          </cell>
          <cell r="BW445">
            <v>5.2</v>
          </cell>
          <cell r="BX445">
            <v>5.0999999999999996</v>
          </cell>
        </row>
        <row r="446">
          <cell r="B446">
            <v>0</v>
          </cell>
          <cell r="C446">
            <v>0</v>
          </cell>
          <cell r="D446">
            <v>0</v>
          </cell>
          <cell r="E446">
            <v>0</v>
          </cell>
          <cell r="F446">
            <v>0</v>
          </cell>
          <cell r="G446">
            <v>0</v>
          </cell>
          <cell r="H446">
            <v>0</v>
          </cell>
          <cell r="I446">
            <v>0</v>
          </cell>
          <cell r="J446">
            <v>0</v>
          </cell>
          <cell r="K446">
            <v>0</v>
          </cell>
          <cell r="L446">
            <v>0</v>
          </cell>
          <cell r="M446">
            <v>0</v>
          </cell>
          <cell r="N446">
            <v>0</v>
          </cell>
          <cell r="O446">
            <v>0</v>
          </cell>
          <cell r="P446">
            <v>0</v>
          </cell>
          <cell r="Q446">
            <v>0</v>
          </cell>
          <cell r="R446">
            <v>0</v>
          </cell>
          <cell r="S446">
            <v>0</v>
          </cell>
          <cell r="T446">
            <v>0</v>
          </cell>
          <cell r="U446">
            <v>0</v>
          </cell>
          <cell r="V446">
            <v>0</v>
          </cell>
          <cell r="W446">
            <v>0</v>
          </cell>
          <cell r="X446">
            <v>0</v>
          </cell>
          <cell r="Y446">
            <v>0</v>
          </cell>
          <cell r="Z446">
            <v>0</v>
          </cell>
          <cell r="AA446">
            <v>0</v>
          </cell>
          <cell r="AB446">
            <v>0</v>
          </cell>
          <cell r="AC446">
            <v>0</v>
          </cell>
          <cell r="AD446">
            <v>0</v>
          </cell>
          <cell r="AE446">
            <v>0</v>
          </cell>
          <cell r="AF446">
            <v>0</v>
          </cell>
          <cell r="AG446">
            <v>0</v>
          </cell>
          <cell r="AH446">
            <v>0</v>
          </cell>
          <cell r="AI446">
            <v>0</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0</v>
          </cell>
          <cell r="BF446">
            <v>0</v>
          </cell>
          <cell r="BG446">
            <v>0</v>
          </cell>
          <cell r="BH446">
            <v>0</v>
          </cell>
          <cell r="BI446">
            <v>0</v>
          </cell>
          <cell r="BJ446">
            <v>0</v>
          </cell>
          <cell r="BK446">
            <v>0</v>
          </cell>
          <cell r="BL446">
            <v>0</v>
          </cell>
          <cell r="BM446">
            <v>0</v>
          </cell>
          <cell r="BN446">
            <v>0</v>
          </cell>
          <cell r="BO446">
            <v>0</v>
          </cell>
          <cell r="BP446">
            <v>0</v>
          </cell>
          <cell r="BQ446">
            <v>0</v>
          </cell>
          <cell r="BR446">
            <v>0</v>
          </cell>
          <cell r="BS446">
            <v>0</v>
          </cell>
          <cell r="BT446">
            <v>0</v>
          </cell>
          <cell r="BU446">
            <v>0</v>
          </cell>
          <cell r="BV446">
            <v>0</v>
          </cell>
          <cell r="BW446">
            <v>0</v>
          </cell>
          <cell r="BX446">
            <v>0</v>
          </cell>
        </row>
        <row r="447">
          <cell r="B447">
            <v>0</v>
          </cell>
          <cell r="C447">
            <v>0</v>
          </cell>
          <cell r="D447">
            <v>0</v>
          </cell>
          <cell r="E447">
            <v>0</v>
          </cell>
          <cell r="F447">
            <v>0</v>
          </cell>
          <cell r="G447">
            <v>0</v>
          </cell>
          <cell r="H447">
            <v>0</v>
          </cell>
          <cell r="I447">
            <v>0</v>
          </cell>
          <cell r="J447">
            <v>0</v>
          </cell>
          <cell r="K447">
            <v>0</v>
          </cell>
          <cell r="L447">
            <v>0</v>
          </cell>
          <cell r="M447">
            <v>0</v>
          </cell>
          <cell r="N447">
            <v>0</v>
          </cell>
          <cell r="O447">
            <v>0</v>
          </cell>
          <cell r="P447">
            <v>0</v>
          </cell>
          <cell r="Q447">
            <v>0</v>
          </cell>
          <cell r="R447">
            <v>0</v>
          </cell>
          <cell r="S447">
            <v>0</v>
          </cell>
          <cell r="T447">
            <v>0</v>
          </cell>
          <cell r="U447">
            <v>0</v>
          </cell>
          <cell r="V447">
            <v>0</v>
          </cell>
          <cell r="W447">
            <v>0</v>
          </cell>
          <cell r="X447">
            <v>0</v>
          </cell>
          <cell r="Y447">
            <v>0</v>
          </cell>
          <cell r="Z447">
            <v>0</v>
          </cell>
          <cell r="AA447">
            <v>0</v>
          </cell>
          <cell r="AB447">
            <v>0</v>
          </cell>
          <cell r="AC447">
            <v>0</v>
          </cell>
          <cell r="AD447">
            <v>0</v>
          </cell>
          <cell r="AE447">
            <v>0</v>
          </cell>
          <cell r="AF447">
            <v>0</v>
          </cell>
          <cell r="AG447">
            <v>0</v>
          </cell>
          <cell r="AH447">
            <v>0</v>
          </cell>
          <cell r="AI447">
            <v>0</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0</v>
          </cell>
          <cell r="BF447">
            <v>0</v>
          </cell>
          <cell r="BG447">
            <v>0</v>
          </cell>
          <cell r="BH447">
            <v>0</v>
          </cell>
          <cell r="BI447">
            <v>0</v>
          </cell>
          <cell r="BJ447">
            <v>0</v>
          </cell>
          <cell r="BK447">
            <v>0</v>
          </cell>
          <cell r="BL447">
            <v>0</v>
          </cell>
          <cell r="BM447">
            <v>0</v>
          </cell>
          <cell r="BN447">
            <v>0</v>
          </cell>
          <cell r="BO447">
            <v>0</v>
          </cell>
          <cell r="BP447">
            <v>0</v>
          </cell>
          <cell r="BQ447">
            <v>0</v>
          </cell>
          <cell r="BR447">
            <v>0</v>
          </cell>
          <cell r="BS447">
            <v>0</v>
          </cell>
          <cell r="BT447">
            <v>0</v>
          </cell>
          <cell r="BU447">
            <v>0</v>
          </cell>
          <cell r="BV447">
            <v>0</v>
          </cell>
          <cell r="BW447">
            <v>0</v>
          </cell>
          <cell r="BX447">
            <v>0</v>
          </cell>
        </row>
        <row r="448">
          <cell r="B448">
            <v>0</v>
          </cell>
          <cell r="C448">
            <v>0</v>
          </cell>
          <cell r="D448">
            <v>0</v>
          </cell>
          <cell r="E448">
            <v>0</v>
          </cell>
          <cell r="F448">
            <v>0</v>
          </cell>
          <cell r="G448">
            <v>0</v>
          </cell>
          <cell r="H448">
            <v>0</v>
          </cell>
          <cell r="I448">
            <v>0</v>
          </cell>
          <cell r="J448">
            <v>0</v>
          </cell>
          <cell r="K448">
            <v>0</v>
          </cell>
          <cell r="L448">
            <v>0</v>
          </cell>
          <cell r="M448">
            <v>0</v>
          </cell>
          <cell r="N448">
            <v>0</v>
          </cell>
          <cell r="O448">
            <v>0</v>
          </cell>
          <cell r="P448">
            <v>0</v>
          </cell>
          <cell r="Q448">
            <v>0</v>
          </cell>
          <cell r="R448">
            <v>0</v>
          </cell>
          <cell r="S448">
            <v>0</v>
          </cell>
          <cell r="T448">
            <v>0</v>
          </cell>
          <cell r="U448">
            <v>0</v>
          </cell>
          <cell r="V448">
            <v>0</v>
          </cell>
          <cell r="W448">
            <v>0</v>
          </cell>
          <cell r="X448">
            <v>0</v>
          </cell>
          <cell r="Y448">
            <v>0</v>
          </cell>
          <cell r="Z448">
            <v>0</v>
          </cell>
          <cell r="AA448">
            <v>0</v>
          </cell>
          <cell r="AB448">
            <v>0</v>
          </cell>
          <cell r="AC448">
            <v>0</v>
          </cell>
          <cell r="AD448">
            <v>0</v>
          </cell>
          <cell r="AE448">
            <v>0</v>
          </cell>
          <cell r="AF448">
            <v>0</v>
          </cell>
          <cell r="AG448">
            <v>0</v>
          </cell>
          <cell r="AH448">
            <v>0</v>
          </cell>
          <cell r="AI448">
            <v>0</v>
          </cell>
          <cell r="AJ448">
            <v>0</v>
          </cell>
          <cell r="AK448">
            <v>0</v>
          </cell>
          <cell r="AL448">
            <v>0</v>
          </cell>
          <cell r="AM448">
            <v>0</v>
          </cell>
          <cell r="AN448">
            <v>0</v>
          </cell>
          <cell r="AO448">
            <v>0</v>
          </cell>
          <cell r="AP448">
            <v>0</v>
          </cell>
          <cell r="AQ448">
            <v>0</v>
          </cell>
          <cell r="AR448">
            <v>0</v>
          </cell>
          <cell r="AS448">
            <v>0</v>
          </cell>
          <cell r="AT448">
            <v>0</v>
          </cell>
          <cell r="AU448">
            <v>0</v>
          </cell>
          <cell r="AV448">
            <v>0</v>
          </cell>
          <cell r="AW448">
            <v>0</v>
          </cell>
          <cell r="AX448">
            <v>0</v>
          </cell>
          <cell r="AY448">
            <v>0</v>
          </cell>
          <cell r="AZ448">
            <v>0</v>
          </cell>
          <cell r="BA448">
            <v>0</v>
          </cell>
          <cell r="BB448">
            <v>0</v>
          </cell>
          <cell r="BC448">
            <v>0</v>
          </cell>
          <cell r="BD448">
            <v>0</v>
          </cell>
          <cell r="BE448">
            <v>0</v>
          </cell>
          <cell r="BF448">
            <v>0</v>
          </cell>
          <cell r="BG448">
            <v>0</v>
          </cell>
          <cell r="BH448">
            <v>0</v>
          </cell>
          <cell r="BI448">
            <v>0</v>
          </cell>
          <cell r="BJ448">
            <v>0</v>
          </cell>
          <cell r="BK448">
            <v>0</v>
          </cell>
          <cell r="BL448">
            <v>0</v>
          </cell>
          <cell r="BM448">
            <v>0</v>
          </cell>
          <cell r="BN448">
            <v>0</v>
          </cell>
          <cell r="BO448">
            <v>0</v>
          </cell>
          <cell r="BP448">
            <v>0</v>
          </cell>
          <cell r="BQ448">
            <v>0</v>
          </cell>
          <cell r="BR448">
            <v>0</v>
          </cell>
          <cell r="BS448">
            <v>0</v>
          </cell>
          <cell r="BT448">
            <v>0</v>
          </cell>
          <cell r="BU448">
            <v>0</v>
          </cell>
          <cell r="BV448">
            <v>0</v>
          </cell>
          <cell r="BW448">
            <v>0</v>
          </cell>
          <cell r="BX448">
            <v>0</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t_work_period"/>
      <sheetName val="m1"/>
      <sheetName val="m2"/>
      <sheetName val="m3"/>
      <sheetName val="k1"/>
      <sheetName val="k2"/>
      <sheetName val="k3"/>
      <sheetName val="k4"/>
      <sheetName val="k5"/>
      <sheetName val="k6"/>
      <sheetName val="TimeFund"/>
      <sheetName val="list_with_co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ow r="19">
          <cell r="H19">
            <v>12</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Всего ДЗ"/>
      <sheetName val="Динамика ДЗ по счетам"/>
      <sheetName val="Мониторинг по филиалам"/>
      <sheetName val="Динамика ДЗ по сроку"/>
      <sheetName val="CPI"/>
    </sheetNames>
    <sheetDataSet>
      <sheetData sheetId="0">
        <row r="22">
          <cell r="F22">
            <v>2007</v>
          </cell>
          <cell r="H22" t="str">
            <v>октября</v>
          </cell>
        </row>
      </sheetData>
      <sheetData sheetId="1"/>
      <sheetData sheetId="2"/>
      <sheetData sheetId="3"/>
      <sheetData sheetId="4"/>
      <sheetData sheetId="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2)"/>
      <sheetName val="ДТК"/>
      <sheetName val="ОДС"/>
      <sheetName val="ДСТИ"/>
      <sheetName val="ДРБ"/>
      <sheetName val="ДКБ"/>
      <sheetName val="ДИТ"/>
      <sheetName val="Академия IT"/>
      <sheetName val="Лист9"/>
      <sheetName val="Свод"/>
      <sheetName val="Исходники"/>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Sample "/>
      <sheetName val="Свод за 2020 год"/>
      <sheetName val="B2C"/>
      <sheetName val="B2B"/>
      <sheetName val="B2G"/>
      <sheetName val="B2O"/>
      <sheetName val="акм"/>
      <sheetName val="акт"/>
      <sheetName val="алм"/>
      <sheetName val="атр"/>
      <sheetName val="вко"/>
      <sheetName val="жам"/>
      <sheetName val="зко"/>
      <sheetName val="кар"/>
      <sheetName val="кзыл"/>
      <sheetName val="кос"/>
      <sheetName val="ман"/>
      <sheetName val="пав"/>
      <sheetName val="ско"/>
      <sheetName val="юко"/>
      <sheetName val="АлТ"/>
      <sheetName val="АсТ"/>
      <sheetName val="дрб"/>
      <sheetName val="даикт"/>
      <sheetName val="дис"/>
      <sheetName val="дкб"/>
      <sheetName val="гцуст"/>
      <sheetName val="одс"/>
      <sheetName val="дсти"/>
      <sheetName val="дтк"/>
      <sheetName val="-"/>
      <sheetName val="рдта"/>
      <sheetName val="црдт"/>
      <sheetName val="врдт"/>
      <sheetName val="зрдт"/>
      <sheetName val="срдт"/>
      <sheetName val="юрдт"/>
      <sheetName val="сф"/>
      <sheetName val="Ит_ф"/>
      <sheetName val="соб"/>
      <sheetName val="--"/>
      <sheetName val="---"/>
      <sheetName val="----"/>
      <sheetName val="ЦА"/>
      <sheetName val="Центр"/>
      <sheetName val="Всего_АО"/>
      <sheetName val="Kcell"/>
      <sheetName val="ХТХ"/>
      <sheetName val="МТ-С"/>
      <sheetName val="КТ А"/>
      <sheetName val="-----"/>
      <sheetName val="ВТ"/>
      <sheetName val="------"/>
      <sheetName val="Инф"/>
      <sheetName val="Нурсат+"/>
      <sheetName val="-------"/>
      <sheetName val="Ит_АО с ДО"/>
      <sheetName val="Элиминация"/>
      <sheetName val="Итого_Конс "/>
      <sheetName val="ДТК_(неосн)"/>
      <sheetName val="ДАИКТ_(неосн)"/>
      <sheetName val="ДСТИ_(неосн)"/>
      <sheetName val="Итого"/>
      <sheetName val="Нурсат"/>
      <sheetName val="KT C"/>
    </sheetNames>
    <sheetDataSet>
      <sheetData sheetId="0" refreshError="1">
        <row r="3">
          <cell r="G3" t="str">
            <v>2 квартал</v>
          </cell>
        </row>
        <row r="4">
          <cell r="G4" t="str">
            <v>3 квартал</v>
          </cell>
        </row>
        <row r="5">
          <cell r="G5" t="str">
            <v>4 квартал</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иф1в"/>
      <sheetName val="дов до мин"/>
      <sheetName val="ОЗ-0104"/>
      <sheetName val="ЗТГ-справочник"/>
      <sheetName val="Схема"/>
      <sheetName val="7МП6"/>
      <sheetName val="ШР изменения"/>
      <sheetName val="template"/>
    </sheetNames>
    <sheetDataSet>
      <sheetData sheetId="0"/>
      <sheetData sheetId="1"/>
      <sheetData sheetId="2"/>
      <sheetData sheetId="3"/>
      <sheetData sheetId="4"/>
      <sheetData sheetId="5"/>
      <sheetData sheetId="6"/>
      <sheetData sheetId="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список по SAP"/>
      <sheetName val="Список по ТД SAP"/>
    </sheetNames>
    <sheetDataSet>
      <sheetData sheetId="0"/>
      <sheetData sheetId="1"/>
      <sheetData sheetId="2">
        <row r="1">
          <cell r="A1" t="str">
            <v>DATA0</v>
          </cell>
          <cell r="B1" t="str">
            <v>DATA0</v>
          </cell>
        </row>
        <row r="2">
          <cell r="A2">
            <v>2722</v>
          </cell>
          <cell r="B2" t="str">
            <v>АЛИМХАНОВ</v>
          </cell>
          <cell r="C2" t="str">
            <v>Б.А.</v>
          </cell>
          <cell r="D2" t="str">
            <v>A09-0050</v>
          </cell>
          <cell r="F2" t="str">
            <v>7ОКЛ</v>
          </cell>
          <cell r="G2">
            <v>105000</v>
          </cell>
          <cell r="H2" t="str">
            <v>KZT</v>
          </cell>
        </row>
        <row r="3">
          <cell r="A3">
            <v>4433</v>
          </cell>
          <cell r="B3" t="str">
            <v>ДЕНК</v>
          </cell>
          <cell r="C3" t="str">
            <v>В.А.</v>
          </cell>
          <cell r="D3" t="str">
            <v>A09-0050</v>
          </cell>
          <cell r="F3" t="str">
            <v>7ОКЛ</v>
          </cell>
          <cell r="G3">
            <v>105000</v>
          </cell>
          <cell r="H3" t="str">
            <v>KZT</v>
          </cell>
        </row>
        <row r="4">
          <cell r="A4">
            <v>4909</v>
          </cell>
          <cell r="B4" t="str">
            <v>МИНУСБАЕВ</v>
          </cell>
          <cell r="C4" t="str">
            <v>Х.А.</v>
          </cell>
          <cell r="D4" t="str">
            <v>A09-0050</v>
          </cell>
          <cell r="F4" t="str">
            <v>7ОКЛ</v>
          </cell>
          <cell r="G4">
            <v>105000</v>
          </cell>
          <cell r="H4" t="str">
            <v>KZT</v>
          </cell>
        </row>
        <row r="5">
          <cell r="A5">
            <v>6509</v>
          </cell>
          <cell r="B5" t="str">
            <v>Бекбосынов</v>
          </cell>
          <cell r="C5" t="str">
            <v>Р.К.</v>
          </cell>
          <cell r="D5" t="str">
            <v>A09-0050</v>
          </cell>
          <cell r="F5" t="str">
            <v>7ОКЛ</v>
          </cell>
          <cell r="G5">
            <v>105000</v>
          </cell>
          <cell r="H5" t="str">
            <v>KZT</v>
          </cell>
        </row>
        <row r="6">
          <cell r="A6">
            <v>8671</v>
          </cell>
          <cell r="B6" t="str">
            <v>НАСИПКАЛИЕВА</v>
          </cell>
          <cell r="C6" t="str">
            <v>О.М.</v>
          </cell>
          <cell r="D6" t="str">
            <v>B01-0047</v>
          </cell>
          <cell r="F6" t="str">
            <v>7ОКЛ</v>
          </cell>
          <cell r="G6">
            <v>180000</v>
          </cell>
          <cell r="H6" t="str">
            <v>KZT</v>
          </cell>
        </row>
        <row r="7">
          <cell r="A7">
            <v>9224</v>
          </cell>
          <cell r="B7" t="str">
            <v>КАЛДЫГУЛОВА</v>
          </cell>
          <cell r="C7" t="str">
            <v>А.К.</v>
          </cell>
          <cell r="D7" t="str">
            <v>B04-0062</v>
          </cell>
          <cell r="F7" t="str">
            <v>7ОКЛ</v>
          </cell>
          <cell r="G7">
            <v>187000</v>
          </cell>
          <cell r="H7" t="str">
            <v>KZT</v>
          </cell>
        </row>
        <row r="8">
          <cell r="A8">
            <v>9521</v>
          </cell>
          <cell r="B8" t="str">
            <v>УМБЕТОВА</v>
          </cell>
          <cell r="C8" t="str">
            <v>Ж.Н.</v>
          </cell>
          <cell r="D8" t="str">
            <v>B04-0062</v>
          </cell>
          <cell r="F8" t="str">
            <v>7ОКЛ</v>
          </cell>
          <cell r="G8">
            <v>187000</v>
          </cell>
          <cell r="H8" t="str">
            <v>KZT</v>
          </cell>
        </row>
        <row r="9">
          <cell r="A9">
            <v>9592</v>
          </cell>
          <cell r="B9" t="str">
            <v>ЫСЫКБАЕВ</v>
          </cell>
          <cell r="C9" t="str">
            <v>И.Р.</v>
          </cell>
          <cell r="D9" t="str">
            <v>A10-0032</v>
          </cell>
          <cell r="F9" t="str">
            <v>7ОКЛ</v>
          </cell>
          <cell r="G9">
            <v>106000</v>
          </cell>
          <cell r="H9" t="str">
            <v>KZT</v>
          </cell>
        </row>
        <row r="10">
          <cell r="A10">
            <v>15178</v>
          </cell>
          <cell r="B10" t="str">
            <v>Гапеева</v>
          </cell>
          <cell r="C10" t="str">
            <v>Р.А.</v>
          </cell>
          <cell r="D10" t="str">
            <v>B04-0112</v>
          </cell>
          <cell r="F10" t="str">
            <v>7ОКЛ</v>
          </cell>
          <cell r="G10">
            <v>187000</v>
          </cell>
          <cell r="H10" t="str">
            <v>KZT</v>
          </cell>
        </row>
        <row r="11">
          <cell r="A11">
            <v>16169</v>
          </cell>
          <cell r="B11" t="str">
            <v>Капанова</v>
          </cell>
          <cell r="C11" t="str">
            <v>Б.Е.</v>
          </cell>
          <cell r="D11" t="str">
            <v>B04-0112</v>
          </cell>
          <cell r="F11" t="str">
            <v>7ОКЛ</v>
          </cell>
          <cell r="G11">
            <v>187000</v>
          </cell>
          <cell r="H11" t="str">
            <v>KZT</v>
          </cell>
        </row>
        <row r="12">
          <cell r="A12">
            <v>16876</v>
          </cell>
          <cell r="B12" t="str">
            <v>БАЗАРГАЛИЕВА</v>
          </cell>
          <cell r="C12" t="str">
            <v>А.М.</v>
          </cell>
          <cell r="D12">
            <v>0</v>
          </cell>
          <cell r="E12">
            <v>0</v>
          </cell>
          <cell r="F12" t="str">
            <v>7ОКЛ</v>
          </cell>
          <cell r="G12">
            <v>0</v>
          </cell>
          <cell r="H12" t="str">
            <v>KZT</v>
          </cell>
        </row>
        <row r="13">
          <cell r="A13">
            <v>18286</v>
          </cell>
          <cell r="B13" t="str">
            <v>СМАҒУЛОВА</v>
          </cell>
          <cell r="C13" t="str">
            <v>С.А.</v>
          </cell>
          <cell r="D13" t="str">
            <v>B04-0062</v>
          </cell>
          <cell r="F13" t="str">
            <v>7ОКЛ</v>
          </cell>
          <cell r="G13">
            <v>187000</v>
          </cell>
          <cell r="H13" t="str">
            <v>KZT</v>
          </cell>
        </row>
        <row r="14">
          <cell r="A14">
            <v>18519</v>
          </cell>
          <cell r="B14" t="str">
            <v>СУРМАЧ</v>
          </cell>
          <cell r="C14" t="str">
            <v>Н.В.</v>
          </cell>
          <cell r="D14" t="str">
            <v>B04-0062</v>
          </cell>
          <cell r="F14" t="str">
            <v>7ОКЛ</v>
          </cell>
          <cell r="G14">
            <v>187000</v>
          </cell>
          <cell r="H14" t="str">
            <v>KZT</v>
          </cell>
        </row>
        <row r="15">
          <cell r="A15">
            <v>20112</v>
          </cell>
          <cell r="B15" t="str">
            <v>МУХАМЕДИЕВА</v>
          </cell>
          <cell r="C15" t="str">
            <v>С.С.</v>
          </cell>
          <cell r="D15" t="str">
            <v>B04-0062</v>
          </cell>
          <cell r="F15" t="str">
            <v>7ОКЛ</v>
          </cell>
          <cell r="G15">
            <v>187000</v>
          </cell>
          <cell r="H15" t="str">
            <v>KZT</v>
          </cell>
        </row>
        <row r="16">
          <cell r="A16">
            <v>21008</v>
          </cell>
          <cell r="B16" t="str">
            <v>Геворкянц</v>
          </cell>
          <cell r="C16" t="str">
            <v>Т.Л.</v>
          </cell>
          <cell r="D16" t="str">
            <v>B02-0039</v>
          </cell>
          <cell r="F16" t="str">
            <v>7ОКЛ</v>
          </cell>
          <cell r="G16">
            <v>137000</v>
          </cell>
          <cell r="H16" t="str">
            <v>KZT</v>
          </cell>
        </row>
        <row r="17">
          <cell r="A17">
            <v>22374</v>
          </cell>
          <cell r="B17" t="str">
            <v>Шорохова</v>
          </cell>
          <cell r="C17" t="str">
            <v>Т.А.</v>
          </cell>
          <cell r="D17" t="str">
            <v>B04-0112</v>
          </cell>
          <cell r="F17" t="str">
            <v>7ОКЛ</v>
          </cell>
          <cell r="G17">
            <v>187000</v>
          </cell>
          <cell r="H17" t="str">
            <v>KZT</v>
          </cell>
        </row>
        <row r="18">
          <cell r="A18">
            <v>24800</v>
          </cell>
          <cell r="B18" t="str">
            <v>Арабчук</v>
          </cell>
          <cell r="C18" t="str">
            <v>Н.К.</v>
          </cell>
          <cell r="D18" t="str">
            <v>B04-0062</v>
          </cell>
          <cell r="F18" t="str">
            <v>7ОКЛ</v>
          </cell>
          <cell r="G18">
            <v>187000</v>
          </cell>
          <cell r="H18" t="str">
            <v>KZT</v>
          </cell>
        </row>
        <row r="19">
          <cell r="A19">
            <v>27086</v>
          </cell>
          <cell r="B19" t="str">
            <v>ИМАНКУЛОВ</v>
          </cell>
          <cell r="C19" t="str">
            <v>К.М.</v>
          </cell>
          <cell r="D19" t="str">
            <v>B01-0040</v>
          </cell>
          <cell r="F19" t="str">
            <v>7ОКЛ</v>
          </cell>
          <cell r="G19">
            <v>130000</v>
          </cell>
          <cell r="H19" t="str">
            <v>KZT</v>
          </cell>
        </row>
        <row r="20">
          <cell r="A20">
            <v>27105</v>
          </cell>
          <cell r="B20" t="str">
            <v>КАМНЕВА</v>
          </cell>
          <cell r="C20" t="str">
            <v>Н.М.</v>
          </cell>
          <cell r="D20" t="str">
            <v>B01-0040</v>
          </cell>
          <cell r="F20" t="str">
            <v>7ОКЛ</v>
          </cell>
          <cell r="G20">
            <v>130000</v>
          </cell>
          <cell r="H20" t="str">
            <v>KZT</v>
          </cell>
        </row>
        <row r="21">
          <cell r="A21">
            <v>27340</v>
          </cell>
          <cell r="B21" t="str">
            <v>ДЖАНДАРБЕКОВА</v>
          </cell>
          <cell r="C21" t="str">
            <v>Б.К.</v>
          </cell>
          <cell r="D21" t="str">
            <v>B04-0062</v>
          </cell>
          <cell r="F21" t="str">
            <v>7ОКЛ</v>
          </cell>
          <cell r="G21">
            <v>187000</v>
          </cell>
          <cell r="H21" t="str">
            <v>KZT</v>
          </cell>
        </row>
        <row r="22">
          <cell r="A22">
            <v>27350</v>
          </cell>
          <cell r="B22" t="str">
            <v>ИБРАШЕВА</v>
          </cell>
          <cell r="C22" t="str">
            <v>Б.С.</v>
          </cell>
          <cell r="D22" t="str">
            <v>B04-0062</v>
          </cell>
          <cell r="F22" t="str">
            <v>7ОКЛ</v>
          </cell>
          <cell r="G22">
            <v>187000</v>
          </cell>
          <cell r="H22" t="str">
            <v>KZT</v>
          </cell>
        </row>
        <row r="23">
          <cell r="A23">
            <v>27353</v>
          </cell>
          <cell r="B23" t="str">
            <v>КАБДУГАЛИЕВА</v>
          </cell>
          <cell r="C23" t="str">
            <v>Д.К.</v>
          </cell>
          <cell r="D23" t="str">
            <v>B04-0043</v>
          </cell>
          <cell r="F23" t="str">
            <v>7ОКЛ</v>
          </cell>
          <cell r="G23">
            <v>168000</v>
          </cell>
          <cell r="H23" t="str">
            <v>KZT</v>
          </cell>
        </row>
        <row r="24">
          <cell r="A24">
            <v>27355</v>
          </cell>
          <cell r="B24" t="str">
            <v>КРАВЧУК</v>
          </cell>
          <cell r="C24" t="str">
            <v>Л.И.</v>
          </cell>
          <cell r="D24" t="str">
            <v>B04-0062</v>
          </cell>
          <cell r="F24" t="str">
            <v>7ОКЛ</v>
          </cell>
          <cell r="G24">
            <v>187000</v>
          </cell>
          <cell r="H24" t="str">
            <v>KZT</v>
          </cell>
        </row>
        <row r="25">
          <cell r="A25">
            <v>28398</v>
          </cell>
          <cell r="B25" t="str">
            <v>ВЕРГУНОВА</v>
          </cell>
          <cell r="C25" t="str">
            <v>Л.Д.</v>
          </cell>
          <cell r="D25" t="str">
            <v>B04-0062</v>
          </cell>
          <cell r="F25" t="str">
            <v>7ОКЛ</v>
          </cell>
          <cell r="G25">
            <v>187000</v>
          </cell>
          <cell r="H25" t="str">
            <v>KZT</v>
          </cell>
        </row>
        <row r="26">
          <cell r="A26">
            <v>28435</v>
          </cell>
          <cell r="B26" t="str">
            <v>ШУЛИКО</v>
          </cell>
          <cell r="C26" t="str">
            <v>Г.Н.</v>
          </cell>
          <cell r="D26" t="str">
            <v>B04-0062</v>
          </cell>
          <cell r="F26" t="str">
            <v>7ОКЛ</v>
          </cell>
          <cell r="G26">
            <v>187000</v>
          </cell>
          <cell r="H26" t="str">
            <v>KZT</v>
          </cell>
        </row>
        <row r="27">
          <cell r="A27">
            <v>28729</v>
          </cell>
          <cell r="B27" t="str">
            <v>ЗАДИНА</v>
          </cell>
          <cell r="C27" t="str">
            <v>А.Т.</v>
          </cell>
          <cell r="D27" t="str">
            <v>B04-0062</v>
          </cell>
          <cell r="F27" t="str">
            <v>7ОКЛ</v>
          </cell>
          <cell r="G27">
            <v>187000</v>
          </cell>
          <cell r="H27" t="str">
            <v>KZT</v>
          </cell>
        </row>
        <row r="28">
          <cell r="A28">
            <v>29667</v>
          </cell>
          <cell r="B28" t="str">
            <v>ТОЛСТИКОВА</v>
          </cell>
          <cell r="C28" t="str">
            <v>Л.А.</v>
          </cell>
          <cell r="D28" t="str">
            <v>B04-0062</v>
          </cell>
          <cell r="F28" t="str">
            <v>7ОКЛ</v>
          </cell>
          <cell r="G28">
            <v>187000</v>
          </cell>
          <cell r="H28" t="str">
            <v>KZT</v>
          </cell>
        </row>
        <row r="29">
          <cell r="A29">
            <v>29673</v>
          </cell>
          <cell r="B29" t="str">
            <v>ЦОЙ</v>
          </cell>
          <cell r="C29" t="str">
            <v>Н.Н.</v>
          </cell>
          <cell r="D29" t="str">
            <v>B04-0062</v>
          </cell>
          <cell r="F29" t="str">
            <v>7ОКЛ</v>
          </cell>
          <cell r="G29">
            <v>187000</v>
          </cell>
          <cell r="H29" t="str">
            <v>KZT</v>
          </cell>
        </row>
        <row r="30">
          <cell r="A30">
            <v>31416</v>
          </cell>
          <cell r="B30" t="str">
            <v>Усенова</v>
          </cell>
          <cell r="C30" t="str">
            <v>Ж.Е.</v>
          </cell>
          <cell r="D30" t="str">
            <v>B04-0062</v>
          </cell>
          <cell r="F30" t="str">
            <v>7ОКЛ</v>
          </cell>
          <cell r="G30">
            <v>187000</v>
          </cell>
          <cell r="H30" t="str">
            <v>KZT</v>
          </cell>
        </row>
        <row r="31">
          <cell r="A31">
            <v>31583</v>
          </cell>
          <cell r="B31" t="str">
            <v>Жусупжанова</v>
          </cell>
          <cell r="C31" t="str">
            <v>Л.С.</v>
          </cell>
          <cell r="D31" t="str">
            <v>B04-0062</v>
          </cell>
          <cell r="F31" t="str">
            <v>7ОКЛ</v>
          </cell>
          <cell r="G31">
            <v>187000</v>
          </cell>
          <cell r="H31" t="str">
            <v>KZT</v>
          </cell>
        </row>
        <row r="32">
          <cell r="A32">
            <v>32115</v>
          </cell>
          <cell r="B32" t="str">
            <v>КАСЫМБЕКОВА</v>
          </cell>
          <cell r="C32" t="str">
            <v>П.А.</v>
          </cell>
          <cell r="D32" t="str">
            <v>B04-0062</v>
          </cell>
          <cell r="F32" t="str">
            <v>7ОКЛ</v>
          </cell>
          <cell r="G32">
            <v>187000</v>
          </cell>
          <cell r="H32" t="str">
            <v>KZT</v>
          </cell>
        </row>
        <row r="33">
          <cell r="A33">
            <v>32612</v>
          </cell>
          <cell r="B33" t="str">
            <v>ШАДИЛБЕКОВА</v>
          </cell>
          <cell r="C33" t="str">
            <v>З.Р.</v>
          </cell>
          <cell r="D33" t="str">
            <v>B04-0253</v>
          </cell>
          <cell r="F33" t="str">
            <v>7ОКЛ</v>
          </cell>
          <cell r="G33">
            <v>187000</v>
          </cell>
          <cell r="H33" t="str">
            <v>KZT</v>
          </cell>
        </row>
        <row r="34">
          <cell r="A34">
            <v>33262</v>
          </cell>
          <cell r="B34" t="str">
            <v>СЕРИКБАЕВ</v>
          </cell>
          <cell r="C34" t="str">
            <v>Б..</v>
          </cell>
          <cell r="D34" t="str">
            <v>A09-0000</v>
          </cell>
          <cell r="F34" t="str">
            <v>7ОКЛ</v>
          </cell>
          <cell r="G34">
            <v>55000</v>
          </cell>
          <cell r="H34" t="str">
            <v>KZT</v>
          </cell>
        </row>
        <row r="35">
          <cell r="A35">
            <v>33375</v>
          </cell>
          <cell r="B35" t="str">
            <v>НОГАЙБАЕВ</v>
          </cell>
          <cell r="C35" t="str">
            <v>Б.Ж.</v>
          </cell>
          <cell r="D35" t="str">
            <v>B04-0273</v>
          </cell>
          <cell r="F35" t="str">
            <v>7ОКЛ</v>
          </cell>
          <cell r="G35">
            <v>187200</v>
          </cell>
          <cell r="H35" t="str">
            <v>KZT</v>
          </cell>
        </row>
        <row r="36">
          <cell r="A36">
            <v>33803</v>
          </cell>
          <cell r="B36" t="str">
            <v>ТУРДЫБЕКОВА</v>
          </cell>
          <cell r="C36" t="str">
            <v>А.К.</v>
          </cell>
          <cell r="D36" t="str">
            <v>B04-0062</v>
          </cell>
          <cell r="F36" t="str">
            <v>7ОКЛ</v>
          </cell>
          <cell r="G36">
            <v>187000</v>
          </cell>
          <cell r="H36" t="str">
            <v>KZT</v>
          </cell>
        </row>
        <row r="37">
          <cell r="A37">
            <v>33840</v>
          </cell>
          <cell r="B37" t="str">
            <v>МАМЫРОВА</v>
          </cell>
          <cell r="C37" t="str">
            <v>Г.С.</v>
          </cell>
          <cell r="D37" t="str">
            <v>B04-0062</v>
          </cell>
          <cell r="F37" t="str">
            <v>7ОКЛ</v>
          </cell>
          <cell r="G37">
            <v>187000</v>
          </cell>
          <cell r="H37" t="str">
            <v>KZT</v>
          </cell>
        </row>
        <row r="38">
          <cell r="A38">
            <v>34433</v>
          </cell>
          <cell r="B38" t="str">
            <v>НИЯЗБАЕВА</v>
          </cell>
          <cell r="C38" t="str">
            <v>В.И.</v>
          </cell>
          <cell r="D38" t="str">
            <v>B04-0068</v>
          </cell>
          <cell r="F38" t="str">
            <v>7ОКЛ</v>
          </cell>
          <cell r="G38">
            <v>143000</v>
          </cell>
          <cell r="H38" t="str">
            <v>KZT</v>
          </cell>
        </row>
        <row r="39">
          <cell r="A39">
            <v>34436</v>
          </cell>
          <cell r="B39" t="str">
            <v>БЕРДИБАЕВ</v>
          </cell>
          <cell r="C39" t="str">
            <v>С.К.</v>
          </cell>
          <cell r="D39" t="str">
            <v>B04-0062</v>
          </cell>
          <cell r="F39" t="str">
            <v>7ОКЛ</v>
          </cell>
          <cell r="G39">
            <v>187000</v>
          </cell>
          <cell r="H39" t="str">
            <v>KZT</v>
          </cell>
        </row>
        <row r="40">
          <cell r="A40">
            <v>34448</v>
          </cell>
          <cell r="B40" t="str">
            <v>БАКИРОВ</v>
          </cell>
          <cell r="C40" t="str">
            <v>М.К.</v>
          </cell>
          <cell r="D40" t="str">
            <v>B04-0273</v>
          </cell>
          <cell r="F40" t="str">
            <v>7ОКЛ</v>
          </cell>
          <cell r="G40">
            <v>187200</v>
          </cell>
          <cell r="H40" t="str">
            <v>KZT</v>
          </cell>
        </row>
        <row r="41">
          <cell r="A41">
            <v>34893</v>
          </cell>
          <cell r="B41" t="str">
            <v>ДОСЫМОВА</v>
          </cell>
          <cell r="C41" t="str">
            <v>А.Н.</v>
          </cell>
          <cell r="D41" t="str">
            <v>B04-0062</v>
          </cell>
          <cell r="F41" t="str">
            <v>7ОКЛ</v>
          </cell>
          <cell r="G41">
            <v>187000</v>
          </cell>
          <cell r="H41" t="str">
            <v>KZT</v>
          </cell>
        </row>
        <row r="42">
          <cell r="A42">
            <v>35858</v>
          </cell>
          <cell r="B42" t="str">
            <v>Тукаева</v>
          </cell>
          <cell r="C42" t="str">
            <v>Н.И.</v>
          </cell>
          <cell r="D42" t="str">
            <v>B04-0056</v>
          </cell>
          <cell r="F42" t="str">
            <v>7ОКЛ</v>
          </cell>
          <cell r="G42">
            <v>181000</v>
          </cell>
          <cell r="H42" t="str">
            <v>KZT</v>
          </cell>
        </row>
        <row r="43">
          <cell r="A43">
            <v>35906</v>
          </cell>
          <cell r="B43" t="str">
            <v>Шокенов</v>
          </cell>
          <cell r="C43" t="str">
            <v>Б.Е.</v>
          </cell>
          <cell r="D43" t="str">
            <v>A09-0050</v>
          </cell>
          <cell r="F43" t="str">
            <v>7ОКЛ</v>
          </cell>
          <cell r="G43">
            <v>105000</v>
          </cell>
          <cell r="H43" t="str">
            <v>KZT</v>
          </cell>
        </row>
        <row r="44">
          <cell r="A44">
            <v>37025</v>
          </cell>
          <cell r="B44" t="str">
            <v>ЖУМАГАЛИЕВ</v>
          </cell>
          <cell r="C44" t="str">
            <v>Ж.М.</v>
          </cell>
          <cell r="D44" t="str">
            <v>A09-0008</v>
          </cell>
          <cell r="G44">
            <v>0</v>
          </cell>
        </row>
        <row r="45">
          <cell r="A45">
            <v>40192</v>
          </cell>
          <cell r="B45" t="str">
            <v>Блац</v>
          </cell>
          <cell r="C45" t="str">
            <v>Э.А.</v>
          </cell>
          <cell r="D45" t="str">
            <v>A10-0000</v>
          </cell>
          <cell r="F45" t="str">
            <v>7ОКЛ</v>
          </cell>
          <cell r="G45">
            <v>74000</v>
          </cell>
          <cell r="H45" t="str">
            <v>KZT</v>
          </cell>
        </row>
        <row r="46">
          <cell r="A46">
            <v>40328</v>
          </cell>
          <cell r="B46" t="str">
            <v>Якупова</v>
          </cell>
          <cell r="C46" t="str">
            <v>Н.А.</v>
          </cell>
          <cell r="D46" t="str">
            <v>B04-0062</v>
          </cell>
          <cell r="F46" t="str">
            <v>7ОКЛ</v>
          </cell>
          <cell r="G46">
            <v>187000</v>
          </cell>
          <cell r="H46" t="str">
            <v>KZT</v>
          </cell>
        </row>
        <row r="47">
          <cell r="A47">
            <v>41660</v>
          </cell>
          <cell r="B47" t="str">
            <v>Боранбаева</v>
          </cell>
          <cell r="C47" t="str">
            <v>Б.М.</v>
          </cell>
          <cell r="D47" t="str">
            <v>B04-0112</v>
          </cell>
          <cell r="F47" t="str">
            <v>7ОКЛ</v>
          </cell>
          <cell r="G47">
            <v>187000</v>
          </cell>
          <cell r="H47" t="str">
            <v>KZT</v>
          </cell>
        </row>
        <row r="48">
          <cell r="A48">
            <v>42911</v>
          </cell>
          <cell r="B48" t="str">
            <v>САРКЫТОВА</v>
          </cell>
          <cell r="C48" t="str">
            <v>М.Т.</v>
          </cell>
          <cell r="D48" t="str">
            <v>B01-0016</v>
          </cell>
          <cell r="F48" t="str">
            <v>7ОКЛ</v>
          </cell>
          <cell r="G48">
            <v>106000</v>
          </cell>
          <cell r="H48" t="str">
            <v>KZT</v>
          </cell>
        </row>
        <row r="49">
          <cell r="A49">
            <v>44420</v>
          </cell>
          <cell r="B49" t="str">
            <v>Искаков</v>
          </cell>
          <cell r="C49" t="str">
            <v>К.Т.</v>
          </cell>
          <cell r="D49" t="str">
            <v>A10-0068</v>
          </cell>
          <cell r="F49" t="str">
            <v>7ОКЛ</v>
          </cell>
          <cell r="G49">
            <v>170000</v>
          </cell>
          <cell r="H49" t="str">
            <v>KZT</v>
          </cell>
        </row>
        <row r="50">
          <cell r="A50">
            <v>44567</v>
          </cell>
          <cell r="B50" t="str">
            <v>Беленков</v>
          </cell>
          <cell r="C50" t="str">
            <v>С.М.</v>
          </cell>
          <cell r="D50" t="str">
            <v>A10-0043</v>
          </cell>
          <cell r="F50" t="str">
            <v>7ОКЛ</v>
          </cell>
          <cell r="G50">
            <v>145000</v>
          </cell>
          <cell r="H50" t="str">
            <v>KZT</v>
          </cell>
        </row>
        <row r="51">
          <cell r="A51">
            <v>44683</v>
          </cell>
          <cell r="B51" t="str">
            <v>Чупин</v>
          </cell>
          <cell r="C51" t="str">
            <v>В.А.</v>
          </cell>
          <cell r="D51" t="str">
            <v>A10-0043</v>
          </cell>
          <cell r="F51" t="str">
            <v>7ОКЛ</v>
          </cell>
          <cell r="G51">
            <v>145000</v>
          </cell>
          <cell r="H51" t="str">
            <v>KZT</v>
          </cell>
        </row>
        <row r="52">
          <cell r="A52">
            <v>47875</v>
          </cell>
          <cell r="B52" t="str">
            <v>АЙТМУХАМБЕТОВ</v>
          </cell>
          <cell r="C52" t="str">
            <v>Т.Ш.</v>
          </cell>
          <cell r="D52" t="str">
            <v>B02-0123</v>
          </cell>
          <cell r="F52" t="str">
            <v>7ОКЛ</v>
          </cell>
          <cell r="G52">
            <v>182000</v>
          </cell>
          <cell r="H52" t="str">
            <v>KZT</v>
          </cell>
        </row>
        <row r="53">
          <cell r="A53">
            <v>49367</v>
          </cell>
          <cell r="B53" t="str">
            <v>ЖАКАЕВ</v>
          </cell>
          <cell r="C53" t="str">
            <v>А.К.</v>
          </cell>
          <cell r="D53" t="str">
            <v>A10-0051</v>
          </cell>
          <cell r="F53" t="str">
            <v>7ОКЛ</v>
          </cell>
          <cell r="G53">
            <v>153000</v>
          </cell>
          <cell r="H53" t="str">
            <v>KZT</v>
          </cell>
        </row>
        <row r="54">
          <cell r="A54">
            <v>49834</v>
          </cell>
          <cell r="B54" t="str">
            <v>ОКАТЕНКО</v>
          </cell>
          <cell r="C54" t="str">
            <v>Е.В.</v>
          </cell>
          <cell r="D54" t="str">
            <v>B04-0062</v>
          </cell>
          <cell r="F54" t="str">
            <v>7ОКЛ</v>
          </cell>
          <cell r="G54">
            <v>187000</v>
          </cell>
          <cell r="H54" t="str">
            <v>KZT</v>
          </cell>
        </row>
        <row r="55">
          <cell r="A55">
            <v>50831</v>
          </cell>
          <cell r="B55" t="str">
            <v>АМАНГЕЛДИЕВА</v>
          </cell>
          <cell r="C55" t="str">
            <v>Н.А.</v>
          </cell>
          <cell r="D55" t="str">
            <v>B01-0016</v>
          </cell>
          <cell r="F55" t="str">
            <v>7ОКЛ</v>
          </cell>
          <cell r="G55">
            <v>106000</v>
          </cell>
          <cell r="H55" t="str">
            <v>KZT</v>
          </cell>
        </row>
        <row r="56">
          <cell r="A56">
            <v>50883</v>
          </cell>
          <cell r="B56" t="str">
            <v>Хазтай</v>
          </cell>
          <cell r="C56" t="str">
            <v>Р..</v>
          </cell>
          <cell r="D56">
            <v>61000131</v>
          </cell>
          <cell r="E56">
            <v>3</v>
          </cell>
          <cell r="F56" t="str">
            <v>7ОКЛ</v>
          </cell>
          <cell r="G56">
            <v>92400</v>
          </cell>
          <cell r="H56" t="str">
            <v>KZT</v>
          </cell>
        </row>
        <row r="57">
          <cell r="A57">
            <v>52751</v>
          </cell>
          <cell r="B57" t="str">
            <v>Жучков</v>
          </cell>
          <cell r="C57" t="str">
            <v>Р.В.</v>
          </cell>
          <cell r="D57" t="str">
            <v>B04-0337</v>
          </cell>
          <cell r="F57" t="str">
            <v>7ОКЛ</v>
          </cell>
          <cell r="G57">
            <v>226000</v>
          </cell>
          <cell r="H57" t="str">
            <v>KZT</v>
          </cell>
        </row>
        <row r="58">
          <cell r="A58">
            <v>53708</v>
          </cell>
          <cell r="B58" t="str">
            <v>Троеглазова</v>
          </cell>
          <cell r="C58" t="str">
            <v>Е.Е.</v>
          </cell>
          <cell r="D58">
            <v>0</v>
          </cell>
          <cell r="E58">
            <v>0</v>
          </cell>
          <cell r="F58" t="str">
            <v>7ОКЛ</v>
          </cell>
          <cell r="G58">
            <v>0</v>
          </cell>
          <cell r="H58" t="str">
            <v>KZT</v>
          </cell>
        </row>
        <row r="59">
          <cell r="A59">
            <v>55345</v>
          </cell>
          <cell r="B59" t="str">
            <v>Сисенбаева</v>
          </cell>
          <cell r="C59" t="str">
            <v>Д.З.</v>
          </cell>
          <cell r="D59" t="str">
            <v>B04-0062</v>
          </cell>
          <cell r="F59" t="str">
            <v>7ОКЛ</v>
          </cell>
          <cell r="G59">
            <v>187000</v>
          </cell>
          <cell r="H59" t="str">
            <v>KZT</v>
          </cell>
        </row>
        <row r="60">
          <cell r="A60">
            <v>59432</v>
          </cell>
          <cell r="B60" t="str">
            <v>ИСМУХАМБЕТОВ</v>
          </cell>
          <cell r="C60" t="str">
            <v>С.С.</v>
          </cell>
          <cell r="D60" t="str">
            <v>A10-0038</v>
          </cell>
          <cell r="F60" t="str">
            <v>7ОКЛ</v>
          </cell>
          <cell r="G60">
            <v>140000</v>
          </cell>
          <cell r="H60" t="str">
            <v>KZT</v>
          </cell>
        </row>
        <row r="61">
          <cell r="A61">
            <v>59618</v>
          </cell>
          <cell r="B61" t="str">
            <v>Даценко</v>
          </cell>
          <cell r="C61" t="str">
            <v>О.И.</v>
          </cell>
          <cell r="D61" t="str">
            <v>B04-0062</v>
          </cell>
          <cell r="F61" t="str">
            <v>7ОКЛ</v>
          </cell>
          <cell r="G61">
            <v>187000</v>
          </cell>
          <cell r="H61" t="str">
            <v>KZT</v>
          </cell>
        </row>
        <row r="62">
          <cell r="A62">
            <v>59694</v>
          </cell>
          <cell r="B62" t="str">
            <v>Байбеков</v>
          </cell>
          <cell r="C62" t="str">
            <v>А.Р.</v>
          </cell>
          <cell r="D62" t="str">
            <v>A09-0000</v>
          </cell>
          <cell r="F62" t="str">
            <v>7ОКЛ</v>
          </cell>
          <cell r="G62">
            <v>55000</v>
          </cell>
          <cell r="H62" t="str">
            <v>KZT</v>
          </cell>
        </row>
        <row r="63">
          <cell r="A63">
            <v>59867</v>
          </cell>
          <cell r="B63" t="str">
            <v>Байниязова</v>
          </cell>
          <cell r="C63" t="str">
            <v>П.А.</v>
          </cell>
          <cell r="D63" t="str">
            <v>B04-0062</v>
          </cell>
          <cell r="F63" t="str">
            <v>7ОКЛ</v>
          </cell>
          <cell r="G63">
            <v>187000</v>
          </cell>
          <cell r="H63" t="str">
            <v>KZT</v>
          </cell>
        </row>
        <row r="64">
          <cell r="A64">
            <v>60985</v>
          </cell>
          <cell r="B64" t="str">
            <v>ТРЕНКИНА</v>
          </cell>
          <cell r="C64" t="str">
            <v>Е.Е.</v>
          </cell>
          <cell r="D64" t="str">
            <v>B01-0040</v>
          </cell>
          <cell r="F64" t="str">
            <v>7ОКЛ</v>
          </cell>
          <cell r="G64">
            <v>130000</v>
          </cell>
          <cell r="H64" t="str">
            <v>KZT</v>
          </cell>
        </row>
        <row r="65">
          <cell r="A65">
            <v>61544</v>
          </cell>
          <cell r="B65" t="str">
            <v>КАИРБЕКОВА</v>
          </cell>
          <cell r="C65" t="str">
            <v>Д.Т.</v>
          </cell>
          <cell r="D65">
            <v>0</v>
          </cell>
          <cell r="E65">
            <v>0</v>
          </cell>
          <cell r="F65" t="str">
            <v>7ОКЛ</v>
          </cell>
          <cell r="G65">
            <v>0</v>
          </cell>
          <cell r="H65" t="str">
            <v>KZT</v>
          </cell>
        </row>
        <row r="66">
          <cell r="A66">
            <v>62266</v>
          </cell>
          <cell r="B66" t="str">
            <v>ЕСЕНГАБЫЛОВ</v>
          </cell>
          <cell r="C66" t="str">
            <v>К.Ж.</v>
          </cell>
          <cell r="D66" t="str">
            <v>B04-0062</v>
          </cell>
          <cell r="F66" t="str">
            <v>7ОКЛ</v>
          </cell>
          <cell r="G66">
            <v>187000</v>
          </cell>
          <cell r="H66" t="str">
            <v>KZT</v>
          </cell>
        </row>
        <row r="67">
          <cell r="A67">
            <v>63508</v>
          </cell>
          <cell r="B67" t="str">
            <v>Бакенова</v>
          </cell>
          <cell r="C67" t="str">
            <v>Д.Т.</v>
          </cell>
          <cell r="D67" t="str">
            <v>B04-0062</v>
          </cell>
          <cell r="F67" t="str">
            <v>7ОКЛ</v>
          </cell>
          <cell r="G67">
            <v>187000</v>
          </cell>
          <cell r="H67" t="str">
            <v>KZT</v>
          </cell>
        </row>
        <row r="68">
          <cell r="A68">
            <v>63992</v>
          </cell>
          <cell r="B68" t="str">
            <v>УРАКБАЕВА</v>
          </cell>
          <cell r="C68" t="str">
            <v>З.У.</v>
          </cell>
          <cell r="D68" t="str">
            <v>B01-0016</v>
          </cell>
          <cell r="F68" t="str">
            <v>7ОКЛ</v>
          </cell>
          <cell r="G68">
            <v>106000</v>
          </cell>
          <cell r="H68" t="str">
            <v>KZT</v>
          </cell>
        </row>
        <row r="69">
          <cell r="A69">
            <v>64554</v>
          </cell>
          <cell r="B69" t="str">
            <v>МАКСУТОВ</v>
          </cell>
          <cell r="C69" t="str">
            <v>Г.С.</v>
          </cell>
          <cell r="D69" t="str">
            <v>A09-0028</v>
          </cell>
          <cell r="F69" t="str">
            <v>7ОКЛ</v>
          </cell>
          <cell r="G69">
            <v>107000</v>
          </cell>
          <cell r="H69" t="str">
            <v>KZT</v>
          </cell>
        </row>
        <row r="70">
          <cell r="A70">
            <v>64818</v>
          </cell>
          <cell r="B70" t="str">
            <v>Гаврюшенко</v>
          </cell>
          <cell r="C70" t="str">
            <v>И.М.</v>
          </cell>
          <cell r="D70" t="str">
            <v>B04-0339</v>
          </cell>
          <cell r="F70" t="str">
            <v>7ОКЛ</v>
          </cell>
          <cell r="G70">
            <v>228000</v>
          </cell>
          <cell r="H70" t="str">
            <v>KZT</v>
          </cell>
        </row>
        <row r="71">
          <cell r="A71">
            <v>66431</v>
          </cell>
          <cell r="B71" t="str">
            <v>Сыздыков</v>
          </cell>
          <cell r="C71" t="str">
            <v>З.Ш.</v>
          </cell>
          <cell r="D71" t="str">
            <v>B04-0062</v>
          </cell>
          <cell r="F71" t="str">
            <v>7ОКЛ</v>
          </cell>
          <cell r="G71">
            <v>187000</v>
          </cell>
          <cell r="H71" t="str">
            <v>KZT</v>
          </cell>
        </row>
        <row r="72">
          <cell r="A72">
            <v>66479</v>
          </cell>
          <cell r="B72" t="str">
            <v>КАЙРАНОВА</v>
          </cell>
          <cell r="C72" t="str">
            <v>Ж.М.</v>
          </cell>
          <cell r="D72" t="str">
            <v>B04-0062</v>
          </cell>
          <cell r="F72" t="str">
            <v>7ОКЛ</v>
          </cell>
          <cell r="G72">
            <v>187000</v>
          </cell>
          <cell r="H72" t="str">
            <v>KZT</v>
          </cell>
        </row>
        <row r="73">
          <cell r="A73">
            <v>66637</v>
          </cell>
          <cell r="B73" t="str">
            <v>КАБИЖЕВА</v>
          </cell>
          <cell r="C73" t="str">
            <v>Г.У.</v>
          </cell>
          <cell r="D73" t="str">
            <v>B03-0047</v>
          </cell>
          <cell r="F73" t="str">
            <v>7ОКЛ</v>
          </cell>
          <cell r="G73">
            <v>146000</v>
          </cell>
          <cell r="H73" t="str">
            <v>KZT</v>
          </cell>
        </row>
        <row r="74">
          <cell r="A74">
            <v>69204</v>
          </cell>
          <cell r="B74" t="str">
            <v>КАЛИБЕКОВА</v>
          </cell>
          <cell r="C74" t="str">
            <v>Г.М.</v>
          </cell>
          <cell r="D74">
            <v>61000224</v>
          </cell>
          <cell r="E74">
            <v>1</v>
          </cell>
          <cell r="F74" t="str">
            <v>7ОКЛ</v>
          </cell>
          <cell r="G74">
            <v>76000</v>
          </cell>
          <cell r="H74" t="str">
            <v>KZT</v>
          </cell>
        </row>
        <row r="75">
          <cell r="A75">
            <v>69973</v>
          </cell>
          <cell r="B75" t="str">
            <v>Амиржанова</v>
          </cell>
          <cell r="C75" t="str">
            <v>А.М.</v>
          </cell>
          <cell r="D75" t="str">
            <v>B2</v>
          </cell>
          <cell r="E75">
            <v>1</v>
          </cell>
          <cell r="F75" t="str">
            <v>7ОКЛ</v>
          </cell>
          <cell r="G75">
            <v>120000</v>
          </cell>
          <cell r="H75" t="str">
            <v>KZT</v>
          </cell>
        </row>
        <row r="76">
          <cell r="A76">
            <v>69982</v>
          </cell>
          <cell r="B76" t="str">
            <v>Жунисова</v>
          </cell>
          <cell r="C76" t="str">
            <v>Г.М.</v>
          </cell>
          <cell r="D76" t="str">
            <v>B01-0016</v>
          </cell>
          <cell r="F76" t="str">
            <v>7ОКЛ</v>
          </cell>
          <cell r="G76">
            <v>106000</v>
          </cell>
          <cell r="H76" t="str">
            <v>KZT</v>
          </cell>
        </row>
        <row r="77">
          <cell r="A77">
            <v>72041</v>
          </cell>
          <cell r="B77" t="str">
            <v>ЖОМАРТОВА</v>
          </cell>
          <cell r="C77" t="str">
            <v>Л.Б.</v>
          </cell>
          <cell r="D77">
            <v>61000224</v>
          </cell>
          <cell r="E77">
            <v>3</v>
          </cell>
          <cell r="F77" t="str">
            <v>7ОКЛ</v>
          </cell>
          <cell r="G77">
            <v>80700</v>
          </cell>
          <cell r="H77" t="str">
            <v>KZT</v>
          </cell>
        </row>
        <row r="78">
          <cell r="A78">
            <v>72735</v>
          </cell>
          <cell r="B78" t="str">
            <v>АХМЕТЖАНОВА</v>
          </cell>
          <cell r="C78" t="str">
            <v>А.М.</v>
          </cell>
          <cell r="D78">
            <v>61000021</v>
          </cell>
          <cell r="E78">
            <v>3</v>
          </cell>
          <cell r="F78" t="str">
            <v>7ОКЛ</v>
          </cell>
          <cell r="G78">
            <v>101700</v>
          </cell>
          <cell r="H78" t="str">
            <v>KZT</v>
          </cell>
        </row>
        <row r="79">
          <cell r="A79">
            <v>72754</v>
          </cell>
          <cell r="B79" t="str">
            <v>АНУАРБЕКОВА</v>
          </cell>
          <cell r="C79" t="str">
            <v>Л.Е.</v>
          </cell>
          <cell r="D79">
            <v>0</v>
          </cell>
          <cell r="E79">
            <v>0</v>
          </cell>
          <cell r="F79" t="str">
            <v>7ОКЛ</v>
          </cell>
          <cell r="G79">
            <v>0</v>
          </cell>
          <cell r="H79" t="str">
            <v>KZT</v>
          </cell>
        </row>
        <row r="80">
          <cell r="A80">
            <v>73260</v>
          </cell>
          <cell r="B80" t="str">
            <v>Ескен</v>
          </cell>
          <cell r="C80" t="str">
            <v>Д.М.</v>
          </cell>
          <cell r="D80" t="str">
            <v>B02-0131</v>
          </cell>
          <cell r="F80" t="str">
            <v>7ОКЛ</v>
          </cell>
          <cell r="G80">
            <v>190000</v>
          </cell>
          <cell r="H80" t="str">
            <v>KZT</v>
          </cell>
        </row>
        <row r="81">
          <cell r="A81">
            <v>73611</v>
          </cell>
          <cell r="B81" t="str">
            <v>КАУКАКОВ</v>
          </cell>
          <cell r="C81" t="str">
            <v>Г.К.</v>
          </cell>
          <cell r="D81" t="str">
            <v>A09-0062</v>
          </cell>
          <cell r="F81" t="str">
            <v>7ОКЛ</v>
          </cell>
          <cell r="G81">
            <v>59250</v>
          </cell>
          <cell r="H81" t="str">
            <v>KZT</v>
          </cell>
        </row>
        <row r="82">
          <cell r="A82">
            <v>74076</v>
          </cell>
          <cell r="B82" t="str">
            <v>Зарубин</v>
          </cell>
          <cell r="C82" t="str">
            <v>О.В.</v>
          </cell>
          <cell r="D82" t="str">
            <v>A09-0042</v>
          </cell>
          <cell r="F82" t="str">
            <v>7ОКЛ</v>
          </cell>
          <cell r="G82">
            <v>97000</v>
          </cell>
          <cell r="H82" t="str">
            <v>KZT</v>
          </cell>
        </row>
        <row r="83">
          <cell r="A83">
            <v>74984</v>
          </cell>
          <cell r="B83" t="str">
            <v>ТОКТАРХАНОВА</v>
          </cell>
          <cell r="C83" t="str">
            <v>И.К.</v>
          </cell>
          <cell r="D83" t="str">
            <v>B04-0112</v>
          </cell>
          <cell r="F83" t="str">
            <v>7ОКЛ</v>
          </cell>
          <cell r="G83">
            <v>187000</v>
          </cell>
          <cell r="H83" t="str">
            <v>KZT</v>
          </cell>
        </row>
        <row r="84">
          <cell r="A84">
            <v>75135</v>
          </cell>
          <cell r="B84" t="str">
            <v>Башаров</v>
          </cell>
          <cell r="C84" t="str">
            <v>А.Х.</v>
          </cell>
          <cell r="D84" t="str">
            <v>A09-0050</v>
          </cell>
          <cell r="F84" t="str">
            <v>7ОКЛ</v>
          </cell>
          <cell r="G84">
            <v>105000</v>
          </cell>
          <cell r="H84" t="str">
            <v>KZT</v>
          </cell>
        </row>
        <row r="85">
          <cell r="A85">
            <v>76662</v>
          </cell>
          <cell r="B85" t="str">
            <v>Құрманғазы</v>
          </cell>
          <cell r="C85" t="str">
            <v>А.Б.</v>
          </cell>
          <cell r="D85">
            <v>61000224</v>
          </cell>
          <cell r="E85">
            <v>3</v>
          </cell>
          <cell r="F85" t="str">
            <v>7ОКЛ</v>
          </cell>
          <cell r="G85">
            <v>80700</v>
          </cell>
          <cell r="H85" t="str">
            <v>KZT</v>
          </cell>
        </row>
        <row r="86">
          <cell r="A86">
            <v>78146</v>
          </cell>
          <cell r="B86" t="str">
            <v>МИРЗАХАНОВ</v>
          </cell>
          <cell r="C86" t="str">
            <v>К.Н.</v>
          </cell>
          <cell r="D86" t="str">
            <v>A09-0026</v>
          </cell>
          <cell r="F86" t="str">
            <v>7ОКЛ</v>
          </cell>
          <cell r="G86">
            <v>105000</v>
          </cell>
          <cell r="H86" t="str">
            <v>KZT</v>
          </cell>
        </row>
        <row r="87">
          <cell r="A87">
            <v>78196</v>
          </cell>
          <cell r="B87" t="str">
            <v>Асылова</v>
          </cell>
          <cell r="C87" t="str">
            <v>А.Б.</v>
          </cell>
          <cell r="D87" t="str">
            <v>B04-0062</v>
          </cell>
          <cell r="F87" t="str">
            <v>7ОКЛ</v>
          </cell>
          <cell r="G87">
            <v>187000</v>
          </cell>
          <cell r="H87" t="str">
            <v>KZT</v>
          </cell>
        </row>
        <row r="88">
          <cell r="A88">
            <v>78993</v>
          </cell>
          <cell r="B88" t="str">
            <v>Аяпбергенова</v>
          </cell>
          <cell r="C88" t="str">
            <v>З.О.</v>
          </cell>
          <cell r="D88" t="str">
            <v>B02-0099</v>
          </cell>
          <cell r="F88" t="str">
            <v>7ОКЛ</v>
          </cell>
          <cell r="G88">
            <v>249000</v>
          </cell>
          <cell r="H88" t="str">
            <v>KZT</v>
          </cell>
        </row>
        <row r="89">
          <cell r="A89">
            <v>80183</v>
          </cell>
          <cell r="B89" t="str">
            <v>ШАБАТАЕВА</v>
          </cell>
          <cell r="C89" t="str">
            <v>М.Н.</v>
          </cell>
          <cell r="D89">
            <v>0</v>
          </cell>
          <cell r="E89">
            <v>0</v>
          </cell>
          <cell r="F89" t="str">
            <v>7ОКЛ</v>
          </cell>
          <cell r="G89">
            <v>0</v>
          </cell>
          <cell r="H89" t="str">
            <v>KZT</v>
          </cell>
        </row>
        <row r="90">
          <cell r="A90">
            <v>80284</v>
          </cell>
          <cell r="B90" t="str">
            <v>Кульмагамбетов</v>
          </cell>
          <cell r="C90" t="str">
            <v>К.С.</v>
          </cell>
          <cell r="D90" t="str">
            <v>A09-0035</v>
          </cell>
          <cell r="F90" t="str">
            <v>7ОКЛ</v>
          </cell>
          <cell r="G90">
            <v>90000</v>
          </cell>
          <cell r="H90" t="str">
            <v>KZT</v>
          </cell>
        </row>
        <row r="91">
          <cell r="A91">
            <v>80582</v>
          </cell>
          <cell r="B91" t="str">
            <v>КЕНЕСОВА</v>
          </cell>
          <cell r="C91" t="str">
            <v>А.К.</v>
          </cell>
          <cell r="D91" t="str">
            <v>B04-0062</v>
          </cell>
          <cell r="F91" t="str">
            <v>7ОКЛ</v>
          </cell>
          <cell r="G91">
            <v>187000</v>
          </cell>
          <cell r="H91" t="str">
            <v>KZT</v>
          </cell>
        </row>
        <row r="92">
          <cell r="A92">
            <v>81819</v>
          </cell>
          <cell r="B92" t="str">
            <v>АСАНБАЕВ</v>
          </cell>
          <cell r="C92" t="str">
            <v>С.Ж.</v>
          </cell>
          <cell r="D92" t="str">
            <v>B02-0061</v>
          </cell>
          <cell r="F92" t="str">
            <v>7ОКЛ</v>
          </cell>
          <cell r="G92">
            <v>120000</v>
          </cell>
          <cell r="H92" t="str">
            <v>KZT</v>
          </cell>
        </row>
        <row r="93">
          <cell r="A93">
            <v>82776</v>
          </cell>
          <cell r="B93" t="str">
            <v>САГИДОЛЛИНОВ</v>
          </cell>
          <cell r="C93" t="str">
            <v>К.Н.</v>
          </cell>
          <cell r="D93" t="str">
            <v>B03-0041</v>
          </cell>
          <cell r="F93" t="str">
            <v>7ОКЛ</v>
          </cell>
          <cell r="G93">
            <v>140000</v>
          </cell>
          <cell r="H93" t="str">
            <v>KZT</v>
          </cell>
        </row>
        <row r="94">
          <cell r="A94">
            <v>84317</v>
          </cell>
          <cell r="B94" t="str">
            <v>Жаильмина</v>
          </cell>
          <cell r="C94" t="str">
            <v>А.Ж.</v>
          </cell>
          <cell r="D94">
            <v>0</v>
          </cell>
          <cell r="E94">
            <v>0</v>
          </cell>
          <cell r="F94" t="str">
            <v>7ОКЛ</v>
          </cell>
          <cell r="G94">
            <v>0</v>
          </cell>
          <cell r="H94" t="str">
            <v>KZT</v>
          </cell>
        </row>
        <row r="95">
          <cell r="A95">
            <v>84949</v>
          </cell>
          <cell r="B95" t="str">
            <v>Хамитова</v>
          </cell>
          <cell r="C95" t="str">
            <v>Д.М.</v>
          </cell>
          <cell r="D95">
            <v>0</v>
          </cell>
          <cell r="E95">
            <v>0</v>
          </cell>
          <cell r="F95" t="str">
            <v>7ОКЛ</v>
          </cell>
          <cell r="G95">
            <v>0</v>
          </cell>
          <cell r="H95" t="str">
            <v>KZT</v>
          </cell>
        </row>
        <row r="96">
          <cell r="A96">
            <v>85737</v>
          </cell>
          <cell r="B96" t="str">
            <v>Мухамеджарова</v>
          </cell>
          <cell r="C96" t="str">
            <v>А.А.</v>
          </cell>
          <cell r="D96" t="str">
            <v>B04-0062</v>
          </cell>
          <cell r="F96" t="str">
            <v>7ОКЛ</v>
          </cell>
          <cell r="G96">
            <v>187000</v>
          </cell>
          <cell r="H96" t="str">
            <v>KZT</v>
          </cell>
        </row>
        <row r="97">
          <cell r="A97">
            <v>85851</v>
          </cell>
          <cell r="B97" t="str">
            <v>КАМНЕВ</v>
          </cell>
          <cell r="C97" t="str">
            <v>А.И.</v>
          </cell>
          <cell r="D97" t="str">
            <v>A10-0026</v>
          </cell>
          <cell r="F97" t="str">
            <v>7ОКЛ</v>
          </cell>
          <cell r="G97">
            <v>100000</v>
          </cell>
          <cell r="H97" t="str">
            <v>KZT</v>
          </cell>
        </row>
        <row r="98">
          <cell r="A98">
            <v>86284</v>
          </cell>
          <cell r="B98" t="str">
            <v>АКЖОЛОВ</v>
          </cell>
          <cell r="C98" t="str">
            <v>Е.А.</v>
          </cell>
          <cell r="D98" t="str">
            <v>B01-0090</v>
          </cell>
          <cell r="F98" t="str">
            <v>7ОКЛ</v>
          </cell>
          <cell r="G98">
            <v>106400</v>
          </cell>
          <cell r="H98" t="str">
            <v>KZT</v>
          </cell>
        </row>
        <row r="99">
          <cell r="A99">
            <v>88169</v>
          </cell>
          <cell r="B99" t="str">
            <v>АДАЙБЕК</v>
          </cell>
          <cell r="C99" t="str">
            <v>Н.А.</v>
          </cell>
          <cell r="D99" t="str">
            <v>B04-0062</v>
          </cell>
          <cell r="F99" t="str">
            <v>7ОКЛ</v>
          </cell>
          <cell r="G99">
            <v>187000</v>
          </cell>
          <cell r="H99" t="str">
            <v>KZT</v>
          </cell>
        </row>
        <row r="100">
          <cell r="A100">
            <v>88221</v>
          </cell>
          <cell r="B100" t="str">
            <v>Рахимов</v>
          </cell>
          <cell r="C100" t="str">
            <v>Н.Ж.</v>
          </cell>
          <cell r="D100" t="str">
            <v>B02-0141</v>
          </cell>
          <cell r="F100" t="str">
            <v>7ОКЛ</v>
          </cell>
          <cell r="G100">
            <v>112500</v>
          </cell>
          <cell r="H100" t="str">
            <v>KZT</v>
          </cell>
        </row>
        <row r="101">
          <cell r="A101">
            <v>88304</v>
          </cell>
          <cell r="B101" t="str">
            <v>ШАНТУОВ</v>
          </cell>
          <cell r="C101" t="str">
            <v>Б.Ж.</v>
          </cell>
          <cell r="D101" t="str">
            <v>B02-0061</v>
          </cell>
          <cell r="F101" t="str">
            <v>7ОКЛ</v>
          </cell>
          <cell r="G101">
            <v>120000</v>
          </cell>
          <cell r="H101" t="str">
            <v>KZT</v>
          </cell>
        </row>
        <row r="102">
          <cell r="A102">
            <v>89912</v>
          </cell>
          <cell r="B102" t="str">
            <v>АБДИКАЛИКОВ</v>
          </cell>
          <cell r="C102" t="str">
            <v>А.М.</v>
          </cell>
          <cell r="D102" t="str">
            <v>B04-0062</v>
          </cell>
          <cell r="F102" t="str">
            <v>7ОКЛ</v>
          </cell>
          <cell r="G102">
            <v>187000</v>
          </cell>
          <cell r="H102" t="str">
            <v>KZT</v>
          </cell>
        </row>
        <row r="103">
          <cell r="A103">
            <v>90423</v>
          </cell>
          <cell r="B103" t="str">
            <v>ҚОЖАҚАПАНОВ</v>
          </cell>
          <cell r="C103" t="str">
            <v>Н.О.</v>
          </cell>
          <cell r="D103" t="str">
            <v>A09-0066</v>
          </cell>
          <cell r="F103" t="str">
            <v>7ОКЛ</v>
          </cell>
          <cell r="G103">
            <v>53720</v>
          </cell>
          <cell r="H103" t="str">
            <v>KZT</v>
          </cell>
        </row>
        <row r="104">
          <cell r="A104">
            <v>90927</v>
          </cell>
          <cell r="B104" t="str">
            <v>Юдаков</v>
          </cell>
          <cell r="C104" t="str">
            <v>А.В.</v>
          </cell>
          <cell r="D104" t="str">
            <v>A10-0002</v>
          </cell>
          <cell r="F104" t="str">
            <v>7ОКЛ</v>
          </cell>
          <cell r="G104">
            <v>76000</v>
          </cell>
          <cell r="H104" t="str">
            <v>KZT</v>
          </cell>
        </row>
        <row r="105">
          <cell r="A105">
            <v>91516</v>
          </cell>
          <cell r="B105" t="str">
            <v>Кабылбекқызы</v>
          </cell>
          <cell r="C105" t="str">
            <v>А..</v>
          </cell>
          <cell r="D105" t="str">
            <v>B04-0062</v>
          </cell>
          <cell r="F105" t="str">
            <v>7ОКЛ</v>
          </cell>
          <cell r="G105">
            <v>187000</v>
          </cell>
          <cell r="H105" t="str">
            <v>KZT</v>
          </cell>
        </row>
        <row r="106">
          <cell r="A106">
            <v>91646</v>
          </cell>
          <cell r="B106" t="str">
            <v>САДВАКАСОВ</v>
          </cell>
          <cell r="C106" t="str">
            <v>А.Ж.</v>
          </cell>
          <cell r="D106" t="str">
            <v>A09-0002</v>
          </cell>
          <cell r="F106" t="str">
            <v>7ОКЛ</v>
          </cell>
          <cell r="G106">
            <v>56000</v>
          </cell>
          <cell r="H106" t="str">
            <v>KZT</v>
          </cell>
        </row>
        <row r="107">
          <cell r="A107">
            <v>93283</v>
          </cell>
          <cell r="B107" t="str">
            <v>Тарбаков</v>
          </cell>
          <cell r="C107" t="str">
            <v>А.А.</v>
          </cell>
          <cell r="D107" t="str">
            <v>B03-0015</v>
          </cell>
          <cell r="F107" t="str">
            <v>7ОКЛ</v>
          </cell>
          <cell r="G107">
            <v>140000</v>
          </cell>
          <cell r="H107" t="str">
            <v>KZT</v>
          </cell>
        </row>
        <row r="108">
          <cell r="A108">
            <v>93967</v>
          </cell>
          <cell r="B108" t="str">
            <v>ДУЙСЕМБЕКОВ</v>
          </cell>
          <cell r="C108" t="str">
            <v>Ж.З.</v>
          </cell>
          <cell r="D108" t="str">
            <v>A09-0067</v>
          </cell>
          <cell r="F108" t="str">
            <v>7ОКЛ</v>
          </cell>
          <cell r="G108">
            <v>63200</v>
          </cell>
          <cell r="H108" t="str">
            <v>KZT</v>
          </cell>
        </row>
        <row r="109">
          <cell r="A109">
            <v>94035</v>
          </cell>
          <cell r="B109" t="str">
            <v>НУРГАЛИЕВ</v>
          </cell>
          <cell r="C109" t="str">
            <v>Н.К.</v>
          </cell>
          <cell r="D109" t="str">
            <v>A09-0067</v>
          </cell>
          <cell r="F109" t="str">
            <v>7ОКЛ</v>
          </cell>
          <cell r="G109">
            <v>63200</v>
          </cell>
          <cell r="H109" t="str">
            <v>KZT</v>
          </cell>
        </row>
        <row r="110">
          <cell r="A110">
            <v>94104</v>
          </cell>
          <cell r="B110" t="str">
            <v>ӘЛЖАНОВ</v>
          </cell>
          <cell r="C110" t="str">
            <v>Е.А.</v>
          </cell>
          <cell r="D110" t="str">
            <v>A09-0012</v>
          </cell>
          <cell r="F110" t="str">
            <v>7ОКЛ</v>
          </cell>
          <cell r="G110">
            <v>91000</v>
          </cell>
          <cell r="H110" t="str">
            <v>KZT</v>
          </cell>
        </row>
        <row r="111">
          <cell r="A111">
            <v>94293</v>
          </cell>
          <cell r="B111" t="str">
            <v>Ахмедьяр</v>
          </cell>
          <cell r="C111" t="str">
            <v>А.М.</v>
          </cell>
          <cell r="D111" t="str">
            <v>B04-0304</v>
          </cell>
          <cell r="F111" t="str">
            <v>7ОКЛ</v>
          </cell>
          <cell r="G111">
            <v>193000</v>
          </cell>
          <cell r="H111" t="str">
            <v>KZT</v>
          </cell>
        </row>
        <row r="112">
          <cell r="A112">
            <v>94678</v>
          </cell>
          <cell r="B112" t="str">
            <v>Лукманова</v>
          </cell>
          <cell r="C112" t="str">
            <v>Э.С.</v>
          </cell>
          <cell r="D112" t="str">
            <v>B04-0060</v>
          </cell>
          <cell r="F112" t="str">
            <v>7ОКЛ</v>
          </cell>
          <cell r="G112">
            <v>185000</v>
          </cell>
          <cell r="H112" t="str">
            <v>KZT</v>
          </cell>
        </row>
        <row r="113">
          <cell r="A113">
            <v>95327</v>
          </cell>
          <cell r="B113" t="str">
            <v>Айтпаев</v>
          </cell>
          <cell r="C113" t="str">
            <v>Б.С.</v>
          </cell>
          <cell r="D113" t="str">
            <v>B02-0161</v>
          </cell>
          <cell r="F113" t="str">
            <v>7ОКЛ</v>
          </cell>
          <cell r="G113">
            <v>311000</v>
          </cell>
          <cell r="H113" t="str">
            <v>KZT</v>
          </cell>
        </row>
        <row r="114">
          <cell r="A114">
            <v>96268</v>
          </cell>
          <cell r="B114" t="str">
            <v>СУГУРОВА</v>
          </cell>
          <cell r="C114" t="str">
            <v>А.А.</v>
          </cell>
          <cell r="D114" t="str">
            <v>B01-0034</v>
          </cell>
          <cell r="F114" t="str">
            <v>7ОКЛ</v>
          </cell>
          <cell r="G114">
            <v>124000</v>
          </cell>
          <cell r="H114" t="str">
            <v>KZT</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Коммерческие должности"/>
      <sheetName val="Некоммерческие должности"/>
      <sheetName val="анализ"/>
      <sheetName val="параметры"/>
    </sheetNames>
    <sheetDataSet>
      <sheetData sheetId="0"/>
      <sheetData sheetId="1"/>
      <sheetData sheetId="2"/>
      <sheetData sheetId="3"/>
      <sheetData sheetId="4">
        <row r="2">
          <cell r="C2" t="str">
            <v>Следует инструкциям</v>
          </cell>
          <cell r="D2" t="str">
            <v>Сотрудничество с коллегами</v>
          </cell>
          <cell r="F2" t="str">
            <v>Достижение целей</v>
          </cell>
        </row>
        <row r="3">
          <cell r="C3" t="str">
            <v>Действует по процедурам</v>
          </cell>
          <cell r="D3" t="str">
            <v>Профессиональные знания</v>
          </cell>
          <cell r="F3" t="str">
            <v>Подходы к достижению целей</v>
          </cell>
        </row>
        <row r="4">
          <cell r="C4" t="str">
            <v>Применяет описанные политики</v>
          </cell>
          <cell r="D4" t="str">
            <v>Отношения с клиентами</v>
          </cell>
          <cell r="F4" t="str">
            <v>Цели и подходы к их достижению</v>
          </cell>
        </row>
        <row r="5">
          <cell r="C5" t="str">
            <v>Определяет подходы к работе</v>
          </cell>
          <cell r="D5" t="str">
            <v>Управление командой</v>
          </cell>
        </row>
        <row r="6">
          <cell r="C6" t="str">
            <v xml:space="preserve">Определяет цели и задачи </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модель (н)"/>
      <sheetName val="модель (в)"/>
      <sheetName val="модель (свод)"/>
      <sheetName val="нефть"/>
      <sheetName val="вода"/>
      <sheetName val="свод"/>
      <sheetName val="нефть (2)"/>
      <sheetName val="вода (2)"/>
      <sheetName val="свод (2)"/>
      <sheetName val="Анализ"/>
      <sheetName val="Анализ2"/>
      <sheetName val="Сырье и материалы"/>
      <sheetName val="ГСМ"/>
      <sheetName val="Лист4"/>
      <sheetName val="Энергия"/>
      <sheetName val="Топливо"/>
      <sheetName val="ФОТ"/>
      <sheetName val="ФОТ2"/>
      <sheetName val="ФОТ3"/>
      <sheetName val="Соцналог"/>
      <sheetName val="соцналог2"/>
      <sheetName val="Амортизация"/>
      <sheetName val="Кап. ремонт"/>
      <sheetName val="Капитализация (ЗФ)"/>
      <sheetName val="ЗФ КР"/>
      <sheetName val="Тек.ремонт"/>
      <sheetName val="ПНР"/>
      <sheetName val="Технол.расходы"/>
      <sheetName val="Связь"/>
      <sheetName val="Связь2"/>
      <sheetName val="Приложение связь"/>
      <sheetName val="Транспорт грузов"/>
      <sheetName val="Авиа"/>
      <sheetName val="метрология"/>
      <sheetName val="Ком.расходы"/>
      <sheetName val="Диагностика"/>
      <sheetName val="ОТиТБ"/>
      <sheetName val="НИОКР"/>
      <sheetName val="НТД"/>
      <sheetName val="подготовка кадров 2"/>
      <sheetName val="подгот кадров 3"/>
      <sheetName val="под кад"/>
      <sheetName val="Охрана окр.среды"/>
      <sheetName val="Исп.природ.сырья"/>
      <sheetName val="Страхование"/>
      <sheetName val="сод. и лиц. автотр."/>
      <sheetName val="охрана"/>
      <sheetName val="Другие прочие "/>
      <sheetName val="Услуги банков"/>
      <sheetName val="почтово-канц. расходы"/>
      <sheetName val="Канцтовары"/>
      <sheetName val="Аренда"/>
      <sheetName val="Сод.адм.зданий"/>
      <sheetName val="юр конслт услуги"/>
      <sheetName val="Налоги"/>
      <sheetName val="Реклама"/>
      <sheetName val="Имиджевая"/>
      <sheetName val="Другие2"/>
      <sheetName val="Соцпособия2"/>
      <sheetName val="Спонсорская"/>
      <sheetName val="Социальная сфера"/>
      <sheetName val="Расх.на кул.озд.мер."/>
      <sheetName val="Пр. соцвыплаты"/>
      <sheetName val="КВЛ"/>
      <sheetName val="ПИР"/>
      <sheetName val="Лист1"/>
      <sheetName val="Лист2"/>
      <sheetName val="Форма2"/>
      <sheetName val="Форма1"/>
      <sheetName val="База"/>
      <sheetName val="Добыча нефти4"/>
      <sheetName val="поставка сравн13"/>
      <sheetName val="2.2 ОтклОТМ"/>
      <sheetName val="1.3.2 ОТМ"/>
      <sheetName val="модель_(н)1"/>
      <sheetName val="модель_(в)1"/>
      <sheetName val="модель_(свод)1"/>
      <sheetName val="нефть_(2)1"/>
      <sheetName val="вода_(2)1"/>
      <sheetName val="свод_(2)1"/>
      <sheetName val="Сырье_и_материалы1"/>
      <sheetName val="Кап__ремонт1"/>
      <sheetName val="Капитализация_(ЗФ)1"/>
      <sheetName val="ЗФ_КР1"/>
      <sheetName val="Тек_ремонт1"/>
      <sheetName val="Технол_расходы1"/>
      <sheetName val="Приложение_связь1"/>
      <sheetName val="Транспорт_грузов1"/>
      <sheetName val="Ком_расходы1"/>
      <sheetName val="подготовка_кадров_21"/>
      <sheetName val="подгот_кадров_31"/>
      <sheetName val="под_кад1"/>
      <sheetName val="Охрана_окр_среды1"/>
      <sheetName val="Исп_природ_сырья1"/>
      <sheetName val="сод__и_лиц__автотр_1"/>
      <sheetName val="Другие_прочие_1"/>
      <sheetName val="Услуги_банков1"/>
      <sheetName val="почтово-канц__расходы1"/>
      <sheetName val="Сод_адм_зданий1"/>
      <sheetName val="юр_конслт_услуги1"/>
      <sheetName val="Социальная_сфера1"/>
      <sheetName val="Расх_на_кул_озд_мер_1"/>
      <sheetName val="Пр__соцвыплаты1"/>
      <sheetName val="модель_(н)"/>
      <sheetName val="модель_(в)"/>
      <sheetName val="модель_(свод)"/>
      <sheetName val="нефть_(2)"/>
      <sheetName val="вода_(2)"/>
      <sheetName val="свод_(2)"/>
      <sheetName val="Сырье_и_материалы"/>
      <sheetName val="Кап__ремонт"/>
      <sheetName val="Капитализация_(ЗФ)"/>
      <sheetName val="ЗФ_КР"/>
      <sheetName val="Тек_ремонт"/>
      <sheetName val="Технол_расходы"/>
      <sheetName val="Приложение_связь"/>
      <sheetName val="Транспорт_грузов"/>
      <sheetName val="Ком_расходы"/>
      <sheetName val="подготовка_кадров_2"/>
      <sheetName val="подгот_кадров_3"/>
      <sheetName val="под_кад"/>
      <sheetName val="Охрана_окр_среды"/>
      <sheetName val="Исп_природ_сырья"/>
      <sheetName val="сод__и_лиц__автотр_"/>
      <sheetName val="Другие_прочие_"/>
      <sheetName val="Услуги_банков"/>
      <sheetName val="почтово-канц__расходы"/>
      <sheetName val="Сод_адм_зданий"/>
      <sheetName val="юр_конслт_услуги"/>
      <sheetName val="Социальная_сфера"/>
      <sheetName val="Расх_на_кул_озд_мер_"/>
      <sheetName val="Пр__соцвыплаты"/>
      <sheetName val="модель_(н)2"/>
      <sheetName val="модель_(в)2"/>
      <sheetName val="модель_(свод)2"/>
      <sheetName val="нефть_(2)2"/>
      <sheetName val="вода_(2)2"/>
      <sheetName val="свод_(2)2"/>
      <sheetName val="Сырье_и_материалы2"/>
      <sheetName val="Кап__ремонт2"/>
      <sheetName val="Капитализация_(ЗФ)2"/>
      <sheetName val="ЗФ_КР2"/>
      <sheetName val="Тек_ремонт2"/>
      <sheetName val="Технол_расходы2"/>
      <sheetName val="Приложение_связь2"/>
      <sheetName val="Транспорт_грузов2"/>
      <sheetName val="Ком_расходы2"/>
      <sheetName val="подготовка_кадров_22"/>
      <sheetName val="подгот_кадров_32"/>
      <sheetName val="под_кад2"/>
      <sheetName val="Охрана_окр_среды2"/>
      <sheetName val="Исп_природ_сырья2"/>
      <sheetName val="сод__и_лиц__автотр_2"/>
      <sheetName val="Другие_прочие_2"/>
      <sheetName val="Услуги_банков2"/>
      <sheetName val="почтово-канц__расходы2"/>
      <sheetName val="Сод_адм_зданий2"/>
      <sheetName val="юр_конслт_услуги2"/>
      <sheetName val="Социальная_сфера2"/>
      <sheetName val="Расх_на_кул_озд_мер_2"/>
      <sheetName val="Пр__соцвыплаты2"/>
      <sheetName val="6НК-cт."/>
      <sheetName val="ЦентрЗатр"/>
      <sheetName val="ЕдИзм"/>
      <sheetName val="Предпр"/>
      <sheetName val="Comp"/>
      <sheetName val="#ССЫЛКА"/>
      <sheetName val="Преискурант"/>
      <sheetName val="12НК"/>
      <sheetName val="из сем"/>
      <sheetName val="Hidden"/>
      <sheetName val="Плата за загрязнение "/>
      <sheetName val="Типограф"/>
      <sheetName val="2008 ГСМ"/>
      <sheetName val="FES"/>
      <sheetName val="Спр_ пласт"/>
      <sheetName val="Спр_ мест"/>
      <sheetName val="Б.мчас (П)"/>
      <sheetName val="д.7.001"/>
      <sheetName val="list"/>
      <sheetName val="Ф №10"/>
      <sheetName val="Пр2"/>
      <sheetName val="PP&amp;E mvt for 2003"/>
      <sheetName val="Титул1"/>
      <sheetName val="Апрель"/>
      <sheetName val="Январь"/>
      <sheetName val="Сентябрь"/>
      <sheetName val="Ноябрь"/>
      <sheetName val="Квартал"/>
      <sheetName val="Июль"/>
      <sheetName val="Март"/>
      <sheetName val="Июнь"/>
      <sheetName val="модель_(н)3"/>
      <sheetName val="модель_(в)3"/>
      <sheetName val="модель_(свод)3"/>
      <sheetName val="нефть_(2)3"/>
      <sheetName val="вода_(2)3"/>
      <sheetName val="свод_(2)3"/>
      <sheetName val="Сырье_и_материалы3"/>
      <sheetName val="Кап__ремонт3"/>
      <sheetName val="Капитализация_(ЗФ)3"/>
      <sheetName val="ЗФ_КР3"/>
      <sheetName val="Тек_ремонт3"/>
      <sheetName val="Технол_расходы3"/>
      <sheetName val="Приложение_связь3"/>
      <sheetName val="Транспорт_грузов3"/>
      <sheetName val="Ком_расходы3"/>
      <sheetName val="подготовка_кадров_23"/>
      <sheetName val="подгот_кадров_33"/>
      <sheetName val="под_кад3"/>
      <sheetName val="Охрана_окр_среды3"/>
      <sheetName val="Исп_природ_сырья3"/>
      <sheetName val="сод__и_лиц__автотр_3"/>
      <sheetName val="Другие_прочие_3"/>
      <sheetName val="Услуги_банков3"/>
      <sheetName val="почтово-канц__расходы3"/>
      <sheetName val="Сод_адм_зданий3"/>
      <sheetName val="юр_конслт_услуги3"/>
      <sheetName val="Социальная_сфера3"/>
      <sheetName val="Расх_на_кул_озд_мер_3"/>
      <sheetName val="Пр__соцвыплаты3"/>
      <sheetName val="Добыча_нефти4"/>
      <sheetName val="поставка_сравн13"/>
      <sheetName val="2_2_ОтклОТМ"/>
      <sheetName val="1_3_2_ОТМ"/>
      <sheetName val="6НК-cт_"/>
      <sheetName val="из_сем"/>
      <sheetName val="Спр__пласт"/>
      <sheetName val="Спр__мест"/>
      <sheetName val="Плата_за_загрязнение_"/>
      <sheetName val="2008_ГСМ"/>
      <sheetName val="1NK"/>
      <sheetName val="Cash flow 2003 PBC"/>
      <sheetName val="G201"/>
      <sheetName val="G301"/>
      <sheetName val="модель_(н)4"/>
      <sheetName val="модель_(в)4"/>
      <sheetName val="модель_(свод)4"/>
      <sheetName val="нефть_(2)4"/>
      <sheetName val="вода_(2)4"/>
      <sheetName val="свод_(2)4"/>
      <sheetName val="Сырье_и_материалы4"/>
      <sheetName val="Кап__ремонт4"/>
      <sheetName val="Капитализация_(ЗФ)4"/>
      <sheetName val="ЗФ_КР4"/>
      <sheetName val="Тек_ремонт4"/>
      <sheetName val="Технол_расходы4"/>
      <sheetName val="Приложение_связь4"/>
      <sheetName val="Транспорт_грузов4"/>
      <sheetName val="Ком_расходы4"/>
      <sheetName val="подготовка_кадров_24"/>
      <sheetName val="подгот_кадров_34"/>
      <sheetName val="под_кад4"/>
      <sheetName val="Охрана_окр_среды4"/>
      <sheetName val="Исп_природ_сырья4"/>
      <sheetName val="сод__и_лиц__автотр_4"/>
      <sheetName val="Другие_прочие_4"/>
      <sheetName val="Услуги_банков4"/>
      <sheetName val="почтово-канц__расходы4"/>
      <sheetName val="Сод_адм_зданий4"/>
      <sheetName val="юр_конслт_услуги4"/>
      <sheetName val="Социальная_сфера4"/>
      <sheetName val="Расх_на_кул_озд_мер_4"/>
      <sheetName val="Пр__соцвыплаты4"/>
      <sheetName val="Добыча_нефти41"/>
      <sheetName val="поставка_сравн131"/>
      <sheetName val="2_2_ОтклОТМ1"/>
      <sheetName val="1_3_2_ОТМ1"/>
      <sheetName val="6НК-cт_1"/>
      <sheetName val="из_сем1"/>
      <sheetName val="Спр__пласт1"/>
      <sheetName val="Спр__мест1"/>
      <sheetName val="Плата_за_загрязнение_1"/>
      <sheetName val="2008_ГСМ1"/>
      <sheetName val="Б_мчас_(П)"/>
      <sheetName val="д_7_001"/>
      <sheetName val="PP&amp;E_mvt_for_2003"/>
      <sheetName val="Cash_flow_2003_PBC"/>
      <sheetName val="производство"/>
      <sheetName val="модель_(н)5"/>
      <sheetName val="модель_(в)5"/>
      <sheetName val="модель_(свод)5"/>
      <sheetName val="нефть_(2)5"/>
      <sheetName val="вода_(2)5"/>
      <sheetName val="свод_(2)5"/>
      <sheetName val="Сырье_и_материалы5"/>
      <sheetName val="Кап__ремонт5"/>
      <sheetName val="Капитализация_(ЗФ)5"/>
      <sheetName val="ЗФ_КР5"/>
      <sheetName val="Тек_ремонт5"/>
      <sheetName val="Технол_расходы5"/>
      <sheetName val="Приложение_связь5"/>
      <sheetName val="Транспорт_грузов5"/>
      <sheetName val="Ком_расходы5"/>
      <sheetName val="подготовка_кадров_25"/>
      <sheetName val="подгот_кадров_35"/>
      <sheetName val="под_кад5"/>
      <sheetName val="Охрана_окр_среды5"/>
      <sheetName val="Исп_природ_сырья5"/>
      <sheetName val="сод__и_лиц__автотр_5"/>
      <sheetName val="Другие_прочие_5"/>
      <sheetName val="Услуги_банков5"/>
      <sheetName val="почтово-канц__расходы5"/>
      <sheetName val="Сод_адм_зданий5"/>
      <sheetName val="юр_конслт_услуги5"/>
      <sheetName val="Социальная_сфера5"/>
      <sheetName val="Расх_на_кул_озд_мер_5"/>
      <sheetName val="Пр__соцвыплаты5"/>
      <sheetName val="Добыча_нефти42"/>
      <sheetName val="поставка_сравн132"/>
      <sheetName val="2_2_ОтклОТМ2"/>
      <sheetName val="1_3_2_ОТМ2"/>
      <sheetName val="6НК-cт_2"/>
      <sheetName val="из_сем2"/>
      <sheetName val="Спр__пласт2"/>
      <sheetName val="Спр__мест2"/>
      <sheetName val="Плата_за_загрязнение_2"/>
      <sheetName val="2008_ГСМ2"/>
      <sheetName val="Б_мчас_(П)1"/>
      <sheetName val="д_7_0011"/>
      <sheetName val="PP&amp;E_mvt_for_20031"/>
      <sheetName val="Cash_flow_2003_PBC1"/>
      <sheetName val="Ф_№10"/>
      <sheetName val="ДС МЗК"/>
      <sheetName val="Mvmnt (consolidated)"/>
      <sheetName val="XREF"/>
      <sheetName val="Mvmnt CIP"/>
      <sheetName val="Datasheet"/>
      <sheetName val="8180 (8181,8182)"/>
      <sheetName val="8082"/>
      <sheetName val="8250"/>
      <sheetName val="8140"/>
      <sheetName val="8070"/>
      <sheetName val="8145"/>
      <sheetName val="8200"/>
      <sheetName val="8113"/>
      <sheetName val="8210"/>
      <sheetName val="summary"/>
      <sheetName val="стр.234"/>
      <sheetName val="стр.242"/>
      <sheetName val="стр.241(2)"/>
      <sheetName val="стр.950"/>
      <sheetName val="Загрузка в ХД"/>
      <sheetName val="стр.512"/>
      <sheetName val="Баланс"/>
      <sheetName val="Форма №2 руб."/>
      <sheetName val="стр.260"/>
      <sheetName val="стр.626"/>
      <sheetName val="стр.515 рос."/>
      <sheetName val="№10  КРА Прочая Реализация  "/>
      <sheetName val="№ 11 КРА Прочее Приобретение"/>
      <sheetName val="стр.232"/>
      <sheetName val="стр. 529(2)"/>
      <sheetName val="ПУ №13 ОФА"/>
      <sheetName val="№12  КРА Проценты"/>
      <sheetName val="стр.640"/>
      <sheetName val="стр.611"/>
      <sheetName val="ПУ №3 OFA"/>
      <sheetName val="ПУ №9 OFA"/>
      <sheetName val="стр.621 (1)"/>
      <sheetName val="ПУ №8 OFA"/>
      <sheetName val="ПУ №7 OFA"/>
      <sheetName val="стр.245"/>
      <sheetName val="стр.246 (1)"/>
      <sheetName val="стр.625 (1)"/>
      <sheetName val="стр.660 (2)"/>
      <sheetName val="стр.960"/>
      <sheetName val="Настройки"/>
      <sheetName val="cтр.253"/>
      <sheetName val="стр.627"/>
      <sheetName val="стр.630"/>
      <sheetName val="стр.624"/>
      <sheetName val="стр.625 (2)"/>
      <sheetName val="стр.623"/>
      <sheetName val="стр.251"/>
      <sheetName val="стр.650"/>
      <sheetName val=""/>
      <sheetName val="Lay-off provision"/>
      <sheetName val="клиенты на 30_09(перв_источник)"/>
      <sheetName val="АПК реформа"/>
      <sheetName val="Исх.данные"/>
      <sheetName val="Кэш-фло (текущий)"/>
      <sheetName val="Показ.Эфф.Инвест."/>
      <sheetName val="Гр5(о)"/>
      <sheetName val="модель_(н)6"/>
      <sheetName val="модель_(в)6"/>
      <sheetName val="модель_(свод)6"/>
      <sheetName val="нефть_(2)6"/>
      <sheetName val="вода_(2)6"/>
      <sheetName val="свод_(2)6"/>
      <sheetName val="Сырье_и_материалы6"/>
      <sheetName val="Кап__ремонт6"/>
      <sheetName val="Капитализация_(ЗФ)6"/>
      <sheetName val="ЗФ_КР6"/>
      <sheetName val="Тек_ремонт6"/>
      <sheetName val="Технол_расходы6"/>
      <sheetName val="Приложение_связь6"/>
      <sheetName val="Транспорт_грузов6"/>
      <sheetName val="Ком_расходы6"/>
      <sheetName val="подготовка_кадров_26"/>
      <sheetName val="подгот_кадров_36"/>
      <sheetName val="под_кад6"/>
      <sheetName val="Охрана_окр_среды6"/>
      <sheetName val="Исп_природ_сырья6"/>
      <sheetName val="сод__и_лиц__автотр_6"/>
      <sheetName val="Другие_прочие_6"/>
      <sheetName val="Услуги_банков6"/>
      <sheetName val="почтово-канц__расходы6"/>
      <sheetName val="Сод_адм_зданий6"/>
      <sheetName val="юр_конслт_услуги6"/>
      <sheetName val="Социальная_сфера6"/>
      <sheetName val="Расх_на_кул_озд_мер_6"/>
      <sheetName val="Пр__соцвыплаты6"/>
      <sheetName val="Добыча_нефти43"/>
      <sheetName val="поставка_сравн133"/>
      <sheetName val="2_2_ОтклОТМ3"/>
      <sheetName val="1_3_2_ОТМ3"/>
      <sheetName val="6НК-cт_3"/>
      <sheetName val="из_сем3"/>
      <sheetName val="Б_мчас_(П)2"/>
      <sheetName val="д_7_0012"/>
      <sheetName val="Плата_за_загрязнение_3"/>
      <sheetName val="2008_ГСМ3"/>
      <sheetName val="Спр__пласт3"/>
      <sheetName val="Спр__мест3"/>
      <sheetName val="PP&amp;E_mvt_for_20032"/>
      <sheetName val="Ф_№101"/>
      <sheetName val="Cash_flow_2003_PBC2"/>
      <sheetName val="ДС_МЗК"/>
      <sheetName val="P&amp;L"/>
      <sheetName val="Provisions"/>
      <sheetName val="Disclosure"/>
      <sheetName val="9-1"/>
      <sheetName val="4"/>
      <sheetName val="1-1"/>
      <sheetName val="1"/>
      <sheetName val="AHEPS"/>
      <sheetName val="OshHPP"/>
      <sheetName val="BHPP"/>
      <sheetName val="XLR_NoRangeSheet"/>
      <sheetName val="Movements"/>
      <sheetName val="допущения"/>
      <sheetName val="Конс "/>
      <sheetName val="A-6"/>
      <sheetName val="1 вариант  2009 "/>
      <sheetName val="ПКОП_3_100%"/>
      <sheetName val="ПКОП_2_100%"/>
      <sheetName val="№14"/>
      <sheetName val="Список документов"/>
      <sheetName val="field"/>
      <sheetName val=" прил 1 янв-август"/>
      <sheetName val="прил1  август"/>
      <sheetName val=" прил2 янв-август"/>
      <sheetName val=" прил2 август"/>
      <sheetName val="Marché"/>
      <sheetName val="2_2 ОтклОТМ"/>
      <sheetName val="1_3_2 ОТМ"/>
      <sheetName val="модель_(н)10"/>
      <sheetName val="модель_(в)10"/>
      <sheetName val="модель_(свод)10"/>
      <sheetName val="нефть_(2)10"/>
      <sheetName val="вода_(2)10"/>
      <sheetName val="свод_(2)10"/>
      <sheetName val="Сырье_и_материалы10"/>
      <sheetName val="Кап__ремонт10"/>
      <sheetName val="Капитализация_(ЗФ)10"/>
      <sheetName val="ЗФ_КР10"/>
      <sheetName val="Тек_ремонт10"/>
      <sheetName val="Технол_расходы10"/>
      <sheetName val="Приложение_связь10"/>
      <sheetName val="Транспорт_грузов10"/>
      <sheetName val="Ком_расходы10"/>
      <sheetName val="подготовка_кадров_210"/>
      <sheetName val="подгот_кадров_310"/>
      <sheetName val="под_кад10"/>
      <sheetName val="Охрана_окр_среды10"/>
      <sheetName val="Исп_природ_сырья10"/>
      <sheetName val="сод__и_лиц__автотр_10"/>
      <sheetName val="Другие_прочие_10"/>
      <sheetName val="Услуги_банков10"/>
      <sheetName val="почтово-канц__расходы10"/>
      <sheetName val="Сод_адм_зданий10"/>
      <sheetName val="юр_конслт_услуги10"/>
      <sheetName val="Социальная_сфера10"/>
      <sheetName val="Расх_на_кул_озд_мер_10"/>
      <sheetName val="Пр__соцвыплаты10"/>
      <sheetName val="Добыча_нефти47"/>
      <sheetName val="поставка_сравн137"/>
      <sheetName val="2_2_ОтклОТМ7"/>
      <sheetName val="1_3_2_ОТМ7"/>
      <sheetName val="6НК-cт_7"/>
      <sheetName val="из_сем7"/>
      <sheetName val="Плата_за_загрязнение_7"/>
      <sheetName val="2008_ГСМ7"/>
      <sheetName val="Спр__пласт7"/>
      <sheetName val="Спр__мест7"/>
      <sheetName val="Б_мчас_(П)6"/>
      <sheetName val="д_7_0016"/>
      <sheetName val="PP&amp;E_mvt_for_20036"/>
      <sheetName val="Ф_№105"/>
      <sheetName val="Cash_flow_2003_PBC6"/>
      <sheetName val="Mvmnt_(consolidated)3"/>
      <sheetName val="Mvmnt_CIP3"/>
      <sheetName val="8180_(8181,8182)3"/>
      <sheetName val="ДС_МЗК4"/>
      <sheetName val="АПК_реформа3"/>
      <sheetName val="стр_2343"/>
      <sheetName val="стр_2423"/>
      <sheetName val="стр_241(2)3"/>
      <sheetName val="стр_9503"/>
      <sheetName val="Загрузка_в_ХД3"/>
      <sheetName val="стр_5123"/>
      <sheetName val="Форма_№2_руб_3"/>
      <sheetName val="стр_2603"/>
      <sheetName val="стр_6263"/>
      <sheetName val="стр_515_рос_3"/>
      <sheetName val="№10__КРА_Прочая_Реализация__3"/>
      <sheetName val="№_11_КРА_Прочее_Приобретение3"/>
      <sheetName val="стр_2323"/>
      <sheetName val="стр__529(2)3"/>
      <sheetName val="ПУ_№13_ОФА3"/>
      <sheetName val="№12__КРА_Проценты3"/>
      <sheetName val="стр_6403"/>
      <sheetName val="стр_6113"/>
      <sheetName val="ПУ_№3_OFA3"/>
      <sheetName val="ПУ_№9_OFA3"/>
      <sheetName val="стр_621_(1)3"/>
      <sheetName val="ПУ_№8_OFA3"/>
      <sheetName val="ПУ_№7_OFA3"/>
      <sheetName val="стр_2453"/>
      <sheetName val="стр_246_(1)3"/>
      <sheetName val="стр_625_(1)3"/>
      <sheetName val="стр_660_(2)3"/>
      <sheetName val="стр_9603"/>
      <sheetName val="cтр_2533"/>
      <sheetName val="стр_6273"/>
      <sheetName val="стр_6303"/>
      <sheetName val="стр_6243"/>
      <sheetName val="стр_625_(2)3"/>
      <sheetName val="стр_6233"/>
      <sheetName val="стр_2513"/>
      <sheetName val="стр_6503"/>
      <sheetName val="Lay-off_provision3"/>
      <sheetName val="клиенты_на_30_09(перв_источник3"/>
      <sheetName val="Исх_данные3"/>
      <sheetName val="Кэш-фло_(текущий)3"/>
      <sheetName val="Показ_Эфф_Инвест_3"/>
      <sheetName val="Конс_3"/>
      <sheetName val="Список_документов3"/>
      <sheetName val="1_вариант__2009_3"/>
      <sheetName val="модель_(н)8"/>
      <sheetName val="модель_(в)8"/>
      <sheetName val="модель_(свод)8"/>
      <sheetName val="нефть_(2)8"/>
      <sheetName val="вода_(2)8"/>
      <sheetName val="свод_(2)8"/>
      <sheetName val="Сырье_и_материалы8"/>
      <sheetName val="Кап__ремонт8"/>
      <sheetName val="Капитализация_(ЗФ)8"/>
      <sheetName val="ЗФ_КР8"/>
      <sheetName val="Тек_ремонт8"/>
      <sheetName val="Технол_расходы8"/>
      <sheetName val="Приложение_связь8"/>
      <sheetName val="Транспорт_грузов8"/>
      <sheetName val="Ком_расходы8"/>
      <sheetName val="подготовка_кадров_28"/>
      <sheetName val="подгот_кадров_38"/>
      <sheetName val="под_кад8"/>
      <sheetName val="Охрана_окр_среды8"/>
      <sheetName val="Исп_природ_сырья8"/>
      <sheetName val="сод__и_лиц__автотр_8"/>
      <sheetName val="Другие_прочие_8"/>
      <sheetName val="Услуги_банков8"/>
      <sheetName val="почтово-канц__расходы8"/>
      <sheetName val="Сод_адм_зданий8"/>
      <sheetName val="юр_конслт_услуги8"/>
      <sheetName val="Социальная_сфера8"/>
      <sheetName val="Расх_на_кул_озд_мер_8"/>
      <sheetName val="Пр__соцвыплаты8"/>
      <sheetName val="Добыча_нефти45"/>
      <sheetName val="поставка_сравн135"/>
      <sheetName val="2_2_ОтклОТМ5"/>
      <sheetName val="1_3_2_ОТМ5"/>
      <sheetName val="6НК-cт_5"/>
      <sheetName val="из_сем5"/>
      <sheetName val="Плата_за_загрязнение_5"/>
      <sheetName val="2008_ГСМ5"/>
      <sheetName val="Спр__пласт5"/>
      <sheetName val="Спр__мест5"/>
      <sheetName val="Б_мчас_(П)4"/>
      <sheetName val="д_7_0014"/>
      <sheetName val="PP&amp;E_mvt_for_20034"/>
      <sheetName val="Ф_№103"/>
      <sheetName val="Cash_flow_2003_PBC4"/>
      <sheetName val="Mvmnt_(consolidated)1"/>
      <sheetName val="Mvmnt_CIP1"/>
      <sheetName val="8180_(8181,8182)1"/>
      <sheetName val="ДС_МЗК2"/>
      <sheetName val="АПК_реформа1"/>
      <sheetName val="стр_2341"/>
      <sheetName val="стр_2421"/>
      <sheetName val="стр_241(2)1"/>
      <sheetName val="стр_9501"/>
      <sheetName val="Загрузка_в_ХД1"/>
      <sheetName val="стр_5121"/>
      <sheetName val="Форма_№2_руб_1"/>
      <sheetName val="стр_2601"/>
      <sheetName val="стр_6261"/>
      <sheetName val="стр_515_рос_1"/>
      <sheetName val="№10__КРА_Прочая_Реализация__1"/>
      <sheetName val="№_11_КРА_Прочее_Приобретение1"/>
      <sheetName val="стр_2321"/>
      <sheetName val="стр__529(2)1"/>
      <sheetName val="ПУ_№13_ОФА1"/>
      <sheetName val="№12__КРА_Проценты1"/>
      <sheetName val="стр_6401"/>
      <sheetName val="стр_6111"/>
      <sheetName val="ПУ_№3_OFA1"/>
      <sheetName val="ПУ_№9_OFA1"/>
      <sheetName val="стр_621_(1)1"/>
      <sheetName val="ПУ_№8_OFA1"/>
      <sheetName val="ПУ_№7_OFA1"/>
      <sheetName val="стр_2451"/>
      <sheetName val="стр_246_(1)1"/>
      <sheetName val="стр_625_(1)1"/>
      <sheetName val="стр_660_(2)1"/>
      <sheetName val="стр_9601"/>
      <sheetName val="cтр_2531"/>
      <sheetName val="стр_6271"/>
      <sheetName val="стр_6301"/>
      <sheetName val="стр_6241"/>
      <sheetName val="стр_625_(2)1"/>
      <sheetName val="стр_6231"/>
      <sheetName val="стр_2511"/>
      <sheetName val="стр_6501"/>
      <sheetName val="Lay-off_provision1"/>
      <sheetName val="клиенты_на_30_09(перв_источник1"/>
      <sheetName val="Исх_данные1"/>
      <sheetName val="Кэш-фло_(текущий)1"/>
      <sheetName val="Показ_Эфф_Инвест_1"/>
      <sheetName val="Конс_1"/>
      <sheetName val="Список_документов1"/>
      <sheetName val="1_вариант__2009_1"/>
      <sheetName val="модель_(н)7"/>
      <sheetName val="модель_(в)7"/>
      <sheetName val="модель_(свод)7"/>
      <sheetName val="нефть_(2)7"/>
      <sheetName val="вода_(2)7"/>
      <sheetName val="свод_(2)7"/>
      <sheetName val="Сырье_и_материалы7"/>
      <sheetName val="Кап__ремонт7"/>
      <sheetName val="Капитализация_(ЗФ)7"/>
      <sheetName val="ЗФ_КР7"/>
      <sheetName val="Тек_ремонт7"/>
      <sheetName val="Технол_расходы7"/>
      <sheetName val="Приложение_связь7"/>
      <sheetName val="Транспорт_грузов7"/>
      <sheetName val="Ком_расходы7"/>
      <sheetName val="подготовка_кадров_27"/>
      <sheetName val="подгот_кадров_37"/>
      <sheetName val="под_кад7"/>
      <sheetName val="Охрана_окр_среды7"/>
      <sheetName val="Исп_природ_сырья7"/>
      <sheetName val="сод__и_лиц__автотр_7"/>
      <sheetName val="Другие_прочие_7"/>
      <sheetName val="Услуги_банков7"/>
      <sheetName val="почтово-канц__расходы7"/>
      <sheetName val="Сод_адм_зданий7"/>
      <sheetName val="юр_конслт_услуги7"/>
      <sheetName val="Социальная_сфера7"/>
      <sheetName val="Расх_на_кул_озд_мер_7"/>
      <sheetName val="Пр__соцвыплаты7"/>
      <sheetName val="Добыча_нефти44"/>
      <sheetName val="поставка_сравн134"/>
      <sheetName val="2_2_ОтклОТМ4"/>
      <sheetName val="1_3_2_ОТМ4"/>
      <sheetName val="6НК-cт_4"/>
      <sheetName val="из_сем4"/>
      <sheetName val="Плата_за_загрязнение_4"/>
      <sheetName val="2008_ГСМ4"/>
      <sheetName val="Спр__пласт4"/>
      <sheetName val="Спр__мест4"/>
      <sheetName val="Б_мчас_(П)3"/>
      <sheetName val="д_7_0013"/>
      <sheetName val="PP&amp;E_mvt_for_20033"/>
      <sheetName val="Ф_№102"/>
      <sheetName val="Cash_flow_2003_PBC3"/>
      <sheetName val="Mvmnt_(consolidated)"/>
      <sheetName val="Mvmnt_CIP"/>
      <sheetName val="8180_(8181,8182)"/>
      <sheetName val="ДС_МЗК1"/>
      <sheetName val="АПК_реформа"/>
      <sheetName val="стр_234"/>
      <sheetName val="стр_242"/>
      <sheetName val="стр_241(2)"/>
      <sheetName val="стр_950"/>
      <sheetName val="Загрузка_в_ХД"/>
      <sheetName val="стр_512"/>
      <sheetName val="Форма_№2_руб_"/>
      <sheetName val="стр_260"/>
      <sheetName val="стр_626"/>
      <sheetName val="стр_515_рос_"/>
      <sheetName val="№10__КРА_Прочая_Реализация__"/>
      <sheetName val="№_11_КРА_Прочее_Приобретение"/>
      <sheetName val="стр_232"/>
      <sheetName val="стр__529(2)"/>
      <sheetName val="ПУ_№13_ОФА"/>
      <sheetName val="№12__КРА_Проценты"/>
      <sheetName val="стр_640"/>
      <sheetName val="стр_611"/>
      <sheetName val="ПУ_№3_OFA"/>
      <sheetName val="ПУ_№9_OFA"/>
      <sheetName val="стр_621_(1)"/>
      <sheetName val="ПУ_№8_OFA"/>
      <sheetName val="ПУ_№7_OFA"/>
      <sheetName val="стр_245"/>
      <sheetName val="стр_246_(1)"/>
      <sheetName val="стр_625_(1)"/>
      <sheetName val="стр_660_(2)"/>
      <sheetName val="стр_960"/>
      <sheetName val="cтр_253"/>
      <sheetName val="стр_627"/>
      <sheetName val="стр_630"/>
      <sheetName val="стр_624"/>
      <sheetName val="стр_625_(2)"/>
      <sheetName val="стр_623"/>
      <sheetName val="стр_251"/>
      <sheetName val="стр_650"/>
      <sheetName val="Lay-off_provision"/>
      <sheetName val="клиенты_на_30_09(перв_источник)"/>
      <sheetName val="Исх_данные"/>
      <sheetName val="Кэш-фло_(текущий)"/>
      <sheetName val="Показ_Эфф_Инвест_"/>
      <sheetName val="Конс_"/>
      <sheetName val="Список_документов"/>
      <sheetName val="1_вариант__2009_"/>
      <sheetName val="модель_(н)9"/>
      <sheetName val="модель_(в)9"/>
      <sheetName val="модель_(свод)9"/>
      <sheetName val="нефть_(2)9"/>
      <sheetName val="вода_(2)9"/>
      <sheetName val="свод_(2)9"/>
      <sheetName val="Сырье_и_материалы9"/>
      <sheetName val="Кап__ремонт9"/>
      <sheetName val="Капитализация_(ЗФ)9"/>
      <sheetName val="ЗФ_КР9"/>
      <sheetName val="Тек_ремонт9"/>
      <sheetName val="Технол_расходы9"/>
      <sheetName val="Приложение_связь9"/>
      <sheetName val="Транспорт_грузов9"/>
      <sheetName val="Ком_расходы9"/>
      <sheetName val="подготовка_кадров_29"/>
      <sheetName val="подгот_кадров_39"/>
      <sheetName val="под_кад9"/>
      <sheetName val="Охрана_окр_среды9"/>
      <sheetName val="Исп_природ_сырья9"/>
      <sheetName val="сод__и_лиц__автотр_9"/>
      <sheetName val="Другие_прочие_9"/>
      <sheetName val="Услуги_банков9"/>
      <sheetName val="почтово-канц__расходы9"/>
      <sheetName val="Сод_адм_зданий9"/>
      <sheetName val="юр_конслт_услуги9"/>
      <sheetName val="Социальная_сфера9"/>
      <sheetName val="Расх_на_кул_озд_мер_9"/>
      <sheetName val="Пр__соцвыплаты9"/>
      <sheetName val="Добыча_нефти46"/>
      <sheetName val="поставка_сравн136"/>
      <sheetName val="2_2_ОтклОТМ6"/>
      <sheetName val="1_3_2_ОТМ6"/>
      <sheetName val="6НК-cт_6"/>
      <sheetName val="из_сем6"/>
      <sheetName val="Плата_за_загрязнение_6"/>
      <sheetName val="2008_ГСМ6"/>
      <sheetName val="Спр__пласт6"/>
      <sheetName val="Спр__мест6"/>
      <sheetName val="Б_мчас_(П)5"/>
      <sheetName val="д_7_0015"/>
      <sheetName val="PP&amp;E_mvt_for_20035"/>
      <sheetName val="Ф_№104"/>
      <sheetName val="Cash_flow_2003_PBC5"/>
      <sheetName val="Mvmnt_(consolidated)2"/>
      <sheetName val="Mvmnt_CIP2"/>
      <sheetName val="8180_(8181,8182)2"/>
      <sheetName val="ДС_МЗК3"/>
      <sheetName val="АПК_реформа2"/>
      <sheetName val="стр_2342"/>
      <sheetName val="стр_2422"/>
      <sheetName val="стр_241(2)2"/>
      <sheetName val="стр_9502"/>
      <sheetName val="Загрузка_в_ХД2"/>
      <sheetName val="стр_5122"/>
      <sheetName val="Форма_№2_руб_2"/>
      <sheetName val="стр_2602"/>
      <sheetName val="стр_6262"/>
      <sheetName val="стр_515_рос_2"/>
      <sheetName val="№10__КРА_Прочая_Реализация__2"/>
      <sheetName val="№_11_КРА_Прочее_Приобретение2"/>
      <sheetName val="стр_2322"/>
      <sheetName val="стр__529(2)2"/>
      <sheetName val="ПУ_№13_ОФА2"/>
      <sheetName val="№12__КРА_Проценты2"/>
      <sheetName val="стр_6402"/>
      <sheetName val="стр_6112"/>
      <sheetName val="ПУ_№3_OFA2"/>
      <sheetName val="ПУ_№9_OFA2"/>
      <sheetName val="стр_621_(1)2"/>
      <sheetName val="ПУ_№8_OFA2"/>
      <sheetName val="ПУ_№7_OFA2"/>
      <sheetName val="стр_2452"/>
      <sheetName val="стр_246_(1)2"/>
      <sheetName val="стр_625_(1)2"/>
      <sheetName val="стр_660_(2)2"/>
      <sheetName val="стр_9602"/>
      <sheetName val="cтр_2532"/>
      <sheetName val="стр_6272"/>
      <sheetName val="стр_6302"/>
      <sheetName val="стр_6242"/>
      <sheetName val="стр_625_(2)2"/>
      <sheetName val="стр_6232"/>
      <sheetName val="стр_2512"/>
      <sheetName val="стр_6502"/>
      <sheetName val="Lay-off_provision2"/>
      <sheetName val="клиенты_на_30_09(перв_источник2"/>
      <sheetName val="Исх_данные2"/>
      <sheetName val="Кэш-фло_(текущий)2"/>
      <sheetName val="Показ_Эфф_Инвест_2"/>
      <sheetName val="Конс_2"/>
      <sheetName val="Список_документов2"/>
      <sheetName val="1_вариант__2009_2"/>
      <sheetName val="2008"/>
      <sheetName val="IS"/>
      <sheetName val="ИД"/>
      <sheetName val="Mvnt"/>
      <sheetName val="ОКП  табл 2_Тюрин_"/>
      <sheetName val="NewMarketSelector"/>
      <sheetName val="Input"/>
      <sheetName val="замерная 11"/>
      <sheetName val="FA regi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5 свод номенклатура"/>
      <sheetName val="2025 свод списание"/>
      <sheetName val="Лист1"/>
      <sheetName val="Мэппинг SAP"/>
      <sheetName val="Исходники"/>
      <sheetName val="Материалы"/>
    </sheetNames>
    <sheetDataSet>
      <sheetData sheetId="0"/>
      <sheetData sheetId="1"/>
      <sheetData sheetId="2"/>
      <sheetData sheetId="3"/>
      <sheetData sheetId="4">
        <row r="2">
          <cell r="A2" t="str">
            <v>IT</v>
          </cell>
          <cell r="B2" t="str">
            <v>Абайская область</v>
          </cell>
          <cell r="C2" t="str">
            <v>Абайский район</v>
          </cell>
          <cell r="D2" t="str">
            <v>56A3-ZA-</v>
          </cell>
          <cell r="E2" t="str">
            <v>01</v>
          </cell>
          <cell r="F2">
            <v>1</v>
          </cell>
          <cell r="G2" t="str">
            <v>ADM</v>
          </cell>
          <cell r="H2" t="str">
            <v>АХД</v>
          </cell>
          <cell r="I2" t="str">
            <v>B1-1</v>
          </cell>
          <cell r="J2" t="str">
            <v>NA</v>
          </cell>
          <cell r="K2" t="str">
            <v>563Z</v>
          </cell>
          <cell r="L2" t="str">
            <v>D</v>
          </cell>
          <cell r="M2" t="str">
            <v>Y</v>
          </cell>
        </row>
        <row r="3">
          <cell r="A3" t="str">
            <v>Дивизион Сеть</v>
          </cell>
          <cell r="B3" t="str">
            <v>Акмолинская область</v>
          </cell>
          <cell r="C3" t="str">
            <v>Айтекебийский район</v>
          </cell>
          <cell r="D3" t="str">
            <v>56A3-ZB-</v>
          </cell>
          <cell r="E3" t="str">
            <v>02</v>
          </cell>
          <cell r="F3">
            <v>2</v>
          </cell>
          <cell r="G3" t="str">
            <v>B2B</v>
          </cell>
          <cell r="H3" t="str">
            <v>ГЦУСТ</v>
          </cell>
          <cell r="I3" t="str">
            <v>B1-100</v>
          </cell>
          <cell r="J3" t="str">
            <v>OS</v>
          </cell>
          <cell r="K3">
            <v>5631</v>
          </cell>
          <cell r="L3" t="str">
            <v>P</v>
          </cell>
          <cell r="M3" t="str">
            <v>N</v>
          </cell>
        </row>
        <row r="4">
          <cell r="A4" t="str">
            <v>ДКБ</v>
          </cell>
          <cell r="B4" t="str">
            <v>Актюбинская область</v>
          </cell>
          <cell r="C4" t="str">
            <v>Айыртауский район</v>
          </cell>
          <cell r="D4" t="str">
            <v>56A3-ZC-</v>
          </cell>
          <cell r="E4" t="str">
            <v>03</v>
          </cell>
          <cell r="F4">
            <v>3</v>
          </cell>
          <cell r="G4" t="str">
            <v>B2C</v>
          </cell>
          <cell r="H4" t="str">
            <v>ДБРиИК</v>
          </cell>
          <cell r="I4" t="str">
            <v>B1-101</v>
          </cell>
          <cell r="J4" t="str">
            <v>RA</v>
          </cell>
          <cell r="K4">
            <v>5632</v>
          </cell>
          <cell r="L4" t="str">
            <v>C</v>
          </cell>
        </row>
        <row r="5">
          <cell r="A5" t="str">
            <v>ДРБ</v>
          </cell>
          <cell r="B5" t="str">
            <v>Алматинская область</v>
          </cell>
          <cell r="C5" t="str">
            <v>Акжаикский район</v>
          </cell>
          <cell r="D5" t="str">
            <v>56A3-ZD-</v>
          </cell>
          <cell r="E5" t="str">
            <v>04</v>
          </cell>
          <cell r="F5">
            <v>4</v>
          </cell>
          <cell r="G5" t="str">
            <v>COM</v>
          </cell>
          <cell r="H5" t="str">
            <v>ДБУиО</v>
          </cell>
          <cell r="I5" t="str">
            <v>B1-102</v>
          </cell>
          <cell r="J5" t="str">
            <v>RO</v>
          </cell>
          <cell r="K5">
            <v>5633</v>
          </cell>
        </row>
        <row r="6">
          <cell r="A6" t="str">
            <v>ДСТИ</v>
          </cell>
          <cell r="B6" t="str">
            <v>Алматы</v>
          </cell>
          <cell r="C6" t="str">
            <v>Акжарский район</v>
          </cell>
          <cell r="D6" t="str">
            <v>56A3-ZE-</v>
          </cell>
          <cell r="E6" t="str">
            <v>05</v>
          </cell>
          <cell r="F6">
            <v>5</v>
          </cell>
          <cell r="G6" t="str">
            <v>CTE</v>
          </cell>
          <cell r="H6" t="str">
            <v>ДВГО</v>
          </cell>
          <cell r="I6" t="str">
            <v>B1-103</v>
          </cell>
          <cell r="J6" t="str">
            <v>RY</v>
          </cell>
          <cell r="K6">
            <v>5634</v>
          </cell>
        </row>
        <row r="7">
          <cell r="A7" t="str">
            <v>ДТК</v>
          </cell>
          <cell r="B7" t="str">
            <v>Астана</v>
          </cell>
          <cell r="C7" t="str">
            <v>Аккайынский район</v>
          </cell>
          <cell r="D7" t="str">
            <v>56A3-ZF-</v>
          </cell>
          <cell r="E7" t="str">
            <v>06</v>
          </cell>
          <cell r="F7">
            <v>6</v>
          </cell>
          <cell r="G7" t="str">
            <v>DIT</v>
          </cell>
          <cell r="H7" t="str">
            <v>ДВТРиУС</v>
          </cell>
          <cell r="I7" t="str">
            <v>B1-104</v>
          </cell>
          <cell r="J7" t="str">
            <v>SO</v>
          </cell>
          <cell r="K7">
            <v>5635</v>
          </cell>
        </row>
        <row r="8">
          <cell r="A8" t="str">
            <v>КУ</v>
          </cell>
          <cell r="B8" t="str">
            <v>Атырауская область</v>
          </cell>
          <cell r="C8" t="str">
            <v>Аккольский район</v>
          </cell>
          <cell r="D8" t="str">
            <v>56A3-ZG-</v>
          </cell>
          <cell r="F8">
            <v>7</v>
          </cell>
          <cell r="G8" t="str">
            <v>DSS</v>
          </cell>
          <cell r="H8" t="str">
            <v>ДК</v>
          </cell>
          <cell r="I8" t="str">
            <v>B1-105</v>
          </cell>
          <cell r="J8" t="str">
            <v>VS</v>
          </cell>
          <cell r="K8">
            <v>5636</v>
          </cell>
        </row>
        <row r="9">
          <cell r="A9" t="str">
            <v>СФ собственный</v>
          </cell>
          <cell r="B9" t="str">
            <v>Восточно-Казахстанская область</v>
          </cell>
          <cell r="C9" t="str">
            <v>Аккулинский район</v>
          </cell>
          <cell r="D9" t="str">
            <v>56A3-1H-</v>
          </cell>
          <cell r="F9">
            <v>8</v>
          </cell>
          <cell r="G9" t="str">
            <v>FEC</v>
          </cell>
          <cell r="H9" t="str">
            <v>ДКИС</v>
          </cell>
          <cell r="I9" t="str">
            <v>B1-11</v>
          </cell>
          <cell r="K9">
            <v>5637</v>
          </cell>
        </row>
        <row r="10">
          <cell r="A10" t="str">
            <v>ЦА</v>
          </cell>
          <cell r="B10" t="str">
            <v>Жамбылская область</v>
          </cell>
          <cell r="C10" t="str">
            <v>Аксу</v>
          </cell>
          <cell r="D10" t="str">
            <v>56A3-2I-</v>
          </cell>
          <cell r="F10">
            <v>9</v>
          </cell>
          <cell r="G10" t="str">
            <v>INF</v>
          </cell>
          <cell r="H10" t="str">
            <v>ДЛиКС</v>
          </cell>
          <cell r="I10" t="str">
            <v>B1-15</v>
          </cell>
          <cell r="K10">
            <v>5638</v>
          </cell>
        </row>
        <row r="11">
          <cell r="B11" t="str">
            <v>Жетысуская область</v>
          </cell>
          <cell r="C11" t="str">
            <v>Аксуатский район</v>
          </cell>
          <cell r="D11" t="str">
            <v>56A3-3J-</v>
          </cell>
          <cell r="F11">
            <v>10</v>
          </cell>
          <cell r="G11" t="str">
            <v>INN</v>
          </cell>
          <cell r="H11" t="str">
            <v>ДМ</v>
          </cell>
          <cell r="I11" t="str">
            <v>B1-2</v>
          </cell>
          <cell r="K11" t="str">
            <v>563Y</v>
          </cell>
        </row>
        <row r="12">
          <cell r="B12" t="str">
            <v>Западно-Казахстанская область</v>
          </cell>
          <cell r="C12" t="str">
            <v>Аксуский район</v>
          </cell>
          <cell r="D12" t="str">
            <v>56A3-4K-</v>
          </cell>
          <cell r="F12">
            <v>11</v>
          </cell>
          <cell r="G12" t="str">
            <v>ODS</v>
          </cell>
          <cell r="H12" t="str">
            <v>ДМС</v>
          </cell>
          <cell r="I12" t="str">
            <v>B1-211</v>
          </cell>
          <cell r="K12" t="str">
            <v>563A</v>
          </cell>
        </row>
        <row r="13">
          <cell r="B13" t="str">
            <v>Карагандинская область</v>
          </cell>
          <cell r="C13" t="str">
            <v>Актау</v>
          </cell>
          <cell r="D13" t="str">
            <v>56A3-5L-</v>
          </cell>
          <cell r="F13">
            <v>12</v>
          </cell>
          <cell r="G13" t="str">
            <v>TDE</v>
          </cell>
          <cell r="H13" t="str">
            <v>ДП</v>
          </cell>
          <cell r="I13" t="str">
            <v>B1-212</v>
          </cell>
          <cell r="K13" t="str">
            <v>563B</v>
          </cell>
        </row>
        <row r="14">
          <cell r="B14" t="str">
            <v>Костанайская область</v>
          </cell>
          <cell r="C14" t="str">
            <v>Актогайский район</v>
          </cell>
          <cell r="D14" t="str">
            <v>56A3-6M-</v>
          </cell>
          <cell r="G14" t="str">
            <v>TEX</v>
          </cell>
          <cell r="H14" t="str">
            <v>ДПУ</v>
          </cell>
          <cell r="I14" t="str">
            <v>B1-22</v>
          </cell>
          <cell r="K14" t="str">
            <v>563C</v>
          </cell>
        </row>
        <row r="15">
          <cell r="B15" t="str">
            <v>Кызылординская область</v>
          </cell>
          <cell r="C15" t="str">
            <v>Актюбинск</v>
          </cell>
          <cell r="D15" t="str">
            <v>56A3-7N-</v>
          </cell>
          <cell r="H15" t="str">
            <v>ДПФ</v>
          </cell>
          <cell r="I15" t="str">
            <v>B1-31</v>
          </cell>
          <cell r="K15" t="str">
            <v>563D</v>
          </cell>
        </row>
        <row r="16">
          <cell r="B16" t="str">
            <v>Мангистауская область</v>
          </cell>
          <cell r="C16" t="str">
            <v>Актюбинск (РДТ)</v>
          </cell>
          <cell r="D16" t="str">
            <v>56A3-8O-</v>
          </cell>
          <cell r="H16" t="str">
            <v>ДРМУПТ</v>
          </cell>
          <cell r="I16" t="str">
            <v>B1-311</v>
          </cell>
          <cell r="K16" t="str">
            <v>563E</v>
          </cell>
        </row>
        <row r="17">
          <cell r="B17" t="str">
            <v>Павлодарская область</v>
          </cell>
          <cell r="C17" t="str">
            <v>Актюбинск (ТУСМ-14)</v>
          </cell>
          <cell r="D17" t="str">
            <v>56A3-ZP-</v>
          </cell>
          <cell r="H17" t="str">
            <v>ДСК</v>
          </cell>
          <cell r="I17" t="str">
            <v>B1-321</v>
          </cell>
          <cell r="K17" t="str">
            <v>563F</v>
          </cell>
        </row>
        <row r="18">
          <cell r="B18" t="str">
            <v>Северо-Казахстанская область</v>
          </cell>
          <cell r="C18" t="str">
            <v>Алакольский район</v>
          </cell>
          <cell r="D18" t="str">
            <v>56A3-ZQ-</v>
          </cell>
          <cell r="H18" t="str">
            <v>ДСОС</v>
          </cell>
          <cell r="I18" t="str">
            <v>B1-322</v>
          </cell>
          <cell r="K18" t="str">
            <v>563G</v>
          </cell>
        </row>
        <row r="19">
          <cell r="B19" t="str">
            <v>Туркестанская область</v>
          </cell>
          <cell r="C19" t="str">
            <v>Алгинский район</v>
          </cell>
          <cell r="D19" t="str">
            <v>56A3-ZR-</v>
          </cell>
          <cell r="H19" t="str">
            <v>ДСРСУ</v>
          </cell>
          <cell r="I19" t="str">
            <v>B1-323</v>
          </cell>
          <cell r="K19" t="str">
            <v>563H</v>
          </cell>
        </row>
        <row r="20">
          <cell r="B20" t="str">
            <v>Улытауская область</v>
          </cell>
          <cell r="C20" t="str">
            <v>Алматы</v>
          </cell>
          <cell r="D20" t="str">
            <v>56A3-ZS-</v>
          </cell>
          <cell r="H20" t="str">
            <v>ДТ</v>
          </cell>
          <cell r="I20" t="str">
            <v>B1-33</v>
          </cell>
          <cell r="K20" t="str">
            <v>563I</v>
          </cell>
        </row>
        <row r="21">
          <cell r="C21" t="str">
            <v>Алматы (РДТ)</v>
          </cell>
          <cell r="D21" t="str">
            <v>56A3-ZT-</v>
          </cell>
          <cell r="H21" t="str">
            <v>ДТПСТ</v>
          </cell>
          <cell r="I21" t="str">
            <v>B1-51</v>
          </cell>
          <cell r="K21" t="str">
            <v>563J</v>
          </cell>
        </row>
        <row r="22">
          <cell r="C22" t="str">
            <v>Алматы (ТУСМ-1)</v>
          </cell>
          <cell r="D22" t="str">
            <v>56A3-ZU-</v>
          </cell>
          <cell r="H22" t="str">
            <v>ДУ B2B</v>
          </cell>
          <cell r="I22" t="str">
            <v>B1-52</v>
          </cell>
          <cell r="K22" t="str">
            <v>563K</v>
          </cell>
        </row>
        <row r="23">
          <cell r="C23" t="str">
            <v>Алтайский район</v>
          </cell>
          <cell r="D23" t="str">
            <v>56A3-ZV-</v>
          </cell>
          <cell r="H23" t="str">
            <v>ДУ B2G</v>
          </cell>
          <cell r="I23" t="str">
            <v>B1-6</v>
          </cell>
          <cell r="K23" t="str">
            <v>563L</v>
          </cell>
        </row>
        <row r="24">
          <cell r="C24" t="str">
            <v>Алтынсаринский район</v>
          </cell>
          <cell r="D24" t="str">
            <v>56A3-YA-</v>
          </cell>
          <cell r="H24" t="str">
            <v>ДУ B2С</v>
          </cell>
          <cell r="I24" t="str">
            <v>B1-7</v>
          </cell>
          <cell r="K24" t="str">
            <v>563M</v>
          </cell>
        </row>
        <row r="25">
          <cell r="C25" t="str">
            <v>Амангельдинский район</v>
          </cell>
          <cell r="D25" t="str">
            <v>56A3-YB-</v>
          </cell>
          <cell r="H25" t="str">
            <v>ДУКО</v>
          </cell>
          <cell r="I25" t="str">
            <v>B1-8</v>
          </cell>
          <cell r="K25" t="str">
            <v>563N</v>
          </cell>
        </row>
        <row r="26">
          <cell r="C26" t="str">
            <v>Аральский район</v>
          </cell>
          <cell r="D26" t="str">
            <v>56A3-YC-</v>
          </cell>
          <cell r="H26" t="str">
            <v>ДУП</v>
          </cell>
          <cell r="I26" t="str">
            <v>B2-013</v>
          </cell>
          <cell r="K26" t="str">
            <v>563O</v>
          </cell>
        </row>
        <row r="27">
          <cell r="C27" t="str">
            <v>Аркалык</v>
          </cell>
          <cell r="D27" t="str">
            <v>56A3-YD-</v>
          </cell>
          <cell r="H27" t="str">
            <v>ДУРП</v>
          </cell>
          <cell r="I27" t="str">
            <v>B2-1</v>
          </cell>
          <cell r="K27" t="str">
            <v>563P</v>
          </cell>
        </row>
        <row r="28">
          <cell r="C28" t="str">
            <v>Аршалынский район</v>
          </cell>
          <cell r="D28" t="str">
            <v>56A3-YE-</v>
          </cell>
          <cell r="H28" t="str">
            <v>ДУТП</v>
          </cell>
          <cell r="I28" t="str">
            <v>B2-10</v>
          </cell>
          <cell r="K28" t="str">
            <v>563Q</v>
          </cell>
        </row>
        <row r="29">
          <cell r="C29" t="str">
            <v>Арыс</v>
          </cell>
          <cell r="D29" t="str">
            <v>56A3-YF-</v>
          </cell>
          <cell r="H29" t="str">
            <v>ДУУиО</v>
          </cell>
          <cell r="I29" t="str">
            <v>B2-11</v>
          </cell>
          <cell r="K29" t="str">
            <v>563R</v>
          </cell>
        </row>
        <row r="30">
          <cell r="C30" t="str">
            <v>Астана</v>
          </cell>
          <cell r="D30" t="str">
            <v>56A3-YG-</v>
          </cell>
          <cell r="H30" t="str">
            <v>ДФК</v>
          </cell>
          <cell r="I30" t="str">
            <v>B2-9</v>
          </cell>
          <cell r="K30" t="str">
            <v>563S</v>
          </cell>
        </row>
        <row r="31">
          <cell r="C31" t="str">
            <v>Астана (РДТ)</v>
          </cell>
          <cell r="D31" t="str">
            <v>56A3-YH-</v>
          </cell>
          <cell r="H31" t="str">
            <v>ДЭ</v>
          </cell>
          <cell r="I31" t="str">
            <v>B3-05</v>
          </cell>
          <cell r="K31" t="str">
            <v>563T</v>
          </cell>
        </row>
        <row r="32">
          <cell r="C32" t="str">
            <v>Астана (ТУСМ-10)</v>
          </cell>
          <cell r="D32" t="str">
            <v>56A3-AA-</v>
          </cell>
          <cell r="H32" t="str">
            <v>ОКД</v>
          </cell>
          <cell r="I32" t="str">
            <v>B3-06</v>
          </cell>
          <cell r="K32" t="str">
            <v>561</v>
          </cell>
        </row>
        <row r="33">
          <cell r="C33" t="str">
            <v>Астраханский район</v>
          </cell>
          <cell r="D33" t="str">
            <v>56A3-BA-</v>
          </cell>
          <cell r="H33" t="str">
            <v>СБ</v>
          </cell>
          <cell r="I33" t="str">
            <v>B3-07</v>
          </cell>
          <cell r="K33" t="str">
            <v>561A</v>
          </cell>
        </row>
        <row r="34">
          <cell r="C34" t="str">
            <v>Атбасарский район</v>
          </cell>
          <cell r="D34" t="str">
            <v>56A3-BB-</v>
          </cell>
          <cell r="H34" t="str">
            <v>СВА</v>
          </cell>
          <cell r="I34" t="str">
            <v>B3-2</v>
          </cell>
          <cell r="K34" t="str">
            <v>561B</v>
          </cell>
        </row>
        <row r="35">
          <cell r="C35" t="str">
            <v>Атырау</v>
          </cell>
          <cell r="D35" t="str">
            <v>56A3-BC-</v>
          </cell>
          <cell r="H35" t="str">
            <v>СВК</v>
          </cell>
          <cell r="I35" t="str">
            <v>B4-1</v>
          </cell>
          <cell r="K35" t="str">
            <v>561C</v>
          </cell>
        </row>
        <row r="36">
          <cell r="C36" t="str">
            <v>Атырау (РДТ)</v>
          </cell>
          <cell r="D36" t="str">
            <v>56A3-BD-</v>
          </cell>
          <cell r="H36" t="str">
            <v>СЗГС</v>
          </cell>
          <cell r="I36" t="str">
            <v>B4-10</v>
          </cell>
          <cell r="K36" t="str">
            <v>561D</v>
          </cell>
        </row>
        <row r="37">
          <cell r="C37" t="str">
            <v>Атырау (ТУСМ-13)</v>
          </cell>
          <cell r="D37" t="str">
            <v>56A3-BE-</v>
          </cell>
          <cell r="H37" t="str">
            <v>СЗИС</v>
          </cell>
          <cell r="I37" t="str">
            <v>B4-13</v>
          </cell>
          <cell r="K37" t="str">
            <v>561E</v>
          </cell>
        </row>
        <row r="38">
          <cell r="C38" t="str">
            <v>Аулиекольский район</v>
          </cell>
          <cell r="D38" t="str">
            <v>56A3-BF-</v>
          </cell>
          <cell r="H38" t="str">
            <v>СК</v>
          </cell>
          <cell r="I38" t="str">
            <v>B4-15</v>
          </cell>
          <cell r="K38" t="str">
            <v>561F</v>
          </cell>
        </row>
        <row r="39">
          <cell r="C39" t="str">
            <v>Аягозский район</v>
          </cell>
          <cell r="D39" t="str">
            <v>56A3-BG-</v>
          </cell>
          <cell r="H39" t="str">
            <v>СКМПС</v>
          </cell>
          <cell r="I39" t="str">
            <v>B4-18</v>
          </cell>
          <cell r="K39" t="str">
            <v>561G</v>
          </cell>
        </row>
        <row r="40">
          <cell r="C40" t="str">
            <v>Байганинский район</v>
          </cell>
          <cell r="D40" t="str">
            <v>56A3-BH-</v>
          </cell>
          <cell r="H40" t="str">
            <v>СКУ</v>
          </cell>
          <cell r="I40" t="str">
            <v>B4-4</v>
          </cell>
          <cell r="K40" t="str">
            <v>561H</v>
          </cell>
        </row>
        <row r="41">
          <cell r="C41" t="str">
            <v>Байдибекский район</v>
          </cell>
          <cell r="D41" t="str">
            <v>56A3-BI-</v>
          </cell>
          <cell r="H41" t="str">
            <v>СОТ</v>
          </cell>
          <cell r="I41" t="str">
            <v>B4-5</v>
          </cell>
          <cell r="K41" t="str">
            <v>561I</v>
          </cell>
        </row>
        <row r="42">
          <cell r="C42" t="str">
            <v>Байзакский район</v>
          </cell>
          <cell r="D42" t="str">
            <v>56A3-BJ-</v>
          </cell>
          <cell r="H42" t="str">
            <v>СПиО ИКТ</v>
          </cell>
          <cell r="I42" t="str">
            <v>B4-51</v>
          </cell>
          <cell r="K42" t="str">
            <v>561J</v>
          </cell>
        </row>
        <row r="43">
          <cell r="C43" t="str">
            <v>Байконур</v>
          </cell>
          <cell r="D43" t="str">
            <v>56A3-BK-</v>
          </cell>
          <cell r="H43" t="str">
            <v>СПО</v>
          </cell>
          <cell r="I43" t="str">
            <v>B4-55</v>
          </cell>
          <cell r="K43" t="str">
            <v>561K</v>
          </cell>
        </row>
        <row r="44">
          <cell r="C44" t="str">
            <v>Байтерекский район</v>
          </cell>
          <cell r="D44" t="str">
            <v>56A3-BL-</v>
          </cell>
          <cell r="H44" t="str">
            <v>СпУК</v>
          </cell>
          <cell r="I44" t="str">
            <v>B4-9</v>
          </cell>
          <cell r="K44" t="str">
            <v>561L</v>
          </cell>
        </row>
        <row r="45">
          <cell r="C45" t="str">
            <v>Балхаш</v>
          </cell>
          <cell r="D45" t="str">
            <v>56A3-BM-</v>
          </cell>
          <cell r="H45" t="str">
            <v>ССР</v>
          </cell>
          <cell r="I45" t="str">
            <v>B5-06</v>
          </cell>
          <cell r="K45" t="str">
            <v>561M</v>
          </cell>
        </row>
        <row r="46">
          <cell r="C46" t="str">
            <v>Балхашский район</v>
          </cell>
          <cell r="D46" t="str">
            <v>56A3-BN-</v>
          </cell>
          <cell r="H46" t="str">
            <v>Ст</v>
          </cell>
          <cell r="I46" t="str">
            <v>B5-062</v>
          </cell>
          <cell r="K46" t="str">
            <v>561N</v>
          </cell>
        </row>
        <row r="47">
          <cell r="C47" t="str">
            <v>Баянаульский район</v>
          </cell>
          <cell r="D47" t="str">
            <v>56A3-BO-</v>
          </cell>
          <cell r="H47" t="str">
            <v>СУВА</v>
          </cell>
          <cell r="I47" t="str">
            <v>B5-063</v>
          </cell>
          <cell r="K47" t="str">
            <v>561O</v>
          </cell>
        </row>
        <row r="48">
          <cell r="C48" t="str">
            <v>Бейнеуский район</v>
          </cell>
          <cell r="D48" t="str">
            <v>56A3-BP-</v>
          </cell>
          <cell r="H48" t="str">
            <v>СУНиА</v>
          </cell>
          <cell r="I48" t="str">
            <v>B5-1</v>
          </cell>
          <cell r="K48" t="str">
            <v>561P</v>
          </cell>
        </row>
        <row r="49">
          <cell r="C49" t="str">
            <v>Бескарагайский район</v>
          </cell>
          <cell r="D49" t="str">
            <v>56A3-BQ-</v>
          </cell>
          <cell r="H49" t="str">
            <v>СУР</v>
          </cell>
          <cell r="I49" t="str">
            <v>B5-10</v>
          </cell>
          <cell r="K49" t="str">
            <v>561Q</v>
          </cell>
        </row>
        <row r="50">
          <cell r="C50" t="str">
            <v>Бокейординский район</v>
          </cell>
          <cell r="D50" t="str">
            <v>56A3-BR-</v>
          </cell>
          <cell r="H50" t="str">
            <v>СУРС</v>
          </cell>
          <cell r="I50" t="str">
            <v>B5-100</v>
          </cell>
          <cell r="K50" t="str">
            <v>561R</v>
          </cell>
        </row>
        <row r="51">
          <cell r="C51" t="str">
            <v>Бородулихинский район</v>
          </cell>
          <cell r="D51" t="str">
            <v>56A3-BS-</v>
          </cell>
          <cell r="H51" t="str">
            <v>ФД</v>
          </cell>
          <cell r="I51" t="str">
            <v>B5-101</v>
          </cell>
          <cell r="K51" t="str">
            <v>561S</v>
          </cell>
        </row>
        <row r="52">
          <cell r="C52" t="str">
            <v>Буландынский район</v>
          </cell>
          <cell r="D52" t="str">
            <v>56A3-BT-</v>
          </cell>
          <cell r="H52" t="str">
            <v>ЭД</v>
          </cell>
          <cell r="I52" t="str">
            <v>B5-102</v>
          </cell>
          <cell r="K52" t="str">
            <v>561T</v>
          </cell>
        </row>
        <row r="53">
          <cell r="C53" t="str">
            <v>Бурабайский район</v>
          </cell>
          <cell r="D53" t="str">
            <v>56A3-CA-</v>
          </cell>
          <cell r="H53" t="str">
            <v>ЮД</v>
          </cell>
          <cell r="I53" t="str">
            <v>B5-103</v>
          </cell>
          <cell r="K53" t="str">
            <v>562Z</v>
          </cell>
        </row>
        <row r="54">
          <cell r="C54" t="str">
            <v>Бурлинский район</v>
          </cell>
          <cell r="D54" t="str">
            <v>56A3-CB-</v>
          </cell>
          <cell r="I54" t="str">
            <v>B5-104</v>
          </cell>
          <cell r="K54" t="str">
            <v>562A</v>
          </cell>
        </row>
        <row r="55">
          <cell r="C55" t="str">
            <v>Бухар-Жырауский район</v>
          </cell>
          <cell r="D55" t="str">
            <v>56A3-CC-</v>
          </cell>
          <cell r="I55" t="str">
            <v>B5-105</v>
          </cell>
          <cell r="K55" t="str">
            <v>562B</v>
          </cell>
        </row>
        <row r="56">
          <cell r="C56" t="str">
            <v>Глубоковский район</v>
          </cell>
          <cell r="D56" t="str">
            <v>56A3-CD-</v>
          </cell>
          <cell r="I56" t="str">
            <v>B5-13</v>
          </cell>
          <cell r="K56" t="str">
            <v>562C</v>
          </cell>
        </row>
        <row r="57">
          <cell r="C57" t="str">
            <v>Головной аппарат (Руководство, поддерживающие функции, Офис трансформации, Дирекция по работе с гос.органами, СБиОТ)</v>
          </cell>
          <cell r="D57" t="str">
            <v>56A3-CF-</v>
          </cell>
          <cell r="I57" t="str">
            <v>B5-15</v>
          </cell>
          <cell r="K57" t="str">
            <v>562D</v>
          </cell>
        </row>
        <row r="58">
          <cell r="C58" t="str">
            <v>Денисовский район</v>
          </cell>
          <cell r="D58" t="str">
            <v>56A3-CG-</v>
          </cell>
          <cell r="I58" t="str">
            <v>B5-16</v>
          </cell>
          <cell r="K58" t="str">
            <v>562E</v>
          </cell>
        </row>
        <row r="59">
          <cell r="C59" t="str">
            <v>Департамент МТО</v>
          </cell>
          <cell r="D59" t="str">
            <v>56A3-CH-</v>
          </cell>
          <cell r="I59" t="str">
            <v>B5-17</v>
          </cell>
          <cell r="K59" t="str">
            <v>562F</v>
          </cell>
        </row>
        <row r="60">
          <cell r="C60" t="str">
            <v>Департамент управления ресурсами сети</v>
          </cell>
          <cell r="D60" t="str">
            <v>56A3-CJ-</v>
          </cell>
          <cell r="I60" t="str">
            <v>B5-171</v>
          </cell>
          <cell r="K60" t="str">
            <v>562G</v>
          </cell>
        </row>
        <row r="61">
          <cell r="C61" t="str">
            <v>Департамент управления технологическими процессами</v>
          </cell>
          <cell r="D61" t="str">
            <v>56A3-CK-</v>
          </cell>
          <cell r="I61" t="str">
            <v>B5-172</v>
          </cell>
          <cell r="K61" t="str">
            <v>562H</v>
          </cell>
        </row>
        <row r="62">
          <cell r="C62" t="str">
            <v>Департамент эксплуатации линейных сооружений</v>
          </cell>
          <cell r="D62" t="str">
            <v>56A3-CN-</v>
          </cell>
          <cell r="I62" t="str">
            <v>B5-18</v>
          </cell>
          <cell r="K62" t="str">
            <v>562I</v>
          </cell>
        </row>
        <row r="63">
          <cell r="C63" t="str">
            <v>Департамент эксплуатации сетей</v>
          </cell>
          <cell r="D63" t="str">
            <v>56A3-CO-</v>
          </cell>
          <cell r="I63" t="str">
            <v>B5-181</v>
          </cell>
          <cell r="K63" t="str">
            <v>562J</v>
          </cell>
        </row>
        <row r="64">
          <cell r="C64" t="str">
            <v>Департамент энергетики и клитехники</v>
          </cell>
          <cell r="D64" t="str">
            <v>56A3-CQ-</v>
          </cell>
          <cell r="I64" t="str">
            <v>B5-19</v>
          </cell>
          <cell r="K64" t="str">
            <v>562K</v>
          </cell>
        </row>
        <row r="65">
          <cell r="C65" t="str">
            <v>Джангельдинский район</v>
          </cell>
          <cell r="D65" t="str">
            <v>56A3-CR-</v>
          </cell>
          <cell r="I65" t="str">
            <v>B5-2</v>
          </cell>
          <cell r="K65" t="str">
            <v>562L</v>
          </cell>
        </row>
        <row r="66">
          <cell r="C66" t="str">
            <v>Егиндыкольский район</v>
          </cell>
          <cell r="D66" t="str">
            <v>56A3-DA-</v>
          </cell>
          <cell r="I66" t="str">
            <v>B5-24</v>
          </cell>
          <cell r="K66" t="str">
            <v>562M</v>
          </cell>
        </row>
        <row r="67">
          <cell r="C67" t="str">
            <v>Единый центр управления сетью</v>
          </cell>
          <cell r="D67" t="str">
            <v>56A3-ED-</v>
          </cell>
          <cell r="I67" t="str">
            <v>B5-25</v>
          </cell>
          <cell r="K67" t="str">
            <v>562N</v>
          </cell>
        </row>
        <row r="68">
          <cell r="C68" t="str">
            <v>Енбекшиказахский район</v>
          </cell>
          <cell r="D68" t="str">
            <v>56A3-EE-</v>
          </cell>
          <cell r="I68" t="str">
            <v>B5-26</v>
          </cell>
          <cell r="K68" t="str">
            <v>562O</v>
          </cell>
        </row>
        <row r="69">
          <cell r="C69" t="str">
            <v>Ерейментауский район</v>
          </cell>
          <cell r="D69" t="str">
            <v>56A3-EG-</v>
          </cell>
          <cell r="I69" t="str">
            <v>B5-3</v>
          </cell>
          <cell r="K69" t="str">
            <v>562P</v>
          </cell>
        </row>
        <row r="70">
          <cell r="C70" t="str">
            <v>Есильский район</v>
          </cell>
          <cell r="D70" t="str">
            <v>56A3-EH-</v>
          </cell>
          <cell r="I70" t="str">
            <v>B5-33</v>
          </cell>
          <cell r="K70" t="str">
            <v>562Q</v>
          </cell>
        </row>
        <row r="71">
          <cell r="C71" t="str">
            <v>Ескельдинский район</v>
          </cell>
          <cell r="D71" t="str">
            <v>56A3-EI-</v>
          </cell>
          <cell r="I71" t="str">
            <v>B5-35</v>
          </cell>
          <cell r="K71" t="str">
            <v>562R</v>
          </cell>
        </row>
        <row r="72">
          <cell r="C72" t="str">
            <v>Жаксынский район</v>
          </cell>
          <cell r="D72" t="str">
            <v>56A3-EK-</v>
          </cell>
          <cell r="I72" t="str">
            <v>B5-351</v>
          </cell>
          <cell r="K72" t="str">
            <v>562S</v>
          </cell>
        </row>
        <row r="73">
          <cell r="C73" t="str">
            <v>Жалагашский район</v>
          </cell>
          <cell r="D73" t="str">
            <v>56A3-EO-</v>
          </cell>
          <cell r="I73" t="str">
            <v>B5-352</v>
          </cell>
          <cell r="K73" t="str">
            <v>562T</v>
          </cell>
        </row>
        <row r="74">
          <cell r="C74" t="str">
            <v>Жамбылский район</v>
          </cell>
          <cell r="D74" t="str">
            <v>56A3-EQ-</v>
          </cell>
          <cell r="I74" t="str">
            <v>B5-353</v>
          </cell>
          <cell r="K74" t="str">
            <v>564Z</v>
          </cell>
        </row>
        <row r="75">
          <cell r="C75" t="str">
            <v>Жанааркинский район</v>
          </cell>
          <cell r="D75" t="str">
            <v>56A3-ER-</v>
          </cell>
          <cell r="I75" t="str">
            <v>B5-354</v>
          </cell>
          <cell r="K75" t="str">
            <v>564A</v>
          </cell>
        </row>
        <row r="76">
          <cell r="C76" t="str">
            <v>Жанакорганский район</v>
          </cell>
          <cell r="D76" t="str">
            <v>56A3-ES-</v>
          </cell>
          <cell r="I76" t="str">
            <v>B5-37</v>
          </cell>
          <cell r="K76" t="str">
            <v>564B</v>
          </cell>
        </row>
        <row r="77">
          <cell r="C77" t="str">
            <v>Жанаозен</v>
          </cell>
          <cell r="D77" t="str">
            <v>56A3-FA-</v>
          </cell>
          <cell r="I77" t="str">
            <v>B5-371</v>
          </cell>
          <cell r="K77" t="str">
            <v>564T</v>
          </cell>
        </row>
        <row r="78">
          <cell r="C78" t="str">
            <v>Жангалинский район</v>
          </cell>
          <cell r="D78" t="str">
            <v>56A3-FF-</v>
          </cell>
          <cell r="I78" t="str">
            <v>B5-372</v>
          </cell>
          <cell r="K78" t="str">
            <v>564C</v>
          </cell>
        </row>
        <row r="79">
          <cell r="C79" t="str">
            <v>Жанибекский район</v>
          </cell>
          <cell r="D79" t="str">
            <v>56A3-FH-</v>
          </cell>
          <cell r="I79" t="str">
            <v>B5-373</v>
          </cell>
          <cell r="K79" t="str">
            <v>564D</v>
          </cell>
        </row>
        <row r="80">
          <cell r="C80" t="str">
            <v>Жаркаинский район</v>
          </cell>
          <cell r="D80" t="str">
            <v>56A3-FI-</v>
          </cell>
          <cell r="I80" t="str">
            <v>B5-374</v>
          </cell>
          <cell r="K80" t="str">
            <v>564S</v>
          </cell>
        </row>
        <row r="81">
          <cell r="C81" t="str">
            <v>Жарминский район</v>
          </cell>
          <cell r="D81" t="str">
            <v>56A3-FJ-</v>
          </cell>
          <cell r="I81" t="str">
            <v>B5-375</v>
          </cell>
          <cell r="K81" t="str">
            <v>564E</v>
          </cell>
        </row>
        <row r="82">
          <cell r="C82" t="str">
            <v>Жезказган</v>
          </cell>
          <cell r="D82" t="str">
            <v>56A3-FL-</v>
          </cell>
          <cell r="I82" t="str">
            <v>B5-376</v>
          </cell>
          <cell r="K82" t="str">
            <v>564F</v>
          </cell>
        </row>
        <row r="83">
          <cell r="C83" t="str">
            <v>Железинский район</v>
          </cell>
          <cell r="D83" t="str">
            <v>56A3-FM-</v>
          </cell>
          <cell r="I83" t="str">
            <v>B5-3761</v>
          </cell>
          <cell r="K83" t="str">
            <v>564R</v>
          </cell>
        </row>
        <row r="84">
          <cell r="C84" t="str">
            <v>Жетысайский район</v>
          </cell>
          <cell r="D84" t="str">
            <v>56A3-FN-</v>
          </cell>
          <cell r="I84" t="str">
            <v>B5-377</v>
          </cell>
          <cell r="K84" t="str">
            <v>564G</v>
          </cell>
        </row>
        <row r="85">
          <cell r="C85" t="str">
            <v>Житикаринский район</v>
          </cell>
          <cell r="D85" t="str">
            <v>56A3-FP-</v>
          </cell>
          <cell r="I85" t="str">
            <v>B5-378</v>
          </cell>
          <cell r="K85" t="str">
            <v>564H</v>
          </cell>
        </row>
        <row r="86">
          <cell r="C86" t="str">
            <v>Жуалынский район</v>
          </cell>
          <cell r="D86" t="str">
            <v>56A3-FR-</v>
          </cell>
          <cell r="I86" t="str">
            <v>B5-379</v>
          </cell>
          <cell r="K86" t="str">
            <v>564I</v>
          </cell>
        </row>
        <row r="87">
          <cell r="C87" t="str">
            <v>Жылыойский район</v>
          </cell>
          <cell r="D87" t="str">
            <v>56A3-FT-</v>
          </cell>
          <cell r="I87" t="str">
            <v>B5-380</v>
          </cell>
          <cell r="K87" t="str">
            <v>564J</v>
          </cell>
        </row>
        <row r="88">
          <cell r="C88" t="str">
            <v>Зайсанский район</v>
          </cell>
          <cell r="D88" t="str">
            <v>56A3-GA-</v>
          </cell>
          <cell r="I88" t="str">
            <v>B5-399</v>
          </cell>
          <cell r="K88" t="str">
            <v>564K</v>
          </cell>
        </row>
        <row r="89">
          <cell r="C89" t="str">
            <v>Зерендинский район</v>
          </cell>
          <cell r="D89" t="str">
            <v>56A3-GB-</v>
          </cell>
          <cell r="I89" t="str">
            <v>B5-41</v>
          </cell>
          <cell r="K89" t="str">
            <v>564L</v>
          </cell>
        </row>
        <row r="90">
          <cell r="C90" t="str">
            <v>Илийский район</v>
          </cell>
          <cell r="D90" t="str">
            <v>56A3-GC-</v>
          </cell>
          <cell r="I90" t="str">
            <v>B5-46</v>
          </cell>
          <cell r="K90" t="str">
            <v>564M</v>
          </cell>
        </row>
        <row r="91">
          <cell r="C91" t="str">
            <v>Индерский район</v>
          </cell>
          <cell r="D91" t="str">
            <v>56A3-GD-</v>
          </cell>
          <cell r="I91" t="str">
            <v>B5-47</v>
          </cell>
          <cell r="K91" t="str">
            <v>564N</v>
          </cell>
        </row>
        <row r="92">
          <cell r="C92" t="str">
            <v>Иргизский район</v>
          </cell>
          <cell r="D92" t="str">
            <v>56A3-GE-</v>
          </cell>
          <cell r="I92" t="str">
            <v>B5-48</v>
          </cell>
          <cell r="K92" t="str">
            <v>564O</v>
          </cell>
        </row>
        <row r="93">
          <cell r="C93" t="str">
            <v>Иртышский район</v>
          </cell>
          <cell r="D93" t="str">
            <v>56A3-GF-</v>
          </cell>
          <cell r="I93" t="str">
            <v>B5-50</v>
          </cell>
          <cell r="K93" t="str">
            <v>566Z</v>
          </cell>
        </row>
        <row r="94">
          <cell r="C94" t="str">
            <v>Исатайский район</v>
          </cell>
          <cell r="D94" t="str">
            <v>56A3-GG-</v>
          </cell>
          <cell r="I94" t="str">
            <v>B5-64</v>
          </cell>
          <cell r="K94" t="str">
            <v>567Z</v>
          </cell>
        </row>
        <row r="95">
          <cell r="C95" t="str">
            <v>Казалинский район</v>
          </cell>
          <cell r="D95" t="str">
            <v>56A3-GH-</v>
          </cell>
          <cell r="I95" t="str">
            <v>B5-68</v>
          </cell>
          <cell r="K95" t="str">
            <v>569Z</v>
          </cell>
        </row>
        <row r="96">
          <cell r="C96" t="str">
            <v>Казталовский район</v>
          </cell>
          <cell r="D96" t="str">
            <v>56A3-GI-</v>
          </cell>
          <cell r="I96" t="str">
            <v>B5-681</v>
          </cell>
          <cell r="K96" t="str">
            <v>568Z</v>
          </cell>
        </row>
        <row r="97">
          <cell r="C97" t="str">
            <v>Казыгуртский район</v>
          </cell>
          <cell r="D97" t="str">
            <v>56A3-GJ-</v>
          </cell>
          <cell r="I97" t="str">
            <v>B5-682</v>
          </cell>
          <cell r="K97" t="str">
            <v>56ZA</v>
          </cell>
        </row>
        <row r="98">
          <cell r="C98" t="str">
            <v>Камыстинский район</v>
          </cell>
          <cell r="D98" t="str">
            <v>56A3-GK-</v>
          </cell>
          <cell r="I98" t="str">
            <v>B5-6821</v>
          </cell>
          <cell r="K98">
            <v>5699</v>
          </cell>
        </row>
        <row r="99">
          <cell r="C99" t="str">
            <v>Карабалыкский район</v>
          </cell>
          <cell r="D99" t="str">
            <v>56A3-GL-</v>
          </cell>
          <cell r="I99" t="str">
            <v>B5-6822</v>
          </cell>
          <cell r="K99" t="str">
            <v>56AS</v>
          </cell>
        </row>
        <row r="100">
          <cell r="C100" t="str">
            <v>Караганда</v>
          </cell>
          <cell r="D100" t="str">
            <v>56A3-GM-</v>
          </cell>
          <cell r="I100" t="str">
            <v>B5-6823</v>
          </cell>
          <cell r="K100" t="str">
            <v>56AA</v>
          </cell>
        </row>
        <row r="101">
          <cell r="C101" t="str">
            <v>Караганда (РДТ)</v>
          </cell>
          <cell r="D101" t="str">
            <v>56A3-HA-</v>
          </cell>
          <cell r="I101" t="str">
            <v>B5-6824</v>
          </cell>
          <cell r="K101" t="str">
            <v>56BA</v>
          </cell>
        </row>
        <row r="102">
          <cell r="C102" t="str">
            <v>Караганда (ТУСМ-2)</v>
          </cell>
          <cell r="D102" t="str">
            <v>56A3-HB-</v>
          </cell>
          <cell r="I102" t="str">
            <v>B5-6825</v>
          </cell>
          <cell r="K102" t="str">
            <v>56CA</v>
          </cell>
        </row>
        <row r="103">
          <cell r="C103" t="str">
            <v>Каражал</v>
          </cell>
          <cell r="D103" t="str">
            <v>56A3-HC-</v>
          </cell>
          <cell r="I103" t="str">
            <v>B5-6826</v>
          </cell>
          <cell r="K103" t="str">
            <v>56DA</v>
          </cell>
        </row>
        <row r="104">
          <cell r="C104" t="str">
            <v>Каракиянский район</v>
          </cell>
          <cell r="D104" t="str">
            <v>56A3-HD-</v>
          </cell>
          <cell r="I104" t="str">
            <v>B5-6827</v>
          </cell>
          <cell r="K104" t="str">
            <v>56ED</v>
          </cell>
        </row>
        <row r="105">
          <cell r="C105" t="str">
            <v>Карасайский район</v>
          </cell>
          <cell r="D105" t="str">
            <v>56A3-HE-</v>
          </cell>
          <cell r="I105" t="str">
            <v>B5-6828</v>
          </cell>
          <cell r="K105" t="str">
            <v>56FA</v>
          </cell>
        </row>
        <row r="106">
          <cell r="C106" t="str">
            <v>Карасуский район</v>
          </cell>
          <cell r="D106" t="str">
            <v>56A3-HF-</v>
          </cell>
          <cell r="I106" t="str">
            <v>B5-6829</v>
          </cell>
          <cell r="K106" t="str">
            <v>56GA</v>
          </cell>
        </row>
        <row r="107">
          <cell r="C107" t="str">
            <v>Каратальский район</v>
          </cell>
          <cell r="D107" t="str">
            <v>56A3-HG-</v>
          </cell>
          <cell r="I107" t="str">
            <v>B5-683</v>
          </cell>
          <cell r="K107" t="str">
            <v>56HA</v>
          </cell>
        </row>
        <row r="108">
          <cell r="C108" t="str">
            <v>Каратобинский район</v>
          </cell>
          <cell r="D108" t="str">
            <v>56A3-HH-</v>
          </cell>
          <cell r="I108" t="str">
            <v>B5-684</v>
          </cell>
          <cell r="K108" t="str">
            <v>56IA</v>
          </cell>
        </row>
        <row r="109">
          <cell r="C109" t="str">
            <v>Каргалинский район</v>
          </cell>
          <cell r="D109" t="str">
            <v>56A3-HI-</v>
          </cell>
          <cell r="I109" t="str">
            <v>B5-685</v>
          </cell>
          <cell r="K109" t="str">
            <v>56JA</v>
          </cell>
        </row>
        <row r="110">
          <cell r="C110" t="str">
            <v>Каркаралинский район</v>
          </cell>
          <cell r="D110" t="str">
            <v>56A3-HJ-</v>
          </cell>
          <cell r="I110" t="str">
            <v>B5-686</v>
          </cell>
          <cell r="K110" t="str">
            <v>56KA</v>
          </cell>
        </row>
        <row r="111">
          <cell r="C111" t="str">
            <v>Кармакшинский район</v>
          </cell>
          <cell r="D111" t="str">
            <v>56A3-HK-</v>
          </cell>
          <cell r="I111" t="str">
            <v>B5-687</v>
          </cell>
          <cell r="K111" t="str">
            <v>56LA</v>
          </cell>
        </row>
        <row r="112">
          <cell r="C112" t="str">
            <v>Катон-Карагайский район</v>
          </cell>
          <cell r="D112" t="str">
            <v>56A3-HL-</v>
          </cell>
          <cell r="I112" t="str">
            <v>B5-688</v>
          </cell>
          <cell r="K112" t="str">
            <v>56MA</v>
          </cell>
        </row>
        <row r="113">
          <cell r="C113" t="str">
            <v>Кегенский район</v>
          </cell>
          <cell r="D113" t="str">
            <v>56A3-HM-</v>
          </cell>
          <cell r="I113" t="str">
            <v>B5-689</v>
          </cell>
          <cell r="K113" t="str">
            <v>56NA</v>
          </cell>
        </row>
        <row r="114">
          <cell r="C114" t="str">
            <v>Келесский район</v>
          </cell>
          <cell r="D114" t="str">
            <v>56A3-IA-</v>
          </cell>
          <cell r="I114" t="str">
            <v>B5-690</v>
          </cell>
          <cell r="K114" t="str">
            <v>56PA</v>
          </cell>
        </row>
        <row r="115">
          <cell r="C115" t="str">
            <v>Кентау</v>
          </cell>
          <cell r="D115" t="str">
            <v>56A3-IB-</v>
          </cell>
          <cell r="I115" t="str">
            <v>B5-691</v>
          </cell>
          <cell r="K115" t="str">
            <v>56QA</v>
          </cell>
        </row>
        <row r="116">
          <cell r="C116" t="str">
            <v>Кербулакский район</v>
          </cell>
          <cell r="D116" t="str">
            <v>56A3-IC-</v>
          </cell>
          <cell r="I116" t="str">
            <v>B5-692</v>
          </cell>
          <cell r="K116" t="str">
            <v>56RA</v>
          </cell>
        </row>
        <row r="117">
          <cell r="C117" t="str">
            <v>Кзылкогинский район</v>
          </cell>
          <cell r="D117" t="str">
            <v>56A3-ID-</v>
          </cell>
          <cell r="I117" t="str">
            <v>B5-693</v>
          </cell>
          <cell r="K117" t="str">
            <v>56SA</v>
          </cell>
        </row>
        <row r="118">
          <cell r="C118" t="str">
            <v>Кокпектинский район</v>
          </cell>
          <cell r="D118" t="str">
            <v>56A3-IE-</v>
          </cell>
          <cell r="I118" t="str">
            <v>B5-694</v>
          </cell>
          <cell r="K118" t="str">
            <v>56TA</v>
          </cell>
        </row>
        <row r="119">
          <cell r="C119" t="str">
            <v>Коксуский район</v>
          </cell>
          <cell r="D119" t="str">
            <v>56A3-IF-</v>
          </cell>
          <cell r="I119" t="str">
            <v>B5-695</v>
          </cell>
        </row>
        <row r="120">
          <cell r="C120" t="str">
            <v>Кокшетау</v>
          </cell>
          <cell r="D120" t="str">
            <v>56A3-IG-</v>
          </cell>
          <cell r="I120" t="str">
            <v>B5-696</v>
          </cell>
        </row>
        <row r="121">
          <cell r="C121" t="str">
            <v>Конаев</v>
          </cell>
          <cell r="D121" t="str">
            <v>56A3-IH-</v>
          </cell>
          <cell r="I121" t="str">
            <v>B5-697</v>
          </cell>
        </row>
        <row r="122">
          <cell r="C122" t="str">
            <v>Коргалжынский район</v>
          </cell>
          <cell r="D122" t="str">
            <v>56A3-JA-</v>
          </cell>
          <cell r="I122" t="str">
            <v>B5-698</v>
          </cell>
        </row>
        <row r="123">
          <cell r="C123" t="str">
            <v>Кордайский район</v>
          </cell>
          <cell r="D123" t="str">
            <v>56A3-JB-</v>
          </cell>
          <cell r="I123" t="str">
            <v>B5-699</v>
          </cell>
        </row>
        <row r="124">
          <cell r="C124" t="str">
            <v>Костанай</v>
          </cell>
          <cell r="D124" t="str">
            <v>56A3-JC-</v>
          </cell>
          <cell r="I124" t="str">
            <v>B5-7</v>
          </cell>
        </row>
        <row r="125">
          <cell r="C125" t="str">
            <v>Костанайский район</v>
          </cell>
          <cell r="D125" t="str">
            <v>56A3-JD-</v>
          </cell>
          <cell r="I125" t="str">
            <v>B5-700</v>
          </cell>
        </row>
        <row r="126">
          <cell r="C126" t="str">
            <v>Косшы</v>
          </cell>
          <cell r="D126" t="str">
            <v>56A3-JE-</v>
          </cell>
          <cell r="I126" t="str">
            <v>B5-701</v>
          </cell>
        </row>
        <row r="127">
          <cell r="C127" t="str">
            <v>Курмангазинский район</v>
          </cell>
          <cell r="D127" t="str">
            <v>56A3-JF-</v>
          </cell>
          <cell r="I127" t="str">
            <v>B5-702</v>
          </cell>
        </row>
        <row r="128">
          <cell r="C128" t="str">
            <v>Курчатов</v>
          </cell>
          <cell r="D128" t="str">
            <v>56A3-JG-</v>
          </cell>
          <cell r="I128" t="str">
            <v>B5-703</v>
          </cell>
        </row>
        <row r="129">
          <cell r="C129" t="str">
            <v>Куршимский район</v>
          </cell>
          <cell r="D129" t="str">
            <v>56A3-JH-</v>
          </cell>
          <cell r="I129" t="str">
            <v>B5-711</v>
          </cell>
        </row>
        <row r="130">
          <cell r="C130" t="str">
            <v>Кызылжарский район</v>
          </cell>
          <cell r="D130" t="str">
            <v>56A3-JI-</v>
          </cell>
          <cell r="I130" t="str">
            <v>B5-7111</v>
          </cell>
        </row>
        <row r="131">
          <cell r="C131" t="str">
            <v>Кызылорда</v>
          </cell>
          <cell r="D131" t="str">
            <v>56A3-JJ-</v>
          </cell>
          <cell r="I131" t="str">
            <v>B5-7112</v>
          </cell>
        </row>
        <row r="132">
          <cell r="C132" t="str">
            <v>Лисаковск</v>
          </cell>
          <cell r="D132" t="str">
            <v>56A3-JK-</v>
          </cell>
          <cell r="I132" t="str">
            <v>B5-7113</v>
          </cell>
        </row>
        <row r="133">
          <cell r="C133" t="str">
            <v>Майский район</v>
          </cell>
          <cell r="D133" t="str">
            <v>56A3-JL-</v>
          </cell>
          <cell r="I133" t="str">
            <v>B5-7114</v>
          </cell>
        </row>
        <row r="134">
          <cell r="C134" t="str">
            <v>Макатский район</v>
          </cell>
          <cell r="D134" t="str">
            <v>56A3-JM-</v>
          </cell>
          <cell r="I134" t="str">
            <v>B5-7115</v>
          </cell>
        </row>
        <row r="135">
          <cell r="C135" t="str">
            <v>Мактааральский район</v>
          </cell>
          <cell r="D135" t="str">
            <v>56A3-KA-</v>
          </cell>
          <cell r="I135" t="str">
            <v>B5-7116</v>
          </cell>
        </row>
        <row r="136">
          <cell r="C136" t="str">
            <v>Мамлютский район</v>
          </cell>
          <cell r="D136" t="str">
            <v>56A3-KB-</v>
          </cell>
          <cell r="I136" t="str">
            <v>B5-7117</v>
          </cell>
        </row>
        <row r="137">
          <cell r="C137" t="str">
            <v>Мангистауский район</v>
          </cell>
          <cell r="D137" t="str">
            <v>56A3-KC-</v>
          </cell>
          <cell r="I137" t="str">
            <v>B5-7118</v>
          </cell>
        </row>
        <row r="138">
          <cell r="C138" t="str">
            <v>Мартукский район</v>
          </cell>
          <cell r="D138" t="str">
            <v>56A3-KD-</v>
          </cell>
          <cell r="I138" t="str">
            <v>B5-7119</v>
          </cell>
        </row>
        <row r="139">
          <cell r="C139" t="str">
            <v>Махамбетский район</v>
          </cell>
          <cell r="D139" t="str">
            <v>56A3-KE-</v>
          </cell>
          <cell r="I139" t="str">
            <v>B5-7120</v>
          </cell>
        </row>
        <row r="140">
          <cell r="C140" t="str">
            <v>Мендыкаринский район</v>
          </cell>
          <cell r="D140" t="str">
            <v>56A3-KF-</v>
          </cell>
          <cell r="I140" t="str">
            <v>B5-7121</v>
          </cell>
        </row>
        <row r="141">
          <cell r="C141" t="str">
            <v>Меркенский район</v>
          </cell>
          <cell r="D141" t="str">
            <v>56A3-KG-</v>
          </cell>
          <cell r="I141" t="str">
            <v>B5-7122</v>
          </cell>
        </row>
        <row r="142">
          <cell r="C142" t="str">
            <v>Метрологический центр</v>
          </cell>
          <cell r="D142" t="str">
            <v>56A3-LA-</v>
          </cell>
          <cell r="I142" t="str">
            <v>B5-7123</v>
          </cell>
        </row>
        <row r="143">
          <cell r="C143" t="str">
            <v>Мойынкумский район</v>
          </cell>
          <cell r="D143" t="str">
            <v>56A3-LB-</v>
          </cell>
          <cell r="I143" t="str">
            <v>B5-73</v>
          </cell>
        </row>
        <row r="144">
          <cell r="C144" t="str">
            <v>Мугалжарский район</v>
          </cell>
          <cell r="D144" t="str">
            <v>56A3-LC-</v>
          </cell>
          <cell r="I144" t="str">
            <v>B5-75</v>
          </cell>
        </row>
        <row r="145">
          <cell r="C145" t="str">
            <v>Мунайлинский район</v>
          </cell>
          <cell r="D145" t="str">
            <v>56A3-LD-</v>
          </cell>
          <cell r="I145" t="str">
            <v>B5-76</v>
          </cell>
        </row>
        <row r="146">
          <cell r="C146" t="str">
            <v>Наурзумский район</v>
          </cell>
          <cell r="D146" t="str">
            <v>56A3-LE-</v>
          </cell>
          <cell r="I146" t="str">
            <v>B5-77</v>
          </cell>
        </row>
        <row r="147">
          <cell r="C147" t="str">
            <v>Нуринский район</v>
          </cell>
          <cell r="D147" t="str">
            <v>56A3-LF-</v>
          </cell>
          <cell r="I147" t="str">
            <v>B5-771</v>
          </cell>
        </row>
        <row r="148">
          <cell r="C148" t="str">
            <v>Ордабасинский район</v>
          </cell>
          <cell r="D148" t="str">
            <v>56A3-LG-</v>
          </cell>
          <cell r="I148" t="str">
            <v>B5-772</v>
          </cell>
        </row>
        <row r="149">
          <cell r="C149" t="str">
            <v>Осакаровский район</v>
          </cell>
          <cell r="D149" t="str">
            <v>56A3-LH-</v>
          </cell>
          <cell r="I149" t="str">
            <v>B5-79</v>
          </cell>
        </row>
        <row r="150">
          <cell r="C150" t="str">
            <v>Отдел эксплуатации сетей доступа</v>
          </cell>
          <cell r="D150" t="str">
            <v>56A3-LI-</v>
          </cell>
          <cell r="I150" t="str">
            <v>B5-8</v>
          </cell>
        </row>
        <row r="151">
          <cell r="C151" t="str">
            <v>Отырарский район</v>
          </cell>
          <cell r="D151" t="str">
            <v>56A3-LJ-</v>
          </cell>
          <cell r="I151" t="str">
            <v>B5-80</v>
          </cell>
        </row>
        <row r="152">
          <cell r="C152" t="str">
            <v>Павлодар</v>
          </cell>
          <cell r="D152" t="str">
            <v>56A3-LK-</v>
          </cell>
          <cell r="I152" t="str">
            <v>B5-81</v>
          </cell>
        </row>
        <row r="153">
          <cell r="C153" t="str">
            <v>Павлодарский район</v>
          </cell>
          <cell r="D153" t="str">
            <v>56A3-LL-</v>
          </cell>
          <cell r="I153" t="str">
            <v>B5-82</v>
          </cell>
        </row>
        <row r="154">
          <cell r="C154" t="str">
            <v>Панфиловский район</v>
          </cell>
          <cell r="D154" t="str">
            <v>56A3-LM-</v>
          </cell>
          <cell r="I154" t="str">
            <v>B5-83</v>
          </cell>
        </row>
        <row r="155">
          <cell r="C155" t="str">
            <v>Петропавловск</v>
          </cell>
          <cell r="D155" t="str">
            <v>56A3-LN-</v>
          </cell>
          <cell r="I155" t="str">
            <v>B5-84</v>
          </cell>
        </row>
        <row r="156">
          <cell r="C156" t="str">
            <v>Приозёрск</v>
          </cell>
          <cell r="D156" t="str">
            <v>56A3-LO-</v>
          </cell>
          <cell r="I156" t="str">
            <v>B5-841</v>
          </cell>
        </row>
        <row r="157">
          <cell r="C157" t="str">
            <v>Проектный офис</v>
          </cell>
          <cell r="D157" t="str">
            <v>56A3-LP-</v>
          </cell>
          <cell r="I157" t="str">
            <v>B5-842</v>
          </cell>
        </row>
        <row r="158">
          <cell r="C158" t="str">
            <v>Район Беимбета Майлина</v>
          </cell>
          <cell r="D158" t="str">
            <v>56A3-LQ-</v>
          </cell>
          <cell r="I158" t="str">
            <v>B5-85</v>
          </cell>
        </row>
        <row r="159">
          <cell r="C159" t="str">
            <v>район Биржан-сал</v>
          </cell>
          <cell r="D159" t="str">
            <v>56A3-LR-</v>
          </cell>
          <cell r="I159" t="str">
            <v>B5-86</v>
          </cell>
        </row>
        <row r="160">
          <cell r="C160" t="str">
            <v>район им. Габита Мусрепова</v>
          </cell>
          <cell r="D160" t="str">
            <v>56A3-LS-</v>
          </cell>
          <cell r="I160" t="str">
            <v>B5-860</v>
          </cell>
        </row>
        <row r="161">
          <cell r="C161" t="str">
            <v>Район имени Т. Рыскулова</v>
          </cell>
          <cell r="D161" t="str">
            <v>56A3-LT-</v>
          </cell>
          <cell r="I161" t="str">
            <v>B5-87</v>
          </cell>
        </row>
        <row r="162">
          <cell r="C162" t="str">
            <v>район Магжана Жумабаева</v>
          </cell>
          <cell r="D162" t="str">
            <v>56A3-MA-</v>
          </cell>
          <cell r="I162" t="str">
            <v>B5-88</v>
          </cell>
        </row>
        <row r="163">
          <cell r="C163" t="str">
            <v>район Шал Акына</v>
          </cell>
          <cell r="D163" t="str">
            <v>56A3-MB-</v>
          </cell>
          <cell r="I163" t="str">
            <v>B5-881</v>
          </cell>
        </row>
        <row r="164">
          <cell r="C164" t="str">
            <v>Райымбекский район</v>
          </cell>
          <cell r="D164" t="str">
            <v>56A3-MC-</v>
          </cell>
          <cell r="I164" t="str">
            <v>B5-882</v>
          </cell>
        </row>
        <row r="165">
          <cell r="C165" t="str">
            <v>Риддер</v>
          </cell>
          <cell r="D165" t="str">
            <v>56A3-MD-</v>
          </cell>
          <cell r="I165" t="str">
            <v>B5-90</v>
          </cell>
        </row>
        <row r="166">
          <cell r="C166" t="str">
            <v>Рудный</v>
          </cell>
          <cell r="D166" t="str">
            <v>56A3-ME-</v>
          </cell>
          <cell r="I166" t="str">
            <v>B5-901</v>
          </cell>
        </row>
        <row r="167">
          <cell r="C167" t="str">
            <v>Рудный (РДТ)</v>
          </cell>
          <cell r="D167" t="str">
            <v>56A3-MF-</v>
          </cell>
          <cell r="I167" t="str">
            <v>B5-902</v>
          </cell>
        </row>
        <row r="168">
          <cell r="C168" t="str">
            <v>Рудный (ТУСМ-8)</v>
          </cell>
          <cell r="D168" t="str">
            <v>56A3-MG-</v>
          </cell>
          <cell r="I168" t="str">
            <v>B5-903</v>
          </cell>
        </row>
        <row r="169">
          <cell r="C169" t="str">
            <v>Сайрамский район</v>
          </cell>
          <cell r="D169" t="str">
            <v>56A3-MH-</v>
          </cell>
          <cell r="I169" t="str">
            <v>B5-904</v>
          </cell>
        </row>
        <row r="170">
          <cell r="C170" t="str">
            <v>Самарский район</v>
          </cell>
          <cell r="D170" t="str">
            <v>56A3-MI-</v>
          </cell>
          <cell r="I170" t="str">
            <v>B5-94</v>
          </cell>
        </row>
        <row r="171">
          <cell r="C171" t="str">
            <v>Сандыктауский район</v>
          </cell>
          <cell r="D171" t="str">
            <v>56A3-MJ-</v>
          </cell>
          <cell r="I171" t="str">
            <v>B5-941</v>
          </cell>
        </row>
        <row r="172">
          <cell r="C172" t="str">
            <v>Сарань</v>
          </cell>
          <cell r="D172" t="str">
            <v>56A3-MK-</v>
          </cell>
          <cell r="I172" t="str">
            <v>B5-942</v>
          </cell>
        </row>
        <row r="173">
          <cell r="C173" t="str">
            <v>Сарканский район</v>
          </cell>
          <cell r="D173" t="str">
            <v>56A3-ML-</v>
          </cell>
          <cell r="I173" t="str">
            <v>B5-96</v>
          </cell>
        </row>
        <row r="174">
          <cell r="C174" t="str">
            <v>Сарыагашский район</v>
          </cell>
          <cell r="D174" t="str">
            <v>56A3-MM-</v>
          </cell>
          <cell r="I174" t="str">
            <v>B5-97</v>
          </cell>
        </row>
        <row r="175">
          <cell r="C175" t="str">
            <v>Сарыкольский район</v>
          </cell>
          <cell r="D175" t="str">
            <v>56A3-MN-</v>
          </cell>
          <cell r="I175" t="str">
            <v>B5-98</v>
          </cell>
        </row>
        <row r="176">
          <cell r="C176" t="str">
            <v>Сарысуский район</v>
          </cell>
          <cell r="D176" t="str">
            <v>56A3-NA-</v>
          </cell>
          <cell r="I176" t="str">
            <v>B5-981</v>
          </cell>
        </row>
        <row r="177">
          <cell r="C177" t="str">
            <v>Сатпаев</v>
          </cell>
          <cell r="D177" t="str">
            <v>56A3-OA-</v>
          </cell>
          <cell r="I177" t="str">
            <v>B5-99</v>
          </cell>
        </row>
        <row r="178">
          <cell r="C178" t="str">
            <v>Сауранский район</v>
          </cell>
          <cell r="D178" t="str">
            <v>56A3-OB-</v>
          </cell>
          <cell r="I178" t="str">
            <v>B7</v>
          </cell>
        </row>
        <row r="179">
          <cell r="C179" t="str">
            <v>Семей</v>
          </cell>
          <cell r="D179" t="str">
            <v>56A3-OC-</v>
          </cell>
          <cell r="I179" t="str">
            <v>B721-01</v>
          </cell>
        </row>
        <row r="180">
          <cell r="C180" t="str">
            <v>Семей (РДТ)</v>
          </cell>
          <cell r="D180" t="str">
            <v>56A3-OD-</v>
          </cell>
          <cell r="I180" t="str">
            <v>B722-01</v>
          </cell>
        </row>
        <row r="181">
          <cell r="C181" t="str">
            <v>Семей (ТУСМ-6)</v>
          </cell>
          <cell r="D181" t="str">
            <v>56A3-OE-</v>
          </cell>
          <cell r="I181" t="str">
            <v>B722-02</v>
          </cell>
        </row>
        <row r="182">
          <cell r="C182" t="str">
            <v>Служба интерграции тех.инфраструктуры</v>
          </cell>
          <cell r="D182" t="str">
            <v>56A3-OF-</v>
          </cell>
          <cell r="I182" t="str">
            <v>B722-20</v>
          </cell>
        </row>
        <row r="183">
          <cell r="C183" t="str">
            <v>Служба контроля качества</v>
          </cell>
          <cell r="D183" t="str">
            <v>56A3-OG-</v>
          </cell>
          <cell r="I183" t="str">
            <v>B723-</v>
          </cell>
        </row>
        <row r="184">
          <cell r="C184" t="str">
            <v>Служба проектирования и капитального ремонта</v>
          </cell>
          <cell r="D184" t="str">
            <v>56A3-OH-</v>
          </cell>
          <cell r="I184" t="str">
            <v>B724-1</v>
          </cell>
        </row>
        <row r="185">
          <cell r="C185" t="str">
            <v>Служба сетевой безопасности</v>
          </cell>
          <cell r="D185" t="str">
            <v>56A3-OI-</v>
          </cell>
          <cell r="I185" t="str">
            <v>B724-24</v>
          </cell>
        </row>
        <row r="186">
          <cell r="C186" t="str">
            <v>Служба систем управления и администрирования OSS и IT</v>
          </cell>
          <cell r="D186" t="str">
            <v>56A3-OJ-</v>
          </cell>
          <cell r="I186" t="str">
            <v>B724-3</v>
          </cell>
        </row>
        <row r="187">
          <cell r="C187" t="str">
            <v>Служба технической инспекции</v>
          </cell>
          <cell r="D187" t="str">
            <v>56A3-OK-</v>
          </cell>
          <cell r="I187" t="str">
            <v>B725-</v>
          </cell>
        </row>
        <row r="188">
          <cell r="C188" t="str">
            <v>Степногорск</v>
          </cell>
          <cell r="D188" t="str">
            <v>56A3-OL-</v>
          </cell>
          <cell r="I188" t="str">
            <v>B727-08</v>
          </cell>
        </row>
        <row r="189">
          <cell r="C189" t="str">
            <v>Сузакский район</v>
          </cell>
          <cell r="D189" t="str">
            <v>56A3-OM-</v>
          </cell>
          <cell r="I189" t="str">
            <v>B727-10</v>
          </cell>
        </row>
        <row r="190">
          <cell r="C190" t="str">
            <v>Сырдарьинский район</v>
          </cell>
          <cell r="D190" t="str">
            <v>56A3-ON-</v>
          </cell>
          <cell r="I190" t="str">
            <v>B727-11</v>
          </cell>
        </row>
        <row r="191">
          <cell r="C191" t="str">
            <v>Сырымский район</v>
          </cell>
          <cell r="D191" t="str">
            <v>56A3-OO-</v>
          </cell>
          <cell r="I191" t="str">
            <v>B727-14</v>
          </cell>
        </row>
        <row r="192">
          <cell r="C192" t="str">
            <v>Тайыншинский район</v>
          </cell>
          <cell r="D192" t="str">
            <v>56A3-OP-</v>
          </cell>
          <cell r="I192" t="str">
            <v>B727-21</v>
          </cell>
        </row>
        <row r="193">
          <cell r="C193" t="str">
            <v>Таласский район</v>
          </cell>
          <cell r="D193" t="str">
            <v>56A3-OQ-</v>
          </cell>
          <cell r="I193" t="str">
            <v>B727-22</v>
          </cell>
        </row>
        <row r="194">
          <cell r="C194" t="str">
            <v>Талгарский район</v>
          </cell>
          <cell r="D194" t="str">
            <v>56A3-PA-</v>
          </cell>
          <cell r="I194" t="str">
            <v>B727-221</v>
          </cell>
        </row>
        <row r="195">
          <cell r="C195" t="str">
            <v>Талдыкорган</v>
          </cell>
          <cell r="D195" t="str">
            <v>56A3-PB-</v>
          </cell>
          <cell r="I195" t="str">
            <v>B727-25</v>
          </cell>
        </row>
        <row r="196">
          <cell r="C196" t="str">
            <v>Тараз</v>
          </cell>
          <cell r="D196" t="str">
            <v>56A3-PC-</v>
          </cell>
          <cell r="I196" t="str">
            <v>B727-29</v>
          </cell>
        </row>
        <row r="197">
          <cell r="C197" t="str">
            <v>Тарбагатайский район</v>
          </cell>
          <cell r="D197" t="str">
            <v>56A3-PD-</v>
          </cell>
          <cell r="I197" t="str">
            <v>B8</v>
          </cell>
        </row>
        <row r="198">
          <cell r="C198" t="str">
            <v>Таскалинский район</v>
          </cell>
          <cell r="D198" t="str">
            <v>56A3-PE-</v>
          </cell>
          <cell r="I198" t="str">
            <v>B811-1</v>
          </cell>
        </row>
        <row r="199">
          <cell r="C199" t="str">
            <v>Текели</v>
          </cell>
          <cell r="D199" t="str">
            <v>56A3-PF-</v>
          </cell>
          <cell r="I199" t="str">
            <v>B811-2</v>
          </cell>
        </row>
        <row r="200">
          <cell r="C200" t="str">
            <v>Темирский район</v>
          </cell>
          <cell r="D200" t="str">
            <v>56A3-PG-</v>
          </cell>
          <cell r="I200" t="str">
            <v>B811-21</v>
          </cell>
        </row>
        <row r="201">
          <cell r="C201" t="str">
            <v>Темиртау</v>
          </cell>
          <cell r="D201" t="str">
            <v>56A3-PH-</v>
          </cell>
          <cell r="I201" t="str">
            <v>B811-3</v>
          </cell>
        </row>
        <row r="202">
          <cell r="C202" t="str">
            <v>Теректинский район</v>
          </cell>
          <cell r="D202" t="str">
            <v>56A3-PI-</v>
          </cell>
          <cell r="I202" t="str">
            <v>B811-4</v>
          </cell>
        </row>
        <row r="203">
          <cell r="C203" t="str">
            <v>Теренкольский район</v>
          </cell>
          <cell r="D203" t="str">
            <v>56A3-PJ-</v>
          </cell>
          <cell r="I203" t="str">
            <v>B811-5</v>
          </cell>
        </row>
        <row r="204">
          <cell r="C204" t="str">
            <v>Тимирязевский район</v>
          </cell>
          <cell r="D204" t="str">
            <v>56A3-PK-</v>
          </cell>
          <cell r="I204" t="str">
            <v>B831-1</v>
          </cell>
        </row>
        <row r="205">
          <cell r="C205" t="str">
            <v>Толебийский район</v>
          </cell>
          <cell r="D205" t="str">
            <v>56A3-QA-</v>
          </cell>
          <cell r="I205" t="str">
            <v>B831-21</v>
          </cell>
        </row>
        <row r="206">
          <cell r="C206" t="str">
            <v>Тупкараганский район</v>
          </cell>
          <cell r="D206" t="str">
            <v>56A3-QB-</v>
          </cell>
          <cell r="I206" t="str">
            <v>B831-4</v>
          </cell>
        </row>
        <row r="207">
          <cell r="C207" t="str">
            <v>Туркестан</v>
          </cell>
          <cell r="D207" t="str">
            <v>56A3-QC-</v>
          </cell>
          <cell r="I207" t="str">
            <v>B831-5</v>
          </cell>
        </row>
        <row r="208">
          <cell r="C208" t="str">
            <v>Тюлькубасский район</v>
          </cell>
          <cell r="D208" t="str">
            <v>56A3-QD-</v>
          </cell>
          <cell r="I208" t="str">
            <v>B831-6</v>
          </cell>
        </row>
        <row r="209">
          <cell r="C209" t="str">
            <v>Уалихановский район</v>
          </cell>
          <cell r="D209" t="str">
            <v>56A3-QE-</v>
          </cell>
          <cell r="I209" t="str">
            <v>B841-01</v>
          </cell>
        </row>
        <row r="210">
          <cell r="C210" t="str">
            <v>Узункольский район</v>
          </cell>
          <cell r="D210" t="str">
            <v>56A3-QF-</v>
          </cell>
          <cell r="I210" t="str">
            <v>B841-02</v>
          </cell>
        </row>
        <row r="211">
          <cell r="C211" t="str">
            <v>Уилский район</v>
          </cell>
          <cell r="D211" t="str">
            <v>56A3-QG-</v>
          </cell>
          <cell r="I211" t="str">
            <v>B841-03</v>
          </cell>
        </row>
        <row r="212">
          <cell r="C212" t="str">
            <v>Уйгурский район</v>
          </cell>
          <cell r="D212" t="str">
            <v>56A3-QH-</v>
          </cell>
          <cell r="I212" t="str">
            <v>B842-01</v>
          </cell>
        </row>
        <row r="213">
          <cell r="C213" t="str">
            <v>Уланский район</v>
          </cell>
          <cell r="D213" t="str">
            <v>56A3-QI-</v>
          </cell>
          <cell r="I213" t="str">
            <v>B842-02</v>
          </cell>
        </row>
        <row r="214">
          <cell r="C214" t="str">
            <v>Улытауский район</v>
          </cell>
          <cell r="D214" t="str">
            <v>56A3-RA-</v>
          </cell>
          <cell r="I214" t="str">
            <v>B842-03</v>
          </cell>
        </row>
        <row r="215">
          <cell r="C215" t="str">
            <v>Уральск</v>
          </cell>
          <cell r="D215" t="str">
            <v>56A3-RB-</v>
          </cell>
          <cell r="I215" t="str">
            <v>B843-</v>
          </cell>
        </row>
        <row r="216">
          <cell r="C216" t="str">
            <v>Урджарский район</v>
          </cell>
          <cell r="D216" t="str">
            <v>56A3-RC-</v>
          </cell>
          <cell r="I216" t="str">
            <v>B844-</v>
          </cell>
        </row>
        <row r="217">
          <cell r="C217" t="str">
            <v>Успенский район</v>
          </cell>
          <cell r="D217" t="str">
            <v>56A3-RD-</v>
          </cell>
          <cell r="I217" t="str">
            <v>B845-08</v>
          </cell>
        </row>
        <row r="218">
          <cell r="C218" t="str">
            <v>Усть-Каменогорск</v>
          </cell>
          <cell r="D218" t="str">
            <v>56A3-RE-</v>
          </cell>
          <cell r="I218" t="str">
            <v>B845-10</v>
          </cell>
        </row>
        <row r="219">
          <cell r="C219" t="str">
            <v>Фёдоровский район</v>
          </cell>
          <cell r="D219" t="str">
            <v>56A3-RF-</v>
          </cell>
          <cell r="I219" t="str">
            <v>B845-11</v>
          </cell>
        </row>
        <row r="220">
          <cell r="C220" t="str">
            <v>Хобдинский район</v>
          </cell>
          <cell r="D220" t="str">
            <v>56A3-RG-</v>
          </cell>
          <cell r="I220" t="str">
            <v>B845-14</v>
          </cell>
        </row>
        <row r="221">
          <cell r="C221" t="str">
            <v>Хромтауский район</v>
          </cell>
          <cell r="D221" t="str">
            <v>56A3-RH-</v>
          </cell>
          <cell r="I221" t="str">
            <v>B845-15</v>
          </cell>
        </row>
        <row r="222">
          <cell r="C222" t="str">
            <v>Целиноградский район</v>
          </cell>
          <cell r="D222" t="str">
            <v>56A3-RI-</v>
          </cell>
          <cell r="I222" t="str">
            <v>B845-18</v>
          </cell>
        </row>
        <row r="223">
          <cell r="C223" t="str">
            <v>Центр капитального ремонта</v>
          </cell>
          <cell r="D223" t="str">
            <v>56A3-RJ-</v>
          </cell>
          <cell r="I223" t="str">
            <v>B845-20</v>
          </cell>
        </row>
        <row r="224">
          <cell r="C224" t="str">
            <v>Центр по поддержке клиентов</v>
          </cell>
          <cell r="D224" t="str">
            <v>56A3-SA-</v>
          </cell>
          <cell r="I224" t="str">
            <v>B845-22</v>
          </cell>
        </row>
        <row r="225">
          <cell r="C225" t="str">
            <v>Центр управления сервисами</v>
          </cell>
          <cell r="D225" t="str">
            <v>56A3-SB-</v>
          </cell>
          <cell r="I225" t="str">
            <v>B845-23</v>
          </cell>
        </row>
        <row r="226">
          <cell r="C226" t="str">
            <v>Цех по ремонту клиентского оборудования</v>
          </cell>
          <cell r="D226" t="str">
            <v>56A3-SC-</v>
          </cell>
          <cell r="I226" t="str">
            <v>B845-24</v>
          </cell>
        </row>
        <row r="227">
          <cell r="C227" t="str">
            <v>Цех строительства технической инфраструктуры</v>
          </cell>
          <cell r="D227" t="str">
            <v>56A3-SD-</v>
          </cell>
          <cell r="I227" t="str">
            <v>B845-25</v>
          </cell>
        </row>
        <row r="228">
          <cell r="C228" t="str">
            <v>Чингирлауский район</v>
          </cell>
          <cell r="D228" t="str">
            <v>56A3-SE-</v>
          </cell>
          <cell r="I228" t="str">
            <v>B871-</v>
          </cell>
        </row>
        <row r="229">
          <cell r="C229" t="str">
            <v>Шалкарский район</v>
          </cell>
          <cell r="D229" t="str">
            <v>56A3-SF-</v>
          </cell>
          <cell r="I229" t="str">
            <v>B871-1</v>
          </cell>
        </row>
        <row r="230">
          <cell r="C230" t="str">
            <v>Шардаринский район</v>
          </cell>
          <cell r="D230" t="str">
            <v>56A3-SG-</v>
          </cell>
        </row>
        <row r="231">
          <cell r="C231" t="str">
            <v>Шахтинск</v>
          </cell>
          <cell r="D231" t="str">
            <v>56A3-SH-</v>
          </cell>
        </row>
        <row r="232">
          <cell r="C232" t="str">
            <v>Шемонаихинский район</v>
          </cell>
          <cell r="D232" t="str">
            <v>56A3-SI-</v>
          </cell>
        </row>
        <row r="233">
          <cell r="C233" t="str">
            <v>Шетский район</v>
          </cell>
          <cell r="D233" t="str">
            <v>56A3-SJ-</v>
          </cell>
        </row>
        <row r="234">
          <cell r="C234" t="str">
            <v>Шиелийский район</v>
          </cell>
          <cell r="D234" t="str">
            <v>56A3-TA-</v>
          </cell>
        </row>
        <row r="235">
          <cell r="C235" t="str">
            <v>Шортандинский район</v>
          </cell>
          <cell r="D235" t="str">
            <v>56A3-TB-</v>
          </cell>
        </row>
        <row r="236">
          <cell r="C236" t="str">
            <v>Шуский район</v>
          </cell>
          <cell r="D236" t="str">
            <v>56A3-TC-</v>
          </cell>
        </row>
        <row r="237">
          <cell r="C237" t="str">
            <v>Шымкент</v>
          </cell>
          <cell r="D237" t="str">
            <v>56A3-TD-</v>
          </cell>
        </row>
        <row r="238">
          <cell r="C238" t="str">
            <v>Шымкент (РДТ)</v>
          </cell>
          <cell r="D238" t="str">
            <v>56A3-TE-</v>
          </cell>
        </row>
        <row r="239">
          <cell r="C239" t="str">
            <v>Шымкент (ТУСМ-11)</v>
          </cell>
          <cell r="D239" t="str">
            <v>56A1-ZA-</v>
          </cell>
        </row>
        <row r="240">
          <cell r="C240" t="str">
            <v>Щербактинский район</v>
          </cell>
          <cell r="D240" t="str">
            <v>56A1-AA-</v>
          </cell>
        </row>
        <row r="241">
          <cell r="C241" t="str">
            <v>Экибастуз</v>
          </cell>
          <cell r="D241" t="str">
            <v>56A1-BA-</v>
          </cell>
        </row>
        <row r="242">
          <cell r="D242" t="str">
            <v>56A1-BB-</v>
          </cell>
        </row>
        <row r="243">
          <cell r="D243" t="str">
            <v>56A1-BC-</v>
          </cell>
        </row>
        <row r="244">
          <cell r="D244" t="str">
            <v>56A1-BD-</v>
          </cell>
        </row>
        <row r="245">
          <cell r="D245" t="str">
            <v>56A1-BE-</v>
          </cell>
        </row>
        <row r="246">
          <cell r="D246" t="str">
            <v>56A1-BF-</v>
          </cell>
        </row>
        <row r="247">
          <cell r="D247" t="str">
            <v>56A1-BG-</v>
          </cell>
        </row>
        <row r="248">
          <cell r="D248" t="str">
            <v>56A1-BH-</v>
          </cell>
        </row>
        <row r="249">
          <cell r="D249" t="str">
            <v>56A1-BI-</v>
          </cell>
        </row>
        <row r="250">
          <cell r="D250" t="str">
            <v>56A1-BJ-</v>
          </cell>
        </row>
        <row r="251">
          <cell r="D251" t="str">
            <v>56A1-BK-</v>
          </cell>
        </row>
        <row r="252">
          <cell r="D252" t="str">
            <v>56A1-BL-</v>
          </cell>
        </row>
        <row r="253">
          <cell r="D253" t="str">
            <v>56A1-BM-</v>
          </cell>
        </row>
        <row r="254">
          <cell r="D254" t="str">
            <v>56A1-BN-</v>
          </cell>
        </row>
        <row r="255">
          <cell r="D255" t="str">
            <v>56A1-BO-</v>
          </cell>
        </row>
        <row r="256">
          <cell r="D256" t="str">
            <v>56A1-BP-</v>
          </cell>
        </row>
        <row r="257">
          <cell r="D257" t="str">
            <v>56A1-BQ-</v>
          </cell>
        </row>
        <row r="258">
          <cell r="D258" t="str">
            <v>56A1-BR-</v>
          </cell>
        </row>
        <row r="259">
          <cell r="D259" t="str">
            <v>56A1-BS-</v>
          </cell>
        </row>
        <row r="260">
          <cell r="D260" t="str">
            <v>56A1-BT-</v>
          </cell>
        </row>
        <row r="261">
          <cell r="D261" t="str">
            <v>56A1-CA-</v>
          </cell>
        </row>
        <row r="262">
          <cell r="D262" t="str">
            <v>56A1-CB-</v>
          </cell>
        </row>
        <row r="263">
          <cell r="D263" t="str">
            <v>56A1-CC-</v>
          </cell>
        </row>
        <row r="264">
          <cell r="D264" t="str">
            <v>56A1-CD-</v>
          </cell>
        </row>
        <row r="265">
          <cell r="D265" t="str">
            <v>56A1-CF-</v>
          </cell>
        </row>
        <row r="266">
          <cell r="D266" t="str">
            <v>56A1-CG-</v>
          </cell>
        </row>
        <row r="267">
          <cell r="D267" t="str">
            <v>56A1-CH-</v>
          </cell>
        </row>
        <row r="268">
          <cell r="D268" t="str">
            <v>56A1-CJ-</v>
          </cell>
        </row>
        <row r="269">
          <cell r="D269" t="str">
            <v>56A1-CK-</v>
          </cell>
        </row>
        <row r="270">
          <cell r="D270" t="str">
            <v>56A1-CN-</v>
          </cell>
        </row>
        <row r="271">
          <cell r="D271" t="str">
            <v>56A1-CO-</v>
          </cell>
        </row>
        <row r="272">
          <cell r="D272" t="str">
            <v>56A1-CQ-</v>
          </cell>
        </row>
        <row r="273">
          <cell r="D273" t="str">
            <v>56A1-CR-</v>
          </cell>
        </row>
        <row r="274">
          <cell r="D274" t="str">
            <v>56A1-DA-</v>
          </cell>
        </row>
        <row r="275">
          <cell r="D275" t="str">
            <v>56A1-ED-</v>
          </cell>
        </row>
        <row r="276">
          <cell r="D276" t="str">
            <v>56A1-EE-</v>
          </cell>
        </row>
        <row r="277">
          <cell r="D277" t="str">
            <v>56A1-EG-</v>
          </cell>
        </row>
        <row r="278">
          <cell r="D278" t="str">
            <v>56A1-EH-</v>
          </cell>
        </row>
        <row r="279">
          <cell r="D279" t="str">
            <v>56A1-EI-</v>
          </cell>
        </row>
        <row r="280">
          <cell r="D280" t="str">
            <v>56A1-EK-</v>
          </cell>
        </row>
        <row r="281">
          <cell r="D281" t="str">
            <v>56A1-EO-</v>
          </cell>
        </row>
        <row r="282">
          <cell r="D282" t="str">
            <v>56A1-EQ-</v>
          </cell>
        </row>
        <row r="283">
          <cell r="D283" t="str">
            <v>56A1-ER-</v>
          </cell>
        </row>
        <row r="284">
          <cell r="D284" t="str">
            <v>56A1-ES-</v>
          </cell>
        </row>
        <row r="285">
          <cell r="D285" t="str">
            <v>56A1-FA-</v>
          </cell>
        </row>
        <row r="286">
          <cell r="D286" t="str">
            <v>56A1-FF-</v>
          </cell>
        </row>
        <row r="287">
          <cell r="D287" t="str">
            <v>56A1-FH-</v>
          </cell>
        </row>
        <row r="288">
          <cell r="D288" t="str">
            <v>56A1-FI-</v>
          </cell>
        </row>
        <row r="289">
          <cell r="D289" t="str">
            <v>56A1-FJ-</v>
          </cell>
        </row>
        <row r="290">
          <cell r="D290" t="str">
            <v>56A1-FL-</v>
          </cell>
        </row>
        <row r="291">
          <cell r="D291" t="str">
            <v>56A1-FM-</v>
          </cell>
        </row>
        <row r="292">
          <cell r="D292" t="str">
            <v>56A1-FN-</v>
          </cell>
        </row>
        <row r="293">
          <cell r="D293" t="str">
            <v>56A1-FP-</v>
          </cell>
        </row>
        <row r="294">
          <cell r="D294" t="str">
            <v>56A1-FR-</v>
          </cell>
        </row>
        <row r="295">
          <cell r="D295" t="str">
            <v>56A1-FT-</v>
          </cell>
        </row>
        <row r="296">
          <cell r="D296" t="str">
            <v>56A1-GA-</v>
          </cell>
        </row>
        <row r="297">
          <cell r="D297" t="str">
            <v>56A1-GB-</v>
          </cell>
        </row>
        <row r="298">
          <cell r="D298" t="str">
            <v>56A1-GC-</v>
          </cell>
        </row>
        <row r="299">
          <cell r="D299" t="str">
            <v>56A1-GD-</v>
          </cell>
        </row>
        <row r="300">
          <cell r="D300" t="str">
            <v>56A1-GE-</v>
          </cell>
        </row>
        <row r="301">
          <cell r="D301" t="str">
            <v>56A1-GF-</v>
          </cell>
        </row>
        <row r="302">
          <cell r="D302" t="str">
            <v>56A1-GG-</v>
          </cell>
        </row>
        <row r="303">
          <cell r="D303" t="str">
            <v>56A1-GH-</v>
          </cell>
        </row>
        <row r="304">
          <cell r="D304" t="str">
            <v>56A1-GI-</v>
          </cell>
        </row>
        <row r="305">
          <cell r="D305" t="str">
            <v>56A1-GJ-</v>
          </cell>
        </row>
        <row r="306">
          <cell r="D306" t="str">
            <v>56A1-GK-</v>
          </cell>
        </row>
        <row r="307">
          <cell r="D307" t="str">
            <v>56A1-GL-</v>
          </cell>
        </row>
        <row r="308">
          <cell r="D308" t="str">
            <v>56A1-GM-</v>
          </cell>
        </row>
        <row r="309">
          <cell r="D309" t="str">
            <v>56A1-HA-</v>
          </cell>
        </row>
        <row r="310">
          <cell r="D310" t="str">
            <v>56A1-HB-</v>
          </cell>
        </row>
        <row r="311">
          <cell r="D311" t="str">
            <v>56A1-HC-</v>
          </cell>
        </row>
        <row r="312">
          <cell r="D312" t="str">
            <v>56A1-HD-</v>
          </cell>
        </row>
        <row r="313">
          <cell r="D313" t="str">
            <v>56A1-HE-</v>
          </cell>
        </row>
        <row r="314">
          <cell r="D314" t="str">
            <v>56A1-HF-</v>
          </cell>
        </row>
        <row r="315">
          <cell r="D315" t="str">
            <v>56A1-HG-</v>
          </cell>
        </row>
        <row r="316">
          <cell r="D316" t="str">
            <v>56A1-HH-</v>
          </cell>
        </row>
        <row r="317">
          <cell r="D317" t="str">
            <v>56A1-HI-</v>
          </cell>
        </row>
        <row r="318">
          <cell r="D318" t="str">
            <v>56A1-HJ-</v>
          </cell>
        </row>
        <row r="319">
          <cell r="D319" t="str">
            <v>56A1-HK-</v>
          </cell>
        </row>
        <row r="320">
          <cell r="D320" t="str">
            <v>56A1-HL-</v>
          </cell>
        </row>
        <row r="321">
          <cell r="D321" t="str">
            <v>56A1-HM-</v>
          </cell>
        </row>
        <row r="322">
          <cell r="D322" t="str">
            <v>56A1-IA-</v>
          </cell>
        </row>
        <row r="323">
          <cell r="D323" t="str">
            <v>56A1-IB-</v>
          </cell>
        </row>
        <row r="324">
          <cell r="D324" t="str">
            <v>56A1-IC-</v>
          </cell>
        </row>
        <row r="325">
          <cell r="D325" t="str">
            <v>56A1-ID-</v>
          </cell>
        </row>
        <row r="326">
          <cell r="D326" t="str">
            <v>56A1-IE-</v>
          </cell>
        </row>
        <row r="327">
          <cell r="D327" t="str">
            <v>56A1-IF-</v>
          </cell>
        </row>
        <row r="328">
          <cell r="D328" t="str">
            <v>56A1-IG-</v>
          </cell>
        </row>
        <row r="329">
          <cell r="D329" t="str">
            <v>56A1-IH-</v>
          </cell>
        </row>
        <row r="330">
          <cell r="D330" t="str">
            <v>56A1-JA-</v>
          </cell>
        </row>
        <row r="331">
          <cell r="D331" t="str">
            <v>56A1-JB-</v>
          </cell>
        </row>
        <row r="332">
          <cell r="D332" t="str">
            <v>56A1-JC-</v>
          </cell>
        </row>
        <row r="333">
          <cell r="D333" t="str">
            <v>56A1-JD-</v>
          </cell>
        </row>
        <row r="334">
          <cell r="D334" t="str">
            <v>56A1-JE-</v>
          </cell>
        </row>
        <row r="335">
          <cell r="D335" t="str">
            <v>56A1-JF-</v>
          </cell>
        </row>
        <row r="336">
          <cell r="D336" t="str">
            <v>56A1-JG-</v>
          </cell>
        </row>
        <row r="337">
          <cell r="D337" t="str">
            <v>56A1-JH-</v>
          </cell>
        </row>
        <row r="338">
          <cell r="D338" t="str">
            <v>56A1-JI-</v>
          </cell>
        </row>
        <row r="339">
          <cell r="D339" t="str">
            <v>56A1-JJ-</v>
          </cell>
        </row>
        <row r="340">
          <cell r="D340" t="str">
            <v>56A1-JK-</v>
          </cell>
        </row>
        <row r="341">
          <cell r="D341" t="str">
            <v>56A1-JL-</v>
          </cell>
        </row>
        <row r="342">
          <cell r="D342" t="str">
            <v>56A1-JM-</v>
          </cell>
        </row>
        <row r="343">
          <cell r="D343" t="str">
            <v>56A1-KA-</v>
          </cell>
        </row>
        <row r="344">
          <cell r="D344" t="str">
            <v>56A1-KB-</v>
          </cell>
        </row>
        <row r="345">
          <cell r="D345" t="str">
            <v>56A1-KC-</v>
          </cell>
        </row>
        <row r="346">
          <cell r="D346" t="str">
            <v>56A1-KD-</v>
          </cell>
        </row>
        <row r="347">
          <cell r="D347" t="str">
            <v>56A1-KE-</v>
          </cell>
        </row>
        <row r="348">
          <cell r="D348" t="str">
            <v>56A1-KF-</v>
          </cell>
        </row>
        <row r="349">
          <cell r="D349" t="str">
            <v>56A1-KG-</v>
          </cell>
        </row>
        <row r="350">
          <cell r="D350" t="str">
            <v>56A1-LA-</v>
          </cell>
        </row>
        <row r="351">
          <cell r="D351" t="str">
            <v>56A1-LB-</v>
          </cell>
        </row>
        <row r="352">
          <cell r="D352" t="str">
            <v>56A1-LC-</v>
          </cell>
        </row>
        <row r="353">
          <cell r="D353" t="str">
            <v>56A1-LD-</v>
          </cell>
        </row>
        <row r="354">
          <cell r="D354" t="str">
            <v>56A1-LE-</v>
          </cell>
        </row>
        <row r="355">
          <cell r="D355" t="str">
            <v>56A1-LF-</v>
          </cell>
        </row>
        <row r="356">
          <cell r="D356" t="str">
            <v>56A1-LG-</v>
          </cell>
        </row>
        <row r="357">
          <cell r="D357" t="str">
            <v>56A1-LH-</v>
          </cell>
        </row>
        <row r="358">
          <cell r="D358" t="str">
            <v>56A1-LI-</v>
          </cell>
        </row>
        <row r="359">
          <cell r="D359" t="str">
            <v>56A1-LJ-</v>
          </cell>
        </row>
        <row r="360">
          <cell r="D360" t="str">
            <v>56A1-LK-</v>
          </cell>
        </row>
        <row r="361">
          <cell r="D361" t="str">
            <v>56A1-LL-</v>
          </cell>
        </row>
        <row r="362">
          <cell r="D362" t="str">
            <v>56A1-LM-</v>
          </cell>
        </row>
        <row r="363">
          <cell r="D363" t="str">
            <v>56A1-LN-</v>
          </cell>
        </row>
        <row r="364">
          <cell r="D364" t="str">
            <v>56A1-LO-</v>
          </cell>
        </row>
        <row r="365">
          <cell r="D365" t="str">
            <v>56A1-LP-</v>
          </cell>
        </row>
        <row r="366">
          <cell r="D366" t="str">
            <v>56A1-LQ-</v>
          </cell>
        </row>
        <row r="367">
          <cell r="D367" t="str">
            <v>56A1-LR-</v>
          </cell>
        </row>
        <row r="368">
          <cell r="D368" t="str">
            <v>56A1-LS-</v>
          </cell>
        </row>
        <row r="369">
          <cell r="D369" t="str">
            <v>56A1-LT-</v>
          </cell>
        </row>
        <row r="370">
          <cell r="D370" t="str">
            <v>56A1-MA-</v>
          </cell>
        </row>
        <row r="371">
          <cell r="D371" t="str">
            <v>56A1-MB-</v>
          </cell>
        </row>
        <row r="372">
          <cell r="D372" t="str">
            <v>56A1-MC-</v>
          </cell>
        </row>
        <row r="373">
          <cell r="D373" t="str">
            <v>56A1-MD-</v>
          </cell>
        </row>
        <row r="374">
          <cell r="D374" t="str">
            <v>56A1-ME-</v>
          </cell>
        </row>
        <row r="375">
          <cell r="D375" t="str">
            <v>56A1-MF-</v>
          </cell>
        </row>
        <row r="376">
          <cell r="D376" t="str">
            <v>56A1-MG-</v>
          </cell>
        </row>
        <row r="377">
          <cell r="D377" t="str">
            <v>56A1-MH-</v>
          </cell>
        </row>
        <row r="378">
          <cell r="D378" t="str">
            <v>56A1-MI-</v>
          </cell>
        </row>
        <row r="379">
          <cell r="D379" t="str">
            <v>56A1-MJ-</v>
          </cell>
        </row>
        <row r="380">
          <cell r="D380" t="str">
            <v>56A1-MK-</v>
          </cell>
        </row>
        <row r="381">
          <cell r="D381" t="str">
            <v>56A1-ML-</v>
          </cell>
        </row>
        <row r="382">
          <cell r="D382" t="str">
            <v>56A1-MM-</v>
          </cell>
        </row>
        <row r="383">
          <cell r="D383" t="str">
            <v>56A1-MN-</v>
          </cell>
        </row>
        <row r="384">
          <cell r="D384" t="str">
            <v>56A1-NA-</v>
          </cell>
        </row>
        <row r="385">
          <cell r="D385" t="str">
            <v>56A1-OA-</v>
          </cell>
        </row>
        <row r="386">
          <cell r="D386" t="str">
            <v>56A1-OB-</v>
          </cell>
        </row>
        <row r="387">
          <cell r="D387" t="str">
            <v>56A1-OC-</v>
          </cell>
        </row>
        <row r="388">
          <cell r="D388" t="str">
            <v>56A1-OD-</v>
          </cell>
        </row>
        <row r="389">
          <cell r="D389" t="str">
            <v>56A1-OE-</v>
          </cell>
        </row>
        <row r="390">
          <cell r="D390" t="str">
            <v>56A1-OF-</v>
          </cell>
        </row>
        <row r="391">
          <cell r="D391" t="str">
            <v>56A1-OG-</v>
          </cell>
        </row>
        <row r="392">
          <cell r="D392" t="str">
            <v>56A1-OH-</v>
          </cell>
        </row>
        <row r="393">
          <cell r="D393" t="str">
            <v>56A1-OI-</v>
          </cell>
        </row>
        <row r="394">
          <cell r="D394" t="str">
            <v>56A1-OJ-</v>
          </cell>
        </row>
        <row r="395">
          <cell r="D395" t="str">
            <v>56A1-OK-</v>
          </cell>
        </row>
        <row r="396">
          <cell r="D396" t="str">
            <v>56A1-OL-</v>
          </cell>
        </row>
        <row r="397">
          <cell r="D397" t="str">
            <v>56A1-OM-</v>
          </cell>
        </row>
        <row r="398">
          <cell r="D398" t="str">
            <v>56A1-ON-</v>
          </cell>
        </row>
        <row r="399">
          <cell r="D399" t="str">
            <v>56A1-OO-</v>
          </cell>
        </row>
        <row r="400">
          <cell r="D400" t="str">
            <v>56A1-OP-</v>
          </cell>
        </row>
        <row r="401">
          <cell r="D401" t="str">
            <v>56A1-OQ-</v>
          </cell>
        </row>
        <row r="402">
          <cell r="D402" t="str">
            <v>56A1-PA-</v>
          </cell>
        </row>
        <row r="403">
          <cell r="D403" t="str">
            <v>56A1-PB-</v>
          </cell>
        </row>
        <row r="404">
          <cell r="D404" t="str">
            <v>56A1-PC-</v>
          </cell>
        </row>
        <row r="405">
          <cell r="D405" t="str">
            <v>56A1-PD-</v>
          </cell>
        </row>
        <row r="406">
          <cell r="D406" t="str">
            <v>56A1-PE-</v>
          </cell>
        </row>
        <row r="407">
          <cell r="D407" t="str">
            <v>56A1-PF-</v>
          </cell>
        </row>
        <row r="408">
          <cell r="D408" t="str">
            <v>56A1-PG-</v>
          </cell>
        </row>
        <row r="409">
          <cell r="D409" t="str">
            <v>56A1-PH-</v>
          </cell>
        </row>
        <row r="410">
          <cell r="D410" t="str">
            <v>56A1-PI-</v>
          </cell>
        </row>
        <row r="411">
          <cell r="D411" t="str">
            <v>56A1-PJ-</v>
          </cell>
        </row>
        <row r="412">
          <cell r="D412" t="str">
            <v>56A1-PK-</v>
          </cell>
        </row>
        <row r="413">
          <cell r="D413" t="str">
            <v>56A1-QA-</v>
          </cell>
        </row>
        <row r="414">
          <cell r="D414" t="str">
            <v>56A1-QB-</v>
          </cell>
        </row>
        <row r="415">
          <cell r="D415" t="str">
            <v>56A1-QC-</v>
          </cell>
        </row>
        <row r="416">
          <cell r="D416" t="str">
            <v>56A1-QD-</v>
          </cell>
        </row>
        <row r="417">
          <cell r="D417" t="str">
            <v>56A1-QE-</v>
          </cell>
        </row>
        <row r="418">
          <cell r="D418" t="str">
            <v>56A1-QF-</v>
          </cell>
        </row>
        <row r="419">
          <cell r="D419" t="str">
            <v>56A1-QG-</v>
          </cell>
        </row>
        <row r="420">
          <cell r="D420" t="str">
            <v>56A1-QH-</v>
          </cell>
        </row>
        <row r="421">
          <cell r="D421" t="str">
            <v>56A1-QI-</v>
          </cell>
        </row>
        <row r="422">
          <cell r="D422" t="str">
            <v>56A1-RA-</v>
          </cell>
        </row>
        <row r="423">
          <cell r="D423" t="str">
            <v>56A1-RB-</v>
          </cell>
        </row>
        <row r="424">
          <cell r="D424" t="str">
            <v>56A1-RC-</v>
          </cell>
        </row>
        <row r="425">
          <cell r="D425" t="str">
            <v>56A1-RD-</v>
          </cell>
        </row>
        <row r="426">
          <cell r="D426" t="str">
            <v>56A1-RE-</v>
          </cell>
        </row>
        <row r="427">
          <cell r="D427" t="str">
            <v>56A1-RF-</v>
          </cell>
        </row>
        <row r="428">
          <cell r="D428" t="str">
            <v>56A1-RG-</v>
          </cell>
        </row>
        <row r="429">
          <cell r="D429" t="str">
            <v>56A1-RH-</v>
          </cell>
        </row>
        <row r="430">
          <cell r="D430" t="str">
            <v>56A1-RI-</v>
          </cell>
        </row>
        <row r="431">
          <cell r="D431" t="str">
            <v>56A1-RJ-</v>
          </cell>
        </row>
        <row r="432">
          <cell r="D432" t="str">
            <v>56A1-SA-</v>
          </cell>
        </row>
        <row r="433">
          <cell r="D433" t="str">
            <v>56A1-SB-</v>
          </cell>
        </row>
        <row r="434">
          <cell r="D434" t="str">
            <v>56A1-SC-</v>
          </cell>
        </row>
        <row r="435">
          <cell r="D435" t="str">
            <v>56A1-SD-</v>
          </cell>
        </row>
        <row r="436">
          <cell r="D436" t="str">
            <v>56A1-SE-</v>
          </cell>
        </row>
        <row r="437">
          <cell r="D437" t="str">
            <v>56A1-SF-</v>
          </cell>
        </row>
        <row r="438">
          <cell r="D438" t="str">
            <v>56A1-SG-</v>
          </cell>
        </row>
        <row r="439">
          <cell r="D439" t="str">
            <v>56A1-SH-</v>
          </cell>
        </row>
        <row r="440">
          <cell r="D440" t="str">
            <v>56A1-SI-</v>
          </cell>
        </row>
        <row r="441">
          <cell r="D441" t="str">
            <v>56A1-SJ-</v>
          </cell>
        </row>
        <row r="442">
          <cell r="D442" t="str">
            <v>56A1-TA-</v>
          </cell>
        </row>
        <row r="443">
          <cell r="D443" t="str">
            <v>56A1-TB-</v>
          </cell>
        </row>
        <row r="444">
          <cell r="D444" t="str">
            <v>56A1-TC-</v>
          </cell>
        </row>
        <row r="445">
          <cell r="D445" t="str">
            <v>56A1-TD-</v>
          </cell>
        </row>
        <row r="446">
          <cell r="D446" t="str">
            <v>56A1-TE-</v>
          </cell>
        </row>
        <row r="447">
          <cell r="D447" t="str">
            <v>56A2-ZA-</v>
          </cell>
        </row>
        <row r="448">
          <cell r="D448" t="str">
            <v>56A2-AA-</v>
          </cell>
        </row>
        <row r="449">
          <cell r="D449" t="str">
            <v>56A2-BA-</v>
          </cell>
        </row>
        <row r="450">
          <cell r="D450" t="str">
            <v>56A2-BB-</v>
          </cell>
        </row>
        <row r="451">
          <cell r="D451" t="str">
            <v>56A2-BC-</v>
          </cell>
        </row>
        <row r="452">
          <cell r="D452" t="str">
            <v>56A2-BD-</v>
          </cell>
        </row>
        <row r="453">
          <cell r="D453" t="str">
            <v>56A2-BE-</v>
          </cell>
        </row>
        <row r="454">
          <cell r="D454" t="str">
            <v>56A2-BF-</v>
          </cell>
        </row>
        <row r="455">
          <cell r="D455" t="str">
            <v>56A2-BG-</v>
          </cell>
        </row>
        <row r="456">
          <cell r="D456" t="str">
            <v>56A2-BH-</v>
          </cell>
        </row>
        <row r="457">
          <cell r="D457" t="str">
            <v>56A2-BI-</v>
          </cell>
        </row>
        <row r="458">
          <cell r="D458" t="str">
            <v>56A2-BJ-</v>
          </cell>
        </row>
        <row r="459">
          <cell r="D459" t="str">
            <v>56A2-BK-</v>
          </cell>
        </row>
        <row r="460">
          <cell r="D460" t="str">
            <v>56A2-BL-</v>
          </cell>
        </row>
        <row r="461">
          <cell r="D461" t="str">
            <v>56A2-BM-</v>
          </cell>
        </row>
        <row r="462">
          <cell r="D462" t="str">
            <v>56A2-BN-</v>
          </cell>
        </row>
        <row r="463">
          <cell r="D463" t="str">
            <v>56A2-BO-</v>
          </cell>
        </row>
        <row r="464">
          <cell r="D464" t="str">
            <v>56A2-BP-</v>
          </cell>
        </row>
        <row r="465">
          <cell r="D465" t="str">
            <v>56A2-BQ-</v>
          </cell>
        </row>
        <row r="466">
          <cell r="D466" t="str">
            <v>56A2-BR-</v>
          </cell>
        </row>
        <row r="467">
          <cell r="D467" t="str">
            <v>56A2-BS-</v>
          </cell>
        </row>
        <row r="468">
          <cell r="D468" t="str">
            <v>56A2-BT-</v>
          </cell>
        </row>
        <row r="469">
          <cell r="D469" t="str">
            <v>56A2-CA-</v>
          </cell>
        </row>
        <row r="470">
          <cell r="D470" t="str">
            <v>56A2-CB-</v>
          </cell>
        </row>
        <row r="471">
          <cell r="D471" t="str">
            <v>56A2-CC-</v>
          </cell>
        </row>
        <row r="472">
          <cell r="D472" t="str">
            <v>56A2-CD-</v>
          </cell>
        </row>
        <row r="473">
          <cell r="D473" t="str">
            <v>56A2-CF-</v>
          </cell>
        </row>
        <row r="474">
          <cell r="D474" t="str">
            <v>56A2-CG-</v>
          </cell>
        </row>
        <row r="475">
          <cell r="D475" t="str">
            <v>56A2-CH-</v>
          </cell>
        </row>
        <row r="476">
          <cell r="D476" t="str">
            <v>56A2-CJ-</v>
          </cell>
        </row>
        <row r="477">
          <cell r="D477" t="str">
            <v>56A2-CK-</v>
          </cell>
        </row>
        <row r="478">
          <cell r="D478" t="str">
            <v>56A2-CN-</v>
          </cell>
        </row>
        <row r="479">
          <cell r="D479" t="str">
            <v>56A2-CO-</v>
          </cell>
        </row>
        <row r="480">
          <cell r="D480" t="str">
            <v>56A2-CQ-</v>
          </cell>
        </row>
        <row r="481">
          <cell r="D481" t="str">
            <v>56A2-CR-</v>
          </cell>
        </row>
        <row r="482">
          <cell r="D482" t="str">
            <v>56A2-DA-</v>
          </cell>
        </row>
        <row r="483">
          <cell r="D483" t="str">
            <v>56A2-ED-</v>
          </cell>
        </row>
        <row r="484">
          <cell r="D484" t="str">
            <v>56A2-EE-</v>
          </cell>
        </row>
        <row r="485">
          <cell r="D485" t="str">
            <v>56A2-EG-</v>
          </cell>
        </row>
        <row r="486">
          <cell r="D486" t="str">
            <v>56A2-EH-</v>
          </cell>
        </row>
        <row r="487">
          <cell r="D487" t="str">
            <v>56A2-EI-</v>
          </cell>
        </row>
        <row r="488">
          <cell r="D488" t="str">
            <v>56A2-EK-</v>
          </cell>
        </row>
        <row r="489">
          <cell r="D489" t="str">
            <v>56A2-EO-</v>
          </cell>
        </row>
        <row r="490">
          <cell r="D490" t="str">
            <v>56A2-EQ-</v>
          </cell>
        </row>
        <row r="491">
          <cell r="D491" t="str">
            <v>56A2-ER-</v>
          </cell>
        </row>
        <row r="492">
          <cell r="D492" t="str">
            <v>56A2-ES-</v>
          </cell>
        </row>
        <row r="493">
          <cell r="D493" t="str">
            <v>56A2-FA-</v>
          </cell>
        </row>
        <row r="494">
          <cell r="D494" t="str">
            <v>56A2-FF-</v>
          </cell>
        </row>
        <row r="495">
          <cell r="D495" t="str">
            <v>56A2-FH-</v>
          </cell>
        </row>
        <row r="496">
          <cell r="D496" t="str">
            <v>56A2-FI-</v>
          </cell>
        </row>
        <row r="497">
          <cell r="D497" t="str">
            <v>56A2-FJ-</v>
          </cell>
        </row>
        <row r="498">
          <cell r="D498" t="str">
            <v>56A2-FL-</v>
          </cell>
        </row>
        <row r="499">
          <cell r="D499" t="str">
            <v>56A2-FM-</v>
          </cell>
        </row>
        <row r="500">
          <cell r="D500" t="str">
            <v>56A2-FN-</v>
          </cell>
        </row>
        <row r="501">
          <cell r="D501" t="str">
            <v>56A2-FP-</v>
          </cell>
        </row>
        <row r="502">
          <cell r="D502" t="str">
            <v>56A2-FR-</v>
          </cell>
        </row>
        <row r="503">
          <cell r="D503" t="str">
            <v>56A2-FT-</v>
          </cell>
        </row>
        <row r="504">
          <cell r="D504" t="str">
            <v>56A2-GA-</v>
          </cell>
        </row>
        <row r="505">
          <cell r="D505" t="str">
            <v>56A2-GB-</v>
          </cell>
        </row>
        <row r="506">
          <cell r="D506" t="str">
            <v>56A2-GC-</v>
          </cell>
        </row>
        <row r="507">
          <cell r="D507" t="str">
            <v>56A2-GD-</v>
          </cell>
        </row>
        <row r="508">
          <cell r="D508" t="str">
            <v>56A2-GE-</v>
          </cell>
        </row>
        <row r="509">
          <cell r="D509" t="str">
            <v>56A2-GF-</v>
          </cell>
        </row>
        <row r="510">
          <cell r="D510" t="str">
            <v>56A2-GG-</v>
          </cell>
        </row>
        <row r="511">
          <cell r="D511" t="str">
            <v>56A2-GH-</v>
          </cell>
        </row>
        <row r="512">
          <cell r="D512" t="str">
            <v>56A2-GI-</v>
          </cell>
        </row>
        <row r="513">
          <cell r="D513" t="str">
            <v>56A2-GJ-</v>
          </cell>
        </row>
        <row r="514">
          <cell r="D514" t="str">
            <v>56A2-GK-</v>
          </cell>
        </row>
        <row r="515">
          <cell r="D515" t="str">
            <v>56A2-GL-</v>
          </cell>
        </row>
        <row r="516">
          <cell r="D516" t="str">
            <v>56A2-GM-</v>
          </cell>
        </row>
        <row r="517">
          <cell r="D517" t="str">
            <v>56A2-HA-</v>
          </cell>
        </row>
        <row r="518">
          <cell r="D518" t="str">
            <v>56A2-HB-</v>
          </cell>
        </row>
        <row r="519">
          <cell r="D519" t="str">
            <v>56A2-HC-</v>
          </cell>
        </row>
        <row r="520">
          <cell r="D520" t="str">
            <v>56A2-HD-</v>
          </cell>
        </row>
        <row r="521">
          <cell r="D521" t="str">
            <v>56A2-HE-</v>
          </cell>
        </row>
        <row r="522">
          <cell r="D522" t="str">
            <v>56A2-HF-</v>
          </cell>
        </row>
        <row r="523">
          <cell r="D523" t="str">
            <v>56A2-HG-</v>
          </cell>
        </row>
        <row r="524">
          <cell r="D524" t="str">
            <v>56A2-HH-</v>
          </cell>
        </row>
        <row r="525">
          <cell r="D525" t="str">
            <v>56A2-HI-</v>
          </cell>
        </row>
        <row r="526">
          <cell r="D526" t="str">
            <v>56A2-HJ-</v>
          </cell>
        </row>
        <row r="527">
          <cell r="D527" t="str">
            <v>56A2-HK-</v>
          </cell>
        </row>
        <row r="528">
          <cell r="D528" t="str">
            <v>56A2-HL-</v>
          </cell>
        </row>
        <row r="529">
          <cell r="D529" t="str">
            <v>56A2-HM-</v>
          </cell>
        </row>
        <row r="530">
          <cell r="D530" t="str">
            <v>56A2-IA-</v>
          </cell>
        </row>
        <row r="531">
          <cell r="D531" t="str">
            <v>56A2-IB-</v>
          </cell>
        </row>
        <row r="532">
          <cell r="D532" t="str">
            <v>56A2-IC-</v>
          </cell>
        </row>
        <row r="533">
          <cell r="D533" t="str">
            <v>56A2-ID-</v>
          </cell>
        </row>
        <row r="534">
          <cell r="D534" t="str">
            <v>56A2-IE-</v>
          </cell>
        </row>
        <row r="535">
          <cell r="D535" t="str">
            <v>56A2-IF-</v>
          </cell>
        </row>
        <row r="536">
          <cell r="D536" t="str">
            <v>56A2-IG-</v>
          </cell>
        </row>
        <row r="537">
          <cell r="D537" t="str">
            <v>56A2-IH-</v>
          </cell>
        </row>
        <row r="538">
          <cell r="D538" t="str">
            <v>56A2-JA-</v>
          </cell>
        </row>
        <row r="539">
          <cell r="D539" t="str">
            <v>56A2-JB-</v>
          </cell>
        </row>
        <row r="540">
          <cell r="D540" t="str">
            <v>56A2-JC-</v>
          </cell>
        </row>
        <row r="541">
          <cell r="D541" t="str">
            <v>56A2-JD-</v>
          </cell>
        </row>
        <row r="542">
          <cell r="D542" t="str">
            <v>56A2-JE-</v>
          </cell>
        </row>
        <row r="543">
          <cell r="D543" t="str">
            <v>56A2-JF-</v>
          </cell>
        </row>
        <row r="544">
          <cell r="D544" t="str">
            <v>56A2-JG-</v>
          </cell>
        </row>
        <row r="545">
          <cell r="D545" t="str">
            <v>56A2-JH-</v>
          </cell>
        </row>
        <row r="546">
          <cell r="D546" t="str">
            <v>56A2-JI-</v>
          </cell>
        </row>
        <row r="547">
          <cell r="D547" t="str">
            <v>56A2-JJ-</v>
          </cell>
        </row>
        <row r="548">
          <cell r="D548" t="str">
            <v>56A2-JK-</v>
          </cell>
        </row>
        <row r="549">
          <cell r="D549" t="str">
            <v>56A2-JL-</v>
          </cell>
        </row>
        <row r="550">
          <cell r="D550" t="str">
            <v>56A2-JM-</v>
          </cell>
        </row>
        <row r="551">
          <cell r="D551" t="str">
            <v>56A2-KA-</v>
          </cell>
        </row>
        <row r="552">
          <cell r="D552" t="str">
            <v>56A2-KB-</v>
          </cell>
        </row>
        <row r="553">
          <cell r="D553" t="str">
            <v>56A2-KC-</v>
          </cell>
        </row>
        <row r="554">
          <cell r="D554" t="str">
            <v>56A2-KD-</v>
          </cell>
        </row>
        <row r="555">
          <cell r="D555" t="str">
            <v>56A2-KE-</v>
          </cell>
        </row>
        <row r="556">
          <cell r="D556" t="str">
            <v>56A2-KF-</v>
          </cell>
        </row>
        <row r="557">
          <cell r="D557" t="str">
            <v>56A2-KG-</v>
          </cell>
        </row>
        <row r="558">
          <cell r="D558" t="str">
            <v>56A2-LA-</v>
          </cell>
        </row>
        <row r="559">
          <cell r="D559" t="str">
            <v>56A2-LB-</v>
          </cell>
        </row>
        <row r="560">
          <cell r="D560" t="str">
            <v>56A2-LC-</v>
          </cell>
        </row>
        <row r="561">
          <cell r="D561" t="str">
            <v>56A2-LD-</v>
          </cell>
        </row>
        <row r="562">
          <cell r="D562" t="str">
            <v>56A2-LE-</v>
          </cell>
        </row>
        <row r="563">
          <cell r="D563" t="str">
            <v>56A2-LF-</v>
          </cell>
        </row>
        <row r="564">
          <cell r="D564" t="str">
            <v>56A2-LG-</v>
          </cell>
        </row>
        <row r="565">
          <cell r="D565" t="str">
            <v>56A2-LH-</v>
          </cell>
        </row>
        <row r="566">
          <cell r="D566" t="str">
            <v>56A2-LI-</v>
          </cell>
        </row>
        <row r="567">
          <cell r="D567" t="str">
            <v>56A2-LJ-</v>
          </cell>
        </row>
        <row r="568">
          <cell r="D568" t="str">
            <v>56A2-LK-</v>
          </cell>
        </row>
        <row r="569">
          <cell r="D569" t="str">
            <v>56A2-LL-</v>
          </cell>
        </row>
        <row r="570">
          <cell r="D570" t="str">
            <v>56A2-LM-</v>
          </cell>
        </row>
        <row r="571">
          <cell r="D571" t="str">
            <v>56A2-LN-</v>
          </cell>
        </row>
        <row r="572">
          <cell r="D572" t="str">
            <v>56A2-LO-</v>
          </cell>
        </row>
        <row r="573">
          <cell r="D573" t="str">
            <v>56A2-LP-</v>
          </cell>
        </row>
        <row r="574">
          <cell r="D574" t="str">
            <v>56A2-LQ-</v>
          </cell>
        </row>
        <row r="575">
          <cell r="D575" t="str">
            <v>56A2-LR-</v>
          </cell>
        </row>
        <row r="576">
          <cell r="D576" t="str">
            <v>56A2-LS-</v>
          </cell>
        </row>
        <row r="577">
          <cell r="D577" t="str">
            <v>56A2-LT-</v>
          </cell>
        </row>
        <row r="578">
          <cell r="D578" t="str">
            <v>56A2-MA-</v>
          </cell>
        </row>
        <row r="579">
          <cell r="D579" t="str">
            <v>56A2-MB-</v>
          </cell>
        </row>
        <row r="580">
          <cell r="D580" t="str">
            <v>56A2-MC-</v>
          </cell>
        </row>
        <row r="581">
          <cell r="D581" t="str">
            <v>56A2-MD-</v>
          </cell>
        </row>
        <row r="582">
          <cell r="D582" t="str">
            <v>56A2-ME-</v>
          </cell>
        </row>
        <row r="583">
          <cell r="D583" t="str">
            <v>56A2-MF-</v>
          </cell>
        </row>
        <row r="584">
          <cell r="D584" t="str">
            <v>56A2-MG-</v>
          </cell>
        </row>
        <row r="585">
          <cell r="D585" t="str">
            <v>56A2-MH-</v>
          </cell>
        </row>
        <row r="586">
          <cell r="D586" t="str">
            <v>56A2-MI-</v>
          </cell>
        </row>
        <row r="587">
          <cell r="D587" t="str">
            <v>56A2-MJ-</v>
          </cell>
        </row>
        <row r="588">
          <cell r="D588" t="str">
            <v>56A2-MK-</v>
          </cell>
        </row>
        <row r="589">
          <cell r="D589" t="str">
            <v>56A2-ML-</v>
          </cell>
        </row>
        <row r="590">
          <cell r="D590" t="str">
            <v>56A2-MM-</v>
          </cell>
        </row>
        <row r="591">
          <cell r="D591" t="str">
            <v>56A2-MN-</v>
          </cell>
        </row>
        <row r="592">
          <cell r="D592" t="str">
            <v>56A2-NA-</v>
          </cell>
        </row>
        <row r="593">
          <cell r="D593" t="str">
            <v>56A2-OA-</v>
          </cell>
        </row>
        <row r="594">
          <cell r="D594" t="str">
            <v>56A2-OB-</v>
          </cell>
        </row>
        <row r="595">
          <cell r="D595" t="str">
            <v>56A2-OC-</v>
          </cell>
        </row>
        <row r="596">
          <cell r="D596" t="str">
            <v>56A2-OD-</v>
          </cell>
        </row>
        <row r="597">
          <cell r="D597" t="str">
            <v>56A2-OE-</v>
          </cell>
        </row>
        <row r="598">
          <cell r="D598" t="str">
            <v>56A2-OF-</v>
          </cell>
        </row>
        <row r="599">
          <cell r="D599" t="str">
            <v>56A2-OG-</v>
          </cell>
        </row>
        <row r="600">
          <cell r="D600" t="str">
            <v>56A2-OH-</v>
          </cell>
        </row>
        <row r="601">
          <cell r="D601" t="str">
            <v>56A2-OI-</v>
          </cell>
        </row>
        <row r="602">
          <cell r="D602" t="str">
            <v>56A2-OJ-</v>
          </cell>
        </row>
        <row r="603">
          <cell r="D603" t="str">
            <v>56A2-OK-</v>
          </cell>
        </row>
        <row r="604">
          <cell r="D604" t="str">
            <v>56A2-OL-</v>
          </cell>
        </row>
        <row r="605">
          <cell r="D605" t="str">
            <v>56A2-OM-</v>
          </cell>
        </row>
        <row r="606">
          <cell r="D606" t="str">
            <v>56A2-ON-</v>
          </cell>
        </row>
        <row r="607">
          <cell r="D607" t="str">
            <v>56A2-OO-</v>
          </cell>
        </row>
        <row r="608">
          <cell r="D608" t="str">
            <v>56A2-OP-</v>
          </cell>
        </row>
        <row r="609">
          <cell r="D609" t="str">
            <v>56A2-OQ-</v>
          </cell>
        </row>
        <row r="610">
          <cell r="D610" t="str">
            <v>56A2-PA-</v>
          </cell>
        </row>
        <row r="611">
          <cell r="D611" t="str">
            <v>56A2-PB-</v>
          </cell>
        </row>
        <row r="612">
          <cell r="D612" t="str">
            <v>56A2-PC-</v>
          </cell>
        </row>
        <row r="613">
          <cell r="D613" t="str">
            <v>56A2-PD-</v>
          </cell>
        </row>
        <row r="614">
          <cell r="D614" t="str">
            <v>56A2-PE-</v>
          </cell>
        </row>
        <row r="615">
          <cell r="D615" t="str">
            <v>56A2-PF-</v>
          </cell>
        </row>
        <row r="616">
          <cell r="D616" t="str">
            <v>56A2-PG-</v>
          </cell>
        </row>
        <row r="617">
          <cell r="D617" t="str">
            <v>56A2-PH-</v>
          </cell>
        </row>
        <row r="618">
          <cell r="D618" t="str">
            <v>56A2-PI-</v>
          </cell>
        </row>
        <row r="619">
          <cell r="D619" t="str">
            <v>56A2-PJ-</v>
          </cell>
        </row>
        <row r="620">
          <cell r="D620" t="str">
            <v>56A2-PK-</v>
          </cell>
        </row>
        <row r="621">
          <cell r="D621" t="str">
            <v>56A2-QA-</v>
          </cell>
        </row>
        <row r="622">
          <cell r="D622" t="str">
            <v>56A2-QB-</v>
          </cell>
        </row>
        <row r="623">
          <cell r="D623" t="str">
            <v>56A2-QC-</v>
          </cell>
        </row>
        <row r="624">
          <cell r="D624" t="str">
            <v>56A2-QD-</v>
          </cell>
        </row>
        <row r="625">
          <cell r="D625" t="str">
            <v>56A2-QE-</v>
          </cell>
        </row>
        <row r="626">
          <cell r="D626" t="str">
            <v>56A2-QF-</v>
          </cell>
        </row>
        <row r="627">
          <cell r="D627" t="str">
            <v>56A2-QG-</v>
          </cell>
        </row>
        <row r="628">
          <cell r="D628" t="str">
            <v>56A2-QH-</v>
          </cell>
        </row>
        <row r="629">
          <cell r="D629" t="str">
            <v>56A2-QI-</v>
          </cell>
        </row>
        <row r="630">
          <cell r="D630" t="str">
            <v>56A2-RA-</v>
          </cell>
        </row>
        <row r="631">
          <cell r="D631" t="str">
            <v>56A2-RB-</v>
          </cell>
        </row>
        <row r="632">
          <cell r="D632" t="str">
            <v>56A2-RC-</v>
          </cell>
        </row>
        <row r="633">
          <cell r="D633" t="str">
            <v>56A2-RD-</v>
          </cell>
        </row>
        <row r="634">
          <cell r="D634" t="str">
            <v>56A2-RE-</v>
          </cell>
        </row>
        <row r="635">
          <cell r="D635" t="str">
            <v>56A2-RF-</v>
          </cell>
        </row>
        <row r="636">
          <cell r="D636" t="str">
            <v>56A2-RG-</v>
          </cell>
        </row>
        <row r="637">
          <cell r="D637" t="str">
            <v>56A2-RH-</v>
          </cell>
        </row>
        <row r="638">
          <cell r="D638" t="str">
            <v>56A2-RI-</v>
          </cell>
        </row>
        <row r="639">
          <cell r="D639" t="str">
            <v>56A2-RJ-</v>
          </cell>
        </row>
        <row r="640">
          <cell r="D640" t="str">
            <v>56A2-SA-</v>
          </cell>
        </row>
        <row r="641">
          <cell r="D641" t="str">
            <v>56A2-SB-</v>
          </cell>
        </row>
        <row r="642">
          <cell r="D642" t="str">
            <v>56A2-SC-</v>
          </cell>
        </row>
        <row r="643">
          <cell r="D643" t="str">
            <v>56A2-SD-</v>
          </cell>
        </row>
        <row r="644">
          <cell r="D644" t="str">
            <v>56A2-SE-</v>
          </cell>
        </row>
        <row r="645">
          <cell r="D645" t="str">
            <v>56A2-SF-</v>
          </cell>
        </row>
        <row r="646">
          <cell r="D646" t="str">
            <v>56A2-SG-</v>
          </cell>
        </row>
        <row r="647">
          <cell r="D647" t="str">
            <v>56A2-SH-</v>
          </cell>
        </row>
        <row r="648">
          <cell r="D648" t="str">
            <v>56A2-SI-</v>
          </cell>
        </row>
        <row r="649">
          <cell r="D649" t="str">
            <v>56A2-SJ-</v>
          </cell>
        </row>
        <row r="650">
          <cell r="D650" t="str">
            <v>56A2-TA-</v>
          </cell>
        </row>
        <row r="651">
          <cell r="D651" t="str">
            <v>56A2-TB-</v>
          </cell>
        </row>
        <row r="652">
          <cell r="D652" t="str">
            <v>56A2-TC-</v>
          </cell>
        </row>
        <row r="653">
          <cell r="D653" t="str">
            <v>56A2-TD-</v>
          </cell>
        </row>
        <row r="654">
          <cell r="D654" t="str">
            <v>56A2-TE-</v>
          </cell>
        </row>
        <row r="655">
          <cell r="D655" t="str">
            <v>56A4-ZA-</v>
          </cell>
        </row>
        <row r="656">
          <cell r="D656" t="str">
            <v>56A4-AA-</v>
          </cell>
        </row>
        <row r="657">
          <cell r="D657" t="str">
            <v>56A4-BA-</v>
          </cell>
        </row>
        <row r="658">
          <cell r="D658" t="str">
            <v>56A4-TA-</v>
          </cell>
        </row>
        <row r="659">
          <cell r="D659" t="str">
            <v>56A4-CA-</v>
          </cell>
        </row>
        <row r="660">
          <cell r="D660" t="str">
            <v>56A4-DA-</v>
          </cell>
        </row>
        <row r="661">
          <cell r="D661" t="str">
            <v>56A4-EA-</v>
          </cell>
        </row>
        <row r="662">
          <cell r="D662" t="str">
            <v>56A4-SA-</v>
          </cell>
        </row>
        <row r="663">
          <cell r="D663" t="str">
            <v>56A4-FA-</v>
          </cell>
        </row>
        <row r="664">
          <cell r="D664" t="str">
            <v>56A4-GA-</v>
          </cell>
        </row>
        <row r="665">
          <cell r="D665" t="str">
            <v>56A4-RA-</v>
          </cell>
        </row>
        <row r="666">
          <cell r="D666" t="str">
            <v>56A4-HA-</v>
          </cell>
        </row>
        <row r="667">
          <cell r="D667" t="str">
            <v>56A4-IA-</v>
          </cell>
        </row>
        <row r="668">
          <cell r="D668" t="str">
            <v>56A4-JA-</v>
          </cell>
        </row>
        <row r="669">
          <cell r="D669" t="str">
            <v>56A4-KA-</v>
          </cell>
        </row>
        <row r="670">
          <cell r="D670" t="str">
            <v>56A4-LA-</v>
          </cell>
        </row>
        <row r="671">
          <cell r="D671" t="str">
            <v>56A4-MA-</v>
          </cell>
        </row>
        <row r="672">
          <cell r="D672" t="str">
            <v>56A4-NA-</v>
          </cell>
        </row>
        <row r="673">
          <cell r="D673" t="str">
            <v>56A4-OA-</v>
          </cell>
        </row>
        <row r="674">
          <cell r="D674" t="str">
            <v>56A4-PA-</v>
          </cell>
        </row>
        <row r="675">
          <cell r="D675" t="str">
            <v>56A4-QA-</v>
          </cell>
        </row>
        <row r="676">
          <cell r="D676" t="str">
            <v>56A6-KZ-</v>
          </cell>
        </row>
        <row r="677">
          <cell r="D677" t="str">
            <v>56A7-AZ-</v>
          </cell>
        </row>
        <row r="678">
          <cell r="D678" t="str">
            <v>56A9-AZ-</v>
          </cell>
        </row>
        <row r="679">
          <cell r="D679" t="str">
            <v>56A8-AZ-</v>
          </cell>
        </row>
        <row r="680">
          <cell r="D680" t="str">
            <v>56ZA-</v>
          </cell>
        </row>
        <row r="681">
          <cell r="D681" t="str">
            <v>5699-ZA-</v>
          </cell>
        </row>
        <row r="682">
          <cell r="D682" t="str">
            <v>56AS-ZA-</v>
          </cell>
        </row>
        <row r="683">
          <cell r="D683" t="str">
            <v>56AA-</v>
          </cell>
        </row>
        <row r="684">
          <cell r="D684" t="str">
            <v>56BA-</v>
          </cell>
        </row>
        <row r="685">
          <cell r="D685" t="str">
            <v>56BB-</v>
          </cell>
        </row>
        <row r="686">
          <cell r="D686" t="str">
            <v>56BC-</v>
          </cell>
        </row>
        <row r="687">
          <cell r="D687" t="str">
            <v>56BD-</v>
          </cell>
        </row>
        <row r="688">
          <cell r="D688" t="str">
            <v>56BE-</v>
          </cell>
        </row>
        <row r="689">
          <cell r="D689" t="str">
            <v>56BF-</v>
          </cell>
        </row>
        <row r="690">
          <cell r="D690" t="str">
            <v>56BG-</v>
          </cell>
        </row>
        <row r="691">
          <cell r="D691" t="str">
            <v>56BH-</v>
          </cell>
        </row>
        <row r="692">
          <cell r="D692" t="str">
            <v>56BI-</v>
          </cell>
        </row>
        <row r="693">
          <cell r="D693" t="str">
            <v>56BJ-</v>
          </cell>
        </row>
        <row r="694">
          <cell r="D694" t="str">
            <v>56BK-</v>
          </cell>
        </row>
        <row r="695">
          <cell r="D695" t="str">
            <v>56BL-</v>
          </cell>
        </row>
        <row r="696">
          <cell r="D696" t="str">
            <v>56BM-</v>
          </cell>
        </row>
        <row r="697">
          <cell r="D697" t="str">
            <v>56BN-</v>
          </cell>
        </row>
        <row r="698">
          <cell r="D698" t="str">
            <v>56BO-</v>
          </cell>
        </row>
        <row r="699">
          <cell r="D699" t="str">
            <v>56BP-</v>
          </cell>
        </row>
        <row r="700">
          <cell r="D700" t="str">
            <v>56BQ-</v>
          </cell>
        </row>
        <row r="701">
          <cell r="D701" t="str">
            <v>56BR-</v>
          </cell>
        </row>
        <row r="702">
          <cell r="D702" t="str">
            <v>56BS-</v>
          </cell>
        </row>
        <row r="703">
          <cell r="D703" t="str">
            <v>56BT-</v>
          </cell>
        </row>
        <row r="704">
          <cell r="D704" t="str">
            <v>56CA-</v>
          </cell>
        </row>
        <row r="705">
          <cell r="D705" t="str">
            <v>56CB-</v>
          </cell>
        </row>
        <row r="706">
          <cell r="D706" t="str">
            <v>56CC-</v>
          </cell>
        </row>
        <row r="707">
          <cell r="D707" t="str">
            <v>56CD-</v>
          </cell>
        </row>
        <row r="708">
          <cell r="D708" t="str">
            <v>56CF-</v>
          </cell>
        </row>
        <row r="709">
          <cell r="D709" t="str">
            <v>56CG-</v>
          </cell>
        </row>
        <row r="710">
          <cell r="D710" t="str">
            <v>56CH-</v>
          </cell>
        </row>
        <row r="711">
          <cell r="D711" t="str">
            <v>56CJ-</v>
          </cell>
        </row>
        <row r="712">
          <cell r="D712" t="str">
            <v>56CK-</v>
          </cell>
        </row>
        <row r="713">
          <cell r="D713" t="str">
            <v>56CN-</v>
          </cell>
        </row>
        <row r="714">
          <cell r="D714" t="str">
            <v>56CO-</v>
          </cell>
        </row>
        <row r="715">
          <cell r="D715" t="str">
            <v>56CQ-</v>
          </cell>
        </row>
        <row r="716">
          <cell r="D716" t="str">
            <v>56CR-</v>
          </cell>
        </row>
        <row r="717">
          <cell r="D717" t="str">
            <v>56DA-</v>
          </cell>
        </row>
        <row r="718">
          <cell r="D718" t="str">
            <v>56ED-</v>
          </cell>
        </row>
        <row r="719">
          <cell r="D719" t="str">
            <v>56EE-</v>
          </cell>
        </row>
        <row r="720">
          <cell r="D720" t="str">
            <v>56EG-</v>
          </cell>
        </row>
        <row r="721">
          <cell r="D721" t="str">
            <v>56EH-</v>
          </cell>
        </row>
        <row r="722">
          <cell r="D722" t="str">
            <v>56EI-</v>
          </cell>
        </row>
        <row r="723">
          <cell r="D723" t="str">
            <v>56EK-</v>
          </cell>
        </row>
        <row r="724">
          <cell r="D724" t="str">
            <v>56EO-</v>
          </cell>
        </row>
        <row r="725">
          <cell r="D725" t="str">
            <v>56EQ-</v>
          </cell>
        </row>
        <row r="726">
          <cell r="D726" t="str">
            <v>56ER-</v>
          </cell>
        </row>
        <row r="727">
          <cell r="D727" t="str">
            <v>56ES-</v>
          </cell>
        </row>
        <row r="728">
          <cell r="D728" t="str">
            <v>56FA-</v>
          </cell>
        </row>
        <row r="729">
          <cell r="D729" t="str">
            <v>56FF-</v>
          </cell>
        </row>
        <row r="730">
          <cell r="D730" t="str">
            <v>56FH-</v>
          </cell>
        </row>
        <row r="731">
          <cell r="D731" t="str">
            <v>56FI-</v>
          </cell>
        </row>
        <row r="732">
          <cell r="D732" t="str">
            <v>56FJ-</v>
          </cell>
        </row>
        <row r="733">
          <cell r="D733" t="str">
            <v>56FL-</v>
          </cell>
        </row>
        <row r="734">
          <cell r="D734" t="str">
            <v>56FM-</v>
          </cell>
        </row>
        <row r="735">
          <cell r="D735" t="str">
            <v>56FN-</v>
          </cell>
        </row>
        <row r="736">
          <cell r="D736" t="str">
            <v>56FP-</v>
          </cell>
        </row>
        <row r="737">
          <cell r="D737" t="str">
            <v>56FR-</v>
          </cell>
        </row>
        <row r="738">
          <cell r="D738" t="str">
            <v>56FT-</v>
          </cell>
        </row>
        <row r="739">
          <cell r="D739" t="str">
            <v>56GA-</v>
          </cell>
        </row>
        <row r="740">
          <cell r="D740" t="str">
            <v>56GB-</v>
          </cell>
        </row>
        <row r="741">
          <cell r="D741" t="str">
            <v>56GC-</v>
          </cell>
        </row>
        <row r="742">
          <cell r="D742" t="str">
            <v>56GD-</v>
          </cell>
        </row>
        <row r="743">
          <cell r="D743" t="str">
            <v>56GE-</v>
          </cell>
        </row>
        <row r="744">
          <cell r="D744" t="str">
            <v>56GF-</v>
          </cell>
        </row>
        <row r="745">
          <cell r="D745" t="str">
            <v>56GG-</v>
          </cell>
        </row>
        <row r="746">
          <cell r="D746" t="str">
            <v>56GH-</v>
          </cell>
        </row>
        <row r="747">
          <cell r="D747" t="str">
            <v>56GI-</v>
          </cell>
        </row>
        <row r="748">
          <cell r="D748" t="str">
            <v>56GJ-</v>
          </cell>
        </row>
        <row r="749">
          <cell r="D749" t="str">
            <v>56GK-</v>
          </cell>
        </row>
        <row r="750">
          <cell r="D750" t="str">
            <v>56GL-</v>
          </cell>
        </row>
        <row r="751">
          <cell r="D751" t="str">
            <v>56GM-</v>
          </cell>
        </row>
        <row r="752">
          <cell r="D752" t="str">
            <v>56HA-</v>
          </cell>
        </row>
        <row r="753">
          <cell r="D753" t="str">
            <v>56HB-</v>
          </cell>
        </row>
        <row r="754">
          <cell r="D754" t="str">
            <v>56HC-</v>
          </cell>
        </row>
        <row r="755">
          <cell r="D755" t="str">
            <v>56HD-</v>
          </cell>
        </row>
        <row r="756">
          <cell r="D756" t="str">
            <v>56HE-</v>
          </cell>
        </row>
        <row r="757">
          <cell r="D757" t="str">
            <v>56HF-</v>
          </cell>
        </row>
        <row r="758">
          <cell r="D758" t="str">
            <v>56HG-</v>
          </cell>
        </row>
        <row r="759">
          <cell r="D759" t="str">
            <v>56HH-</v>
          </cell>
        </row>
        <row r="760">
          <cell r="D760" t="str">
            <v>56HI-</v>
          </cell>
        </row>
        <row r="761">
          <cell r="D761" t="str">
            <v>56HJ-</v>
          </cell>
        </row>
        <row r="762">
          <cell r="D762" t="str">
            <v>56HK-</v>
          </cell>
        </row>
        <row r="763">
          <cell r="D763" t="str">
            <v>56HL-</v>
          </cell>
        </row>
        <row r="764">
          <cell r="D764" t="str">
            <v>56HM-</v>
          </cell>
        </row>
        <row r="765">
          <cell r="D765" t="str">
            <v>56IA-</v>
          </cell>
        </row>
        <row r="766">
          <cell r="D766" t="str">
            <v>56IB-</v>
          </cell>
        </row>
        <row r="767">
          <cell r="D767" t="str">
            <v>56IC-</v>
          </cell>
        </row>
        <row r="768">
          <cell r="D768" t="str">
            <v>56ID-</v>
          </cell>
        </row>
        <row r="769">
          <cell r="D769" t="str">
            <v>56IE-</v>
          </cell>
        </row>
        <row r="770">
          <cell r="D770" t="str">
            <v>56IF-</v>
          </cell>
        </row>
        <row r="771">
          <cell r="D771" t="str">
            <v>56IG-</v>
          </cell>
        </row>
        <row r="772">
          <cell r="D772" t="str">
            <v>56IH-</v>
          </cell>
        </row>
        <row r="773">
          <cell r="D773" t="str">
            <v>56JA-</v>
          </cell>
        </row>
        <row r="774">
          <cell r="D774" t="str">
            <v>56JB-</v>
          </cell>
        </row>
        <row r="775">
          <cell r="D775" t="str">
            <v>56JC-</v>
          </cell>
        </row>
        <row r="776">
          <cell r="D776" t="str">
            <v>56JD-</v>
          </cell>
        </row>
        <row r="777">
          <cell r="D777" t="str">
            <v>56JE-</v>
          </cell>
        </row>
        <row r="778">
          <cell r="D778" t="str">
            <v>56JF-</v>
          </cell>
        </row>
        <row r="779">
          <cell r="D779" t="str">
            <v>56JG-</v>
          </cell>
        </row>
        <row r="780">
          <cell r="D780" t="str">
            <v>56JH-</v>
          </cell>
        </row>
        <row r="781">
          <cell r="D781" t="str">
            <v>56JI-</v>
          </cell>
        </row>
        <row r="782">
          <cell r="D782" t="str">
            <v>56JJ-</v>
          </cell>
        </row>
        <row r="783">
          <cell r="D783" t="str">
            <v>56JK-</v>
          </cell>
        </row>
        <row r="784">
          <cell r="D784" t="str">
            <v>56JL-</v>
          </cell>
        </row>
        <row r="785">
          <cell r="D785" t="str">
            <v>56JM-</v>
          </cell>
        </row>
        <row r="786">
          <cell r="D786" t="str">
            <v>56KA-</v>
          </cell>
        </row>
        <row r="787">
          <cell r="D787" t="str">
            <v>56KB-</v>
          </cell>
        </row>
        <row r="788">
          <cell r="D788" t="str">
            <v>56KC-</v>
          </cell>
        </row>
        <row r="789">
          <cell r="D789" t="str">
            <v>56KD-</v>
          </cell>
        </row>
        <row r="790">
          <cell r="D790" t="str">
            <v>56KE-</v>
          </cell>
        </row>
        <row r="791">
          <cell r="D791" t="str">
            <v>56KF-</v>
          </cell>
        </row>
        <row r="792">
          <cell r="D792" t="str">
            <v>56KG-</v>
          </cell>
        </row>
        <row r="793">
          <cell r="D793" t="str">
            <v>56LA-</v>
          </cell>
        </row>
        <row r="794">
          <cell r="D794" t="str">
            <v>56LB-</v>
          </cell>
        </row>
        <row r="795">
          <cell r="D795" t="str">
            <v>56LC-</v>
          </cell>
        </row>
        <row r="796">
          <cell r="D796" t="str">
            <v>56LD-</v>
          </cell>
        </row>
        <row r="797">
          <cell r="D797" t="str">
            <v>56LE-</v>
          </cell>
        </row>
        <row r="798">
          <cell r="D798" t="str">
            <v>56LF-</v>
          </cell>
        </row>
        <row r="799">
          <cell r="D799" t="str">
            <v>56LG-</v>
          </cell>
        </row>
        <row r="800">
          <cell r="D800" t="str">
            <v>56LH-</v>
          </cell>
        </row>
        <row r="801">
          <cell r="D801" t="str">
            <v>56LI-</v>
          </cell>
        </row>
        <row r="802">
          <cell r="D802" t="str">
            <v>56LJ-</v>
          </cell>
        </row>
        <row r="803">
          <cell r="D803" t="str">
            <v>56LK-</v>
          </cell>
        </row>
        <row r="804">
          <cell r="D804" t="str">
            <v>56LL-</v>
          </cell>
        </row>
        <row r="805">
          <cell r="D805" t="str">
            <v>56LM-</v>
          </cell>
        </row>
        <row r="806">
          <cell r="D806" t="str">
            <v>56LN-</v>
          </cell>
        </row>
        <row r="807">
          <cell r="D807" t="str">
            <v>56LO-</v>
          </cell>
        </row>
        <row r="808">
          <cell r="D808" t="str">
            <v>56LP-</v>
          </cell>
        </row>
        <row r="809">
          <cell r="D809" t="str">
            <v>56LQ-</v>
          </cell>
        </row>
        <row r="810">
          <cell r="D810" t="str">
            <v>56LR-</v>
          </cell>
        </row>
        <row r="811">
          <cell r="D811" t="str">
            <v>56LS-</v>
          </cell>
        </row>
        <row r="812">
          <cell r="D812" t="str">
            <v>56LT-</v>
          </cell>
        </row>
        <row r="813">
          <cell r="D813" t="str">
            <v>56MA-</v>
          </cell>
        </row>
        <row r="814">
          <cell r="D814" t="str">
            <v>56MB-</v>
          </cell>
        </row>
        <row r="815">
          <cell r="D815" t="str">
            <v>56MC-</v>
          </cell>
        </row>
        <row r="816">
          <cell r="D816" t="str">
            <v>56MD-</v>
          </cell>
        </row>
        <row r="817">
          <cell r="D817" t="str">
            <v>56ME-</v>
          </cell>
        </row>
        <row r="818">
          <cell r="D818" t="str">
            <v>56MF-</v>
          </cell>
        </row>
        <row r="819">
          <cell r="D819" t="str">
            <v>56MG-</v>
          </cell>
        </row>
        <row r="820">
          <cell r="D820" t="str">
            <v>56MH-</v>
          </cell>
        </row>
        <row r="821">
          <cell r="D821" t="str">
            <v>56MI-</v>
          </cell>
        </row>
        <row r="822">
          <cell r="D822" t="str">
            <v>56MJ-</v>
          </cell>
        </row>
        <row r="823">
          <cell r="D823" t="str">
            <v>56MK-</v>
          </cell>
        </row>
        <row r="824">
          <cell r="D824" t="str">
            <v>56ML-</v>
          </cell>
        </row>
        <row r="825">
          <cell r="D825" t="str">
            <v>56MM-</v>
          </cell>
        </row>
        <row r="826">
          <cell r="D826" t="str">
            <v>56MN-</v>
          </cell>
        </row>
        <row r="827">
          <cell r="D827" t="str">
            <v>56NA-</v>
          </cell>
        </row>
        <row r="828">
          <cell r="D828" t="str">
            <v>56OA-</v>
          </cell>
        </row>
        <row r="829">
          <cell r="D829" t="str">
            <v>56OB-</v>
          </cell>
        </row>
        <row r="830">
          <cell r="D830" t="str">
            <v>56OC-</v>
          </cell>
        </row>
        <row r="831">
          <cell r="D831" t="str">
            <v>56OD-</v>
          </cell>
        </row>
        <row r="832">
          <cell r="D832" t="str">
            <v>56OE-</v>
          </cell>
        </row>
        <row r="833">
          <cell r="D833" t="str">
            <v>56OF-</v>
          </cell>
        </row>
        <row r="834">
          <cell r="D834" t="str">
            <v>56OG-</v>
          </cell>
        </row>
        <row r="835">
          <cell r="D835" t="str">
            <v>56OH-</v>
          </cell>
        </row>
        <row r="836">
          <cell r="D836" t="str">
            <v>56OI-</v>
          </cell>
        </row>
        <row r="837">
          <cell r="D837" t="str">
            <v>56OJ-</v>
          </cell>
        </row>
        <row r="838">
          <cell r="D838" t="str">
            <v>56OK-</v>
          </cell>
        </row>
        <row r="839">
          <cell r="D839" t="str">
            <v>56OL-</v>
          </cell>
        </row>
        <row r="840">
          <cell r="D840" t="str">
            <v>56OM-</v>
          </cell>
        </row>
        <row r="841">
          <cell r="D841" t="str">
            <v>56ON-</v>
          </cell>
        </row>
        <row r="842">
          <cell r="D842" t="str">
            <v>56OO-</v>
          </cell>
        </row>
        <row r="843">
          <cell r="D843" t="str">
            <v>56OP-</v>
          </cell>
        </row>
        <row r="844">
          <cell r="D844" t="str">
            <v>56OQ-</v>
          </cell>
        </row>
        <row r="845">
          <cell r="D845" t="str">
            <v>56PA-</v>
          </cell>
        </row>
        <row r="846">
          <cell r="D846" t="str">
            <v>56PB-</v>
          </cell>
        </row>
        <row r="847">
          <cell r="D847" t="str">
            <v>56PC-</v>
          </cell>
        </row>
        <row r="848">
          <cell r="D848" t="str">
            <v>56PD-</v>
          </cell>
        </row>
        <row r="849">
          <cell r="D849" t="str">
            <v>56PE-</v>
          </cell>
        </row>
        <row r="850">
          <cell r="D850" t="str">
            <v>56PF-</v>
          </cell>
        </row>
        <row r="851">
          <cell r="D851" t="str">
            <v>56PG-</v>
          </cell>
        </row>
        <row r="852">
          <cell r="D852" t="str">
            <v>56PH-</v>
          </cell>
        </row>
        <row r="853">
          <cell r="D853" t="str">
            <v>56PI-</v>
          </cell>
        </row>
        <row r="854">
          <cell r="D854" t="str">
            <v>56PJ-</v>
          </cell>
        </row>
        <row r="855">
          <cell r="D855" t="str">
            <v>56PK-</v>
          </cell>
        </row>
        <row r="856">
          <cell r="D856" t="str">
            <v>56QA-</v>
          </cell>
        </row>
        <row r="857">
          <cell r="D857" t="str">
            <v>56QB-</v>
          </cell>
        </row>
        <row r="858">
          <cell r="D858" t="str">
            <v>56QC-</v>
          </cell>
        </row>
        <row r="859">
          <cell r="D859" t="str">
            <v>56QD-</v>
          </cell>
        </row>
        <row r="860">
          <cell r="D860" t="str">
            <v>56QE-</v>
          </cell>
        </row>
        <row r="861">
          <cell r="D861" t="str">
            <v>56QF-</v>
          </cell>
        </row>
        <row r="862">
          <cell r="D862" t="str">
            <v>56QG-</v>
          </cell>
        </row>
        <row r="863">
          <cell r="D863" t="str">
            <v>56QH-</v>
          </cell>
        </row>
        <row r="864">
          <cell r="D864" t="str">
            <v>56QI-</v>
          </cell>
        </row>
        <row r="865">
          <cell r="D865" t="str">
            <v>56RA-</v>
          </cell>
        </row>
        <row r="866">
          <cell r="D866" t="str">
            <v>56RB-</v>
          </cell>
        </row>
        <row r="867">
          <cell r="D867" t="str">
            <v>56RC-</v>
          </cell>
        </row>
        <row r="868">
          <cell r="D868" t="str">
            <v>56RD-</v>
          </cell>
        </row>
        <row r="869">
          <cell r="D869" t="str">
            <v>56RE-</v>
          </cell>
        </row>
        <row r="870">
          <cell r="D870" t="str">
            <v>56RF-</v>
          </cell>
        </row>
        <row r="871">
          <cell r="D871" t="str">
            <v>56RG-</v>
          </cell>
        </row>
        <row r="872">
          <cell r="D872" t="str">
            <v>56RH-</v>
          </cell>
        </row>
        <row r="873">
          <cell r="D873" t="str">
            <v>56RI-</v>
          </cell>
        </row>
        <row r="874">
          <cell r="D874" t="str">
            <v>56RJ-</v>
          </cell>
        </row>
        <row r="875">
          <cell r="D875" t="str">
            <v>56SA-</v>
          </cell>
        </row>
        <row r="876">
          <cell r="D876" t="str">
            <v>56SB-</v>
          </cell>
        </row>
        <row r="877">
          <cell r="D877" t="str">
            <v>56SC-</v>
          </cell>
        </row>
        <row r="878">
          <cell r="D878" t="str">
            <v>56SD-</v>
          </cell>
        </row>
        <row r="879">
          <cell r="D879" t="str">
            <v>56SE-</v>
          </cell>
        </row>
        <row r="880">
          <cell r="D880" t="str">
            <v>56SF-</v>
          </cell>
        </row>
        <row r="881">
          <cell r="D881" t="str">
            <v>56SG-</v>
          </cell>
        </row>
        <row r="882">
          <cell r="D882" t="str">
            <v>56SH-</v>
          </cell>
        </row>
        <row r="883">
          <cell r="D883" t="str">
            <v>56SI-</v>
          </cell>
        </row>
        <row r="884">
          <cell r="D884" t="str">
            <v>56SJ-</v>
          </cell>
        </row>
        <row r="885">
          <cell r="D885" t="str">
            <v>56TA-</v>
          </cell>
        </row>
        <row r="886">
          <cell r="D886" t="str">
            <v>56TB-</v>
          </cell>
        </row>
        <row r="887">
          <cell r="D887" t="str">
            <v>56TC-</v>
          </cell>
        </row>
        <row r="888">
          <cell r="D888" t="str">
            <v>56TD-</v>
          </cell>
        </row>
        <row r="889">
          <cell r="D889" t="str">
            <v>56TE-</v>
          </cell>
        </row>
      </sheetData>
      <sheetData sheetId="5">
        <row r="2">
          <cell r="B2" t="str">
            <v>Краткий текст материала</v>
          </cell>
        </row>
        <row r="3">
          <cell r="B3" t="str">
            <v>(АВТО ГПО)ОБЯЗ.СТРАХ.ГПО ВЛАД-ЦЕВ ТР.СР</v>
          </cell>
        </row>
        <row r="4">
          <cell r="B4" t="str">
            <v>ATF DEXRON-III</v>
          </cell>
        </row>
        <row r="5">
          <cell r="B5" t="str">
            <v>CЕКЦИЯ УГЛОВАЯ 45</v>
          </cell>
        </row>
        <row r="6">
          <cell r="B6" t="str">
            <v>CЕРТИФИКАТ ПОДАРОЧНЫЙ 35 000 ТЕНГЕ</v>
          </cell>
        </row>
        <row r="7">
          <cell r="B7" t="str">
            <v>CПИРТ ИЗОПРОПИЛОВЫЙ</v>
          </cell>
        </row>
        <row r="8">
          <cell r="B8" t="str">
            <v>CТЯЖКА НЕЙЛОНОВАЯ</v>
          </cell>
        </row>
        <row r="9">
          <cell r="B9" t="str">
            <v>CУЛЬФАЦИЛ НАТРИЯ</v>
          </cell>
        </row>
        <row r="10">
          <cell r="B10" t="str">
            <v>DEVELOPER DV-110 KYOSERA FS-1116</v>
          </cell>
        </row>
        <row r="11">
          <cell r="B11" t="str">
            <v>DEVELOPER DV-140 KYOSERA FS-1100</v>
          </cell>
        </row>
        <row r="12">
          <cell r="B12" t="str">
            <v>DIESEL 15W-40</v>
          </cell>
        </row>
        <row r="13">
          <cell r="B13" t="str">
            <v>DRUM CARTRIDG DV11 LJ KYOSERA FS-1116MPP</v>
          </cell>
        </row>
        <row r="14">
          <cell r="B14" t="str">
            <v>DRUM CARTRIDGE DK320 LJ KYOSERAFS-3900DN</v>
          </cell>
        </row>
        <row r="15">
          <cell r="B15" t="str">
            <v>DRUM CARTRIDGE DV 140 LJ KYOSERA FS-1100</v>
          </cell>
        </row>
        <row r="16">
          <cell r="B16" t="str">
            <v>DRUM CARTRIDGEDK710LJ KYOSERA FS-9530MPP</v>
          </cell>
        </row>
        <row r="17">
          <cell r="B17" t="str">
            <v>DRUM CARTRIDGEKX-FA86 PANASONICKX-FLB883</v>
          </cell>
        </row>
        <row r="18">
          <cell r="B18" t="str">
            <v>DRUM UNIT DK-110 KYOSERA FS-1116</v>
          </cell>
        </row>
        <row r="19">
          <cell r="B19" t="str">
            <v>DRUM UNIT DK-130 KYOSERA FS-1100</v>
          </cell>
        </row>
        <row r="20">
          <cell r="B20" t="str">
            <v>FORMULA RS 0W-40</v>
          </cell>
        </row>
        <row r="21">
          <cell r="B21" t="str">
            <v>FUSER FK-110E KYOSERA FS-1116</v>
          </cell>
        </row>
        <row r="22">
          <cell r="B22" t="str">
            <v>FUSER FK-130 KYOSERA FS-1100</v>
          </cell>
        </row>
        <row r="23">
          <cell r="B23" t="str">
            <v>GTX MAGNATEC 5W-40</v>
          </cell>
        </row>
        <row r="24">
          <cell r="B24" t="str">
            <v>HUB</v>
          </cell>
        </row>
        <row r="25">
          <cell r="B25" t="str">
            <v>HUB USB</v>
          </cell>
        </row>
        <row r="26">
          <cell r="B26" t="str">
            <v>KОМПЛЕКТ КОМПЛЕКСНОЙ ЗАЩИТЫ LSA</v>
          </cell>
        </row>
        <row r="27">
          <cell r="B27" t="str">
            <v>LIMPOPO КАРАБИН АЛЮМ 25 KN МУФТА СИНИЙ</v>
          </cell>
        </row>
        <row r="28">
          <cell r="B28" t="str">
            <v>MAGNATEC GTX 10W-40</v>
          </cell>
        </row>
        <row r="29">
          <cell r="B29" t="str">
            <v>MAIN ALARM DISPLAY</v>
          </cell>
        </row>
        <row r="30">
          <cell r="B30" t="str">
            <v>MEDIA GATEWAY (ГОЛОСОВОЙ ШЛЮЗ)</v>
          </cell>
        </row>
        <row r="31">
          <cell r="B31" t="str">
            <v>POWER SUPPLY FOR SYSTEM</v>
          </cell>
        </row>
        <row r="32">
          <cell r="B32" t="str">
            <v>SFP-МОДУЛЬ (1,25 ГБИТ/С, 40 КМ, 1310 НМ)</v>
          </cell>
        </row>
        <row r="33">
          <cell r="B33" t="str">
            <v>SFP-МОДУЛЬ (1,25 ГБИТ/С, 80 КМ, 1310 НМ)</v>
          </cell>
        </row>
        <row r="34">
          <cell r="B34" t="str">
            <v>SIBIMOTOR СУПЕР Т-3 85W-90</v>
          </cell>
        </row>
        <row r="35">
          <cell r="B35" t="str">
            <v>SIP КАНАЛ ТЕЛЕФОН.ДЛЯ ЗВОНКОВ НА МОБИЛ.Н</v>
          </cell>
        </row>
        <row r="36">
          <cell r="B36" t="str">
            <v>SIP ТЕЛЕФОН.С ПОДМЕНОЙ НОМЕРА АОН ИСХ.ЗВ</v>
          </cell>
        </row>
        <row r="37">
          <cell r="B37" t="str">
            <v>SIP-АДАПТЕР</v>
          </cell>
        </row>
        <row r="38">
          <cell r="B38" t="str">
            <v>SUPER M 15W-40</v>
          </cell>
        </row>
        <row r="39">
          <cell r="B39" t="str">
            <v>TENDON ВЕРЕВКА СТАТИКА 11 MM(КРАСНАЯ,СИН</v>
          </cell>
        </row>
        <row r="40">
          <cell r="B40" t="str">
            <v>TK-110 ТОНЕР-КАРТРИДЖ KYOSERA FS-1116MPF</v>
          </cell>
        </row>
        <row r="41">
          <cell r="B41" t="str">
            <v>TK-320 ТОНЕР-КАРТРИДЖ KYOSERA FS-3900DN</v>
          </cell>
        </row>
        <row r="42">
          <cell r="B42" t="str">
            <v>TK-710 ТОНЕР-КАРТРИДЖ KYOSERA FS-9530DN</v>
          </cell>
        </row>
        <row r="43">
          <cell r="B43" t="str">
            <v>TK-820C ТОНЕР-КАРТРИДЖKYOSERA FS-C8100DN</v>
          </cell>
        </row>
        <row r="44">
          <cell r="B44" t="str">
            <v>TK-820K ТОНЕР-КАРТРИДЖKYOSERA FS-C8100DN</v>
          </cell>
        </row>
        <row r="45">
          <cell r="B45" t="str">
            <v>TK-820M ТОНЕР-КАРТРИДЖKYOSERA FS-C8100DN</v>
          </cell>
        </row>
        <row r="46">
          <cell r="B46" t="str">
            <v>TK-820Y ТОНЕР-КАРТРИДЖKYOSERA FS-C8100DN</v>
          </cell>
        </row>
        <row r="47">
          <cell r="B47" t="str">
            <v>TОНЕР С-EXV11 CANON IR 2230/2270/2870</v>
          </cell>
        </row>
        <row r="48">
          <cell r="B48" t="str">
            <v>TОНЕР С-EXV33 CANON IR 2520</v>
          </cell>
        </row>
        <row r="49">
          <cell r="B49" t="str">
            <v>USB ВЕБ КАМЕРА ДЛЯ ВИДЕО СООБЩЕНИЙ(РЕКЛ)</v>
          </cell>
        </row>
        <row r="50">
          <cell r="B50" t="str">
            <v>WI-FI МОДЕМ 4 ПОРТА ETHERNET</v>
          </cell>
        </row>
        <row r="51">
          <cell r="B51" t="str">
            <v>АВТО. АКСЕССУАР  (ПРИКУРИВАТЕЛЬ)</v>
          </cell>
        </row>
        <row r="52">
          <cell r="B52" t="str">
            <v>АВТОДОВОДЧИК ДВЕРИ</v>
          </cell>
        </row>
        <row r="53">
          <cell r="B53" t="str">
            <v>АВТОМАГНИТОЛА</v>
          </cell>
        </row>
        <row r="54">
          <cell r="B54" t="str">
            <v>АВТОМАТ 1Ф ОТ 10А ДО 63А</v>
          </cell>
        </row>
        <row r="55">
          <cell r="B55" t="str">
            <v>АВТОМАТ 3Ф 10,16,25,32,50,63А</v>
          </cell>
        </row>
        <row r="56">
          <cell r="B56" t="str">
            <v>АВТОМАТ 3Ф 160А</v>
          </cell>
        </row>
        <row r="57">
          <cell r="B57" t="str">
            <v>АВТОМАТ 3Ф 25А</v>
          </cell>
        </row>
        <row r="58">
          <cell r="B58" t="str">
            <v>АВТОМАТ 3Ф 63А</v>
          </cell>
        </row>
        <row r="59">
          <cell r="B59" t="str">
            <v>АВТОМАТ 3Ф ОТ 10А ДО 63А</v>
          </cell>
        </row>
        <row r="60">
          <cell r="B60" t="str">
            <v>АВТОМАТ АF2063 100A</v>
          </cell>
        </row>
        <row r="61">
          <cell r="B61" t="str">
            <v>АВТОМАТ ВА 1Л 16А</v>
          </cell>
        </row>
        <row r="62">
          <cell r="B62" t="str">
            <v>АВТОМАТ СИЛОВОЙ 6А</v>
          </cell>
        </row>
        <row r="63">
          <cell r="B63" t="str">
            <v>АВТОМОЙКА</v>
          </cell>
        </row>
        <row r="64">
          <cell r="B64" t="str">
            <v>АВТОРЕЗИНА 215/60 R16</v>
          </cell>
        </row>
        <row r="65">
          <cell r="B65" t="str">
            <v>АВТОРЕЗИНА CHEVROLET LAGETTI</v>
          </cell>
        </row>
        <row r="66">
          <cell r="B66" t="str">
            <v>АВТОРЕЗИНА-245/70 R16</v>
          </cell>
        </row>
        <row r="67">
          <cell r="B67" t="str">
            <v>АВТОРСКИЙ НАДЗОР ЗА ХОД.ВЫП.СТР.МОН.РАБ.</v>
          </cell>
        </row>
        <row r="68">
          <cell r="B68" t="str">
            <v>АВТОСИГНАЛИЗАЦИЯ</v>
          </cell>
        </row>
        <row r="69">
          <cell r="B69" t="str">
            <v>АВТОШИНА 10.00 R20</v>
          </cell>
        </row>
        <row r="70">
          <cell r="B70" t="str">
            <v>АВТОШИНА 11.00 R20</v>
          </cell>
        </row>
        <row r="71">
          <cell r="B71" t="str">
            <v>АВТОШИНА 12.00 R18</v>
          </cell>
        </row>
        <row r="72">
          <cell r="B72" t="str">
            <v>АВТОШИНА 135/80 R12</v>
          </cell>
        </row>
        <row r="73">
          <cell r="B73" t="str">
            <v>АВТОШИНА 175/70 R-13</v>
          </cell>
        </row>
        <row r="74">
          <cell r="B74" t="str">
            <v>АВТОШИНА 175/70 R16</v>
          </cell>
        </row>
        <row r="75">
          <cell r="B75" t="str">
            <v>АВТОШИНА 175/70*13 ВАЗ (БЕЗ КАМЕРЫ)</v>
          </cell>
        </row>
        <row r="76">
          <cell r="B76" t="str">
            <v>АВТОШИНА 175/80 R16</v>
          </cell>
        </row>
        <row r="77">
          <cell r="B77" t="str">
            <v>АВТОШИНА 185/75 R16</v>
          </cell>
        </row>
        <row r="78">
          <cell r="B78" t="str">
            <v>АВТОШИНА 185/75 R16 ЗИМНЯЯ</v>
          </cell>
        </row>
        <row r="79">
          <cell r="B79" t="str">
            <v>АВТОШИНА 195/65 R15</v>
          </cell>
        </row>
        <row r="80">
          <cell r="B80" t="str">
            <v>АВТОШИНА 195/65 R-15 ЗИМНЯЯ</v>
          </cell>
        </row>
        <row r="81">
          <cell r="B81" t="str">
            <v>АВТОШИНА 195/70 R15 C</v>
          </cell>
        </row>
        <row r="82">
          <cell r="B82" t="str">
            <v>АВТОШИНА 195/80 R16</v>
          </cell>
        </row>
        <row r="83">
          <cell r="B83" t="str">
            <v>АВТОШИНА 205/55 R16</v>
          </cell>
        </row>
        <row r="84">
          <cell r="B84" t="str">
            <v>АВТОШИНА 205/60R16</v>
          </cell>
        </row>
        <row r="85">
          <cell r="B85" t="str">
            <v>АВТОШИНА 205/65 R15</v>
          </cell>
        </row>
        <row r="86">
          <cell r="B86" t="str">
            <v>АВТОШИНА 205/70 R15</v>
          </cell>
        </row>
        <row r="87">
          <cell r="B87" t="str">
            <v>АВТОШИНА 205/70*16</v>
          </cell>
        </row>
        <row r="88">
          <cell r="B88" t="str">
            <v>АВТОШИНА 205/75 R15</v>
          </cell>
        </row>
        <row r="89">
          <cell r="B89" t="str">
            <v>АВТОШИНА 205/75 R-16</v>
          </cell>
        </row>
        <row r="90">
          <cell r="B90" t="str">
            <v>АВТОШИНА 215/65R16</v>
          </cell>
        </row>
        <row r="91">
          <cell r="B91" t="str">
            <v>АВТОШИНА 215/90R15</v>
          </cell>
        </row>
        <row r="92">
          <cell r="B92" t="str">
            <v>АВТОШИНА 225/55 R17</v>
          </cell>
        </row>
        <row r="93">
          <cell r="B93" t="str">
            <v>АВТОШИНА 225/60 R17</v>
          </cell>
        </row>
        <row r="94">
          <cell r="B94" t="str">
            <v>АВТОШИНА 225/70 R16</v>
          </cell>
        </row>
        <row r="95">
          <cell r="B95" t="str">
            <v>АВТОШИНА 225/75 R16</v>
          </cell>
        </row>
        <row r="96">
          <cell r="B96" t="str">
            <v>АВТОШИНА 225/85 R-15</v>
          </cell>
        </row>
        <row r="97">
          <cell r="B97" t="str">
            <v>АВТОШИНА 235/70 R16</v>
          </cell>
        </row>
        <row r="98">
          <cell r="B98" t="str">
            <v>АВТОШИНА 235/75 R15</v>
          </cell>
        </row>
        <row r="99">
          <cell r="B99" t="str">
            <v>АВТОШИНА 235/75 R16</v>
          </cell>
        </row>
        <row r="100">
          <cell r="B100" t="str">
            <v>АВТОШИНА 245/70 R19,5</v>
          </cell>
        </row>
        <row r="101">
          <cell r="B101" t="str">
            <v>АВТОШИНА 255/65 R16</v>
          </cell>
        </row>
        <row r="102">
          <cell r="B102" t="str">
            <v>АВТОШИНА 265/65 R17</v>
          </cell>
        </row>
        <row r="103">
          <cell r="B103" t="str">
            <v>АВТОШИНА 265/70/16 TOYOTA PRADO</v>
          </cell>
        </row>
        <row r="104">
          <cell r="B104" t="str">
            <v>АВТОШИНА 275/65 R17</v>
          </cell>
        </row>
        <row r="105">
          <cell r="B105" t="str">
            <v>АВТОШИНА 275/70 R16</v>
          </cell>
        </row>
        <row r="106">
          <cell r="B106" t="str">
            <v>АВТОШИНА 320/145 R18</v>
          </cell>
        </row>
        <row r="107">
          <cell r="B107" t="str">
            <v>АВТОШИНА 8.25 R20</v>
          </cell>
        </row>
        <row r="108">
          <cell r="B108" t="str">
            <v>АВТОШИНА 9.00 R20</v>
          </cell>
        </row>
        <row r="109">
          <cell r="B109" t="str">
            <v>АВТОШИНА R15</v>
          </cell>
        </row>
        <row r="110">
          <cell r="B110" t="str">
            <v>АВТОШИНА R16</v>
          </cell>
        </row>
        <row r="111">
          <cell r="B111" t="str">
            <v>АВТОШИНА R17</v>
          </cell>
        </row>
        <row r="112">
          <cell r="B112" t="str">
            <v>АВТОШИНА R18</v>
          </cell>
        </row>
        <row r="113">
          <cell r="B113" t="str">
            <v>АВТОШИНА:225/55R17. ЗИМНЯЯ</v>
          </cell>
        </row>
        <row r="114">
          <cell r="B114" t="str">
            <v>АВТОШИНА225/60 R17</v>
          </cell>
        </row>
        <row r="115">
          <cell r="B115" t="str">
            <v>АВТОЭЛЕКТРОПРОВОД</v>
          </cell>
        </row>
        <row r="116">
          <cell r="B116" t="str">
            <v>АДАПТЕР ETHERNET RS232</v>
          </cell>
        </row>
        <row r="117">
          <cell r="B117" t="str">
            <v>АДАПТЕР FC ДЛЯ OTDR, OLA, OLS</v>
          </cell>
        </row>
        <row r="118">
          <cell r="B118" t="str">
            <v>АДАПТЕР FF</v>
          </cell>
        </row>
        <row r="119">
          <cell r="B119" t="str">
            <v>АДАПТЕР FY069 FF TV ШТЫРЬ F ГНЕЗДО</v>
          </cell>
        </row>
        <row r="120">
          <cell r="B120" t="str">
            <v>АДАПТЕР FY070 FF TV ШТЫРЬ F ГНЕЗДО</v>
          </cell>
        </row>
        <row r="121">
          <cell r="B121" t="str">
            <v>АДАПТЕР LC ДЛЯ OTDR, OLA, OLS</v>
          </cell>
        </row>
        <row r="122">
          <cell r="B122" t="str">
            <v>АДАПТЕР LC/PC S/M DUPLEX</v>
          </cell>
        </row>
        <row r="123">
          <cell r="B123" t="str">
            <v>АДАПТЕР SC ДЛЯ OTDR, OLA, OLS</v>
          </cell>
        </row>
        <row r="124">
          <cell r="B124" t="str">
            <v>АДАПТЕР SC/APC SM DUPLEX</v>
          </cell>
        </row>
        <row r="125">
          <cell r="B125" t="str">
            <v>АДАПТЕР SC/SPC S/M</v>
          </cell>
        </row>
        <row r="126">
          <cell r="B126" t="str">
            <v>АДАПТЕР USB BLUETOOTH</v>
          </cell>
        </row>
        <row r="127">
          <cell r="B127" t="str">
            <v>АДАПТЕР USB TO COM</v>
          </cell>
        </row>
        <row r="128">
          <cell r="B128" t="str">
            <v>АДАПТЕР WI-FI</v>
          </cell>
        </row>
        <row r="129">
          <cell r="B129" t="str">
            <v>АДАПТЕР ДЛЯ ОВ</v>
          </cell>
        </row>
        <row r="130">
          <cell r="B130" t="str">
            <v>АДАПТЕР ПОСТОЯННОЙ ЛИНИИ КАТЕГОРИИ 6А</v>
          </cell>
        </row>
        <row r="131">
          <cell r="B131" t="str">
            <v>АДАПТЕР РЕЗИНОВЫЙ ГЕРМЕТИЧ.ВВОДА D-32ММ</v>
          </cell>
        </row>
        <row r="132">
          <cell r="B132" t="str">
            <v>АДАПТЕР РЕЗИНОВЫЙ ГЕРМЕТИЧ.ВВОДА D-40ММ</v>
          </cell>
        </row>
        <row r="133">
          <cell r="B133" t="str">
            <v>АДАПТЕР РЕЗИНОВЫЙ ГЕРМЕТИЧ.ВВОДА D-50ММ</v>
          </cell>
        </row>
        <row r="134">
          <cell r="B134" t="str">
            <v>АДАПТЕР РЕЗИНОВЫЙ ГЕРМЕТИЧ.ВВОДА D-63ММ</v>
          </cell>
        </row>
        <row r="135">
          <cell r="B135" t="str">
            <v>АДАПТЕР РЕЗИНОВЫЙ ГЕРМЕТИЧ.ВВОДА D-75ММ</v>
          </cell>
        </row>
        <row r="136">
          <cell r="B136" t="str">
            <v>АДАПТЕР РЕЗИНОВЫЙ ГЕРМЕТИЧЕСКОГО ВВОДА</v>
          </cell>
        </row>
        <row r="137">
          <cell r="B137" t="str">
            <v>АДАПТЕР С ВНУТРЕННОЙ РЕЗЬБОЙ 20*1/2</v>
          </cell>
        </row>
        <row r="138">
          <cell r="B138" t="str">
            <v>АДАПТЕР С НАРУЖНОЙ РЕЗЬБОЙ 20*1/2</v>
          </cell>
        </row>
        <row r="139">
          <cell r="B139" t="str">
            <v>АДАПТЕР СЕТЕВОЙ 220/12В</v>
          </cell>
        </row>
        <row r="140">
          <cell r="B140" t="str">
            <v>АДАПТЕР ТЕЛЕФОННОЙ ГАРНИТУРЫ</v>
          </cell>
        </row>
        <row r="141">
          <cell r="B141" t="str">
            <v>АДАПТЕР ТЕЛЕФОННОЙ ЛИНИИ</v>
          </cell>
        </row>
        <row r="142">
          <cell r="B142" t="str">
            <v>АДАПТЕР-ПЕРЕХОДНИК ДЛЯ ВИДЕОКАРТЫ DVI-V</v>
          </cell>
        </row>
        <row r="143">
          <cell r="B143" t="str">
            <v>АДМИНИСТРИРОВАНИЕ СИСТЕМ ТЕХНИЧ.ЗАЩИТЫ</v>
          </cell>
        </row>
        <row r="144">
          <cell r="B144" t="str">
            <v>АЗОТ</v>
          </cell>
        </row>
        <row r="145">
          <cell r="B145" t="str">
            <v>АККРЕД-Я ПОВЕР-Х (КАЛИБРОВОЧНЫХ) ЛАБОРАТ</v>
          </cell>
        </row>
        <row r="146">
          <cell r="B146" t="str">
            <v>АККУМУЛЯТОР 12V</v>
          </cell>
        </row>
        <row r="147">
          <cell r="B147" t="str">
            <v>АККУМУЛЯТОР 12V 17A/H</v>
          </cell>
        </row>
        <row r="148">
          <cell r="B148" t="str">
            <v>АККУМУЛЯТОР 12В, 21-40 А/Ч</v>
          </cell>
        </row>
        <row r="149">
          <cell r="B149" t="str">
            <v>АККУМУЛЯТОР 12В, 7-20 А/Ч</v>
          </cell>
        </row>
        <row r="150">
          <cell r="B150" t="str">
            <v>АККУМУЛЯТОР 12В/1.2АЧ</v>
          </cell>
        </row>
        <row r="151">
          <cell r="B151" t="str">
            <v>АККУМУЛЯТОР 12В/100АН</v>
          </cell>
        </row>
        <row r="152">
          <cell r="B152" t="str">
            <v>АККУМУЛЯТОР 12В/7АЧ</v>
          </cell>
        </row>
        <row r="153">
          <cell r="B153" t="str">
            <v>АККУМУЛЯТОР 12В/8АЧ</v>
          </cell>
        </row>
        <row r="154">
          <cell r="B154" t="str">
            <v>АККУМУЛЯТОР 3.6В-1500МА/Ч</v>
          </cell>
        </row>
        <row r="155">
          <cell r="B155" t="str">
            <v>АККУМУЛЯТОР 6 СТ-36</v>
          </cell>
        </row>
        <row r="156">
          <cell r="B156" t="str">
            <v>АККУМУЛЯТОР 6 СТ-65</v>
          </cell>
        </row>
        <row r="157">
          <cell r="B157" t="str">
            <v>АККУМУЛЯТОР 6СТ - 90</v>
          </cell>
        </row>
        <row r="158">
          <cell r="B158" t="str">
            <v>АККУМУЛЯТОР 6СТ-190</v>
          </cell>
        </row>
        <row r="159">
          <cell r="B159" t="str">
            <v>АККУМУЛЯТОР 6СТ-35А</v>
          </cell>
        </row>
        <row r="160">
          <cell r="B160" t="str">
            <v>АККУМУЛЯТОР 6СТ-55</v>
          </cell>
        </row>
        <row r="161">
          <cell r="B161" t="str">
            <v>АККУМУЛЯТОР 6СТ-77</v>
          </cell>
        </row>
        <row r="162">
          <cell r="B162" t="str">
            <v>АККУМУЛЯТОР NBP-210 7.2V 1650MAH ДЛЯ Р/С</v>
          </cell>
        </row>
        <row r="163">
          <cell r="B163" t="str">
            <v>АККУМУЛЯТОР R6 2700МА/Ч</v>
          </cell>
        </row>
        <row r="164">
          <cell r="B164" t="str">
            <v>АККУМУЛЯТОР ДЛЯ НЕТБУКА</v>
          </cell>
        </row>
        <row r="165">
          <cell r="B165" t="str">
            <v>АККУМУЛЯТОР ДЛЯ НОУТБУКА</v>
          </cell>
        </row>
        <row r="166">
          <cell r="B166" t="str">
            <v>АККУМУЛЯТОР ДЛЯ СВЕТИЛ.ДЕЖ.ОСВЕЩ.</v>
          </cell>
        </row>
        <row r="167">
          <cell r="B167" t="str">
            <v>АККУМУЛЯТОР ДЛЯ ШУРОПОВЕРТА</v>
          </cell>
        </row>
        <row r="168">
          <cell r="B168" t="str">
            <v>АККУМУЛЯТОР ДОПОЛНИТЕЛЬНЫЙ Е5001</v>
          </cell>
        </row>
        <row r="169">
          <cell r="B169" t="str">
            <v>АККУМУЛЯТОР К ИЗМЕР.ПРИБОРАМ</v>
          </cell>
        </row>
        <row r="170">
          <cell r="B170" t="str">
            <v>АККУМУЛЯТОР К ИЗМЕР.ПРИБОРАМ ЦСП</v>
          </cell>
        </row>
        <row r="171">
          <cell r="B171" t="str">
            <v>АККУМУЛЯТОР К ПРИБОР.ИЗМЕР.</v>
          </cell>
        </row>
        <row r="172">
          <cell r="B172" t="str">
            <v>АККУМУЛЯТОР К ПРИБОР.ИЗМЕР.МЕТ.КАБ.</v>
          </cell>
        </row>
        <row r="173">
          <cell r="B173" t="str">
            <v>АККУМУЛЯТОР СПД</v>
          </cell>
        </row>
        <row r="174">
          <cell r="B174" t="str">
            <v>АККУМУЛЯТОР СТАНЦИОННЫЙ GFM-24</v>
          </cell>
        </row>
        <row r="175">
          <cell r="B175" t="str">
            <v>АККУМУЛЯТОР СТАРТЕРНЫЙ 12В/100АЧ</v>
          </cell>
        </row>
        <row r="176">
          <cell r="B176" t="str">
            <v>АККУМУЛЯТОР СТАРТЕРНЫЙ 12В/126АЧ</v>
          </cell>
        </row>
        <row r="177">
          <cell r="B177" t="str">
            <v>АККУМУЛЯТОР СТАРТЕРНЫЙ 12В/132АЧ 1</v>
          </cell>
        </row>
        <row r="178">
          <cell r="B178" t="str">
            <v>АККУМУЛЯТОР СТАРТЕРНЫЙ 12В/132АЧ 2</v>
          </cell>
        </row>
        <row r="179">
          <cell r="B179" t="str">
            <v>АККУМУЛЯТОР СТАРТЕРНЫЙ 12В/140АЧ</v>
          </cell>
        </row>
        <row r="180">
          <cell r="B180" t="str">
            <v>АККУМУЛЯТОР СТАРТЕРНЫЙ 12В/190АЧ</v>
          </cell>
        </row>
        <row r="181">
          <cell r="B181" t="str">
            <v>АККУМУЛЯТОР СТАРТЕРНЫЙ 12В/210АЧ 1</v>
          </cell>
        </row>
        <row r="182">
          <cell r="B182" t="str">
            <v>АККУМУЛЯТОР СТАРТЕРНЫЙ 12В/210АЧ</v>
          </cell>
        </row>
        <row r="183">
          <cell r="B183" t="str">
            <v>АККУМУЛЯТОР СТАРТЕРНЫЙ 12В/45АЧ</v>
          </cell>
        </row>
        <row r="184">
          <cell r="B184" t="str">
            <v>АККУМУЛЯТОР СТАРТЕРНЫЙ 12В/55АЧ</v>
          </cell>
        </row>
        <row r="185">
          <cell r="B185" t="str">
            <v>АККУМУЛЯТОР СТАРТЕРНЫЙ 12В/60АЧ</v>
          </cell>
        </row>
        <row r="186">
          <cell r="B186" t="str">
            <v>АККУМУЛЯТОР СТАРТЕРНЫЙ 12В/62АЧ</v>
          </cell>
        </row>
        <row r="187">
          <cell r="B187" t="str">
            <v>АККУМУЛЯТОР СТАРТЕРНЫЙ 12В/66АЧ</v>
          </cell>
        </row>
        <row r="188">
          <cell r="B188" t="str">
            <v>АККУМУЛЯТОР СТАРТЕРНЫЙ 12В/75АЧ</v>
          </cell>
        </row>
        <row r="189">
          <cell r="B189" t="str">
            <v>АККУМУЛЯТОР СТАРТЕРНЫЙ 12В/90АЧ 1</v>
          </cell>
        </row>
        <row r="190">
          <cell r="B190" t="str">
            <v>АККУМУЛЯТОР СТАРТЕРНЫЙ 12В/90АЧ</v>
          </cell>
        </row>
        <row r="191">
          <cell r="B191" t="str">
            <v>АККУМУЛЯТОР СТАРТЕРНЫЙ 12В/95АЧ</v>
          </cell>
        </row>
        <row r="192">
          <cell r="B192" t="str">
            <v>АККУМУЛЯТОР СТАРТЕРНЫЙ 6МТС-9</v>
          </cell>
        </row>
        <row r="193">
          <cell r="B193" t="str">
            <v>АКТ ОСМОТРА АБОНЕНТСКОЙ ЛИНИИ МТС</v>
          </cell>
        </row>
        <row r="194">
          <cell r="B194" t="str">
            <v>АКТ ПРИЕМА-ПЕРЕДАЧИ А4</v>
          </cell>
        </row>
        <row r="195">
          <cell r="B195" t="str">
            <v>АКТ УСТРАНЕНИЯ ПОВРЕЖДЕНИЯ</v>
          </cell>
        </row>
        <row r="196">
          <cell r="B196" t="str">
            <v>АКТУАЛИЗАЦИЯ НРД</v>
          </cell>
        </row>
        <row r="197">
          <cell r="B197" t="str">
            <v>АЛЕБАСТР (ГИПС СТРОИТЕЛЬНЫЙ)</v>
          </cell>
        </row>
        <row r="198">
          <cell r="B198" t="str">
            <v>АЛКОТЕСТЕР ЭЛЕКТРОННЫЙ</v>
          </cell>
        </row>
        <row r="199">
          <cell r="B199" t="str">
            <v>АЛЛОХОЛ</v>
          </cell>
        </row>
        <row r="200">
          <cell r="B200" t="str">
            <v>АЛЬБОМ</v>
          </cell>
        </row>
        <row r="201">
          <cell r="B201" t="str">
            <v>АЛЮКОБОНД</v>
          </cell>
        </row>
        <row r="202">
          <cell r="B202" t="str">
            <v>АММИАК РАСТВОР</v>
          </cell>
        </row>
        <row r="203">
          <cell r="B203" t="str">
            <v>АМОРТИЗАТОР FAW СА</v>
          </cell>
        </row>
        <row r="204">
          <cell r="B204" t="str">
            <v>АМОРТИЗАТОР SKODA SUPERB</v>
          </cell>
        </row>
        <row r="205">
          <cell r="B205" t="str">
            <v>АМОРТИЗАТОР В СБОРЕ</v>
          </cell>
        </row>
        <row r="206">
          <cell r="B206" t="str">
            <v>АМОРТИЗАТОР В СБОРЕ DAMAS</v>
          </cell>
        </row>
        <row r="207">
          <cell r="B207" t="str">
            <v>АМОРТИЗАТОР В СБОРЕ TOYOTA CAMRY</v>
          </cell>
        </row>
        <row r="208">
          <cell r="B208" t="str">
            <v>АМОРТИЗАТОР В СБОРЕ TOYOTA HI ACE</v>
          </cell>
        </row>
        <row r="209">
          <cell r="B209" t="str">
            <v>АМОРТИЗАТОР В СБОРЕ TOYOTA L.CRUISER</v>
          </cell>
        </row>
        <row r="210">
          <cell r="B210" t="str">
            <v>АМОРТИЗАТОР В СБОРЕ ВАЗ-2104</v>
          </cell>
        </row>
        <row r="211">
          <cell r="B211" t="str">
            <v>АМОРТИЗАТОР В СБОРЕ ВАЗ-2106</v>
          </cell>
        </row>
        <row r="212">
          <cell r="B212" t="str">
            <v>АМОРТИЗАТОР В СБОРЕ ВАЗ-2107</v>
          </cell>
        </row>
        <row r="213">
          <cell r="B213" t="str">
            <v>АМОРТИЗАТОР В СБОРЕ ВАЗ-21150</v>
          </cell>
        </row>
        <row r="214">
          <cell r="B214" t="str">
            <v>АМОРТИЗАТОР В СБОРЕ ВАЗ-21213</v>
          </cell>
        </row>
        <row r="215">
          <cell r="B215" t="str">
            <v>АМОРТИЗАТОР В СБОРЕ ВАЗ-2123</v>
          </cell>
        </row>
        <row r="216">
          <cell r="B216" t="str">
            <v>АМОРТИЗАТОР В СБОРЕ ГАЗ-3102</v>
          </cell>
        </row>
        <row r="217">
          <cell r="B217" t="str">
            <v>АМОРТИЗАТОР В СБОРЕ ГАЗ-3110</v>
          </cell>
        </row>
        <row r="218">
          <cell r="B218" t="str">
            <v>АМОРТИЗАТОР В СБОРЕ ГАЗ-31105</v>
          </cell>
        </row>
        <row r="219">
          <cell r="B219" t="str">
            <v>АМОРТИЗАТОР В СБОРЕ ГАЗ-3221</v>
          </cell>
        </row>
        <row r="220">
          <cell r="B220" t="str">
            <v>АМОРТИЗАТОР В СБОРЕ ГАЗ-3302</v>
          </cell>
        </row>
        <row r="221">
          <cell r="B221" t="str">
            <v>АМОРТИЗАТОР В СБОРЕ ГАЗ-53</v>
          </cell>
        </row>
        <row r="222">
          <cell r="B222" t="str">
            <v>АМОРТИЗАТОР В СБОРЕ ГАЗ-66</v>
          </cell>
        </row>
        <row r="223">
          <cell r="B223" t="str">
            <v>АМОРТИЗАТОР В СБОРЕ ЗИЛ-4333</v>
          </cell>
        </row>
        <row r="224">
          <cell r="B224" t="str">
            <v>АМОРТИЗАТОР В СБОРЕ КАМАЗ</v>
          </cell>
        </row>
        <row r="225">
          <cell r="B225" t="str">
            <v>АМОРТИЗАТОР В СБОРЕ УАЗ</v>
          </cell>
        </row>
        <row r="226">
          <cell r="B226" t="str">
            <v>АМОРТИЗАТОР ЗАДНИЙ ШЕВРОЛЕТ ЛАЧЕТТИ</v>
          </cell>
        </row>
        <row r="227">
          <cell r="B227" t="str">
            <v>АМОРТИЗАТОР КIA CERATO</v>
          </cell>
        </row>
        <row r="228">
          <cell r="B228" t="str">
            <v>АМОРТИЗАТОР ПЕРЕДНИЙ ШЕВРОЛЕТ ЛАЧЕТТИ</v>
          </cell>
        </row>
        <row r="229">
          <cell r="B229" t="str">
            <v>АМПЕРМЕТР</v>
          </cell>
        </row>
        <row r="230">
          <cell r="B230" t="str">
            <v>АНАЛИЗ ВОДЫ</v>
          </cell>
        </row>
        <row r="231">
          <cell r="B231" t="str">
            <v>АНАЛИЗ СИСТЕМЫ ФОРМИР.СЕБЕСТОИМ-ТИ УСЛУГ</v>
          </cell>
        </row>
        <row r="232">
          <cell r="B232" t="str">
            <v>АНАЛЬГИН</v>
          </cell>
        </row>
        <row r="233">
          <cell r="B233" t="str">
            <v>АНГИСЕПТ</v>
          </cell>
        </row>
        <row r="234">
          <cell r="B234" t="str">
            <v>АНИМАЦИОННЫЙ ТУРИСТИЧЕСКИЙ МАРШРУТ</v>
          </cell>
        </row>
        <row r="235">
          <cell r="B235" t="str">
            <v>АНКЕР ЗАБИВНОЙ</v>
          </cell>
        </row>
        <row r="236">
          <cell r="B236" t="str">
            <v>АНКЕР ПРОХОДНОЙ С КРЮКОМ</v>
          </cell>
        </row>
        <row r="237">
          <cell r="B237" t="str">
            <v>АНКЕР РАСКЛИНИВАЮЩИЙСЯ</v>
          </cell>
        </row>
        <row r="238">
          <cell r="B238" t="str">
            <v>АНТЕННА 2.4М KU-BAND RX/TX</v>
          </cell>
        </row>
        <row r="239">
          <cell r="B239" t="str">
            <v>АНТЕННА 450MHZ DIRECTIONAL 10DBI 15M CAB</v>
          </cell>
        </row>
        <row r="240">
          <cell r="B240" t="str">
            <v>АНТЕННА 800MHZ DIRECTIONAL 12DBI 15M CAB</v>
          </cell>
        </row>
        <row r="241">
          <cell r="B241" t="str">
            <v>АНТЕННА AIR-ANT</v>
          </cell>
        </row>
        <row r="242">
          <cell r="B242" t="str">
            <v>АНТЕННА CDMA 450</v>
          </cell>
        </row>
        <row r="243">
          <cell r="B243" t="str">
            <v>АНТЕННА CDMA 800</v>
          </cell>
        </row>
        <row r="244">
          <cell r="B244" t="str">
            <v>АНТИГЕЛЬ ДИЗЕЛЬНОГО ТОПЛИВА</v>
          </cell>
        </row>
        <row r="245">
          <cell r="B245" t="str">
            <v>АНТИГРИППИН</v>
          </cell>
        </row>
        <row r="246">
          <cell r="B246" t="str">
            <v>АНТИСТЕПЛЕР</v>
          </cell>
        </row>
        <row r="247">
          <cell r="B247" t="str">
            <v>АНТИФРИЗ</v>
          </cell>
        </row>
        <row r="248">
          <cell r="B248" t="str">
            <v>АНТИФРИЗ А-40М</v>
          </cell>
        </row>
        <row r="249">
          <cell r="B249" t="str">
            <v>АНТИФРИЗ А-65М</v>
          </cell>
        </row>
        <row r="250">
          <cell r="B250" t="str">
            <v>АНТИФРИЗ ДЛЯ БА, ДГА</v>
          </cell>
        </row>
        <row r="251">
          <cell r="B251" t="str">
            <v>АНТИФРИЗ ТС 40</v>
          </cell>
        </row>
        <row r="252">
          <cell r="B252" t="str">
            <v>АПЕЛЬСИНЫ</v>
          </cell>
        </row>
        <row r="253">
          <cell r="B253" t="str">
            <v>АППАРАТ ДЛЯ НАДЕВАНИЯ БАХИЛ</v>
          </cell>
        </row>
        <row r="254">
          <cell r="B254" t="str">
            <v>АППАРАТ СВАРОЧНЫЙ 380/220В</v>
          </cell>
        </row>
        <row r="255">
          <cell r="B255" t="str">
            <v>АППАРАТ СВАРОЧНЫЙ П/ТРУБ</v>
          </cell>
        </row>
        <row r="256">
          <cell r="B256" t="str">
            <v>АППАРАТ ТЕЛЕФОННЫЙ</v>
          </cell>
        </row>
        <row r="257">
          <cell r="B257" t="str">
            <v>АПТЕЧКА АВТОМОБИЛЬНАЯ</v>
          </cell>
        </row>
        <row r="258">
          <cell r="B258" t="str">
            <v>АПТЕЧКА ИНДИВИДУАЛЬНАЯ (АИ-2)</v>
          </cell>
        </row>
        <row r="259">
          <cell r="B259" t="str">
            <v>АПТЕЧКА УНИВЕРСАЛЬНАЯ</v>
          </cell>
        </row>
        <row r="260">
          <cell r="B260" t="str">
            <v>АРЕНДА  БИЛБОРДОВ</v>
          </cell>
        </row>
        <row r="261">
          <cell r="B261" t="str">
            <v>АРЕНДА АВТОБУСОВ</v>
          </cell>
        </row>
        <row r="262">
          <cell r="B262" t="str">
            <v>АРЕНДА АВТОКРАНА</v>
          </cell>
        </row>
        <row r="263">
          <cell r="B263" t="str">
            <v>АРЕНДА АВТОМОБИЛЬНОЙ ВЫШКИ</v>
          </cell>
        </row>
        <row r="264">
          <cell r="B264" t="str">
            <v>АРЕНДА АВТОМОБИЛЯ-ЦИСТЕРНЫ</v>
          </cell>
        </row>
        <row r="265">
          <cell r="B265" t="str">
            <v>АРЕНДА БАСКЕТБОЛЬНОГО ЗАЛА</v>
          </cell>
        </row>
        <row r="266">
          <cell r="B266" t="str">
            <v>АРЕНДА ВИРТУАЛЬНОГО ВЫДЕЛЕН.СЕРВЕРА(VPN)</v>
          </cell>
        </row>
        <row r="267">
          <cell r="B267" t="str">
            <v>АРЕНДА ВОЗДУШНОГО ТРАНСПОРТА (ЧАРТЕР)</v>
          </cell>
        </row>
        <row r="268">
          <cell r="B268" t="str">
            <v>АРЕНДА ВЫСТАВОЧНОЙ ПЛОЩАДИ</v>
          </cell>
        </row>
        <row r="269">
          <cell r="B269" t="str">
            <v>АРЕНДА ГРУЗОВЫХ АВТОМОБИЛЕЙ</v>
          </cell>
        </row>
        <row r="270">
          <cell r="B270" t="str">
            <v>АРЕНДА ЖИЛЫХ ПОМЕЩЕНИЙ (ПОД СЛУЖ.ЖИЛЬЕ)</v>
          </cell>
        </row>
        <row r="271">
          <cell r="B271" t="str">
            <v>АРЕНДА ЗЕМЛИ</v>
          </cell>
        </row>
        <row r="272">
          <cell r="B272" t="str">
            <v>АРЕНДА КАНАЛОВ У ОПЕРАТОРОВ СВЯЗИ</v>
          </cell>
        </row>
        <row r="273">
          <cell r="B273" t="str">
            <v>АРЕНДА ЛЕГКОВЫХ АВТОМОБИЛЕЙ</v>
          </cell>
        </row>
        <row r="274">
          <cell r="B274" t="str">
            <v>АРЕНДА МЕСТ ДЛЯ РАЗМЕЩЕНИЯ РЕКЛАМЫ</v>
          </cell>
        </row>
        <row r="275">
          <cell r="B275" t="str">
            <v>АРЕНДА ОБОРУДОВАНИЯ 1</v>
          </cell>
        </row>
        <row r="276">
          <cell r="B276" t="str">
            <v>АРЕНДА ОБОРУДОВАНИЯ 2</v>
          </cell>
        </row>
        <row r="277">
          <cell r="B277" t="str">
            <v>АРЕНДА ОБОРУДОВАНИЯ 3</v>
          </cell>
        </row>
        <row r="278">
          <cell r="B278" t="str">
            <v>АРЕНДА ОБОРУДОВАНИЯ ДЛЯ ЭПУ</v>
          </cell>
        </row>
        <row r="279">
          <cell r="B279" t="str">
            <v>АРЕНДА ПЛАВАТЕЛЬНОГО БАССЕЙНА</v>
          </cell>
        </row>
        <row r="280">
          <cell r="B280" t="str">
            <v>АРЕНДА ПЛОЩАДИ</v>
          </cell>
        </row>
        <row r="281">
          <cell r="B281" t="str">
            <v>АРЕНДА ПЛОЩАДИ ПОД КОМ.ОБОРУДОВАНИЕ</v>
          </cell>
        </row>
        <row r="282">
          <cell r="B282" t="str">
            <v>АРЕНДА ПОМЕЩЕНИЯ 1</v>
          </cell>
        </row>
        <row r="283">
          <cell r="B283" t="str">
            <v>АРЕНДА ПОМЕЩЕНИЯ 2</v>
          </cell>
        </row>
        <row r="284">
          <cell r="B284" t="str">
            <v>АРЕНДА ПОМЕЩЕНИЯ ДЛЯ ПРОВЕДЕНИЯ СЕМ-ОВ</v>
          </cell>
        </row>
        <row r="285">
          <cell r="B285" t="str">
            <v>АРЕНДА ПРОИЗВОДСТВЕННЫХ ПОМЕЩЕНИЙ</v>
          </cell>
        </row>
        <row r="286">
          <cell r="B286" t="str">
            <v>АРЕНДА ПРОЧИХ МЕХАНИЗМОВ И АГРЕГАТОВ</v>
          </cell>
        </row>
        <row r="287">
          <cell r="B287" t="str">
            <v>АРЕНДА СВЕТ.И ЗВУК.ОБОРУДОВАНИЯ</v>
          </cell>
        </row>
        <row r="288">
          <cell r="B288" t="str">
            <v>АРЕНДА ТЕЛЕФОННОЙ КАНАЛИЗАЦИИ</v>
          </cell>
        </row>
        <row r="289">
          <cell r="B289" t="str">
            <v>АРЕНДА ФУТБОЛЬНОГО ПОЛЯ</v>
          </cell>
        </row>
        <row r="290">
          <cell r="B290" t="str">
            <v>АРЕНДА ЭКСКАВАТОРА</v>
          </cell>
        </row>
        <row r="291">
          <cell r="B291" t="str">
            <v>АРЕОМЕТР</v>
          </cell>
        </row>
        <row r="292">
          <cell r="B292" t="str">
            <v>АРМАТУРА</v>
          </cell>
        </row>
        <row r="293">
          <cell r="B293" t="str">
            <v>АРМАТУРА ГОРЯЧЕКАТАННАЯ D-20ММ</v>
          </cell>
        </row>
        <row r="294">
          <cell r="B294" t="str">
            <v>АРМАТУРА И ЗАКЛАДНЫЕ ДЕТАЛИ ТЕЛЕКОМ.</v>
          </cell>
        </row>
        <row r="295">
          <cell r="B295" t="str">
            <v>АРМАТУРА К СМЫВНЫМ БАЧКАМ</v>
          </cell>
        </row>
        <row r="296">
          <cell r="B296" t="str">
            <v>АРМАТУРА СВЕТОСИГНАЛЬНАЯ</v>
          </cell>
        </row>
        <row r="297">
          <cell r="B297" t="str">
            <v>АРМАТУРА СТАЛЬНАЯ</v>
          </cell>
        </row>
        <row r="298">
          <cell r="B298" t="str">
            <v>АРМОКАСТ 1.5М</v>
          </cell>
        </row>
        <row r="299">
          <cell r="B299" t="str">
            <v>АРМОКАСТ 3.0М</v>
          </cell>
        </row>
        <row r="300">
          <cell r="B300" t="str">
            <v>АРМОКАСТ 4.5М</v>
          </cell>
        </row>
        <row r="301">
          <cell r="B301" t="str">
            <v>АРХИВНАЯ ОБРАБОТКА ДОКУМЕНТОВ</v>
          </cell>
        </row>
        <row r="302">
          <cell r="B302" t="str">
            <v>АСБЕСТ</v>
          </cell>
        </row>
        <row r="303">
          <cell r="B303" t="str">
            <v>АТТЕНЮАТОР 9-А3-А10</v>
          </cell>
        </row>
        <row r="304">
          <cell r="B304" t="str">
            <v>АТТЕНЮАТОР КОАКСИАЛЬНЫЙ 3-20 ДБ</v>
          </cell>
        </row>
        <row r="305">
          <cell r="B305" t="str">
            <v>АТТЕНЮАТОР ОПТ.С ЗАТУХ.0 ДБ К ИЗМ.ПРИБ.</v>
          </cell>
        </row>
        <row r="306">
          <cell r="B306" t="str">
            <v>АТТЕНЮАТОР ОПТИЧЕСКИЙ SC/UPC FM FIXED 10</v>
          </cell>
        </row>
        <row r="307">
          <cell r="B307" t="str">
            <v>АТТЕНЮАТОР ФИКСИРОВАННЫЙ</v>
          </cell>
        </row>
        <row r="308">
          <cell r="B308" t="str">
            <v>АТТЕСТАЦИЯ ПОВЕРИТЕЛЕЙ СИ</v>
          </cell>
        </row>
        <row r="309">
          <cell r="B309" t="str">
            <v>АТТЕСТ-Я РАБ.МЕСТ НА НАЛИЧ.ВРЕД.УСЛ.ТРУД</v>
          </cell>
        </row>
        <row r="310">
          <cell r="B310" t="str">
            <v>АУДИТ КАБЕЛЬНОЙ КАНАЛИЗАЦИИ</v>
          </cell>
        </row>
        <row r="311">
          <cell r="B311" t="str">
            <v>АЦЕТОН 1</v>
          </cell>
        </row>
        <row r="312">
          <cell r="B312" t="str">
            <v>АЦЕТОН</v>
          </cell>
        </row>
        <row r="313">
          <cell r="B313" t="str">
            <v>АЭРОЗОЛЬ ОТ НАСЕКОМЫХ</v>
          </cell>
        </row>
        <row r="314">
          <cell r="B314" t="str">
            <v>АЭРОЗОЛЬ ТЕХНИЧЕСКАЯ</v>
          </cell>
        </row>
        <row r="315">
          <cell r="B315" t="str">
            <v>БАБОЧКА (КРЕСТОВИНА)-З/Ч К КРЕСЛУ</v>
          </cell>
        </row>
        <row r="316">
          <cell r="B316" t="str">
            <v>БАГАЖНИК ЭКСПЕДИЦИОННЫЙ</v>
          </cell>
        </row>
        <row r="317">
          <cell r="B317" t="str">
            <v>БАГОР</v>
          </cell>
        </row>
        <row r="318">
          <cell r="B318" t="str">
            <v>БАК ПЛАСТИКОВЫЙ</v>
          </cell>
        </row>
        <row r="319">
          <cell r="B319" t="str">
            <v>БАК ПЛАСТИКОВЫЙ ДЛЯ ВОДЫ 100Л</v>
          </cell>
        </row>
        <row r="320">
          <cell r="B320" t="str">
            <v>БАК ТОПЛИВНЫЙ РАСХОДНЫЙ ДГА</v>
          </cell>
        </row>
        <row r="321">
          <cell r="B321" t="str">
            <v>БАК ТОПЛИВНЫЙ С ПРОБКОЙ ЗИЛ-130</v>
          </cell>
        </row>
        <row r="322">
          <cell r="B322" t="str">
            <v>БАК ТОПЛИВНЫЙ С ПРОБКОЙ КАМАЗ</v>
          </cell>
        </row>
        <row r="323">
          <cell r="B323" t="str">
            <v>БАК ТОПЛИВНЫЙ С ПРОБКОЙ УАЗ</v>
          </cell>
        </row>
        <row r="324">
          <cell r="B324" t="str">
            <v>БАЛКА ПЕРЕДНЕЙ ОСИ ГАЗ-3302</v>
          </cell>
        </row>
        <row r="325">
          <cell r="B325" t="str">
            <v>БАЛКА ПЕРЕДНЕЙ ОСИ ГАЗ-53</v>
          </cell>
        </row>
        <row r="326">
          <cell r="B326" t="str">
            <v>БАЛЛОН ГАЗОВЫЙ 0.85Л</v>
          </cell>
        </row>
        <row r="327">
          <cell r="B327" t="str">
            <v>БАЛЛОН ДЛЯ КИСЛОРОДА</v>
          </cell>
        </row>
        <row r="328">
          <cell r="B328" t="str">
            <v>БАЛЛОН С ДАВЛЕНИЕМ 14,7 МПА</v>
          </cell>
        </row>
        <row r="329">
          <cell r="B329" t="str">
            <v>БАЛЛОН С СЖАТЫМ ВОЗДУХОМ</v>
          </cell>
        </row>
        <row r="330">
          <cell r="B330" t="str">
            <v>БАЛЛОНЧИК ГАЗОВЫЙ</v>
          </cell>
        </row>
        <row r="331">
          <cell r="B331" t="str">
            <v>БАЛЛОНЧИК СО СЖАТЫМ ВОЗДУХОМ</v>
          </cell>
        </row>
        <row r="332">
          <cell r="B332" t="str">
            <v>БАЛЬЗАМ СПАСАТЕЛЬ</v>
          </cell>
        </row>
        <row r="333">
          <cell r="B333" t="str">
            <v>БАМПЕР ЗАДНИЙ ВАЗ-2123</v>
          </cell>
        </row>
        <row r="334">
          <cell r="B334" t="str">
            <v>БАМПЕР ЗАДНИЙ ЛЕГК.АВТ.</v>
          </cell>
        </row>
        <row r="335">
          <cell r="B335" t="str">
            <v>БАМПЕР ПЕРЕДНИЙ ВАЗ-21213</v>
          </cell>
        </row>
        <row r="336">
          <cell r="B336" t="str">
            <v>БАМПЕР ПЕРЕДНИЙ ВАЗ-2123</v>
          </cell>
        </row>
        <row r="337">
          <cell r="B337" t="str">
            <v>БАМПЕР ПЕРЕДНИЙ КАМАЗ</v>
          </cell>
        </row>
        <row r="338">
          <cell r="B338" t="str">
            <v>БАМПЕР ПЕРЕДНИЙ ЛЕГК.АВТ.</v>
          </cell>
        </row>
        <row r="339">
          <cell r="B339" t="str">
            <v>БАМПЕР ПЕРЕДНИЙ УАЗ-3303</v>
          </cell>
        </row>
        <row r="340">
          <cell r="B340" t="str">
            <v>БАНЕР</v>
          </cell>
        </row>
        <row r="341">
          <cell r="B341" t="str">
            <v>БАНКОВСКИЕ УСЛУГИ</v>
          </cell>
        </row>
        <row r="342">
          <cell r="B342" t="str">
            <v>БАННЕРНАЯ РЕКЛАМА</v>
          </cell>
        </row>
        <row r="343">
          <cell r="B343" t="str">
            <v>БАРАБАН CANON IR 2520</v>
          </cell>
        </row>
        <row r="344">
          <cell r="B344" t="str">
            <v>БАРАБАН O13ROO623 ДЛЯ XEROX WC 4150</v>
          </cell>
        </row>
        <row r="345">
          <cell r="B345" t="str">
            <v>БАРАБАН БЛОК NP 7161</v>
          </cell>
        </row>
        <row r="346">
          <cell r="B346" t="str">
            <v>БАРАБАН ДЛЯ CANON IR1605</v>
          </cell>
        </row>
        <row r="347">
          <cell r="B347" t="str">
            <v>БАРАБАН ДЛЯ МФУ FS-1116</v>
          </cell>
        </row>
        <row r="348">
          <cell r="B348" t="str">
            <v>БАРАБАН ТОРМОЗНОЙ DAMAS</v>
          </cell>
        </row>
        <row r="349">
          <cell r="B349" t="str">
            <v>БАРАБАН ТОРМОЗНОЙ ВАЗ-2104</v>
          </cell>
        </row>
        <row r="350">
          <cell r="B350" t="str">
            <v>БАРАБАН ТОРМОЗНОЙ ВАЗ-2106</v>
          </cell>
        </row>
        <row r="351">
          <cell r="B351" t="str">
            <v>БАРАБАН ТОРМОЗНОЙ ВАЗ-21099</v>
          </cell>
        </row>
        <row r="352">
          <cell r="B352" t="str">
            <v>БАРАБАН ТОРМОЗНОЙ ВАЗ-21213</v>
          </cell>
        </row>
        <row r="353">
          <cell r="B353" t="str">
            <v>БАРАБАН ТОРМОЗНОЙ ГАЗ-3102</v>
          </cell>
        </row>
        <row r="354">
          <cell r="B354" t="str">
            <v>БАРАБАН ТОРМОЗНОЙ ГАЗ-3302</v>
          </cell>
        </row>
        <row r="355">
          <cell r="B355" t="str">
            <v>БАРАБАН ТОРМОЗНОЙ ГАЗ-3307</v>
          </cell>
        </row>
        <row r="356">
          <cell r="B356" t="str">
            <v>БАРАБАН ТОРМОЗНОЙ КАМАЗ</v>
          </cell>
        </row>
        <row r="357">
          <cell r="B357" t="str">
            <v>БАРАБАН ТОРМОЗНОЙ УАЗ</v>
          </cell>
        </row>
        <row r="358">
          <cell r="B358" t="str">
            <v>БАРАБАН013R00673 ДЛЯ КОП.АППАР.XEROX WC</v>
          </cell>
        </row>
        <row r="359">
          <cell r="B359" t="str">
            <v>БАРАБАН-КАРТРИДЖ XEROX PE16</v>
          </cell>
        </row>
        <row r="360">
          <cell r="B360" t="str">
            <v>БАТАРЕЙКА 1.5V</v>
          </cell>
        </row>
        <row r="361">
          <cell r="B361" t="str">
            <v>БАТАРЕЙКА 12V A23</v>
          </cell>
        </row>
        <row r="362">
          <cell r="B362" t="str">
            <v>БАТАРЕЙКА 3В</v>
          </cell>
        </row>
        <row r="363">
          <cell r="B363" t="str">
            <v>БАТАРЕЙКА 4.5V</v>
          </cell>
        </row>
        <row r="364">
          <cell r="B364" t="str">
            <v>БАТАРЕЙКА 9V</v>
          </cell>
        </row>
        <row r="365">
          <cell r="B365" t="str">
            <v>БАТАРЕЙКА R14 SIZE C</v>
          </cell>
        </row>
        <row r="366">
          <cell r="B366" t="str">
            <v>БАТАРЕЙКА R20UPR SIZE D</v>
          </cell>
        </row>
        <row r="367">
          <cell r="B367" t="str">
            <v>БАТАРЕЙКА АА</v>
          </cell>
        </row>
        <row r="368">
          <cell r="B368" t="str">
            <v>БАТАРЕЙКА ААА</v>
          </cell>
        </row>
        <row r="369">
          <cell r="B369" t="str">
            <v>БАТАРЕЙКА ДЛЯ ИБП</v>
          </cell>
        </row>
        <row r="370">
          <cell r="B370" t="str">
            <v>БАТАРЕЙКА КРОНА</v>
          </cell>
        </row>
        <row r="371">
          <cell r="B371" t="str">
            <v>БАТАРЕЙКА ПЕРЕЗАРЯЖАЕМАЯ, ТИПА АА</v>
          </cell>
        </row>
        <row r="372">
          <cell r="B372" t="str">
            <v>БАТАРЕЙКА ПЕРЕЗАРЯЖАЕМАЯ, ТИПА ААA</v>
          </cell>
        </row>
        <row r="373">
          <cell r="B373" t="str">
            <v>БАТАРЕЯ (3-ЭЛЕМЕНТ) К ТАКСОФ.ACCESS 200</v>
          </cell>
        </row>
        <row r="374">
          <cell r="B374" t="str">
            <v>БАТАРЕЯ NICD К ТАКСОФ.PF08C</v>
          </cell>
        </row>
        <row r="375">
          <cell r="B375" t="str">
            <v>БАТАРЕЯ АККУМ.12V 17.0AH (181*76*167)</v>
          </cell>
        </row>
        <row r="376">
          <cell r="B376" t="str">
            <v>БАТАРЕЯ АККУМ.12V 7.2AH LC-R127R2R (LAN-</v>
          </cell>
        </row>
        <row r="377">
          <cell r="B377" t="str">
            <v>БАТАРЕЯ АККУМ.6V 12.0AH (151*50*98)</v>
          </cell>
        </row>
        <row r="378">
          <cell r="B378" t="str">
            <v>БАТАРЕЯ АККУМ.6V 4.0AH (70*47*100)</v>
          </cell>
        </row>
        <row r="379">
          <cell r="B379" t="str">
            <v>БАТАРЕЯ АККУМУЛЯТОРНАЯ</v>
          </cell>
        </row>
        <row r="380">
          <cell r="B380" t="str">
            <v>БАТАРЕЯ АККУМУЛЯТОРНАЯ  AA</v>
          </cell>
        </row>
        <row r="381">
          <cell r="B381" t="str">
            <v>БАТАРЕЯ АККУМУЛЯТОРНАЯ 1,2В 2000МА</v>
          </cell>
        </row>
        <row r="382">
          <cell r="B382" t="str">
            <v>БАТАРЕЯ АККУМУЛЯТОРНАЯ 12V 12.0AH</v>
          </cell>
        </row>
        <row r="383">
          <cell r="B383" t="str">
            <v>БАТАРЕЯ АККУМУЛЯТОРНАЯ 12V 40AH</v>
          </cell>
        </row>
        <row r="384">
          <cell r="B384" t="str">
            <v>БАТАРЕЯ АККУМУЛЯТОРНАЯ 12V 5.0AH</v>
          </cell>
        </row>
        <row r="385">
          <cell r="B385" t="str">
            <v>БАТАРЕЯ АККУМУЛЯТОРНАЯ 12V 7.0AH</v>
          </cell>
        </row>
        <row r="386">
          <cell r="B386" t="str">
            <v>БАТАРЕЯ АККУМУЛЯТОРНАЯ 12В/9АЧ</v>
          </cell>
        </row>
        <row r="387">
          <cell r="B387" t="str">
            <v>БАТАРЕЯ АККУМУЛЯТОРНАЯ DAMAS</v>
          </cell>
        </row>
        <row r="388">
          <cell r="B388" t="str">
            <v>БАТАРЕЯ АККУМУЛЯТОРНАЯ HYUNDAI</v>
          </cell>
        </row>
        <row r="389">
          <cell r="B389" t="str">
            <v>БАТАРЕЯ АККУМУЛЯТОРНАЯ TOYOTA CAMRY</v>
          </cell>
        </row>
        <row r="390">
          <cell r="B390" t="str">
            <v>БАТАРЕЯ АККУМУЛЯТОРНАЯ TOYOTA PRADO</v>
          </cell>
        </row>
        <row r="391">
          <cell r="B391" t="str">
            <v>БАТАРЕЯ АККУМУЛЯТОРНАЯ ВАЗ-2106</v>
          </cell>
        </row>
        <row r="392">
          <cell r="B392" t="str">
            <v>БАТАРЕЯ АККУМУЛЯТОРНАЯ ВАЗ-21213</v>
          </cell>
        </row>
        <row r="393">
          <cell r="B393" t="str">
            <v>БАТАРЕЯ АККУМУЛЯТОРНАЯ ГАЗ-3221</v>
          </cell>
        </row>
        <row r="394">
          <cell r="B394" t="str">
            <v>БАТАРЕЯ АККУМУЛЯТОРНАЯ ГАЗ-3302</v>
          </cell>
        </row>
        <row r="395">
          <cell r="B395" t="str">
            <v>БАТАРЕЯ АККУМУЛЯТОРНАЯ ГАЗ-53</v>
          </cell>
        </row>
        <row r="396">
          <cell r="B396" t="str">
            <v>БАТАРЕЯ АККУМУЛЯТОРНАЯ ДЛЯ НОУТБУКА</v>
          </cell>
        </row>
        <row r="397">
          <cell r="B397" t="str">
            <v>БАТАРЕЯ АККУМУЛЯТОРНАЯ КАМАЗ</v>
          </cell>
        </row>
        <row r="398">
          <cell r="B398" t="str">
            <v>БАТАРЕЯ АККУМУЛЯТОРНАЯ МТЗ</v>
          </cell>
        </row>
        <row r="399">
          <cell r="B399" t="str">
            <v>БАТАРЕЯ АККУМУЛЯТОРНАЯ ПОГРУЗЧ.4081</v>
          </cell>
        </row>
        <row r="400">
          <cell r="B400" t="str">
            <v>БАТАРЕЯ АККУМУЛЯТОРНАЯ ПОГРУЗЧ.ДВ</v>
          </cell>
        </row>
        <row r="401">
          <cell r="B401" t="str">
            <v>БАТАРЕЯ АККУМУЛЯТОРНАЯ УАЗ</v>
          </cell>
        </row>
        <row r="402">
          <cell r="B402" t="str">
            <v>БАТАРЕЯ ДЛЯ МАТЕРИНСКИХ ПЛАТ</v>
          </cell>
        </row>
        <row r="403">
          <cell r="B403" t="str">
            <v>БАТАРЕЯ ЛИТИЕВО-ИОННАЯ</v>
          </cell>
        </row>
        <row r="404">
          <cell r="B404" t="str">
            <v>БАТАРЕЯ ПИТАНИЯ LI-ION</v>
          </cell>
        </row>
        <row r="405">
          <cell r="B405" t="str">
            <v>БАТОН</v>
          </cell>
        </row>
        <row r="406">
          <cell r="B406" t="str">
            <v>БАХИЛЫ</v>
          </cell>
        </row>
        <row r="407">
          <cell r="B407" t="str">
            <v>БАЧОК К ПАРОУВЛАЖНИТЕЛЮ</v>
          </cell>
        </row>
        <row r="408">
          <cell r="B408" t="str">
            <v>БАЧОК РАСШИРИТЕЛЬНЫЙ ВАЗ-21213</v>
          </cell>
        </row>
        <row r="409">
          <cell r="B409" t="str">
            <v>БАЧОК РАСШИРИТЕЛЬНЫЙ ГАЗ-31105</v>
          </cell>
        </row>
        <row r="410">
          <cell r="B410" t="str">
            <v>БАЧОК РАСШИРИТЕЛЬНЫЙ ГАЗ-3221</v>
          </cell>
        </row>
        <row r="411">
          <cell r="B411" t="str">
            <v>БАЧОК РАСШИРИТЕЛЬНЫЙ ЗИЛ-4333</v>
          </cell>
        </row>
        <row r="412">
          <cell r="B412" t="str">
            <v>БАЧОК РАСШИРИТЕЛЬНЫЙ КАМАЗ</v>
          </cell>
        </row>
        <row r="413">
          <cell r="B413" t="str">
            <v>БАЧОК РАСШИРИТЕЛЬНЫЙ УАЗ</v>
          </cell>
        </row>
        <row r="414">
          <cell r="B414" t="str">
            <v>БАЧОК СМЫВНОЙ НА УНИТАЗ</v>
          </cell>
        </row>
        <row r="415">
          <cell r="B415" t="str">
            <v>БАШМАК ВАЗ</v>
          </cell>
        </row>
        <row r="416">
          <cell r="B416" t="str">
            <v>БЕГУНОК ВАЗ</v>
          </cell>
        </row>
        <row r="417">
          <cell r="B417" t="str">
            <v>БЕГУНОК ГАЗ-53</v>
          </cell>
        </row>
        <row r="418">
          <cell r="B418" t="str">
            <v>БЕЙДЖ 1</v>
          </cell>
        </row>
        <row r="419">
          <cell r="B419" t="str">
            <v>БЕЙДЖ 2</v>
          </cell>
        </row>
        <row r="420">
          <cell r="B420" t="str">
            <v>БЕЙСБОЛКА</v>
          </cell>
        </row>
        <row r="421">
          <cell r="B421" t="str">
            <v>БЕЛЬЕ ПОСТЕЛЬНОЕ</v>
          </cell>
        </row>
        <row r="422">
          <cell r="B422" t="str">
            <v>БЕНДИКС DAEWOO DAMAS</v>
          </cell>
        </row>
        <row r="423">
          <cell r="B423" t="str">
            <v>БЕНДИКС МТЗ</v>
          </cell>
        </row>
        <row r="424">
          <cell r="B424" t="str">
            <v>БЕНДИКС СТАРТЕРНЫЙ ГАЗ-3221</v>
          </cell>
        </row>
        <row r="425">
          <cell r="B425" t="str">
            <v>БЕНДИКС УАЗ</v>
          </cell>
        </row>
        <row r="426">
          <cell r="B426" t="str">
            <v>БЕНЗИН А-76/А-80/А-85 БЕНЗОВОЗ</v>
          </cell>
        </row>
        <row r="427">
          <cell r="B427" t="str">
            <v>БЕНЗИН А-76/А-80/А-85 ТАЛОНЫ</v>
          </cell>
        </row>
        <row r="428">
          <cell r="B428" t="str">
            <v>БЕНЗИН А-76/А-80/А-85 ТАЛОНЫ 1</v>
          </cell>
        </row>
        <row r="429">
          <cell r="B429" t="str">
            <v>БЕНЗИН АИ-92 НАЛИВ</v>
          </cell>
        </row>
        <row r="430">
          <cell r="B430" t="str">
            <v>БЕНЗИН АИ-92, КАРТЫ</v>
          </cell>
        </row>
        <row r="431">
          <cell r="B431" t="str">
            <v>БЕНЗИН АИ-92/АИ-93 ДЛЯ БА</v>
          </cell>
        </row>
        <row r="432">
          <cell r="B432" t="str">
            <v>БЕНЗИН АИ-92/АИ-93 ТАЛОНЫ</v>
          </cell>
        </row>
        <row r="433">
          <cell r="B433" t="str">
            <v>БЕНЗИН АИ-95, КАРТЫ</v>
          </cell>
        </row>
        <row r="434">
          <cell r="B434" t="str">
            <v>БЕНЗИН АИ-95/АИ-96 ТАЛОНЫ</v>
          </cell>
        </row>
        <row r="435">
          <cell r="B435" t="str">
            <v>БЕНЗИН ДЛЯ МОТОПОМП</v>
          </cell>
        </row>
        <row r="436">
          <cell r="B436" t="str">
            <v>БЕНЗОНАСОС  ШЕВРОЛЕТ ЛАЧЕТТИ</v>
          </cell>
        </row>
        <row r="437">
          <cell r="B437" t="str">
            <v>БЕНЗОНАСОС DAMAS</v>
          </cell>
        </row>
        <row r="438">
          <cell r="B438" t="str">
            <v>БЕНЗОНАСОС TOYOTA HI ACE</v>
          </cell>
        </row>
        <row r="439">
          <cell r="B439" t="str">
            <v>БЕНЗОНАСОС ВАЗ-2106</v>
          </cell>
        </row>
        <row r="440">
          <cell r="B440" t="str">
            <v>БЕНЗОНАСОС ВАЗ-2107</v>
          </cell>
        </row>
        <row r="441">
          <cell r="B441" t="str">
            <v>БЕНЗОНАСОС ВАЗ-21150</v>
          </cell>
        </row>
        <row r="442">
          <cell r="B442" t="str">
            <v>БЕНЗОНАСОС ВАЗ-21213</v>
          </cell>
        </row>
        <row r="443">
          <cell r="B443" t="str">
            <v>БЕНЗОНАСОС ВАЗ-2123</v>
          </cell>
        </row>
        <row r="444">
          <cell r="B444" t="str">
            <v>БЕНЗОНАСОС ГАЗ-3110</v>
          </cell>
        </row>
        <row r="445">
          <cell r="B445" t="str">
            <v>БЕНЗОНАСОС ГАЗ-31105</v>
          </cell>
        </row>
        <row r="446">
          <cell r="B446" t="str">
            <v>БЕНЗОНАСОС ГАЗ-3221</v>
          </cell>
        </row>
        <row r="447">
          <cell r="B447" t="str">
            <v>БЕНЗОНАСОС ГАЗ-3302</v>
          </cell>
        </row>
        <row r="448">
          <cell r="B448" t="str">
            <v>БЕНЗОНАСОС ГАЗ-53</v>
          </cell>
        </row>
        <row r="449">
          <cell r="B449" t="str">
            <v>БЕНЗОНАСОС ДЛЯ ЛЕГК.АВТОМ.</v>
          </cell>
        </row>
        <row r="450">
          <cell r="B450" t="str">
            <v>БЕНЗОНАСОС ЗИЛ-130</v>
          </cell>
        </row>
        <row r="451">
          <cell r="B451" t="str">
            <v>БЕНЗОНАСОС ЗИЛ-4333</v>
          </cell>
        </row>
        <row r="452">
          <cell r="B452" t="str">
            <v>БЕНЗОНАСОС ПАЗ-3205</v>
          </cell>
        </row>
        <row r="453">
          <cell r="B453" t="str">
            <v>БЕНЗОНАСОС УАЗ</v>
          </cell>
        </row>
        <row r="454">
          <cell r="B454" t="str">
            <v>БЕНЗОПИЛА</v>
          </cell>
        </row>
        <row r="455">
          <cell r="B455" t="str">
            <v>БЕРЦЫ КИРЗОВЫЕ</v>
          </cell>
        </row>
        <row r="456">
          <cell r="B456" t="str">
            <v>БЕТОН</v>
          </cell>
        </row>
        <row r="457">
          <cell r="B457" t="str">
            <v>БИКРОСТ</v>
          </cell>
        </row>
        <row r="458">
          <cell r="B458" t="str">
            <v>БИЛЕТ ПРИГЛАСИТЕЛЬНЫЙ</v>
          </cell>
        </row>
        <row r="459">
          <cell r="B459" t="str">
            <v>БИЛЕТ ПРОЕЗДНОЙ</v>
          </cell>
        </row>
        <row r="460">
          <cell r="B460" t="str">
            <v>БИНОКЛЬ 10Х</v>
          </cell>
        </row>
        <row r="461">
          <cell r="B461" t="str">
            <v>БИНОКЛЬ 20Х</v>
          </cell>
        </row>
        <row r="462">
          <cell r="B462" t="str">
            <v>БИНТ</v>
          </cell>
        </row>
        <row r="463">
          <cell r="B463" t="str">
            <v>БИНТ СТЕРИЛЬНЫЙ</v>
          </cell>
        </row>
        <row r="464">
          <cell r="B464" t="str">
            <v>БИНТ ЭЛАСТИЧНЫЙ</v>
          </cell>
        </row>
        <row r="465">
          <cell r="B465" t="str">
            <v>БИРКА</v>
          </cell>
        </row>
        <row r="466">
          <cell r="B466" t="str">
            <v>БИРКА ДЛЯ КАБЕЛЯ</v>
          </cell>
        </row>
        <row r="467">
          <cell r="B467" t="str">
            <v>БИРКА ПОЛИМЕР.ИФОРМАЦИОННАЯ</v>
          </cell>
        </row>
        <row r="468">
          <cell r="B468" t="str">
            <v>БИТА ДЛЯ ШУРУПОВ</v>
          </cell>
        </row>
        <row r="469">
          <cell r="B469" t="str">
            <v>БИТУМ ИЗОЛЯЦИОННЫЙ</v>
          </cell>
        </row>
        <row r="470">
          <cell r="B470" t="str">
            <v>БИТУМ КРОВЕЛЬНЫЙ</v>
          </cell>
        </row>
        <row r="471">
          <cell r="B471" t="str">
            <v>БИТУМ СТРОИТЕЛЬНЫЙ</v>
          </cell>
        </row>
        <row r="472">
          <cell r="B472" t="str">
            <v>БЛАГОУСТРОЙСТВО ПОМЕЩЕНИЯ</v>
          </cell>
        </row>
        <row r="473">
          <cell r="B473" t="str">
            <v>БЛАГОУСТРОЙСТВО ТЕРРИТОРИИ</v>
          </cell>
        </row>
        <row r="474">
          <cell r="B474" t="str">
            <v>БЛАНК ЗАКАЗА ID PHONE</v>
          </cell>
        </row>
        <row r="475">
          <cell r="B475" t="str">
            <v>БЛАНК ЗАКАЗА ЦВЕТНОЙ ФЛ</v>
          </cell>
        </row>
        <row r="476">
          <cell r="B476" t="str">
            <v>БЛАНК ЗАКАЗА ЦВЕТНОЙ ЮЛ</v>
          </cell>
        </row>
        <row r="477">
          <cell r="B477" t="str">
            <v>БЛАНК ЗАЯВЛЕНИЕ НА ОТКАЗ А4</v>
          </cell>
        </row>
        <row r="478">
          <cell r="B478" t="str">
            <v>БЛАНК ИНСТРУКЦИЯ А4</v>
          </cell>
        </row>
        <row r="479">
          <cell r="B479" t="str">
            <v>БЛАНК МАТЕРИАЛЬНЫЙ ОТЧЕТ М20А</v>
          </cell>
        </row>
        <row r="480">
          <cell r="B480" t="str">
            <v>БЛАНК МТФ-4 А5</v>
          </cell>
        </row>
        <row r="481">
          <cell r="B481" t="str">
            <v>БЛАНК НАКЛАДНАЯ</v>
          </cell>
        </row>
        <row r="482">
          <cell r="B482" t="str">
            <v>БЛАНК ОБОРОТНАЯ ВЕДОМОСТЬ А4</v>
          </cell>
        </row>
        <row r="483">
          <cell r="B483" t="str">
            <v>БЛАНК ПЛАКАТ МЕМОРАНДУМ</v>
          </cell>
        </row>
        <row r="484">
          <cell r="B484" t="str">
            <v>БЛАНК ПРАВИЛА ОХРАНЫ СЕТЕЙ</v>
          </cell>
        </row>
        <row r="485">
          <cell r="B485" t="str">
            <v>БЛАНК ПРАВИЛА ПРИЕМКИ В ЭКСПЛУАТАЦИЮ</v>
          </cell>
        </row>
        <row r="486">
          <cell r="B486" t="str">
            <v>БЛАНК ПРЕДУПРЕЖДЕНИЕ</v>
          </cell>
        </row>
        <row r="487">
          <cell r="B487" t="str">
            <v>БЛАНК ПРИКАЗ</v>
          </cell>
        </row>
        <row r="488">
          <cell r="B488" t="str">
            <v>БЛАНК РАСПОРЯЖЕНИЕ</v>
          </cell>
        </row>
        <row r="489">
          <cell r="B489" t="str">
            <v>БЛАНК РЕГЛАМЕНТ</v>
          </cell>
        </row>
        <row r="490">
          <cell r="B490" t="str">
            <v>БЛАНК ТГ-1А А5</v>
          </cell>
        </row>
        <row r="491">
          <cell r="B491" t="str">
            <v>БЛАНК ТГ-32 А6</v>
          </cell>
        </row>
        <row r="492">
          <cell r="B492" t="str">
            <v>БЛАНК ТФ-2/15 А5</v>
          </cell>
        </row>
        <row r="493">
          <cell r="B493" t="str">
            <v>БЛАНК ТФ-2/2 А6</v>
          </cell>
        </row>
        <row r="494">
          <cell r="B494" t="str">
            <v>БЛАНК ТФ-2/4 А4</v>
          </cell>
        </row>
        <row r="495">
          <cell r="B495" t="str">
            <v>БЛАНК ТФ-2/6 А4</v>
          </cell>
        </row>
        <row r="496">
          <cell r="B496" t="str">
            <v>БЛАНК ТФ-6/14 А5</v>
          </cell>
        </row>
        <row r="497">
          <cell r="B497" t="str">
            <v>БЛАНК ФИРМЕННЫЙ</v>
          </cell>
        </row>
        <row r="498">
          <cell r="B498" t="str">
            <v>БЛАНК ФОРМАТА А3</v>
          </cell>
        </row>
        <row r="499">
          <cell r="B499" t="str">
            <v>БЛАНК ФОРМАТА А4</v>
          </cell>
        </row>
        <row r="500">
          <cell r="B500" t="str">
            <v>БЛАНК ФОРМАТА А5</v>
          </cell>
        </row>
        <row r="501">
          <cell r="B501" t="str">
            <v>БЛАНК ФОРМАТА А6</v>
          </cell>
        </row>
        <row r="502">
          <cell r="B502" t="str">
            <v>БЛАНК ФОРМАТА А7</v>
          </cell>
        </row>
        <row r="503">
          <cell r="B503" t="str">
            <v>БЛАНК ХУДОЖЕСТВЕННЫЙ</v>
          </cell>
        </row>
        <row r="504">
          <cell r="B504" t="str">
            <v>БЛЕНДЕР</v>
          </cell>
        </row>
        <row r="505">
          <cell r="B505" t="str">
            <v>БЛОК TRP-7G ODU</v>
          </cell>
        </row>
        <row r="506">
          <cell r="B506" t="str">
            <v>БЛОК БОРТОВОГО УПРАВЛЕНИЯ ЛЕГК.АВТОМ.</v>
          </cell>
        </row>
        <row r="507">
          <cell r="B507" t="str">
            <v>БЛОК БП</v>
          </cell>
        </row>
        <row r="508">
          <cell r="B508" t="str">
            <v>БЛОК ВЕНТИЛЯТОРА</v>
          </cell>
        </row>
        <row r="509">
          <cell r="B509" t="str">
            <v>БЛОК ВЕНТИЛЯТОРОВ NPT-1200</v>
          </cell>
        </row>
        <row r="510">
          <cell r="B510" t="str">
            <v>БЛОК ВЕНТИЛЯТОРОВ NPT-1300</v>
          </cell>
        </row>
        <row r="511">
          <cell r="B511" t="str">
            <v>БЛОК ВЕНТИЛЯТОРОВ ДЛЯ EXT-2U</v>
          </cell>
        </row>
        <row r="512">
          <cell r="B512" t="str">
            <v>БЛОК ВЫПРЯМИТЕЛЬНЫЙ CAR 1548TN48V/1500ВТ</v>
          </cell>
        </row>
        <row r="513">
          <cell r="B513" t="str">
            <v>БЛОК ВЫПРЯМИТЕЛЬНЫЙ D400G48/225-900BWRU</v>
          </cell>
        </row>
        <row r="514">
          <cell r="B514" t="str">
            <v>БЛОК ВЫПРЯМИТЕЛЬНЫЙ ВБВ-48/10-2</v>
          </cell>
        </row>
        <row r="515">
          <cell r="B515" t="str">
            <v>БЛОК ВЫПРЯМИТЕЛЬНЫЙ ВБВ-48/30</v>
          </cell>
        </row>
        <row r="516">
          <cell r="B516" t="str">
            <v>БЛОК ДАТЧИКОВ ТЕМП.TEM.12B.DC(ДЛЯ РИГА)</v>
          </cell>
        </row>
        <row r="517">
          <cell r="B517" t="str">
            <v>БЛОК ДВЕРНОЙ ДЕРЕВЯННЫЙ</v>
          </cell>
        </row>
        <row r="518">
          <cell r="B518" t="str">
            <v>БЛОК ДВЕРНОЙ МЕТАЛЛИЧЕСКИЙ</v>
          </cell>
        </row>
        <row r="519">
          <cell r="B519" t="str">
            <v>БЛОК ДВЕРНОЙ МЕТАЛЛОПЛАСТИКОВЫЙ</v>
          </cell>
        </row>
        <row r="520">
          <cell r="B520" t="str">
            <v>БЛОК ДВЕРНОЙ ФИЛЕНЧАТЫЙ</v>
          </cell>
        </row>
        <row r="521">
          <cell r="B521" t="str">
            <v>БЛОК ДВИГАТЕЛЯ F4M101F 2000 Г.В.</v>
          </cell>
        </row>
        <row r="522">
          <cell r="B522" t="str">
            <v>БЛОК ДЛЯ ВОЗДУШНЫХ ЛИНИЙ</v>
          </cell>
        </row>
        <row r="523">
          <cell r="B523" t="str">
            <v>БЛОК ДЛЯ ПЕРЕТЯЖКИ ПРОВОДА</v>
          </cell>
        </row>
        <row r="524">
          <cell r="B524" t="str">
            <v>БЛОК ДЛЯ ПОЛИСПАСА БР-3</v>
          </cell>
        </row>
        <row r="525">
          <cell r="B525" t="str">
            <v>БЛОК Ж/Б ФУНДАМЕНТНЫЙ</v>
          </cell>
        </row>
        <row r="526">
          <cell r="B526" t="str">
            <v>БЛОК ЗАЖИМОВ 15А</v>
          </cell>
        </row>
        <row r="527">
          <cell r="B527" t="str">
            <v>БЛОК ЗАЖИМОВ 25А</v>
          </cell>
        </row>
        <row r="528">
          <cell r="B528" t="str">
            <v>БЛОК КОНДИЦИОНЕРА-ВНУТРЕНИЙ</v>
          </cell>
        </row>
        <row r="529">
          <cell r="B529" t="str">
            <v>БЛОК КОНДИЦИОНЕРА-НАРУЖНЫЙ</v>
          </cell>
        </row>
        <row r="530">
          <cell r="B530" t="str">
            <v>БЛОК КОНТРОЛЯ ЦРРЛ</v>
          </cell>
        </row>
        <row r="531">
          <cell r="B531" t="str">
            <v>БЛОК МОДУЛЬНЫЙ RFO НА 12 КАССЕТ</v>
          </cell>
        </row>
        <row r="532">
          <cell r="B532" t="str">
            <v>БЛОК МОДУЛЬНЫЙ НА 12 КАССЕТ</v>
          </cell>
        </row>
        <row r="533">
          <cell r="B533" t="str">
            <v>БЛОК НАГРЕВ.ТЭН38А8.5/03Z/220</v>
          </cell>
        </row>
        <row r="534">
          <cell r="B534" t="str">
            <v>БЛОК ОГМ-12</v>
          </cell>
        </row>
        <row r="535">
          <cell r="B535" t="str">
            <v>БЛОК ОКОННЫЙ МЕТАЛЛОПЛАСТИКОВЫЙ</v>
          </cell>
        </row>
        <row r="536">
          <cell r="B536" t="str">
            <v>БЛОК ОПТИЧЕСКИЙ PANASONIC KX-FAD93A</v>
          </cell>
        </row>
        <row r="537">
          <cell r="B537" t="str">
            <v>БЛОК ПЕРЕВ/РОЛИКА HP LJ 3005</v>
          </cell>
        </row>
        <row r="538">
          <cell r="B538" t="str">
            <v>БЛОК ПИТАН. CATALYST 3750-E/3560E 750WAC</v>
          </cell>
        </row>
        <row r="539">
          <cell r="B539" t="str">
            <v>БЛОК ПИТАНИЯ 1217</v>
          </cell>
        </row>
        <row r="540">
          <cell r="B540" t="str">
            <v>БЛОК ПИТАНИЯ 12V 2,5A</v>
          </cell>
        </row>
        <row r="541">
          <cell r="B541" t="str">
            <v>БЛОК ПИТАНИЯ 12V 4A</v>
          </cell>
        </row>
        <row r="542">
          <cell r="B542" t="str">
            <v>БЛОК ПИТАНИЯ 12В 1A</v>
          </cell>
        </row>
        <row r="543">
          <cell r="B543" t="str">
            <v>БЛОК ПИТАНИЯ 12В/220В 1А</v>
          </cell>
        </row>
        <row r="544">
          <cell r="B544" t="str">
            <v>БЛОК ПИТАНИЯ 220V AC/5VDC/3A</v>
          </cell>
        </row>
        <row r="545">
          <cell r="B545" t="str">
            <v>БЛОК ПИТАНИЯ 220В/12В 4А</v>
          </cell>
        </row>
        <row r="546">
          <cell r="B546" t="str">
            <v>БЛОК ПИТАНИЯ 400W</v>
          </cell>
        </row>
        <row r="547">
          <cell r="B547" t="str">
            <v>БЛОК ПИТАНИЯ 450W</v>
          </cell>
        </row>
        <row r="548">
          <cell r="B548" t="str">
            <v>БЛОК ПИТАНИЯ 48В</v>
          </cell>
        </row>
        <row r="549">
          <cell r="B549" t="str">
            <v>БЛОК ПИТАНИЯ 550W</v>
          </cell>
        </row>
        <row r="550">
          <cell r="B550" t="str">
            <v>БЛОК ПИТАНИЯ 5V 4,5A</v>
          </cell>
        </row>
        <row r="551">
          <cell r="B551" t="str">
            <v>БЛОК ПИТАНИЯ 650</v>
          </cell>
        </row>
        <row r="552">
          <cell r="B552" t="str">
            <v>БЛОК ПИТАНИЯ 850</v>
          </cell>
        </row>
        <row r="553">
          <cell r="B553" t="str">
            <v>БЛОК ПИТАНИЯ IP STB</v>
          </cell>
        </row>
        <row r="554">
          <cell r="B554" t="str">
            <v>БЛОК ПИТАНИЯ ONT</v>
          </cell>
        </row>
        <row r="555">
          <cell r="B555" t="str">
            <v>БЛОК ПИТАНИЯ PA100 ДЛЯ SIP ТЕЛЕФОНОВ</v>
          </cell>
        </row>
        <row r="556">
          <cell r="B556" t="str">
            <v>БЛОК ПИТАНИЯ POWER SUPPLY ATX 420W</v>
          </cell>
        </row>
        <row r="557">
          <cell r="B557" t="str">
            <v>БЛОК ПИТАНИЯ POWER SUPPLY UNIT</v>
          </cell>
        </row>
        <row r="558">
          <cell r="B558" t="str">
            <v>БЛОК ПИТАНИЯ PWR-3845-AC/2</v>
          </cell>
        </row>
        <row r="559">
          <cell r="B559" t="str">
            <v>БЛОК ПИТАНИЯ RECEIVER CAGE</v>
          </cell>
        </row>
        <row r="560">
          <cell r="B560" t="str">
            <v>БЛОК ПИТАНИЯ REL-110-1003 220/5V-20A</v>
          </cell>
        </row>
        <row r="561">
          <cell r="B561" t="str">
            <v>БЛОК ПИТАНИЯ SN OUTPUT 5V 2000MA ДЛЯ EVD</v>
          </cell>
        </row>
        <row r="562">
          <cell r="B562" t="str">
            <v>БЛОК ПИТАНИЯ АТX ПОВЫШЕН.МОЩНОСТИ</v>
          </cell>
        </row>
        <row r="563">
          <cell r="B563" t="str">
            <v>БЛОК ПИТАНИЯ АТX СТАНДАРТНЫЙ</v>
          </cell>
        </row>
        <row r="564">
          <cell r="B564" t="str">
            <v>БЛОК ПИТАНИЯ БП (48В)</v>
          </cell>
        </row>
        <row r="565">
          <cell r="B565" t="str">
            <v>БЛОК ПИТАНИЯ ДЛЯ RTD</v>
          </cell>
        </row>
        <row r="566">
          <cell r="B566" t="str">
            <v>БЛОК ПИТАНИЯ ДЛЯ ИНФОРМАЦИОННОГО КИОСКА</v>
          </cell>
        </row>
        <row r="567">
          <cell r="B567" t="str">
            <v>БЛОК ПИТАНИЯ ДЛЯ КОММУТАТОРА</v>
          </cell>
        </row>
        <row r="568">
          <cell r="B568" t="str">
            <v>БЛОК ПИТАНИЯ ДЛЯ НОУТБУКОВ УНИВЕРСАЛЬНЫЙ</v>
          </cell>
        </row>
        <row r="569">
          <cell r="B569" t="str">
            <v>БЛОК ПИТАНИЯ ДЛЯ СЕРВЕРА</v>
          </cell>
        </row>
        <row r="570">
          <cell r="B570" t="str">
            <v>БЛОК ПИТАНИЯ К ПОЖАРНОЙ СИГНАЛИЗАЦИИ</v>
          </cell>
        </row>
        <row r="571">
          <cell r="B571" t="str">
            <v>БЛОК ПИТАНИЯ НА 6 РОЗЕТОК</v>
          </cell>
        </row>
        <row r="572">
          <cell r="B572" t="str">
            <v>БЛОК ПИТ-НИЯ ДЛЯ ТЕЛЕФОН.АП-ТА 12В/220В</v>
          </cell>
        </row>
        <row r="573">
          <cell r="B573" t="str">
            <v>БЛОК ПРОЯВКИ CANON IR 2520</v>
          </cell>
        </row>
        <row r="574">
          <cell r="B574" t="str">
            <v>БЛОК ПРОЯВКИ DV-821C KYOCERA FS-C810DN</v>
          </cell>
        </row>
        <row r="575">
          <cell r="B575" t="str">
            <v>БЛОК ПРОЯВКИ DV-821K KYOCERA FS-C810DN</v>
          </cell>
        </row>
        <row r="576">
          <cell r="B576" t="str">
            <v>БЛОК ПРОЯВКИ DV-821M KYOCERA FS-C810DN</v>
          </cell>
        </row>
        <row r="577">
          <cell r="B577" t="str">
            <v>БЛОК ПРОЯВКИ DV-821Y KYOCERA FS-C810DN</v>
          </cell>
        </row>
        <row r="578">
          <cell r="B578" t="str">
            <v>БЛОК РАСПРЕДЕЛЕНИЯ БР6102</v>
          </cell>
        </row>
        <row r="579">
          <cell r="B579" t="str">
            <v>БЛОК РОЗЕТОК ДЛЯ КОММУТАЦИОННОГО ШКАФА</v>
          </cell>
        </row>
        <row r="580">
          <cell r="B580" t="str">
            <v>БЛОК РОЗЕТОК ДЛЯ ШКАФОВ 19" 1U</v>
          </cell>
        </row>
        <row r="581">
          <cell r="B581" t="str">
            <v>БЛОК СИЛОВ.РОЗЕТОК ГОРИЗОНТ.</v>
          </cell>
        </row>
        <row r="582">
          <cell r="B582" t="str">
            <v>БЛОК СИСТЕМНЫЙ</v>
          </cell>
        </row>
        <row r="583">
          <cell r="B583" t="str">
            <v>БЛОК СКАНЕРА HP LJ 3020</v>
          </cell>
        </row>
        <row r="584">
          <cell r="B584" t="str">
            <v>БЛОК СОЕДИНИТЕЛЬНЫЙ ДЛЯ ЭЛ.ОЧЕРЕДИ</v>
          </cell>
        </row>
        <row r="585">
          <cell r="B585" t="str">
            <v>БЛОК СПЛИТТЕРНЫЙ</v>
          </cell>
        </row>
        <row r="586">
          <cell r="B586" t="str">
            <v>БЛОК УПРАВЛЕНИЯ</v>
          </cell>
        </row>
        <row r="587">
          <cell r="B587" t="str">
            <v>БЛОК УПРАВЛЕНИЯ ГАЗ-3302</v>
          </cell>
        </row>
        <row r="588">
          <cell r="B588" t="str">
            <v>БЛОК УПРАВЛЕНИЯ ЗАЖИГАНИЕМ УАЗ</v>
          </cell>
        </row>
        <row r="589">
          <cell r="B589" t="str">
            <v>БЛОК УПРАВЛЕНИЯ СИСТЕМОЙ ЗАЖИГАНИЯ ВАЗ</v>
          </cell>
        </row>
        <row r="590">
          <cell r="B590" t="str">
            <v>БЛОК ЦИЛИНДРОВ КАМАЗ</v>
          </cell>
        </row>
        <row r="591">
          <cell r="B591" t="str">
            <v>БЛОК ЦИЛИНДРОВ МТЗ</v>
          </cell>
        </row>
        <row r="592">
          <cell r="B592" t="str">
            <v>БЛОК ЦИЛИНДРОВ УАЗ</v>
          </cell>
        </row>
        <row r="593">
          <cell r="B593" t="str">
            <v>БЛОК ШЕСТЕРЕН КПП DAMAS</v>
          </cell>
        </row>
        <row r="594">
          <cell r="B594" t="str">
            <v>БЛОК ШЕСТЕРЕН КПП ВАЗ-2106</v>
          </cell>
        </row>
        <row r="595">
          <cell r="B595" t="str">
            <v>БЛОК ШЕСТЕРЕН КПП ВАЗ-21213</v>
          </cell>
        </row>
        <row r="596">
          <cell r="B596" t="str">
            <v>БЛОК ШЕСТЕРЕН КПП ГАЗ-3221</v>
          </cell>
        </row>
        <row r="597">
          <cell r="B597" t="str">
            <v>БЛОК ШЕСТЕРЕН КПП ГАЗ-53</v>
          </cell>
        </row>
        <row r="598">
          <cell r="B598" t="str">
            <v>БЛОК ШЕСТЕРЕН КПП УАЗ</v>
          </cell>
        </row>
        <row r="599">
          <cell r="B599" t="str">
            <v>БЛОКИ ФУНДАМЕНТНЫЕ ФБС12-4-6 0,275</v>
          </cell>
        </row>
        <row r="600">
          <cell r="B600" t="str">
            <v>БЛОК-КОНТАКТ</v>
          </cell>
        </row>
        <row r="601">
          <cell r="B601" t="str">
            <v>БЛОКНОТ 1</v>
          </cell>
        </row>
        <row r="602">
          <cell r="B602" t="str">
            <v>БЛОКНОТ 2</v>
          </cell>
        </row>
        <row r="603">
          <cell r="B603" t="str">
            <v>БЛОКНОТ А5</v>
          </cell>
        </row>
        <row r="604">
          <cell r="B604" t="str">
            <v>БЛОКНОТ В ПЕРЕПЛЕТЕ ИЗ КАРТОНА</v>
          </cell>
        </row>
        <row r="605">
          <cell r="B605" t="str">
            <v>БЛОКНОТ В ПЕРЕПЛЕТЕ ИЗ КОЖИ</v>
          </cell>
        </row>
        <row r="606">
          <cell r="B606" t="str">
            <v>БЛОКНОТ-ПЛАНШЕТ</v>
          </cell>
        </row>
        <row r="607">
          <cell r="B607" t="str">
            <v>БЛОК-ФАРА ЛЕВАЯ ВАЗ-2107</v>
          </cell>
        </row>
        <row r="608">
          <cell r="B608" t="str">
            <v>БЛОК-ФАРА ЛЕВАЯ ВАЗ-21150</v>
          </cell>
        </row>
        <row r="609">
          <cell r="B609" t="str">
            <v>БЛОК-ФАРА ЛЕВАЯ ГАЗ-3302</v>
          </cell>
        </row>
        <row r="610">
          <cell r="B610" t="str">
            <v>БЛОК-ФАРА ЛЕВАЯ УАЗ</v>
          </cell>
        </row>
        <row r="611">
          <cell r="B611" t="str">
            <v>БЛОК-ФАРА ПРАВАЯ ВАЗ-21150</v>
          </cell>
        </row>
        <row r="612">
          <cell r="B612" t="str">
            <v>БЛОК-ФАРА ПРАВАЯ ВАЗ-21213</v>
          </cell>
        </row>
        <row r="613">
          <cell r="B613" t="str">
            <v>БЛОК-ФАРА ПРАВАЯ ГАЗ-3302</v>
          </cell>
        </row>
        <row r="614">
          <cell r="B614" t="str">
            <v>БЛОК-ФАРА ПРАВАЯ КАМАЗ</v>
          </cell>
        </row>
        <row r="615">
          <cell r="B615" t="str">
            <v>БЛОК-ФАРА ПРАВАЯ УАЗ</v>
          </cell>
        </row>
        <row r="616">
          <cell r="B616" t="str">
            <v>БЛОЧКИ</v>
          </cell>
        </row>
        <row r="617">
          <cell r="B617" t="str">
            <v>БОКАЛ</v>
          </cell>
        </row>
        <row r="618">
          <cell r="B618" t="str">
            <v>БОКОРЕЗЫ</v>
          </cell>
        </row>
        <row r="619">
          <cell r="B619" t="str">
            <v>БОКОРЕЗЫ 1</v>
          </cell>
        </row>
        <row r="620">
          <cell r="B620" t="str">
            <v>БОКОРЕЗЫ 2</v>
          </cell>
        </row>
        <row r="621">
          <cell r="B621" t="str">
            <v>БОКС 12 МОД.НАВЕС.ИСПОЛН.НАРУЖ.УСТАН.</v>
          </cell>
        </row>
        <row r="622">
          <cell r="B622" t="str">
            <v>БОКС 4 МОД.НАВЕС.ИСПОЛН.НАРУЖ.УСТАН.</v>
          </cell>
        </row>
        <row r="623">
          <cell r="B623" t="str">
            <v>БОКС 6 МОД.НАВЕС.ИСПОЛН.НАРУЖ.УСТАН.</v>
          </cell>
        </row>
        <row r="624">
          <cell r="B624" t="str">
            <v>БОКС KRONE BOXES</v>
          </cell>
        </row>
        <row r="625">
          <cell r="B625" t="str">
            <v>БОКС ДЛЯ АВТОМАТОВ ВНУТРЕННИЙ</v>
          </cell>
        </row>
        <row r="626">
          <cell r="B626" t="str">
            <v>БОКС ДЛЯ АВТОМАТОВ МЕТАЛЛИЧЕСКИЙ</v>
          </cell>
        </row>
        <row r="627">
          <cell r="B627" t="str">
            <v>БОКС ДЛЯ АВТОМАТОВ НАРУЖНИЙ</v>
          </cell>
        </row>
        <row r="628">
          <cell r="B628" t="str">
            <v>БОКС КАБЕЛЬНЫЙ НА 10 ПАР</v>
          </cell>
        </row>
        <row r="629">
          <cell r="B629" t="str">
            <v>БОКС КАБЕЛЬНЫЙ НА 100 ПАР</v>
          </cell>
        </row>
        <row r="630">
          <cell r="B630" t="str">
            <v>БОКС КАБЕЛЬНЫЙ НА 20 ПАР 1</v>
          </cell>
        </row>
        <row r="631">
          <cell r="B631" t="str">
            <v>БОКС КАБЕЛЬНЫЙ НА 20 ПАР 2</v>
          </cell>
        </row>
        <row r="632">
          <cell r="B632" t="str">
            <v>БОКС КАБЕЛЬНЫЙ НА 200 ПАР</v>
          </cell>
        </row>
        <row r="633">
          <cell r="B633" t="str">
            <v>БОКС КАБЕЛЬНЫЙ НА 30 ПАР</v>
          </cell>
        </row>
        <row r="634">
          <cell r="B634" t="str">
            <v>БОКС КАБЕЛЬНЫЙ НА 50 ПАР</v>
          </cell>
        </row>
        <row r="635">
          <cell r="B635" t="str">
            <v>БОКС КАБЕЛЬНЫЙ ОПТИЧЕСКИЙ</v>
          </cell>
        </row>
        <row r="636">
          <cell r="B636" t="str">
            <v>БОКС КАБЕЛЬНЫЙ ОПТИЧЕСКИЙ НА 24 ВОЛ.</v>
          </cell>
        </row>
        <row r="637">
          <cell r="B637" t="str">
            <v>БОКС КАБЕЛЬНЫЙ ОПТИЧЕСКИЙ НА 8 ВОЛ.</v>
          </cell>
        </row>
        <row r="638">
          <cell r="B638" t="str">
            <v>БОКС КРОССОВЫЙ</v>
          </cell>
        </row>
        <row r="639">
          <cell r="B639" t="str">
            <v>БОКС ОПТИЧЕСКИЙ ОК 4 (НАСТЕННЫЙ)</v>
          </cell>
        </row>
        <row r="640">
          <cell r="B640" t="str">
            <v>БОКС ОПТИЧЕСКИЙ ОК 4-19 (СТОЕЧНЫЙ)</v>
          </cell>
        </row>
        <row r="641">
          <cell r="B641" t="str">
            <v>БОКС ОПТИЧЕСКИЙ ОК 8-19 (СТОЕЧНЫЙ)</v>
          </cell>
        </row>
        <row r="642">
          <cell r="B642" t="str">
            <v>БОЛГАРКА</v>
          </cell>
        </row>
        <row r="643">
          <cell r="B643" t="str">
            <v>БОЛТ</v>
          </cell>
        </row>
        <row r="644">
          <cell r="B644" t="str">
            <v>БОЛТ D-10ММ</v>
          </cell>
        </row>
        <row r="645">
          <cell r="B645" t="str">
            <v>БОЛТ D-12ММ</v>
          </cell>
        </row>
        <row r="646">
          <cell r="B646" t="str">
            <v>БОЛТ D-14ММ</v>
          </cell>
        </row>
        <row r="647">
          <cell r="B647" t="str">
            <v>БОЛТ D-16ММ</v>
          </cell>
        </row>
        <row r="648">
          <cell r="B648" t="str">
            <v>БОЛТ D-6ММ</v>
          </cell>
        </row>
        <row r="649">
          <cell r="B649" t="str">
            <v>БОЛТ D-8ММ</v>
          </cell>
        </row>
        <row r="650">
          <cell r="B650" t="str">
            <v>БОЛТ АНКЕРНЫЙ</v>
          </cell>
        </row>
        <row r="651">
          <cell r="B651" t="str">
            <v>БОЛТ АНКЕРНЫЙ 10/80</v>
          </cell>
        </row>
        <row r="652">
          <cell r="B652" t="str">
            <v>БОЛТ АНКЕРНЫЙ 12/80</v>
          </cell>
        </row>
        <row r="653">
          <cell r="B653" t="str">
            <v>БОЛТ АНКЕРНЫЙ 16/100</v>
          </cell>
        </row>
        <row r="654">
          <cell r="B654" t="str">
            <v>БОЛТ АНКЕРНЫЙ 6/50</v>
          </cell>
        </row>
        <row r="655">
          <cell r="B655" t="str">
            <v>БОЛТ АНКЕРНЫЙ D22ММ</v>
          </cell>
        </row>
        <row r="656">
          <cell r="B656" t="str">
            <v>БОЛТ ДЛЯ ДЕРЕВЯННЫХ ИЗДЕЛИЙ</v>
          </cell>
        </row>
        <row r="657">
          <cell r="B657" t="str">
            <v>БОЛТ КОНСОЛЬНЫЙ</v>
          </cell>
        </row>
        <row r="658">
          <cell r="B658" t="str">
            <v>БОЛТ КРЕПЛЕНИЯ</v>
          </cell>
        </row>
        <row r="659">
          <cell r="B659" t="str">
            <v>БОЛТ М12</v>
          </cell>
        </row>
        <row r="660">
          <cell r="B660" t="str">
            <v>БОЛТ НЕСТАНДАРТНЫЙ</v>
          </cell>
        </row>
        <row r="661">
          <cell r="B661" t="str">
            <v>БОЛТ С 6-ТИГРАН.ГОЛОВКОЙ Д/ПОДВЕСКИ US7</v>
          </cell>
        </row>
        <row r="662">
          <cell r="B662" t="str">
            <v>БОЛТ С ГАЙКОЙ</v>
          </cell>
        </row>
        <row r="663">
          <cell r="B663" t="str">
            <v>БОЛТ С ГАЙКОЙ И ШАЙБОЙ 16*450 ММ</v>
          </cell>
        </row>
        <row r="664">
          <cell r="B664" t="str">
            <v>БОЛТ С ГАЙКОЙ И ШАЙБОЙ 6Х30 ММ</v>
          </cell>
        </row>
        <row r="665">
          <cell r="B665" t="str">
            <v>БОЛТ С ГАЙКОЙ И ШАЙБОЙ М10*30ММ</v>
          </cell>
        </row>
        <row r="666">
          <cell r="B666" t="str">
            <v>БОЛТ С ГАЙКОЙ И ШАЙБОЙ М12*35ММ</v>
          </cell>
        </row>
        <row r="667">
          <cell r="B667" t="str">
            <v>БОЛТ С ГАЙКОЙ И ШАЙБОЙ М14*40ММ</v>
          </cell>
        </row>
        <row r="668">
          <cell r="B668" t="str">
            <v>БОЛТ С ГАЙКОЙ И ШАЙБОЙ М5*25ММ</v>
          </cell>
        </row>
        <row r="669">
          <cell r="B669" t="str">
            <v>БОЛТ С ГАЙКОЙ И ШАЙБОЙ М6*30ММ</v>
          </cell>
        </row>
        <row r="670">
          <cell r="B670" t="str">
            <v>БОЛТ С ГАЙКОЙ И ШАЙБОЙ М6*45ММ</v>
          </cell>
        </row>
        <row r="671">
          <cell r="B671" t="str">
            <v>БОЛТ С ГАЙКОЙ И ШАЙБОЙ М8*30ММ</v>
          </cell>
        </row>
        <row r="672">
          <cell r="B672" t="str">
            <v>БОЛТ С ШЕСТИГРАННОЙ ГОЛОВКОЙ 1</v>
          </cell>
        </row>
        <row r="673">
          <cell r="B673" t="str">
            <v>БОЛТ С ШЕСТИГРАННОЙ ГОЛОВКОЙ</v>
          </cell>
        </row>
        <row r="674">
          <cell r="B674" t="str">
            <v>БОЛТ САМОАНК.РАСПОРНЫЙ</v>
          </cell>
        </row>
        <row r="675">
          <cell r="B675" t="str">
            <v>БОЛТ СТРОИТЕЛЬНЫЙ</v>
          </cell>
        </row>
        <row r="676">
          <cell r="B676" t="str">
            <v>БОЛТ ФУНДАМЕНТНЫЙ</v>
          </cell>
        </row>
        <row r="677">
          <cell r="B677" t="str">
            <v>БОЛТ-ЕРШ</v>
          </cell>
        </row>
        <row r="678">
          <cell r="B678" t="str">
            <v>БОЛТОРЕЗ</v>
          </cell>
        </row>
        <row r="679">
          <cell r="B679" t="str">
            <v>БОЛТОРЕЗ 1050 ММ</v>
          </cell>
        </row>
        <row r="680">
          <cell r="B680" t="str">
            <v>БОРДЮР</v>
          </cell>
        </row>
        <row r="681">
          <cell r="B681" t="str">
            <v>БОТИНКИ</v>
          </cell>
        </row>
        <row r="682">
          <cell r="B682" t="str">
            <v>БОТИНКИ АЛЬПИНИСТСКИЕ</v>
          </cell>
        </row>
        <row r="683">
          <cell r="B683" t="str">
            <v>БОТИНКИ КИРЗОВЫЕ</v>
          </cell>
        </row>
        <row r="684">
          <cell r="B684" t="str">
            <v>БОТИНКИ КОЖ.УТЕП, С ВЫСОК.БЕРЦ.ПОДНОСКОМ</v>
          </cell>
        </row>
        <row r="685">
          <cell r="B685" t="str">
            <v>БОТИНКИ КОЖАННЫЕ УТЕПЛЕННЫЕ</v>
          </cell>
        </row>
        <row r="686">
          <cell r="B686" t="str">
            <v>БОТИНКИ КОЖАНЫЕ</v>
          </cell>
        </row>
        <row r="687">
          <cell r="B687" t="str">
            <v>БОТИНКИ КОЖАНЫЕ УТЕПЛЕННЫЕ С ПОДНОСКОМ</v>
          </cell>
        </row>
        <row r="688">
          <cell r="B688" t="str">
            <v>БОТИНКИ КОМБИНИРОВАННЫЕ, С ПОДНОСКОМ</v>
          </cell>
        </row>
        <row r="689">
          <cell r="B689" t="str">
            <v>БОТИНКИ ЮФТОВЫЕ</v>
          </cell>
        </row>
        <row r="690">
          <cell r="B690" t="str">
            <v>БОТЫ Д/Э</v>
          </cell>
        </row>
        <row r="691">
          <cell r="B691" t="str">
            <v>БОЧКА МЕТАЛЛИЧЕСКАЯ</v>
          </cell>
        </row>
        <row r="692">
          <cell r="B692" t="str">
            <v>БОЧОНОК</v>
          </cell>
        </row>
        <row r="693">
          <cell r="B693" t="str">
            <v>БП ДЛЯ КОНТРОЛЬНО-ИЗМЕРИТЕЛЬНОГО ПРИБОРА</v>
          </cell>
        </row>
        <row r="694">
          <cell r="B694" t="str">
            <v>БРАСЛЕТ</v>
          </cell>
        </row>
        <row r="695">
          <cell r="B695" t="str">
            <v>БРАСЛЕТ АНТИСТАТИЧЕСКИЙ</v>
          </cell>
        </row>
        <row r="696">
          <cell r="B696" t="str">
            <v>БРЕЗЕНТ</v>
          </cell>
        </row>
        <row r="697">
          <cell r="B697" t="str">
            <v>БРЕЛОК</v>
          </cell>
        </row>
        <row r="698">
          <cell r="B698" t="str">
            <v>БРЕЛОК ПЛАСТИКОВЫЙ</v>
          </cell>
        </row>
        <row r="699">
          <cell r="B699" t="str">
            <v>БРОШЮРА</v>
          </cell>
        </row>
        <row r="700">
          <cell r="B700" t="str">
            <v>БРОШЮРА СТ РК ГОСТ Р ИСО 10012</v>
          </cell>
        </row>
        <row r="701">
          <cell r="B701" t="str">
            <v>БРУС ОБРЕЗНОЙ</v>
          </cell>
        </row>
        <row r="702">
          <cell r="B702" t="str">
            <v>БРУС РАЗНЫЙ</v>
          </cell>
        </row>
        <row r="703">
          <cell r="B703" t="str">
            <v>БРЮКИ МУЖСКИЕ</v>
          </cell>
        </row>
        <row r="704">
          <cell r="B704" t="str">
            <v>БРЮКИ Х/Б НА УТЕПЛЯЮЩЕЙ ПОДКЛАДКЕ</v>
          </cell>
        </row>
        <row r="705">
          <cell r="B705" t="str">
            <v>БУКЕТ</v>
          </cell>
        </row>
        <row r="706">
          <cell r="B706" t="str">
            <v>БУКЛЕТ</v>
          </cell>
        </row>
        <row r="707">
          <cell r="B707" t="str">
            <v>БУКЛЕТНИЦА</v>
          </cell>
        </row>
        <row r="708">
          <cell r="B708" t="str">
            <v>БУЛАВКА</v>
          </cell>
        </row>
        <row r="709">
          <cell r="B709" t="str">
            <v>БУМАГА ГАЗЕТНАЯ КГ</v>
          </cell>
        </row>
        <row r="710">
          <cell r="B710" t="str">
            <v>БУМАГА ГАЗЕТНАЯ РУЛ</v>
          </cell>
        </row>
        <row r="711">
          <cell r="B711" t="str">
            <v>БУМАГА ДЛЯ ДОСКИ</v>
          </cell>
        </row>
        <row r="712">
          <cell r="B712" t="str">
            <v>БУМАГА ДЛЯ ЗАМЕТОК</v>
          </cell>
        </row>
        <row r="713">
          <cell r="B713" t="str">
            <v>БУМАГА ДЛЯ ЗАМЕТОК С ПОДСТАВКОЙ-БОКСОМ</v>
          </cell>
        </row>
        <row r="714">
          <cell r="B714" t="str">
            <v>БУМАГА ДЛЯ ЗАПИСИ 9*9</v>
          </cell>
        </row>
        <row r="715">
          <cell r="B715" t="str">
            <v>БУМАГА ДЛЯ ПЛОТТЕРА 1</v>
          </cell>
        </row>
        <row r="716">
          <cell r="B716" t="str">
            <v>БУМАГА ДЛЯ ПЛОТТЕРА</v>
          </cell>
        </row>
        <row r="717">
          <cell r="B717" t="str">
            <v>БУМАГА ДЛЯ ПРИНТЕРА 140ММ</v>
          </cell>
        </row>
        <row r="718">
          <cell r="B718" t="str">
            <v>БУМАГА ДЛЯ ПРИНТЕРА 210ММ</v>
          </cell>
        </row>
        <row r="719">
          <cell r="B719" t="str">
            <v>БУМАГА ДЛЯ ФАКСА</v>
          </cell>
        </row>
        <row r="720">
          <cell r="B720" t="str">
            <v>БУМАГА ДЛЯ ЧЕРЧЕНИЯ</v>
          </cell>
        </row>
        <row r="721">
          <cell r="B721" t="str">
            <v>БУМАГА КОПИРОВАЛЬНАЯ</v>
          </cell>
        </row>
        <row r="722">
          <cell r="B722" t="str">
            <v>БУМАГА КСЕРОКСНАЯ BUSINESS A4</v>
          </cell>
        </row>
        <row r="723">
          <cell r="B723" t="str">
            <v>БУМАГА КСЕРОКСНАЯ COLOTECH</v>
          </cell>
        </row>
        <row r="724">
          <cell r="B724" t="str">
            <v>БУМАГА КСЕРОКСНАЯ PREMIER А3</v>
          </cell>
        </row>
        <row r="725">
          <cell r="B725" t="str">
            <v>БУМАГА ЛПУ420*12 2000Л 610 ПМ</v>
          </cell>
        </row>
        <row r="726">
          <cell r="B726" t="str">
            <v>БУМАГА МЕЛОВАННАЯ МАТОВАЯ</v>
          </cell>
        </row>
        <row r="727">
          <cell r="B727" t="str">
            <v>БУМАГА МИЛЛИМЕТРОВАЯ</v>
          </cell>
        </row>
        <row r="728">
          <cell r="B728" t="str">
            <v>БУМАГА НАЖДАЧНАЯ</v>
          </cell>
        </row>
        <row r="729">
          <cell r="B729" t="str">
            <v>БУМАГА НАЖДАЧНАЯ №0</v>
          </cell>
        </row>
        <row r="730">
          <cell r="B730" t="str">
            <v>БУМАГА НАЖДАЧНАЯ №1</v>
          </cell>
        </row>
        <row r="731">
          <cell r="B731" t="str">
            <v>БУМАГА НАЖДАЧНАЯ №2</v>
          </cell>
        </row>
        <row r="732">
          <cell r="B732" t="str">
            <v>БУМАГА НАЖДАЧНАЯ №3</v>
          </cell>
        </row>
        <row r="733">
          <cell r="B733" t="str">
            <v>БУМАГА НАЖДАЧНАЯ №4</v>
          </cell>
        </row>
        <row r="734">
          <cell r="B734" t="str">
            <v>БУМАГА НАЖДАЧНАЯ №5</v>
          </cell>
        </row>
        <row r="735">
          <cell r="B735" t="str">
            <v>БУМАГА НАЖДАЧНАЯ РАЗНАЯ</v>
          </cell>
        </row>
        <row r="736">
          <cell r="B736" t="str">
            <v>БУМАГА ОБЛОЖЕЧНАЯ</v>
          </cell>
        </row>
        <row r="737">
          <cell r="B737" t="str">
            <v>БУМАГА ОФИСНАЯ А3 100Г/М2</v>
          </cell>
        </row>
        <row r="738">
          <cell r="B738" t="str">
            <v>БУМАГА ОФИСНАЯ А3 160Г/М2</v>
          </cell>
        </row>
        <row r="739">
          <cell r="B739" t="str">
            <v>БУМАГА ОФИСНАЯ А3 200Г/М2</v>
          </cell>
        </row>
        <row r="740">
          <cell r="B740" t="str">
            <v>БУМАГА ОФИСНАЯ А3 80Г/М2 1</v>
          </cell>
        </row>
        <row r="741">
          <cell r="B741" t="str">
            <v>БУМАГА ОФИСНАЯ А3 80Г/М2 2</v>
          </cell>
        </row>
        <row r="742">
          <cell r="B742" t="str">
            <v>БУМАГА ОФИСНАЯ А4 200Г/М2</v>
          </cell>
        </row>
        <row r="743">
          <cell r="B743" t="str">
            <v>БУМАГА ОФИСНАЯ А4 80Г/М2 1</v>
          </cell>
        </row>
        <row r="744">
          <cell r="B744" t="str">
            <v>БУМАГА ОФИСНАЯ А4 80Г/М2 2</v>
          </cell>
        </row>
        <row r="745">
          <cell r="B745" t="str">
            <v>БУМАГА ОФИСНАЯ А4 80ГР</v>
          </cell>
        </row>
        <row r="746">
          <cell r="B746" t="str">
            <v>БУМАГА ОФСЕТНАЯ А2 80ГР/М2</v>
          </cell>
        </row>
        <row r="747">
          <cell r="B747" t="str">
            <v>БУМАГА ОФСЕТНАЯ ЛУ-1-210*100*25</v>
          </cell>
        </row>
        <row r="748">
          <cell r="B748" t="str">
            <v>БУМАГА ОФСЕТНАЯ ЛУ-1-210-70-18</v>
          </cell>
        </row>
        <row r="749">
          <cell r="B749" t="str">
            <v>БУМАГА ПЕРФОРИРОВАННАЯ</v>
          </cell>
        </row>
        <row r="750">
          <cell r="B750" t="str">
            <v>БУМАГА ПИСЧАЯ</v>
          </cell>
        </row>
        <row r="751">
          <cell r="B751" t="str">
            <v>БУМАГА РУЛОННАЯ А0</v>
          </cell>
        </row>
        <row r="752">
          <cell r="B752" t="str">
            <v>БУМАГА РУЛОННАЯ ДЛЯ ПЛОТТЕРА</v>
          </cell>
        </row>
        <row r="753">
          <cell r="B753" t="str">
            <v>БУМАГА С ЛОГОТИПОМ</v>
          </cell>
        </row>
        <row r="754">
          <cell r="B754" t="str">
            <v>БУМАГА ТЕРМОГРАФ.ДЛЯ ЧЕКОВОГО ПРИНТЕРА</v>
          </cell>
        </row>
        <row r="755">
          <cell r="B755" t="str">
            <v>БУМАГА ТЕРМОГРАФ.ДЛЯ ШИРОКОФОРМ.ПРИНТЕРА</v>
          </cell>
        </row>
        <row r="756">
          <cell r="B756" t="str">
            <v>БУМАГА ТУАЛЕТНАЯ</v>
          </cell>
        </row>
        <row r="757">
          <cell r="B757" t="str">
            <v>БУМАГА ЦВЕТНАЯ СИРИО</v>
          </cell>
        </row>
        <row r="758">
          <cell r="B758" t="str">
            <v>БУМАГОДЕРЖАТЕЛЬ</v>
          </cell>
        </row>
        <row r="759">
          <cell r="B759" t="str">
            <v>БУМВИНИЛ 1</v>
          </cell>
        </row>
        <row r="760">
          <cell r="B760" t="str">
            <v>БУМВИНИЛ 2</v>
          </cell>
        </row>
        <row r="761">
          <cell r="B761" t="str">
            <v>БУР</v>
          </cell>
        </row>
        <row r="762">
          <cell r="B762" t="str">
            <v>БУР 1</v>
          </cell>
        </row>
        <row r="763">
          <cell r="B763" t="str">
            <v>БУР 2</v>
          </cell>
        </row>
        <row r="764">
          <cell r="B764" t="str">
            <v>БУР БКМ</v>
          </cell>
        </row>
        <row r="765">
          <cell r="B765" t="str">
            <v>БУР ДЛЯ ПЕРФОРАТОРА 10/14/18ММ 1.0M</v>
          </cell>
        </row>
        <row r="766">
          <cell r="B766" t="str">
            <v>БУР ДЛЯ ПЕРФОРАТОРА 10ММ 0.016 METR</v>
          </cell>
        </row>
        <row r="767">
          <cell r="B767" t="str">
            <v>БУР ДЛЯ ПЕРФОРАТОРА 12/14ММ 0.5M</v>
          </cell>
        </row>
        <row r="768">
          <cell r="B768" t="str">
            <v>БУР ДЛЯ ПЕРФОРАТОРА 12ММ 0.016 METR</v>
          </cell>
        </row>
        <row r="769">
          <cell r="B769" t="str">
            <v>БУР ДЛЯ ПЕРФОРАТОРА 18ММ 0.5M</v>
          </cell>
        </row>
        <row r="770">
          <cell r="B770" t="str">
            <v>БУР ДЛЯ ПЕРФОРАТОРА 20 ММ.</v>
          </cell>
        </row>
        <row r="771">
          <cell r="B771" t="str">
            <v>БУР ДЛЯ ПЕРФОРАТОРА 22ММ 0.060 METR</v>
          </cell>
        </row>
        <row r="772">
          <cell r="B772" t="str">
            <v>БУР ДЛЯ ПЕРФОРАТОРА 6ММ 0.016 METR</v>
          </cell>
        </row>
        <row r="773">
          <cell r="B773" t="str">
            <v>БУР ДЛЯ ПЕРФОРАТОРА 8ММ 0.016 METR</v>
          </cell>
        </row>
        <row r="774">
          <cell r="B774" t="str">
            <v>БУР К ПЕРФОРАТОРУ</v>
          </cell>
        </row>
        <row r="775">
          <cell r="B775" t="str">
            <v>БУР ПО БЕТОНУ 10 ММ*0.31 М</v>
          </cell>
        </row>
        <row r="776">
          <cell r="B776" t="str">
            <v>БУР ПО БЕТОНУ 10 ММ*0.61 М</v>
          </cell>
        </row>
        <row r="777">
          <cell r="B777" t="str">
            <v>БУР ПО БЕТОНУ 10 ММ*0.8 М</v>
          </cell>
        </row>
        <row r="778">
          <cell r="B778" t="str">
            <v>БУР ПО БЕТОНУ 10ММ</v>
          </cell>
        </row>
        <row r="779">
          <cell r="B779" t="str">
            <v>БУР ПО БЕТОНУ 12 ММ*1 М</v>
          </cell>
        </row>
        <row r="780">
          <cell r="B780" t="str">
            <v>БУР ПО БЕТОНУ 12ММ</v>
          </cell>
        </row>
        <row r="781">
          <cell r="B781" t="str">
            <v>БУР ПО БЕТОНУ 12ММ 0.8М</v>
          </cell>
        </row>
        <row r="782">
          <cell r="B782" t="str">
            <v>БУР ПО БЕТОНУ 25ММ</v>
          </cell>
        </row>
        <row r="783">
          <cell r="B783" t="str">
            <v>БУР ПО БЕТОНУ 6ММ</v>
          </cell>
        </row>
        <row r="784">
          <cell r="B784" t="str">
            <v>БУР ПО БЕТОНУ 8ММ</v>
          </cell>
        </row>
        <row r="785">
          <cell r="B785" t="str">
            <v>БУР ПО БЕТОНУ. НАБОР №1.</v>
          </cell>
        </row>
        <row r="786">
          <cell r="B786" t="str">
            <v>БУР ПРОЛОМНОЙ ДЛЯ ПЕРФОРАТОРА 55ММ</v>
          </cell>
        </row>
        <row r="787">
          <cell r="B787" t="str">
            <v>БУР ПРОЛОМНОЙ ДЛЯ ПЕРФОРАТОРА 65ММ</v>
          </cell>
        </row>
        <row r="788">
          <cell r="B788" t="str">
            <v>БУРАВ ПЕРОЧНЫЙ БПШ 10ММ</v>
          </cell>
        </row>
        <row r="789">
          <cell r="B789" t="str">
            <v>БУРАВ ПЕРОЧНЫЙ БПШ 12ММ</v>
          </cell>
        </row>
        <row r="790">
          <cell r="B790" t="str">
            <v>БУРАВ ПЕРОЧНЫЙ БПШ 16ММ</v>
          </cell>
        </row>
        <row r="791">
          <cell r="B791" t="str">
            <v>БУРАВ ПЕРОЧНЫЙ БПШ 18ММ</v>
          </cell>
        </row>
        <row r="792">
          <cell r="B792" t="str">
            <v>БУТЫЛЬ</v>
          </cell>
        </row>
        <row r="793">
          <cell r="B793" t="str">
            <v>БУШИНГ РЕЗИНОВОГО ВАЛА RC1-36XX</v>
          </cell>
        </row>
        <row r="794">
          <cell r="B794" t="str">
            <v>ВАЗА</v>
          </cell>
        </row>
        <row r="795">
          <cell r="B795" t="str">
            <v>ВАКУУМ ТОРМОЗНОЙ ВАЗ</v>
          </cell>
        </row>
        <row r="796">
          <cell r="B796" t="str">
            <v>ВАКЦИНА</v>
          </cell>
        </row>
        <row r="797">
          <cell r="B797" t="str">
            <v>ВАЛ ВОДЯНОГО НАСОСА</v>
          </cell>
        </row>
        <row r="798">
          <cell r="B798" t="str">
            <v>ВАЛ ВТОРИЧНЫЙ В СБОРЕ ВАЗ-2106</v>
          </cell>
        </row>
        <row r="799">
          <cell r="B799" t="str">
            <v>ВАЛ ВТОРИЧНЫЙ В СБОРЕ ВАЗ-21213</v>
          </cell>
        </row>
        <row r="800">
          <cell r="B800" t="str">
            <v>ВАЛ ВТОРИЧНЫЙ В СБОРЕ ГАЗ-3110</v>
          </cell>
        </row>
        <row r="801">
          <cell r="B801" t="str">
            <v>ВАЛ ВТОРИЧНЫЙ В СБОРЕ ГАЗ-3302</v>
          </cell>
        </row>
        <row r="802">
          <cell r="B802" t="str">
            <v>ВАЛ ВТОРИЧНЫЙ В СБОРЕ ГАЗ-53</v>
          </cell>
        </row>
        <row r="803">
          <cell r="B803" t="str">
            <v>ВАЛ ВТОРИЧНЫЙ В СБОРЕ УАЗ</v>
          </cell>
        </row>
        <row r="804">
          <cell r="B804" t="str">
            <v>ВАЛ КАРДАННЫЙ В СБОРЕ TOYOTA L.CRUISER</v>
          </cell>
        </row>
        <row r="805">
          <cell r="B805" t="str">
            <v>ВАЛ КАРДАННЫЙ В СБОРЕ ВАЗ-2106</v>
          </cell>
        </row>
        <row r="806">
          <cell r="B806" t="str">
            <v>ВАЛ КАРДАННЫЙ В СБОРЕ ВАЗ-21213</v>
          </cell>
        </row>
        <row r="807">
          <cell r="B807" t="str">
            <v>ВАЛ КАРДАННЫЙ В СБОРЕ ГАЗ-2705</v>
          </cell>
        </row>
        <row r="808">
          <cell r="B808" t="str">
            <v>ВАЛ КАРДАННЫЙ В СБОРЕ ГАЗ-3110</v>
          </cell>
        </row>
        <row r="809">
          <cell r="B809" t="str">
            <v>ВАЛ КАРДАННЫЙ В СБОРЕ ГАЗ-3221</v>
          </cell>
        </row>
        <row r="810">
          <cell r="B810" t="str">
            <v>ВАЛ КАРДАННЫЙ В СБОРЕ ГАЗ-3307</v>
          </cell>
        </row>
        <row r="811">
          <cell r="B811" t="str">
            <v>ВАЛ КАРДАННЫЙ В СБОРЕ ГАЗ-53</v>
          </cell>
        </row>
        <row r="812">
          <cell r="B812" t="str">
            <v>ВАЛ КАРДАННЫЙ В СБОРЕ ГАЗ-66</v>
          </cell>
        </row>
        <row r="813">
          <cell r="B813" t="str">
            <v>ВАЛ КАРДАННЫЙ В СБОРЕ ЗИЛ-130</v>
          </cell>
        </row>
        <row r="814">
          <cell r="B814" t="str">
            <v>ВАЛ КАРДАННЫЙ В СБОРЕ КАМАЗ</v>
          </cell>
        </row>
        <row r="815">
          <cell r="B815" t="str">
            <v>ВАЛ КАРДАННЫЙ В СБОРЕ МТЗ</v>
          </cell>
        </row>
        <row r="816">
          <cell r="B816" t="str">
            <v>ВАЛ КАРДАННЫЙ В СБОРЕ УАЗ</v>
          </cell>
        </row>
        <row r="817">
          <cell r="B817" t="str">
            <v>ВАЛ КАРДАННЫЙ ДЛЯ ЛЕГК.АВТОМ.</v>
          </cell>
        </row>
        <row r="818">
          <cell r="B818" t="str">
            <v>ВАЛ КАРДАННЫЙ ПРОМЕЖУТОЧН.ГАЗ-2705</v>
          </cell>
        </row>
        <row r="819">
          <cell r="B819" t="str">
            <v>ВАЛ КАРДАННЫЙ ПРОМЕЖУТОЧН.КАМАЗ</v>
          </cell>
        </row>
        <row r="820">
          <cell r="B820" t="str">
            <v>ВАЛ КАРДАННЫЙ ПРОМЕЖУТОЧН.УАЗ</v>
          </cell>
        </row>
        <row r="821">
          <cell r="B821" t="str">
            <v>ВАЛ КАРДАННЫЙ ПРОМЕЖУТОЧНЫЙ ВАЗ</v>
          </cell>
        </row>
        <row r="822">
          <cell r="B822" t="str">
            <v>ВАЛ КАРДАННЫЙ РУЛЕВ.УПРАВЛ.ГАЗ-53</v>
          </cell>
        </row>
        <row r="823">
          <cell r="B823" t="str">
            <v>ВАЛ КАРДАННЫЙ РУЛЕВ.УПРАВЛ.УАЗ</v>
          </cell>
        </row>
        <row r="824">
          <cell r="B824" t="str">
            <v>ВАЛ КОЛЕНЧАТЫЙ CHEVROLET</v>
          </cell>
        </row>
        <row r="825">
          <cell r="B825" t="str">
            <v>ВАЛ КОЛЕНЧАТЫЙ DAMAS</v>
          </cell>
        </row>
        <row r="826">
          <cell r="B826" t="str">
            <v>ВАЛ КОЛЕНЧАТЫЙ FAW CA</v>
          </cell>
        </row>
        <row r="827">
          <cell r="B827" t="str">
            <v>ВАЛ КОЛЕНЧАТЫЙ ВАЗ-2106</v>
          </cell>
        </row>
        <row r="828">
          <cell r="B828" t="str">
            <v>ВАЛ КОЛЕНЧАТЫЙ ВАЗ-21213</v>
          </cell>
        </row>
        <row r="829">
          <cell r="B829" t="str">
            <v>ВАЛ КОЛЕНЧАТЫЙ ГАЗ-3302</v>
          </cell>
        </row>
        <row r="830">
          <cell r="B830" t="str">
            <v>ВАЛ КОЛЕНЧАТЫЙ ГАЗ-53</v>
          </cell>
        </row>
        <row r="831">
          <cell r="B831" t="str">
            <v>ВАЛ КОЛЕНЧАТЫЙ МТЗ</v>
          </cell>
        </row>
        <row r="832">
          <cell r="B832" t="str">
            <v>ВАЛ КОЛЕНЧАТЫЙ УАЗ</v>
          </cell>
        </row>
        <row r="833">
          <cell r="B833" t="str">
            <v>ВАЛ МАГНИТНЫЙ HP LJ 1005/1566 (JAPAN)</v>
          </cell>
        </row>
        <row r="834">
          <cell r="B834" t="str">
            <v>ВАЛ МАГНИТНЫЙ HP LJ 10XX</v>
          </cell>
        </row>
        <row r="835">
          <cell r="B835" t="str">
            <v>ВАЛ ОТБОРА МОЩНОСТИ МТЗ</v>
          </cell>
        </row>
        <row r="836">
          <cell r="B836" t="str">
            <v>ВАЛ ПЕРВИЧНЫЙ В СБОРЕ ВАЗ-2104</v>
          </cell>
        </row>
        <row r="837">
          <cell r="B837" t="str">
            <v>ВАЛ ПЕРВИЧНЫЙ В СБОРЕ ВАЗ-2106</v>
          </cell>
        </row>
        <row r="838">
          <cell r="B838" t="str">
            <v>ВАЛ ПЕРВИЧНЫЙ В СБОРЕ ВАЗ-21213</v>
          </cell>
        </row>
        <row r="839">
          <cell r="B839" t="str">
            <v>ВАЛ ПЕРВИЧНЫЙ В СБОРЕ ГАЗ-3110</v>
          </cell>
        </row>
        <row r="840">
          <cell r="B840" t="str">
            <v>ВАЛ ПЕРВИЧНЫЙ В СБОРЕ ГАЗ-3302</v>
          </cell>
        </row>
        <row r="841">
          <cell r="B841" t="str">
            <v>ВАЛ ПЕРВИЧНЫЙ В СБОРЕ ГАЗ-53</v>
          </cell>
        </row>
        <row r="842">
          <cell r="B842" t="str">
            <v>ВАЛ ПЕРВИЧНЫЙ В СБОРЕ КАМАЗ</v>
          </cell>
        </row>
        <row r="843">
          <cell r="B843" t="str">
            <v>ВАЛ ПЕРВИЧНЫЙ В СБОРЕ МТЗ</v>
          </cell>
        </row>
        <row r="844">
          <cell r="B844" t="str">
            <v>ВАЛ ПЕРВИЧНЫЙ В СБОРЕ УАЗ</v>
          </cell>
        </row>
        <row r="845">
          <cell r="B845" t="str">
            <v>ВАЛ ПЕРЕНОСА ЗАРЯДА/КОРОТРОН HP LJ 90XX</v>
          </cell>
        </row>
        <row r="846">
          <cell r="B846" t="str">
            <v>ВАЛ ПРАВЫЙ ВАЗ-21213</v>
          </cell>
        </row>
        <row r="847">
          <cell r="B847" t="str">
            <v>ВАЛ ПРИВОДА ЗАДНЕГО МОСТА КАМАЗ</v>
          </cell>
        </row>
        <row r="848">
          <cell r="B848" t="str">
            <v>ВАЛ ПРИВОДА ПЕРЕДНЕГО МОСТА МТЗ</v>
          </cell>
        </row>
        <row r="849">
          <cell r="B849" t="str">
            <v>ВАЛ ПРОМЕЖУТОЧНЫЙ В СБОРЕ ГАЗ-3221</v>
          </cell>
        </row>
        <row r="850">
          <cell r="B850" t="str">
            <v>ВАЛ ПРОМЕЖУТОЧНЫЙ В СБОРЕ УАЗ</v>
          </cell>
        </row>
        <row r="851">
          <cell r="B851" t="str">
            <v>ВАЛ ПРОМЕЖУТОЧНЫЙ МТЗ</v>
          </cell>
        </row>
        <row r="852">
          <cell r="B852" t="str">
            <v>ВАЛ ПРОМЕЖУТОЧНЫЙ УАЗ</v>
          </cell>
        </row>
        <row r="853">
          <cell r="B853" t="str">
            <v>ВАЛ РАСПРЕДЕЛИТЕЛЬНЫЙ DAMAS</v>
          </cell>
        </row>
        <row r="854">
          <cell r="B854" t="str">
            <v>ВАЛ РАСПРЕДЕЛИТЕЛЬНЫЙ ВАЗ-2106</v>
          </cell>
        </row>
        <row r="855">
          <cell r="B855" t="str">
            <v>ВАЛ РАСПРЕДЕЛИТЕЛЬНЫЙ ВАЗ-21213</v>
          </cell>
        </row>
        <row r="856">
          <cell r="B856" t="str">
            <v>ВАЛ РАСПРЕДЕЛИТЕЛЬНЫЙ ГАЗ-3110</v>
          </cell>
        </row>
        <row r="857">
          <cell r="B857" t="str">
            <v>ВАЛ РАСПРЕДЕЛИТЕЛЬНЫЙ ГАЗ-3221</v>
          </cell>
        </row>
        <row r="858">
          <cell r="B858" t="str">
            <v>ВАЛ РАСПРЕДЕЛИТЕЛЬНЫЙ ГАЗ-3302</v>
          </cell>
        </row>
        <row r="859">
          <cell r="B859" t="str">
            <v>ВАЛ РАСПРЕДЕЛИТЕЛЬНЫЙ ГАЗ-3307</v>
          </cell>
        </row>
        <row r="860">
          <cell r="B860" t="str">
            <v>ВАЛ РАСПРЕДЕЛИТЕЛЬНЫЙ ГАЗ-3308</v>
          </cell>
        </row>
        <row r="861">
          <cell r="B861" t="str">
            <v>ВАЛ РАСПРЕДЕЛИТЕЛЬНЫЙ ГАЗ-53</v>
          </cell>
        </row>
        <row r="862">
          <cell r="B862" t="str">
            <v>ВАЛ РАСПРЕДЕЛИТЕЛЬНЫЙ МТЗ</v>
          </cell>
        </row>
        <row r="863">
          <cell r="B863" t="str">
            <v>ВАЛ РАСПРЕДЕЛИТЕЛЬНЫЙ УАЗ</v>
          </cell>
        </row>
        <row r="864">
          <cell r="B864" t="str">
            <v>ВАЛ РЕЗИНОВЫЙ HP LJ 1022</v>
          </cell>
        </row>
        <row r="865">
          <cell r="B865" t="str">
            <v>ВАЛ РЕЗИНОВЫЙ HP LJ 3020</v>
          </cell>
        </row>
        <row r="866">
          <cell r="B866" t="str">
            <v>ВАЛ СЕЛЕНОВЫЙ CANON FC/PC</v>
          </cell>
        </row>
        <row r="867">
          <cell r="B867" t="str">
            <v>ВАЛ СЕЛЕНОВЫЙ CANON IR 2520</v>
          </cell>
        </row>
        <row r="868">
          <cell r="B868" t="str">
            <v>ВАЛ СЕЛЕНОВЫЙ CANON IR2016J C-EXV14</v>
          </cell>
        </row>
        <row r="869">
          <cell r="B869" t="str">
            <v>ВАЛ СЕЛЕНОВЫЙ FC 226/230</v>
          </cell>
        </row>
        <row r="870">
          <cell r="B870" t="str">
            <v>ВАЛ СЕЛЕНОВЫЙ FC 230/330</v>
          </cell>
        </row>
        <row r="871">
          <cell r="B871" t="str">
            <v>ВАЛ СЕЛЕНОВЫЙ HP LJ  P1536/P1606</v>
          </cell>
        </row>
        <row r="872">
          <cell r="B872" t="str">
            <v>ВАЛ СЕЛЕНОВЫЙ HP LJ 10XX</v>
          </cell>
        </row>
        <row r="873">
          <cell r="B873" t="str">
            <v>ВАЛ СЕЛЕНОВЫЙ HP LJ 1160/1320</v>
          </cell>
        </row>
        <row r="874">
          <cell r="B874" t="str">
            <v>ВАЛ СЕЛЕНОВЫЙ HP LJ 12XX</v>
          </cell>
        </row>
        <row r="875">
          <cell r="B875" t="str">
            <v>ВАЛ СЕЛЕНОВЫЙ HP LJ 20XX</v>
          </cell>
        </row>
        <row r="876">
          <cell r="B876" t="str">
            <v>ВАЛ СЕЛЕНОВЫЙ HP LJ 24XX</v>
          </cell>
        </row>
        <row r="877">
          <cell r="B877" t="str">
            <v>ВАЛ СЕЛЕНОВЫЙ KYOSERA  FS-1116MFP</v>
          </cell>
        </row>
        <row r="878">
          <cell r="B878" t="str">
            <v>ВАЛ СЕЛЕНОВЫЙ NP 6512</v>
          </cell>
        </row>
        <row r="879">
          <cell r="B879" t="str">
            <v>ВАЛ СЕЛЕНОВЫЙ NP 7161</v>
          </cell>
        </row>
        <row r="880">
          <cell r="B880" t="str">
            <v>ВАЛЕНКИ</v>
          </cell>
        </row>
        <row r="881">
          <cell r="B881" t="str">
            <v>ВАЛЕНКИ С РЕЗИНОВОЙ ПОДОШВОЙ</v>
          </cell>
        </row>
        <row r="882">
          <cell r="B882" t="str">
            <v>ВАЛЕРИАНЫ ЭКСТРАКТ</v>
          </cell>
        </row>
        <row r="883">
          <cell r="B883" t="str">
            <v>ВАЛИДОЛ</v>
          </cell>
        </row>
        <row r="884">
          <cell r="B884" t="str">
            <v>ВАЛИК</v>
          </cell>
        </row>
        <row r="885">
          <cell r="B885" t="str">
            <v>ВАЛИК МЕХОВОЙ</v>
          </cell>
        </row>
        <row r="886">
          <cell r="B886" t="str">
            <v>ВАНТУЗ</v>
          </cell>
        </row>
        <row r="887">
          <cell r="B887" t="str">
            <v>ВАНТУЗ САНТЕХНИЧЕСКИЙ</v>
          </cell>
        </row>
        <row r="888">
          <cell r="B888" t="str">
            <v>ВАРИКАПЫ К ПРИБОР.ОБЩТЕХ.НАЗНАЧ.</v>
          </cell>
        </row>
        <row r="889">
          <cell r="B889" t="str">
            <v>ВАРИСТОР ERZV20D471</v>
          </cell>
        </row>
        <row r="890">
          <cell r="B890" t="str">
            <v>ВАТА МЕДИЦИНСКАЯ</v>
          </cell>
        </row>
        <row r="891">
          <cell r="B891" t="str">
            <v>ВАТА МИНЕРАЛЬНАЯ 1</v>
          </cell>
        </row>
        <row r="892">
          <cell r="B892" t="str">
            <v>ВАТА МИНЕРАЛЬНАЯ</v>
          </cell>
        </row>
        <row r="893">
          <cell r="B893" t="str">
            <v>ВАТМАН</v>
          </cell>
        </row>
        <row r="894">
          <cell r="B894" t="str">
            <v>ВАФЛИ</v>
          </cell>
        </row>
        <row r="895">
          <cell r="B895" t="str">
            <v>ВВОД DEСАМ 5/18</v>
          </cell>
        </row>
        <row r="896">
          <cell r="B896" t="str">
            <v>ВВОД ГИБКИЙ</v>
          </cell>
        </row>
        <row r="897">
          <cell r="B897" t="str">
            <v>ВВОД КАБЕЛЬНЫЙ JM-SIM-1250</v>
          </cell>
        </row>
        <row r="898">
          <cell r="B898" t="str">
            <v>ВЕДОМОСТЬ НА ВЫДАЧУ ГСМ А4</v>
          </cell>
        </row>
        <row r="899">
          <cell r="B899" t="str">
            <v>ВЕДОМОСТЬ ПРЕПРОВОД.К СУМКЕ ДЕН.ВЫР.</v>
          </cell>
        </row>
        <row r="900">
          <cell r="B900" t="str">
            <v>ВЕДРО ДЛЯ МУСОРА</v>
          </cell>
        </row>
        <row r="901">
          <cell r="B901" t="str">
            <v>ВЕДРО МЕТАЛЛИЧЕСКОЕ</v>
          </cell>
        </row>
        <row r="902">
          <cell r="B902" t="str">
            <v>ВЕДРО ОЦИНКОВАННОЕ</v>
          </cell>
        </row>
        <row r="903">
          <cell r="B903" t="str">
            <v>ВЕДРО ПЛАСТМАССОВОЕ</v>
          </cell>
        </row>
        <row r="904">
          <cell r="B904" t="str">
            <v>ВЕДРО ПЛАСТМАССОВОЕ 7-15Л</v>
          </cell>
        </row>
        <row r="905">
          <cell r="B905" t="str">
            <v>ВЕДРО ПОЖАРНОЕ</v>
          </cell>
        </row>
        <row r="906">
          <cell r="B906" t="str">
            <v>ВЕНИК</v>
          </cell>
        </row>
        <row r="907">
          <cell r="B907" t="str">
            <v>ВЕНТИЛЬ АВТОМОБИЛЬНЫЙ</v>
          </cell>
        </row>
        <row r="908">
          <cell r="B908" t="str">
            <v>ВЕНТИЛЬ МУФТ.БРОНЗ.D-15 РУ 10</v>
          </cell>
        </row>
        <row r="909">
          <cell r="B909" t="str">
            <v>ВЕНТИЛЬ МУФТ.БРОНЗ.D-20 РУ 10</v>
          </cell>
        </row>
        <row r="910">
          <cell r="B910" t="str">
            <v>ВЕНТИЛЬ МУФТ.БРОНЗ.D-25 РУ 10</v>
          </cell>
        </row>
        <row r="911">
          <cell r="B911" t="str">
            <v>ВЕНТИЛЬ МУФТ.БРОНЗ.D-32 РУ 10</v>
          </cell>
        </row>
        <row r="912">
          <cell r="B912" t="str">
            <v>ВЕНТИЛЬ МУФТ.БРОНЗ.D-40 РУ 10</v>
          </cell>
        </row>
        <row r="913">
          <cell r="B913" t="str">
            <v>ВЕНТИЛЬ МУФТ.ЧУГУН.D-15 РУ 10</v>
          </cell>
        </row>
        <row r="914">
          <cell r="B914" t="str">
            <v>ВЕНТИЛЬ МУФТ.ЧУГУН.D-20 РУ 10</v>
          </cell>
        </row>
        <row r="915">
          <cell r="B915" t="str">
            <v>ВЕНТИЛЬ МУФТ.ЧУГУН.D-25 РУ 16</v>
          </cell>
        </row>
        <row r="916">
          <cell r="B916" t="str">
            <v>ВЕНТИЛЬ МУФТ.ЧУГУН.D-32 РУ 10</v>
          </cell>
        </row>
        <row r="917">
          <cell r="B917" t="str">
            <v>ВЕНТИЛЬ МУФТ.ЧУГУН.D-50 РУ 10</v>
          </cell>
        </row>
        <row r="918">
          <cell r="B918" t="str">
            <v>ВЕНТИЛЬ РАЗНЫЙ</v>
          </cell>
        </row>
        <row r="919">
          <cell r="B919" t="str">
            <v>ВЕНТИЛЬ СОЛЕНОИДНЫЙ 200RB4T4</v>
          </cell>
        </row>
        <row r="920">
          <cell r="B920" t="str">
            <v>ВЕНТИЛЬ СОЛЕНОИДНЫЙ 200RB6T5</v>
          </cell>
        </row>
        <row r="921">
          <cell r="B921" t="str">
            <v>ВЕНТИЛЬ СОЛЕНОИДНЫЙ EVR 16ММ</v>
          </cell>
        </row>
        <row r="922">
          <cell r="B922" t="str">
            <v>ВЕНТИЛЬ СОЛЕНОИДНЫЙ EVR 6</v>
          </cell>
        </row>
        <row r="923">
          <cell r="B923" t="str">
            <v>ВЕНТИЛЬ ФЛАНЦЕВЫЙ Ф15</v>
          </cell>
        </row>
        <row r="924">
          <cell r="B924" t="str">
            <v>ВЕНТИЛЬ ШАРОВОЙ D-15</v>
          </cell>
        </row>
        <row r="925">
          <cell r="B925" t="str">
            <v>ВЕНТИЛЬ ШАРОВОЙ D-20</v>
          </cell>
        </row>
        <row r="926">
          <cell r="B926" t="str">
            <v>ВЕНТИЛЬ ШАРОВОЙ D-25</v>
          </cell>
        </row>
        <row r="927">
          <cell r="B927" t="str">
            <v>ВЕНТИЛЬ ШАРОВОЙ D-32</v>
          </cell>
        </row>
        <row r="928">
          <cell r="B928" t="str">
            <v>ВЕНТИЛЬ ШАРОВОЙ D-50</v>
          </cell>
        </row>
        <row r="929">
          <cell r="B929" t="str">
            <v>ВЕНТИЛЬ ШАРОВЫЙ</v>
          </cell>
        </row>
        <row r="930">
          <cell r="B930" t="str">
            <v>ВЕНТИЛЬ ЭЛ.МАГН.PANFOSS EVR 15032F1221</v>
          </cell>
        </row>
        <row r="931">
          <cell r="B931" t="str">
            <v>ВЕНТИЛЯТОР 1</v>
          </cell>
        </row>
        <row r="932">
          <cell r="B932" t="str">
            <v>ВЕНТИЛЯТОР</v>
          </cell>
        </row>
        <row r="933">
          <cell r="B933" t="str">
            <v>ВЕНТИЛЯТОР 400ММ</v>
          </cell>
        </row>
        <row r="934">
          <cell r="B934" t="str">
            <v>ВЕНТИЛЯТОР 500ММ/420ВТ</v>
          </cell>
        </row>
        <row r="935">
          <cell r="B935" t="str">
            <v>ВЕНТИЛЯТОР COOLER DEEPCOOL,SOCKET 1155</v>
          </cell>
        </row>
        <row r="936">
          <cell r="B936" t="str">
            <v>ВЕНТИЛЯТОР D 350 ММ</v>
          </cell>
        </row>
        <row r="937">
          <cell r="B937" t="str">
            <v>ВЕНТИЛЯТОР D 450 ММ</v>
          </cell>
        </row>
        <row r="938">
          <cell r="B938" t="str">
            <v>ВЕНТИЛЯТОР D 630 ММ</v>
          </cell>
        </row>
        <row r="939">
          <cell r="B939" t="str">
            <v>ВЕНТИЛЯТОР D910ММ</v>
          </cell>
        </row>
        <row r="940">
          <cell r="B940" t="str">
            <v>ВЕНТИЛЯТОР FB050-4F-V4L</v>
          </cell>
        </row>
        <row r="941">
          <cell r="B941" t="str">
            <v>ВЕНТИЛЯТОР FB063-6EK.41.-V4P</v>
          </cell>
        </row>
        <row r="942">
          <cell r="B942" t="str">
            <v>ВЕНТИЛЯТОР R3G280AF2610</v>
          </cell>
        </row>
        <row r="943">
          <cell r="B943" t="str">
            <v>ВЕНТИЛЯТОР ZIEL ABEGG FE 500</v>
          </cell>
        </row>
        <row r="944">
          <cell r="B944" t="str">
            <v>ВЕНТИЛЯТОР АТ 12/12 S</v>
          </cell>
        </row>
        <row r="945">
          <cell r="B945" t="str">
            <v>ВЕНТИЛЯТОР ВЫТЯЖНОЙ</v>
          </cell>
        </row>
        <row r="946">
          <cell r="B946" t="str">
            <v>ВЕНТИЛЯТОР НАГНЕТАТЕЛЬНЫЙ 0.8КВТ</v>
          </cell>
        </row>
        <row r="947">
          <cell r="B947" t="str">
            <v>ВЕНТИЛЯТОР ОСЕВОЙ A4E450AP</v>
          </cell>
        </row>
        <row r="948">
          <cell r="B948" t="str">
            <v>ВЕНТИЛЯТОР ОСЕВОЙ EQK 10-100-4-L</v>
          </cell>
        </row>
        <row r="949">
          <cell r="B949" t="str">
            <v>ВЕНТИЛЯТОР ОХЛАЖ.Д/ПРОЦЕС.SOCKET 1150</v>
          </cell>
        </row>
        <row r="950">
          <cell r="B950" t="str">
            <v>ВЕНТИЛЯТОР ОХЛАЖ.Д/ПРОЦЕС.SOCKET 478</v>
          </cell>
        </row>
        <row r="951">
          <cell r="B951" t="str">
            <v>ВЕНТИЛЯТОР ОХЛАЖ.Д/ПРОЦЕС.SOCKET 775</v>
          </cell>
        </row>
        <row r="952">
          <cell r="B952" t="str">
            <v>ВЕНТИЛЯТОР ОХЛАЖ.Д/ПРОЦЕС.SOCKET 939/AM2</v>
          </cell>
        </row>
        <row r="953">
          <cell r="B953" t="str">
            <v>ВЕНТИЛЯТОР ОХЛАЖД.ДЛЯ ПРОЦ-РА SOCKET1156</v>
          </cell>
        </row>
        <row r="954">
          <cell r="B954" t="str">
            <v>ВЕНТИЛЯТОР ОХЛАЖДАЮЩИЙ ДЛЯ POWER SUPPLY</v>
          </cell>
        </row>
        <row r="955">
          <cell r="B955" t="str">
            <v>ВЕНТИЛЯТОР ОХЛАЖДАЮЩИЙ ДЛЯ БЛОКА ПИТАНИЯ</v>
          </cell>
        </row>
        <row r="956">
          <cell r="B956" t="str">
            <v>ВЕНТИЛЯТОР ОХЛАЖДЕНИЯ 1204</v>
          </cell>
        </row>
        <row r="957">
          <cell r="B957" t="str">
            <v>ВЕНТИЛЯТОР ПРИТОЧНЫЙ</v>
          </cell>
        </row>
        <row r="958">
          <cell r="B958" t="str">
            <v>ВЕРЕВКА БЛОЧНАЯ</v>
          </cell>
        </row>
        <row r="959">
          <cell r="B959" t="str">
            <v>ВЕРЕВКА ПЛЕТЕНАЯ ПРЯДНАЯ</v>
          </cell>
        </row>
        <row r="960">
          <cell r="B960" t="str">
            <v>ВЕРЕВКА СТРАХОВОЧНАЯ АЛЬПИНИСТСКАЯ</v>
          </cell>
        </row>
        <row r="961">
          <cell r="B961" t="str">
            <v>ВЕРЕВКА ХОЗЯЙСТВЕННАЯ</v>
          </cell>
        </row>
        <row r="962">
          <cell r="B962" t="str">
            <v>ВЕСЫ</v>
          </cell>
        </row>
        <row r="963">
          <cell r="B963" t="str">
            <v>ВЕСЫ ЭЛЕКТРОННЫЕ</v>
          </cell>
        </row>
        <row r="964">
          <cell r="B964" t="str">
            <v>ВЕТРОВИК ДЛЯ АВТОМОБИЛЯ</v>
          </cell>
        </row>
        <row r="965">
          <cell r="B965" t="str">
            <v>ВЕШАЛКА</v>
          </cell>
        </row>
        <row r="966">
          <cell r="B966" t="str">
            <v>ВЕШАЛКА НАСТЕННАЯ МЕТАЛЛИЧЕСКАЯ</v>
          </cell>
        </row>
        <row r="967">
          <cell r="B967" t="str">
            <v>ВИБРОГАСИТЕЛЬ 3/4</v>
          </cell>
        </row>
        <row r="968">
          <cell r="B968" t="str">
            <v>ВИБРОГАСИТЕЛЬ 7/8</v>
          </cell>
        </row>
        <row r="969">
          <cell r="B969" t="str">
            <v>ВИДЕОКАМЕРА ЦВ. ВНУТРЕННЕГО ИСПОЛНЕНИЯ</v>
          </cell>
        </row>
        <row r="970">
          <cell r="B970" t="str">
            <v>ВИДЕОКАМЕРА ЦИФРОВАЯ</v>
          </cell>
        </row>
        <row r="971">
          <cell r="B971" t="str">
            <v>ВИДЕОКАМЕРА Ч/Б ИЗОБР.УЛИЧНОГО ИСПОЛНЕН</v>
          </cell>
        </row>
        <row r="972">
          <cell r="B972" t="str">
            <v>ВИДЕОКАРТА AGP 2X/4X/8X 128MB</v>
          </cell>
        </row>
        <row r="973">
          <cell r="B973" t="str">
            <v>ВИДЕОКАРТА AGP 2X/4X/8X 256MB</v>
          </cell>
        </row>
        <row r="974">
          <cell r="B974" t="str">
            <v>ВИДЕОКАРТА AGP 8X/PCI EXPRESS 1GB</v>
          </cell>
        </row>
        <row r="975">
          <cell r="B975" t="str">
            <v>ВИДЕОКАРТА AGP БЮДЖЕТНАЯ</v>
          </cell>
        </row>
        <row r="976">
          <cell r="B976" t="str">
            <v>ВИДЕОКАРТА AGP СРЕДНЕГО КЛАССА</v>
          </cell>
        </row>
        <row r="977">
          <cell r="B977" t="str">
            <v>ВИДЕОКАРТА PCI</v>
          </cell>
        </row>
        <row r="978">
          <cell r="B978" t="str">
            <v>ВИДЕОКАРТА PCI-EXPRESS БЮДЖЕТНАЯ</v>
          </cell>
        </row>
        <row r="979">
          <cell r="B979" t="str">
            <v>ВИДЕОКАРТА PCI-EXPRESS ВЫСОКОПРОИЗВОД.</v>
          </cell>
        </row>
        <row r="980">
          <cell r="B980" t="str">
            <v>ВИДЕОКАРТА PCI-EXPRESS СРЕДНЕГО КЛАССА</v>
          </cell>
        </row>
        <row r="981">
          <cell r="B981" t="str">
            <v>ВИДЕОРЕГИСТРАТОР ЦИФРОВОЙ</v>
          </cell>
        </row>
        <row r="982">
          <cell r="B982" t="str">
            <v>ВИЗИТКА ЛЕН</v>
          </cell>
        </row>
        <row r="983">
          <cell r="B983" t="str">
            <v>ВИЗИТКИ ДВУХСТОРОНИЕ</v>
          </cell>
        </row>
        <row r="984">
          <cell r="B984" t="str">
            <v>ВИЗИТНИЦА</v>
          </cell>
        </row>
        <row r="985">
          <cell r="B985" t="str">
            <v>ВИЗИТНИЦА КАРМАННАЯ</v>
          </cell>
        </row>
        <row r="986">
          <cell r="B986" t="str">
            <v>ВИЛКА</v>
          </cell>
        </row>
        <row r="987">
          <cell r="B987" t="str">
            <v>ВИЛКА КПП 5-ОЙ ПЕРЕДАЧИ УАЗ</v>
          </cell>
        </row>
        <row r="988">
          <cell r="B988" t="str">
            <v>ВИЛКА НАГРУЗОЧНАЯ (АККУМУЛЯТОРНАЯ)</v>
          </cell>
        </row>
        <row r="989">
          <cell r="B989" t="str">
            <v>ВИЛКА ПЯТОЙ ПЕРЕДАЧИ ВАЗ</v>
          </cell>
        </row>
        <row r="990">
          <cell r="B990" t="str">
            <v>ВИЛКА РУЧНОГО ТОРМОЗА</v>
          </cell>
        </row>
        <row r="991">
          <cell r="B991" t="str">
            <v>ВИЛКА СЦЕПЛЕНИЯ УАЗ</v>
          </cell>
        </row>
        <row r="992">
          <cell r="B992" t="str">
            <v>ВИЛКА ТЕЛЕФОННАЯ</v>
          </cell>
        </row>
        <row r="993">
          <cell r="B993" t="str">
            <v>ВИЛКА ТРЕХФАЗНАЯ</v>
          </cell>
        </row>
        <row r="994">
          <cell r="B994" t="str">
            <v>ВИЛКА ШТЕПСЕЛЬНАЯ</v>
          </cell>
        </row>
        <row r="995">
          <cell r="B995" t="str">
            <v>ВИЛКА ЭЛЕКТРИЧЕСКАЯ 1</v>
          </cell>
        </row>
        <row r="996">
          <cell r="B996" t="str">
            <v>ВИЛКА ЭЛЕКТРИЧЕСКАЯ</v>
          </cell>
        </row>
        <row r="997">
          <cell r="B997" t="str">
            <v>ВИЛКА ЭЛЕКТРИЧЕСКАЯ С ЗАЗЕМЛ.КОНТАКТОМ</v>
          </cell>
        </row>
        <row r="998">
          <cell r="B998" t="str">
            <v>ВИЛКИ ЭЛЕКТРИЧЕСКИЕ РАЗНЫЕ</v>
          </cell>
        </row>
        <row r="999">
          <cell r="B999" t="str">
            <v>ВИЛЫ</v>
          </cell>
        </row>
        <row r="1000">
          <cell r="B1000" t="str">
            <v>ВИНИЛ</v>
          </cell>
        </row>
        <row r="1001">
          <cell r="B1001" t="str">
            <v>ВИНТ РЕГУЛИРОВОЧНЫЙ</v>
          </cell>
        </row>
        <row r="1002">
          <cell r="B1002" t="str">
            <v>ВИНТ ФИШЕР</v>
          </cell>
        </row>
        <row r="1003">
          <cell r="B1003" t="str">
            <v>ВИНТ, ШАЙБА, ГАЙКА</v>
          </cell>
        </row>
        <row r="1004">
          <cell r="B1004" t="str">
            <v>ВИНТ-ШАЙБА М10</v>
          </cell>
        </row>
        <row r="1005">
          <cell r="B1005" t="str">
            <v>ВИНТ-ШАЙБА М6</v>
          </cell>
        </row>
        <row r="1006">
          <cell r="B1006" t="str">
            <v>ВИНТ-ШАЙБА М8</v>
          </cell>
        </row>
        <row r="1007">
          <cell r="B1007" t="str">
            <v>ВКЛАДЫШ ШАТУНА КОМПРЕССОРА ЛЕГК.АВТОМ.</v>
          </cell>
        </row>
        <row r="1008">
          <cell r="B1008" t="str">
            <v>ВКЛАДЫШИ ШАТУННЫЕ УАЗ</v>
          </cell>
        </row>
        <row r="1009">
          <cell r="B1009" t="str">
            <v>ВНЕСЕНИЕ СИ В РЕЕСТР ГСИ РК</v>
          </cell>
        </row>
        <row r="1010">
          <cell r="B1010" t="str">
            <v>ВНЕШНЯЯ ОЦЕНКА СИСТЕМЫ ВНУТР. АУДИТА</v>
          </cell>
        </row>
        <row r="1011">
          <cell r="B1011" t="str">
            <v>ВОДА ГОРЯЧАЯ ДЛЯ ТЕХНОЛОГИЧЕСКИХ НУЖД</v>
          </cell>
        </row>
        <row r="1012">
          <cell r="B1012" t="str">
            <v>ВОДА ДИСТИЛЛИРОВАННАЯ</v>
          </cell>
        </row>
        <row r="1013">
          <cell r="B1013" t="str">
            <v>ВОДА МИНЕРАЛЬНАЯ</v>
          </cell>
        </row>
        <row r="1014">
          <cell r="B1014" t="str">
            <v>ВОДА ПИТЬЕВАЯ</v>
          </cell>
        </row>
        <row r="1015">
          <cell r="B1015" t="str">
            <v>ВОДА ПИТЬЕВАЯ БУТИЛИРОВАННАЯ</v>
          </cell>
        </row>
        <row r="1016">
          <cell r="B1016" t="str">
            <v>ВОДОМАСЛООТДЕЛИТЕЛЬ КОМПРЕССОРА</v>
          </cell>
        </row>
        <row r="1017">
          <cell r="B1017" t="str">
            <v>ВОДОНАГРЕВАТЕЛЬ</v>
          </cell>
        </row>
        <row r="1018">
          <cell r="B1018" t="str">
            <v>ВОДОСТОК</v>
          </cell>
        </row>
        <row r="1019">
          <cell r="B1019" t="str">
            <v>ВОДОЭМУЛЬСИЯ</v>
          </cell>
        </row>
        <row r="1020">
          <cell r="B1020" t="str">
            <v>ВОЗДУХОВОД</v>
          </cell>
        </row>
        <row r="1021">
          <cell r="B1021" t="str">
            <v>ВОЗДУХОДУВ ЭЛЕКТРИЧЕСКИЙ</v>
          </cell>
        </row>
        <row r="1022">
          <cell r="B1022" t="str">
            <v>ВОЗДУХОЗАБОРНИК СНЕГОХОДА</v>
          </cell>
        </row>
        <row r="1023">
          <cell r="B1023" t="str">
            <v>ВОЗДУХОНАГРЕВАТЕЛЬ ЭЛЕКТРИЧЕСКИЙ</v>
          </cell>
        </row>
        <row r="1024">
          <cell r="B1024" t="str">
            <v>ВОЗМ.ЗАТРАТ ЭН/ПЕРЕД-ИМ ОРН.ЗА ПРИС К ТП</v>
          </cell>
        </row>
        <row r="1025">
          <cell r="B1025" t="str">
            <v>ВОЗМЕЩЕНИЕ РАСХОДОВ ПО КОНТЕНТУ</v>
          </cell>
        </row>
        <row r="1026">
          <cell r="B1026" t="str">
            <v>ВОЙЛОК</v>
          </cell>
        </row>
        <row r="1027">
          <cell r="B1027" t="str">
            <v>ВОЛЬТМЕТР</v>
          </cell>
        </row>
        <row r="1028">
          <cell r="B1028" t="str">
            <v>ВОРОНКА</v>
          </cell>
        </row>
        <row r="1029">
          <cell r="B1029" t="str">
            <v>ВОРОНКА С СЕТКОЙ</v>
          </cell>
        </row>
        <row r="1030">
          <cell r="B1030" t="str">
            <v>ВОРОТА ГАРАЖНЫЕ</v>
          </cell>
        </row>
        <row r="1031">
          <cell r="B1031" t="str">
            <v>ВОРОТА МЕТАЛЛИЧЕСКИЕ</v>
          </cell>
        </row>
        <row r="1032">
          <cell r="B1032" t="str">
            <v>ВОСК</v>
          </cell>
        </row>
        <row r="1033">
          <cell r="B1033" t="str">
            <v>ВОССТАНОВ-Е ПОКРЫТИЯ ПОСЛЕ РЕМОНТ. РАБОТ</v>
          </cell>
        </row>
        <row r="1034">
          <cell r="B1034" t="str">
            <v>ВОССТАНОВЛЕНИЕ ПО/ИС В СЛУЧАЕ АВАРИИ</v>
          </cell>
        </row>
        <row r="1035">
          <cell r="B1035" t="str">
            <v>ВСТАВКА ДЛЯ СМЕСИТЕЛЯ</v>
          </cell>
        </row>
        <row r="1036">
          <cell r="B1036" t="str">
            <v>ВСТАВКА ПЛАВКАЯ ПН2У3 100А</v>
          </cell>
        </row>
        <row r="1037">
          <cell r="B1037" t="str">
            <v>ВСТАВКА ПЛАВКАЯ ПН2У3 400А</v>
          </cell>
        </row>
        <row r="1038">
          <cell r="B1038" t="str">
            <v>ВСТАВКА ПЛАВКАЯ ПН2У3 630А</v>
          </cell>
        </row>
        <row r="1039">
          <cell r="B1039" t="str">
            <v>ВСТАВКА СОПЛОВАЯ №5</v>
          </cell>
        </row>
        <row r="1040">
          <cell r="B1040" t="str">
            <v>ВСТАВКИ ПЛАВКИЕ РАЗНЫЕ</v>
          </cell>
        </row>
        <row r="1041">
          <cell r="B1041" t="str">
            <v>ВТУЛКА</v>
          </cell>
        </row>
        <row r="1042">
          <cell r="B1042" t="str">
            <v>ВТУЛКА HP LJ 3005</v>
          </cell>
        </row>
        <row r="1043">
          <cell r="B1043" t="str">
            <v>ВТУЛКА АМОРТИЗАТОРА TOYOTA</v>
          </cell>
        </row>
        <row r="1044">
          <cell r="B1044" t="str">
            <v>ВТУЛКА АМОРТИЗАТОРА УАЗ</v>
          </cell>
        </row>
        <row r="1045">
          <cell r="B1045" t="str">
            <v>ВТУЛКА АМОРТИЗАТОРНАЯ ГАЗ</v>
          </cell>
        </row>
        <row r="1046">
          <cell r="B1046" t="str">
            <v>ВТУЛКА ГАЙКИ ВРАЩАТЕЛЯ БКМ</v>
          </cell>
        </row>
        <row r="1047">
          <cell r="B1047" t="str">
            <v>ВТУЛКА ДЛЯ А/М DAMAS</v>
          </cell>
        </row>
        <row r="1048">
          <cell r="B1048" t="str">
            <v>ВТУЛКА ДЛЯ ЛЕГК.АВТОМ.</v>
          </cell>
        </row>
        <row r="1049">
          <cell r="B1049" t="str">
            <v>ВТУЛКА ЗАПОРНАЯ ВАЗ</v>
          </cell>
        </row>
        <row r="1050">
          <cell r="B1050" t="str">
            <v>ВТУЛКА МОНТАЖНАЯ ДЛЯ ГИПСОКАРТОНА</v>
          </cell>
        </row>
        <row r="1051">
          <cell r="B1051" t="str">
            <v>ВТУЛКА РЕАКТИВНОЙ ТЯГИ ВАЗ</v>
          </cell>
        </row>
        <row r="1052">
          <cell r="B1052" t="str">
            <v>ВТУЛКА РЕССОРНАЯ ГАЗ-53</v>
          </cell>
        </row>
        <row r="1053">
          <cell r="B1053" t="str">
            <v>ВТУЛКА РЕССОРНАЯ УАЗ</v>
          </cell>
        </row>
        <row r="1054">
          <cell r="B1054" t="str">
            <v>ВТУЛКА РЕССОРЫ FAW СА</v>
          </cell>
        </row>
        <row r="1055">
          <cell r="B1055" t="str">
            <v>ВТУЛКА РЕССОРЫ ВАЗ</v>
          </cell>
        </row>
        <row r="1056">
          <cell r="B1056" t="str">
            <v>ВТУЛКА СТАБИЛИЗАТОРА</v>
          </cell>
        </row>
        <row r="1057">
          <cell r="B1057" t="str">
            <v>ВТУЛКА СТАБИЛИЗАТОРА TOYOTA</v>
          </cell>
        </row>
        <row r="1058">
          <cell r="B1058" t="str">
            <v>ВТУЛКА СТАБИЛИЗАТОРА ВАЗ</v>
          </cell>
        </row>
        <row r="1059">
          <cell r="B1059" t="str">
            <v>ВТУЛКА УАЗ</v>
          </cell>
        </row>
        <row r="1060">
          <cell r="B1060" t="str">
            <v>ВТЫЧНОЙ МОДУЛЬ БРШ4_ZP</v>
          </cell>
        </row>
        <row r="1061">
          <cell r="B1061" t="str">
            <v>ВЫВЕСКА</v>
          </cell>
        </row>
        <row r="1062">
          <cell r="B1062" t="str">
            <v>ВЫВОЗ МУСОРА</v>
          </cell>
        </row>
        <row r="1063">
          <cell r="B1063" t="str">
            <v>ВЫКЛЮЧАТЕЛЬ 1-КЛАВИШНЫЙ 1</v>
          </cell>
        </row>
        <row r="1064">
          <cell r="B1064" t="str">
            <v>ВЫКЛЮЧАТЕЛЬ 1-КЛАВИШНЫЙ</v>
          </cell>
        </row>
        <row r="1065">
          <cell r="B1065" t="str">
            <v>ВЫКЛЮЧАТЕЛЬ 1Р., ОТ 01А ДО 4А</v>
          </cell>
        </row>
        <row r="1066">
          <cell r="B1066" t="str">
            <v>ВЫКЛЮЧАТЕЛЬ 2-КЛАВИШНЫЙ 1</v>
          </cell>
        </row>
        <row r="1067">
          <cell r="B1067" t="str">
            <v>ВЫКЛЮЧАТЕЛЬ 2-КЛАВИШНЫЙ</v>
          </cell>
        </row>
        <row r="1068">
          <cell r="B1068" t="str">
            <v>ВЫКЛЮЧАТЕЛЬ АВ 3Р 800А</v>
          </cell>
        </row>
        <row r="1069">
          <cell r="B1069" t="str">
            <v>ВЫКЛЮЧАТЕЛЬ АВТ 3Р 125А</v>
          </cell>
        </row>
        <row r="1070">
          <cell r="B1070" t="str">
            <v>ВЫКЛЮЧАТЕЛЬ АВТ 3Р 320А</v>
          </cell>
        </row>
        <row r="1071">
          <cell r="B1071" t="str">
            <v>ВЫКЛЮЧАТЕЛЬ АВТ. 2Р 5А</v>
          </cell>
        </row>
        <row r="1072">
          <cell r="B1072" t="str">
            <v>ВЫКЛЮЧАТЕЛЬ АВТ. 4P 100A</v>
          </cell>
        </row>
        <row r="1073">
          <cell r="B1073" t="str">
            <v>ВЫКЛЮЧАТЕЛЬ АВТ. АЕ 2046 80А</v>
          </cell>
        </row>
        <row r="1074">
          <cell r="B1074" t="str">
            <v>ВЫКЛЮЧАТЕЛЬ АВТ.1Р 100A/40КА</v>
          </cell>
        </row>
        <row r="1075">
          <cell r="B1075" t="str">
            <v>ВЫКЛЮЧАТЕЛЬ АВТ.1Р 10A/2.5КА</v>
          </cell>
        </row>
        <row r="1076">
          <cell r="B1076" t="str">
            <v>ВЫКЛЮЧАТЕЛЬ АВТ.1Р 10A/25КА</v>
          </cell>
        </row>
        <row r="1077">
          <cell r="B1077" t="str">
            <v>ВЫКЛЮЧАТЕЛЬ АВТ.1Р 10А</v>
          </cell>
        </row>
        <row r="1078">
          <cell r="B1078" t="str">
            <v>ВЫКЛЮЧАТЕЛЬ АВТ.1Р 120А</v>
          </cell>
        </row>
        <row r="1079">
          <cell r="B1079" t="str">
            <v>ВЫКЛЮЧАТЕЛЬ АВТ.1Р 16A/2.5КА</v>
          </cell>
        </row>
        <row r="1080">
          <cell r="B1080" t="str">
            <v>ВЫКЛЮЧАТЕЛЬ АВТ.1Р 16A/25КА</v>
          </cell>
        </row>
        <row r="1081">
          <cell r="B1081" t="str">
            <v>ВЫКЛЮЧАТЕЛЬ АВТ.1Р 16A/40КА</v>
          </cell>
        </row>
        <row r="1082">
          <cell r="B1082" t="str">
            <v>ВЫКЛЮЧАТЕЛЬ АВТ.1Р 16А</v>
          </cell>
        </row>
        <row r="1083">
          <cell r="B1083" t="str">
            <v>ВЫКЛЮЧАТЕЛЬ АВТ.1Р 20A/2.5КА</v>
          </cell>
        </row>
        <row r="1084">
          <cell r="B1084" t="str">
            <v>ВЫКЛЮЧАТЕЛЬ АВТ.1Р 20A/25КА</v>
          </cell>
        </row>
        <row r="1085">
          <cell r="B1085" t="str">
            <v>ВЫКЛЮЧАТЕЛЬ АВТ.1Р 25A/2.5КА</v>
          </cell>
        </row>
        <row r="1086">
          <cell r="B1086" t="str">
            <v>ВЫКЛЮЧАТЕЛЬ АВТ.1Р 25A/25КА</v>
          </cell>
        </row>
        <row r="1087">
          <cell r="B1087" t="str">
            <v>ВЫКЛЮЧАТЕЛЬ АВТ.1Р 25A/40КА</v>
          </cell>
        </row>
        <row r="1088">
          <cell r="B1088" t="str">
            <v>ВЫКЛЮЧАТЕЛЬ АВТ.1Р 25А</v>
          </cell>
        </row>
        <row r="1089">
          <cell r="B1089" t="str">
            <v>ВЫКЛЮЧАТЕЛЬ АВТ.1Р 32A/2.5КА</v>
          </cell>
        </row>
        <row r="1090">
          <cell r="B1090" t="str">
            <v>ВЫКЛЮЧАТЕЛЬ АВТ.1Р 32A/25КА</v>
          </cell>
        </row>
        <row r="1091">
          <cell r="B1091" t="str">
            <v>ВЫКЛЮЧАТЕЛЬ АВТ.1Р 32А</v>
          </cell>
        </row>
        <row r="1092">
          <cell r="B1092" t="str">
            <v>ВЫКЛЮЧАТЕЛЬ АВТ.1Р 40A/2.5КА</v>
          </cell>
        </row>
        <row r="1093">
          <cell r="B1093" t="str">
            <v>ВЫКЛЮЧАТЕЛЬ АВТ.1Р 40A/25КА</v>
          </cell>
        </row>
        <row r="1094">
          <cell r="B1094" t="str">
            <v>ВЫКЛЮЧАТЕЛЬ АВТ.1Р 50A/2.5КА</v>
          </cell>
        </row>
        <row r="1095">
          <cell r="B1095" t="str">
            <v>ВЫКЛЮЧАТЕЛЬ АВТ.1Р 50A/25КА</v>
          </cell>
        </row>
        <row r="1096">
          <cell r="B1096" t="str">
            <v>ВЫКЛЮЧАТЕЛЬ АВТ.1Р 50A/40КА</v>
          </cell>
        </row>
        <row r="1097">
          <cell r="B1097" t="str">
            <v>ВЫКЛЮЧАТЕЛЬ АВТ.1Р 63A/2.5КА</v>
          </cell>
        </row>
        <row r="1098">
          <cell r="B1098" t="str">
            <v>ВЫКЛЮЧАТЕЛЬ АВТ.1Р 63A/25КА</v>
          </cell>
        </row>
        <row r="1099">
          <cell r="B1099" t="str">
            <v>ВЫКЛЮЧАТЕЛЬ АВТ.1Р 63A/40КА</v>
          </cell>
        </row>
        <row r="1100">
          <cell r="B1100" t="str">
            <v>ВЫКЛЮЧАТЕЛЬ АВТ.1Р 63А</v>
          </cell>
        </row>
        <row r="1101">
          <cell r="B1101" t="str">
            <v>ВЫКЛЮЧАТЕЛЬ АВТ.1Р 6A</v>
          </cell>
        </row>
        <row r="1102">
          <cell r="B1102" t="str">
            <v>ВЫКЛЮЧАТЕЛЬ АВТ.1Р 6A/2.5КА</v>
          </cell>
        </row>
        <row r="1103">
          <cell r="B1103" t="str">
            <v>ВЫКЛЮЧАТЕЛЬ АВТ.1Р N 5SQ2170-2YA B 20А</v>
          </cell>
        </row>
        <row r="1104">
          <cell r="B1104" t="str">
            <v>ВЫКЛЮЧАТЕЛЬ АВТ.1Р N 5SQ2170-2YA32</v>
          </cell>
        </row>
        <row r="1105">
          <cell r="B1105" t="str">
            <v>ВЫКЛЮЧАТЕЛЬ АВТ.1Р N 5SQ2170-2YA40</v>
          </cell>
        </row>
        <row r="1106">
          <cell r="B1106" t="str">
            <v>ВЫКЛЮЧАТЕЛЬ АВТ.2Р 10A/2.5КА</v>
          </cell>
        </row>
        <row r="1107">
          <cell r="B1107" t="str">
            <v>ВЫКЛЮЧАТЕЛЬ АВТ.2Р 16A/2.5КА</v>
          </cell>
        </row>
        <row r="1108">
          <cell r="B1108" t="str">
            <v>ВЫКЛЮЧАТЕЛЬ АВТ.2Р 20A/2.5КА</v>
          </cell>
        </row>
        <row r="1109">
          <cell r="B1109" t="str">
            <v>ВЫКЛЮЧАТЕЛЬ АВТ.2Р 25A/2.5КА</v>
          </cell>
        </row>
        <row r="1110">
          <cell r="B1110" t="str">
            <v>ВЫКЛЮЧАТЕЛЬ АВТ.2Р 32/2.5КАA</v>
          </cell>
        </row>
        <row r="1111">
          <cell r="B1111" t="str">
            <v>ВЫКЛЮЧАТЕЛЬ АВТ.2Р 40A/2.5КА</v>
          </cell>
        </row>
        <row r="1112">
          <cell r="B1112" t="str">
            <v>ВЫКЛЮЧАТЕЛЬ АВТ.3P ND 2370-2 YA 40C 40А</v>
          </cell>
        </row>
        <row r="1113">
          <cell r="B1113" t="str">
            <v>ВЫКЛЮЧАТЕЛЬ АВТ.3P ND 2370-2 YA 63C 63А</v>
          </cell>
        </row>
        <row r="1114">
          <cell r="B1114" t="str">
            <v>ВЫКЛЮЧАТЕЛЬ АВТ.3P ND 4391-7C 100А</v>
          </cell>
        </row>
        <row r="1115">
          <cell r="B1115" t="str">
            <v>ВЫКЛЮЧАТЕЛЬ АВТ.3Р 100А</v>
          </cell>
        </row>
        <row r="1116">
          <cell r="B1116" t="str">
            <v>ВЫКЛЮЧАТЕЛЬ АВТ.3Р 100А/25КА</v>
          </cell>
        </row>
        <row r="1117">
          <cell r="B1117" t="str">
            <v>ВЫКЛЮЧАТЕЛЬ АВТ.3Р 100А/65КА</v>
          </cell>
        </row>
        <row r="1118">
          <cell r="B1118" t="str">
            <v>ВЫКЛЮЧАТЕЛЬ АВТ.3Р 125А/25КA</v>
          </cell>
        </row>
        <row r="1119">
          <cell r="B1119" t="str">
            <v>ВЫКЛЮЧАТЕЛЬ АВТ.3Р 160A/2.5КА</v>
          </cell>
        </row>
        <row r="1120">
          <cell r="B1120" t="str">
            <v>ВЫКЛЮЧАТЕЛЬ АВТ.3Р 160А/25КА</v>
          </cell>
        </row>
        <row r="1121">
          <cell r="B1121" t="str">
            <v>ВЫКЛЮЧАТЕЛЬ АВТ.3Р 16A/2.5КА</v>
          </cell>
        </row>
        <row r="1122">
          <cell r="B1122" t="str">
            <v>ВЫКЛЮЧАТЕЛЬ АВТ.3Р 16A/25КА</v>
          </cell>
        </row>
        <row r="1123">
          <cell r="B1123" t="str">
            <v>ВЫКЛЮЧАТЕЛЬ АВТ.3Р 20A/2.5КА</v>
          </cell>
        </row>
        <row r="1124">
          <cell r="B1124" t="str">
            <v>ВЫКЛЮЧАТЕЛЬ АВТ.3Р 20A/25КА</v>
          </cell>
        </row>
        <row r="1125">
          <cell r="B1125" t="str">
            <v>ВЫКЛЮЧАТЕЛЬ АВТ.3Р 250А/65КА</v>
          </cell>
        </row>
        <row r="1126">
          <cell r="B1126" t="str">
            <v>ВЫКЛЮЧАТЕЛЬ АВТ.3Р 25A/2.5КА</v>
          </cell>
        </row>
        <row r="1127">
          <cell r="B1127" t="str">
            <v>ВЫКЛЮЧАТЕЛЬ АВТ.3Р 25A/25КА</v>
          </cell>
        </row>
        <row r="1128">
          <cell r="B1128" t="str">
            <v>ВЫКЛЮЧАТЕЛЬ АВТ.3Р 32А/2.5КА</v>
          </cell>
        </row>
        <row r="1129">
          <cell r="B1129" t="str">
            <v>ВЫКЛЮЧАТЕЛЬ АВТ.3Р 32А/2.5КАA</v>
          </cell>
        </row>
        <row r="1130">
          <cell r="B1130" t="str">
            <v>ВЫКЛЮЧАТЕЛЬ АВТ.3Р 32А/25КA</v>
          </cell>
        </row>
        <row r="1131">
          <cell r="B1131" t="str">
            <v>ВЫКЛЮЧАТЕЛЬ АВТ.3Р 400А/40КА</v>
          </cell>
        </row>
        <row r="1132">
          <cell r="B1132" t="str">
            <v>ВЫКЛЮЧАТЕЛЬ АВТ.3Р 400А/65КА</v>
          </cell>
        </row>
        <row r="1133">
          <cell r="B1133" t="str">
            <v>ВЫКЛЮЧАТЕЛЬ АВТ.3Р 40A/2.5КА</v>
          </cell>
        </row>
        <row r="1134">
          <cell r="B1134" t="str">
            <v>ВЫКЛЮЧАТЕЛЬ АВТ.3Р 40A/25КА</v>
          </cell>
        </row>
        <row r="1135">
          <cell r="B1135" t="str">
            <v>ВЫКЛЮЧАТЕЛЬ АВТ.3Р 40A/40КА</v>
          </cell>
        </row>
        <row r="1136">
          <cell r="B1136" t="str">
            <v>ВЫКЛЮЧАТЕЛЬ АВТ.3Р 50A/2.5КА</v>
          </cell>
        </row>
        <row r="1137">
          <cell r="B1137" t="str">
            <v>ВЫКЛЮЧАТЕЛЬ АВТ.3Р 50А</v>
          </cell>
        </row>
        <row r="1138">
          <cell r="B1138" t="str">
            <v>ВЫКЛЮЧАТЕЛЬ АВТ.3Р 5SQ 100А</v>
          </cell>
        </row>
        <row r="1139">
          <cell r="B1139" t="str">
            <v>ВЫКЛЮЧАТЕЛЬ АВТ.3Р 5SQ 16А</v>
          </cell>
        </row>
        <row r="1140">
          <cell r="B1140" t="str">
            <v>ВЫКЛЮЧАТЕЛЬ АВТ.3Р 5SQ 32А</v>
          </cell>
        </row>
        <row r="1141">
          <cell r="B1141" t="str">
            <v>ВЫКЛЮЧАТЕЛЬ АВТ.3Р 630А/65КА</v>
          </cell>
        </row>
        <row r="1142">
          <cell r="B1142" t="str">
            <v>ВЫКЛЮЧАТЕЛЬ АВТ.3Р 63А 6КА</v>
          </cell>
        </row>
        <row r="1143">
          <cell r="B1143" t="str">
            <v>ВЫКЛЮЧАТЕЛЬ АВТ.3Р 63А/2.5КА</v>
          </cell>
        </row>
        <row r="1144">
          <cell r="B1144" t="str">
            <v>ВЫКЛЮЧАТЕЛЬ АВТ.3Р 63А/25КА</v>
          </cell>
        </row>
        <row r="1145">
          <cell r="B1145" t="str">
            <v>ВЫКЛЮЧАТЕЛЬ АВТ.3Р 63А/40КА</v>
          </cell>
        </row>
        <row r="1146">
          <cell r="B1146" t="str">
            <v>ВЫКЛЮЧАТЕЛЬ АВТ.3Р 63А/65КА</v>
          </cell>
        </row>
        <row r="1147">
          <cell r="B1147" t="str">
            <v>ВЫКЛЮЧАТЕЛЬ АВТ.3Р 80А/40КА</v>
          </cell>
        </row>
        <row r="1148">
          <cell r="B1148" t="str">
            <v>ВЫКЛЮЧАТЕЛЬ АВТ.4Р 50A</v>
          </cell>
        </row>
        <row r="1149">
          <cell r="B1149" t="str">
            <v>ВЫКЛЮЧАТЕЛЬ АВТ.АE 3Р 250А</v>
          </cell>
        </row>
        <row r="1150">
          <cell r="B1150" t="str">
            <v>ВЫКЛЮЧАТЕЛЬ АВТ.АЕ1031 16А</v>
          </cell>
        </row>
        <row r="1151">
          <cell r="B1151" t="str">
            <v>ВЫКЛЮЧАТЕЛЬ АВТ.АЕ1031 25А</v>
          </cell>
        </row>
        <row r="1152">
          <cell r="B1152" t="str">
            <v>ВЫКЛЮЧАТЕЛЬ АВТ.АЕ2046 100А</v>
          </cell>
        </row>
        <row r="1153">
          <cell r="B1153" t="str">
            <v>ВЫКЛЮЧАТЕЛЬ АВТ.АЕ2046 63А</v>
          </cell>
        </row>
        <row r="1154">
          <cell r="B1154" t="str">
            <v>ВЫКЛЮЧАТЕЛЬ АВТ.АП50Б 50А</v>
          </cell>
        </row>
        <row r="1155">
          <cell r="B1155" t="str">
            <v>ВЫКЛЮЧАТЕЛЬ АВТ.ВА6929 16А</v>
          </cell>
        </row>
        <row r="1156">
          <cell r="B1156" t="str">
            <v>ВЫКЛЮЧАТЕЛЬ АВТ.ВА6929 32А</v>
          </cell>
        </row>
        <row r="1157">
          <cell r="B1157" t="str">
            <v>ВЫКЛЮЧАТЕЛЬ АВТ.ОСВЕЩЕНИЯ</v>
          </cell>
        </row>
        <row r="1158">
          <cell r="B1158" t="str">
            <v>ВЫКЛЮЧАТЕЛЬ АВТОМАТИЧЕСКИЙ 16A 80VDC</v>
          </cell>
        </row>
        <row r="1159">
          <cell r="B1159" t="str">
            <v>ВЫКЛЮЧАТЕЛЬ АВТОМАТИЧЕСКИЙ 50А 80VDC</v>
          </cell>
        </row>
        <row r="1160">
          <cell r="B1160" t="str">
            <v>ВЫКЛЮЧАТЕЛЬ КОНЦЕВОЙ</v>
          </cell>
        </row>
        <row r="1161">
          <cell r="B1161" t="str">
            <v>ВЫКЛЮЧАТЕЛЬ О/У ГЕРМЕТИЧНЫЙ</v>
          </cell>
        </row>
        <row r="1162">
          <cell r="B1162" t="str">
            <v>ВЫКЛЮЧАТЕЛЬ О/У ДВУХКЛАВИШНЫЙ</v>
          </cell>
        </row>
        <row r="1163">
          <cell r="B1163" t="str">
            <v>ВЫКЛЮЧАТЕЛЬ О/У ОДНОКЛАВИШНЫЙ</v>
          </cell>
        </row>
        <row r="1164">
          <cell r="B1164" t="str">
            <v>ВЫКЛЮЧАТЕЛЬ ОБОГРЕВА СИДЕНЬЯ</v>
          </cell>
        </row>
        <row r="1165">
          <cell r="B1165" t="str">
            <v>ВЫКЛЮЧАТЕЛЬ ОСВЕЩЕНИЯ РЕГУЛИРУЕМЫЙ</v>
          </cell>
        </row>
        <row r="1166">
          <cell r="B1166" t="str">
            <v>ВЫКЛЮЧАТЕЛЬ ПАКЕТНЫЙ 2*25А</v>
          </cell>
        </row>
        <row r="1167">
          <cell r="B1167" t="str">
            <v>ВЫКЛЮЧАТЕЛЬ С/У ДВУХКЛАВИШНЫЙ</v>
          </cell>
        </row>
        <row r="1168">
          <cell r="B1168" t="str">
            <v>ВЫКЛЮЧАТЕЛЬ С/У ОДНОКЛАВИШНЫЙ</v>
          </cell>
        </row>
        <row r="1169">
          <cell r="B1169" t="str">
            <v>ВЫПОЛНЕНИЕ УСТАН. FTTH ПОДРЯД.СПОСОБОМ</v>
          </cell>
        </row>
        <row r="1170">
          <cell r="B1170" t="str">
            <v>ВЫПРЯМИТЕЛЬ 48В/28А</v>
          </cell>
        </row>
        <row r="1171">
          <cell r="B1171" t="str">
            <v>ВЫПРЯМИТЕЛЬ DPR 600B-48</v>
          </cell>
        </row>
        <row r="1172">
          <cell r="B1172" t="str">
            <v>ГАЗ</v>
          </cell>
        </row>
        <row r="1173">
          <cell r="B1173" t="str">
            <v>ГАЗ ПРИРОДНЫЙ</v>
          </cell>
        </row>
        <row r="1174">
          <cell r="B1174" t="str">
            <v>ГАЗ ПРОПАН</v>
          </cell>
        </row>
        <row r="1175">
          <cell r="B1175" t="str">
            <v>ГАЗ СЖИЖЕННЫЙ</v>
          </cell>
        </row>
        <row r="1176">
          <cell r="B1176" t="str">
            <v>ГАЗ ТРАССИРУЮЩИЙ</v>
          </cell>
        </row>
        <row r="1177">
          <cell r="B1177" t="str">
            <v>ГАЗОАНАЛИЗАТОР</v>
          </cell>
        </row>
        <row r="1178">
          <cell r="B1178" t="str">
            <v>ГАЗОРАЗРЯДНИК 3-Х ПОЛЮСНЫЙ</v>
          </cell>
        </row>
        <row r="1179">
          <cell r="B1179" t="str">
            <v>ГАЗПАТРОН-З/Ч К КРЕСЛУ</v>
          </cell>
        </row>
        <row r="1180">
          <cell r="B1180" t="str">
            <v>ГАЗ-ПРОПАН</v>
          </cell>
        </row>
        <row r="1181">
          <cell r="B1181" t="str">
            <v>ГАЙКА 1</v>
          </cell>
        </row>
        <row r="1182">
          <cell r="B1182" t="str">
            <v>ГАЙКА</v>
          </cell>
        </row>
        <row r="1183">
          <cell r="B1183" t="str">
            <v>ГАЙКА 12ММ</v>
          </cell>
        </row>
        <row r="1184">
          <cell r="B1184" t="str">
            <v>ГАЙКА 16ММ</v>
          </cell>
        </row>
        <row r="1185">
          <cell r="B1185" t="str">
            <v>ГАЙКА 18 ММ</v>
          </cell>
        </row>
        <row r="1186">
          <cell r="B1186" t="str">
            <v>ГАЙКА КОРПУСА ВРАЩАТЕЛЯ БКМ</v>
          </cell>
        </row>
        <row r="1187">
          <cell r="B1187" t="str">
            <v>ГАЙКА ШЕСТИГРАННАЯ</v>
          </cell>
        </row>
        <row r="1188">
          <cell r="B1188" t="str">
            <v>ГАЙКА ШЕСТИГРАННАЯ D-6ММ</v>
          </cell>
        </row>
        <row r="1189">
          <cell r="B1189" t="str">
            <v>ГАЙКА ШЕСТИГРАННАЯ D-8 ММ</v>
          </cell>
        </row>
        <row r="1190">
          <cell r="B1190" t="str">
            <v>ГАЛСТУК</v>
          </cell>
        </row>
        <row r="1191">
          <cell r="B1191" t="str">
            <v>ГАЛТЕЛИ</v>
          </cell>
        </row>
        <row r="1192">
          <cell r="B1192" t="str">
            <v>ГАНТЕЛИ  3КГ.</v>
          </cell>
        </row>
        <row r="1193">
          <cell r="B1193" t="str">
            <v>ГАНТЕЛИ 2КГ.</v>
          </cell>
        </row>
        <row r="1194">
          <cell r="B1194" t="str">
            <v>ГАРНИТУРА (НАУШНИК+МИКРОФОН)</v>
          </cell>
        </row>
        <row r="1195">
          <cell r="B1195" t="str">
            <v>ГАРНИТУРА ДУШЕВАЯ</v>
          </cell>
        </row>
        <row r="1196">
          <cell r="B1196" t="str">
            <v>ГАРНИТУРА ТЕЛЕФОННАЯ</v>
          </cell>
        </row>
        <row r="1197">
          <cell r="B1197" t="str">
            <v>ГВОЗДИ</v>
          </cell>
        </row>
        <row r="1198">
          <cell r="B1198" t="str">
            <v>ГВОЗДИ L-100ММ</v>
          </cell>
        </row>
        <row r="1199">
          <cell r="B1199" t="str">
            <v>ГВОЗДИ L-10ММ</v>
          </cell>
        </row>
        <row r="1200">
          <cell r="B1200" t="str">
            <v>ГВОЗДИ L-120ММ</v>
          </cell>
        </row>
        <row r="1201">
          <cell r="B1201" t="str">
            <v>ГВОЗДИ L-150ММ</v>
          </cell>
        </row>
        <row r="1202">
          <cell r="B1202" t="str">
            <v>ГВОЗДИ L-15ММ</v>
          </cell>
        </row>
        <row r="1203">
          <cell r="B1203" t="str">
            <v>ГВОЗДИ L-200ММ</v>
          </cell>
        </row>
        <row r="1204">
          <cell r="B1204" t="str">
            <v>ГВОЗДИ L-20ММ</v>
          </cell>
        </row>
        <row r="1205">
          <cell r="B1205" t="str">
            <v>ГВОЗДИ L-25ММ</v>
          </cell>
        </row>
        <row r="1206">
          <cell r="B1206" t="str">
            <v>ГВОЗДИ L-30ММ</v>
          </cell>
        </row>
        <row r="1207">
          <cell r="B1207" t="str">
            <v>ГВОЗДИ L-40ММ</v>
          </cell>
        </row>
        <row r="1208">
          <cell r="B1208" t="str">
            <v>ГВОЗДИ L-50ММ</v>
          </cell>
        </row>
        <row r="1209">
          <cell r="B1209" t="str">
            <v>ГВОЗДИ L-60ММ</v>
          </cell>
        </row>
        <row r="1210">
          <cell r="B1210" t="str">
            <v>ГВОЗДИ L-70ММ</v>
          </cell>
        </row>
        <row r="1211">
          <cell r="B1211" t="str">
            <v>ГВОЗДИ L-80ММ</v>
          </cell>
        </row>
        <row r="1212">
          <cell r="B1212" t="str">
            <v>ГВОЗДИ L-90ММ</v>
          </cell>
        </row>
        <row r="1213">
          <cell r="B1213" t="str">
            <v>ГВОЗДИ ЖИДКИЕ</v>
          </cell>
        </row>
        <row r="1214">
          <cell r="B1214" t="str">
            <v>ГВОЗДИ РАЗНЫЕ</v>
          </cell>
        </row>
        <row r="1215">
          <cell r="B1215" t="str">
            <v>ГВОЗДИ СТРОИТЕЛЬНЫЕ</v>
          </cell>
        </row>
        <row r="1216">
          <cell r="B1216" t="str">
            <v>ГВОЗДОДЕР</v>
          </cell>
        </row>
        <row r="1217">
          <cell r="B1217" t="str">
            <v>ГВОЗДЬ ФИНИШНЫЙ</v>
          </cell>
        </row>
        <row r="1218">
          <cell r="B1218" t="str">
            <v>ГЕЛЬ 1500ГР</v>
          </cell>
        </row>
        <row r="1219">
          <cell r="B1219" t="str">
            <v>ГЕЛЬ 250ГР</v>
          </cell>
        </row>
        <row r="1220">
          <cell r="B1220" t="str">
            <v>ГЕЛЬ 266ГР 292МЛ</v>
          </cell>
        </row>
        <row r="1221">
          <cell r="B1221" t="str">
            <v>ГЕЛЬ 350ГР 385МЛ</v>
          </cell>
        </row>
        <row r="1222">
          <cell r="B1222" t="str">
            <v>ГЕЛЬ 82ГР 90МЛ</v>
          </cell>
        </row>
        <row r="1223">
          <cell r="B1223" t="str">
            <v>ГЕЛЬ 8882 292 МЛ. ПАКЕТ Е</v>
          </cell>
        </row>
        <row r="1224">
          <cell r="B1224" t="str">
            <v>ГЕЛЬ 8882 90 МЛ. ПАКЕТ А</v>
          </cell>
        </row>
        <row r="1225">
          <cell r="B1225" t="str">
            <v>ГЕЛЬ АНТИСЕПТИЧЕСКИЙ</v>
          </cell>
        </row>
        <row r="1226">
          <cell r="B1226" t="str">
            <v>ГЕЛЬ ДЛЯ СМЫВКИ ГИДРОФОБНОГО ЗАПОЛНИТЕЛЯ</v>
          </cell>
        </row>
        <row r="1227">
          <cell r="B1227" t="str">
            <v>ГЕНЕРАТОР  ШЕВРОЛЕТ ЛАЧЕТТИ</v>
          </cell>
        </row>
        <row r="1228">
          <cell r="B1228" t="str">
            <v>ГЕНЕРАТОР 3-ФАЗ. 1000 ВТ</v>
          </cell>
        </row>
        <row r="1229">
          <cell r="B1229" t="str">
            <v>ГЕНЕРАТОР DAMAS</v>
          </cell>
        </row>
        <row r="1230">
          <cell r="B1230" t="str">
            <v>ГЕНЕРАТОР TOYOTA CAMRY</v>
          </cell>
        </row>
        <row r="1231">
          <cell r="B1231" t="str">
            <v>ГЕНЕРАТОР TOYOTA PRADO</v>
          </cell>
        </row>
        <row r="1232">
          <cell r="B1232" t="str">
            <v>ГЕНЕРАТОР АЦИТИЛЕНОВЫЙ</v>
          </cell>
        </row>
        <row r="1233">
          <cell r="B1233" t="str">
            <v>ГЕНЕРАТОР ВАЗ-2104</v>
          </cell>
        </row>
        <row r="1234">
          <cell r="B1234" t="str">
            <v>ГЕНЕРАТОР ВАЗ-2106</v>
          </cell>
        </row>
        <row r="1235">
          <cell r="B1235" t="str">
            <v>ГЕНЕРАТОР ВАЗ-2107</v>
          </cell>
        </row>
        <row r="1236">
          <cell r="B1236" t="str">
            <v>ГЕНЕРАТОР ВАЗ-21099</v>
          </cell>
        </row>
        <row r="1237">
          <cell r="B1237" t="str">
            <v>ГЕНЕРАТОР ВАЗ-21150</v>
          </cell>
        </row>
        <row r="1238">
          <cell r="B1238" t="str">
            <v>ГЕНЕРАТОР ВАЗ-21213</v>
          </cell>
        </row>
        <row r="1239">
          <cell r="B1239" t="str">
            <v>ГЕНЕРАТОР ГАЗ-3102</v>
          </cell>
        </row>
        <row r="1240">
          <cell r="B1240" t="str">
            <v>ГЕНЕРАТОР ГАЗ-3221</v>
          </cell>
        </row>
        <row r="1241">
          <cell r="B1241" t="str">
            <v>ГЕНЕРАТОР ГАЗ-3302</v>
          </cell>
        </row>
        <row r="1242">
          <cell r="B1242" t="str">
            <v>ГЕНЕРАТОР ГАЗ-53</v>
          </cell>
        </row>
        <row r="1243">
          <cell r="B1243" t="str">
            <v>ГЕНЕРАТОР ГАЗ-66</v>
          </cell>
        </row>
        <row r="1244">
          <cell r="B1244" t="str">
            <v>ГЕНЕРАТОР ДЛЯ ЛЕГК.АВТОМ.</v>
          </cell>
        </row>
        <row r="1245">
          <cell r="B1245" t="str">
            <v>ГЕНЕРАТОР ЗИЛ-4333</v>
          </cell>
        </row>
        <row r="1246">
          <cell r="B1246" t="str">
            <v>ГЕНЕРАТОР КАМАЗ</v>
          </cell>
        </row>
        <row r="1247">
          <cell r="B1247" t="str">
            <v>ГЕНЕРАТОР МАЗ</v>
          </cell>
        </row>
        <row r="1248">
          <cell r="B1248" t="str">
            <v>ГЕНЕРАТОР МТЗ</v>
          </cell>
        </row>
        <row r="1249">
          <cell r="B1249" t="str">
            <v>ГЕНЕРАТОР ПОГРУЗЧ.4081</v>
          </cell>
        </row>
        <row r="1250">
          <cell r="B1250" t="str">
            <v>ГЕНЕРАТОР ТОНАЛЬНОЙ ЧАСТОТЫ (ГТЧ) К HST-</v>
          </cell>
        </row>
        <row r="1251">
          <cell r="B1251" t="str">
            <v>ГЕНЕРАТОР УАЗ</v>
          </cell>
        </row>
        <row r="1252">
          <cell r="B1252" t="str">
            <v>ГЕРБ РЕСПУБЛИКИ КАЗАХСТАН</v>
          </cell>
        </row>
        <row r="1253">
          <cell r="B1253" t="str">
            <v>ГЕРКОНЫ ИО-102</v>
          </cell>
        </row>
        <row r="1254">
          <cell r="B1254" t="str">
            <v>ГЕРМЕТИК</v>
          </cell>
        </row>
        <row r="1255">
          <cell r="B1255" t="str">
            <v>ГЕРМЕТИК 310МЛ/ШТ</v>
          </cell>
        </row>
        <row r="1256">
          <cell r="B1256" t="str">
            <v>ГЕРМЕТИК В УПАКОВКЕ</v>
          </cell>
        </row>
        <row r="1257">
          <cell r="B1257" t="str">
            <v>ГЕРМЕТИК ЖИДКАЯ ПРОКЛАДКА Д/Е18МА3 DEUTZ</v>
          </cell>
        </row>
        <row r="1258">
          <cell r="B1258" t="str">
            <v>ГЕРМЕТИК ОСНОВАНИЙ 190ГР</v>
          </cell>
        </row>
        <row r="1259">
          <cell r="B1259" t="str">
            <v>ГЕРМЕТИК РАДИАТОРА</v>
          </cell>
        </row>
        <row r="1260">
          <cell r="B1260" t="str">
            <v>ГИБКИЕ ВСТАВКИ ДЛЯ ВОЗДУХОВОДОВ</v>
          </cell>
        </row>
        <row r="1261">
          <cell r="B1261" t="str">
            <v>ГИБРИД ДЛЯ 7/8ГГЦ (HYB 7/8G)</v>
          </cell>
        </row>
        <row r="1262">
          <cell r="B1262" t="str">
            <v>ГИГРОМЕТР ВИТ-2</v>
          </cell>
        </row>
        <row r="1263">
          <cell r="B1263" t="str">
            <v>ГИДРАНТ</v>
          </cell>
        </row>
        <row r="1264">
          <cell r="B1264" t="str">
            <v>ГИДРОИЗОЛ</v>
          </cell>
        </row>
        <row r="1265">
          <cell r="B1265" t="str">
            <v>ГИДРОКОМПЕНСАТОР ВАЗ</v>
          </cell>
        </row>
        <row r="1266">
          <cell r="B1266" t="str">
            <v>ГИДРОМУФТА ДЛЯ ЛЕГК.АВТОМ.</v>
          </cell>
        </row>
        <row r="1267">
          <cell r="B1267" t="str">
            <v>ГИДРОРАСПРЕДЕЛИТЕЛЬ БКМ</v>
          </cell>
        </row>
        <row r="1268">
          <cell r="B1268" t="str">
            <v>ГИДРОРАСПРЕДЕЛИТЕЛЬ ЭО-2621</v>
          </cell>
        </row>
        <row r="1269">
          <cell r="B1269" t="str">
            <v>ГИДРОТЕКС "Ш"</v>
          </cell>
        </row>
        <row r="1270">
          <cell r="B1270" t="str">
            <v>ГИДРОУСИЛИТЕЛЬ РУЛЕВ.УПРАВЛ.ЗИЛ-131</v>
          </cell>
        </row>
        <row r="1271">
          <cell r="B1271" t="str">
            <v>ГИДРОУСИЛИТЕЛЬ РУЛЕВ.УПРАВЛ.КАМАЗ</v>
          </cell>
        </row>
        <row r="1272">
          <cell r="B1272" t="str">
            <v>ГИДРОУСИЛИТЕЛЬ РУЛЕВ.УПРАВЛ.МТЗ</v>
          </cell>
        </row>
        <row r="1273">
          <cell r="B1273" t="str">
            <v>ГИДРОХОДОУМЕНШИТЕЛЬ БГМ</v>
          </cell>
        </row>
        <row r="1274">
          <cell r="B1274" t="str">
            <v>ГИДРОЦИЛИНДР БКМ</v>
          </cell>
        </row>
        <row r="1275">
          <cell r="B1275" t="str">
            <v>ГИЛЬЗА БЛОКА ЦИЛИНДРОВ ВАЗ-21213</v>
          </cell>
        </row>
        <row r="1276">
          <cell r="B1276" t="str">
            <v>ГИЛЬЗА БЛОКА ЦИЛИНДРОВ ГАЗ-3307</v>
          </cell>
        </row>
        <row r="1277">
          <cell r="B1277" t="str">
            <v>ГИЛЬЗА БЛОКА ЦИЛИНДРОВ ГАЗ-53</v>
          </cell>
        </row>
        <row r="1278">
          <cell r="B1278" t="str">
            <v>ГИЛЬЗА БЛОКА ЦИЛИНДРОВ УАЗ</v>
          </cell>
        </row>
        <row r="1279">
          <cell r="B1279" t="str">
            <v>ГИЛЬЗА ДЛЯ ЭЛ.КАБЕЛЯ</v>
          </cell>
        </row>
        <row r="1280">
          <cell r="B1280" t="str">
            <v>ГИЛЬЗА КАБ.АЛЮМИН.ПОД ОПРЕССОВ.</v>
          </cell>
        </row>
        <row r="1281">
          <cell r="B1281" t="str">
            <v>ГИЛЬЗА КАБ.МЕДНАЯ ПОД ОПРЕССОВ.</v>
          </cell>
        </row>
        <row r="1282">
          <cell r="B1282" t="str">
            <v>ГИЛЬЗА КДЗС</v>
          </cell>
        </row>
        <row r="1283">
          <cell r="B1283" t="str">
            <v>ГИЛЬЗА ОПРЕСОВОЧНАЯ</v>
          </cell>
        </row>
        <row r="1284">
          <cell r="B1284" t="str">
            <v>ГИЛЬЗА ОПТИЧЕСКАЯ ЗАЩИТНАЯ</v>
          </cell>
        </row>
        <row r="1285">
          <cell r="B1285" t="str">
            <v>ГИЛЬЗА П/Э</v>
          </cell>
        </row>
        <row r="1286">
          <cell r="B1286" t="str">
            <v>ГИМНАСТИЧЕСКАЯ ПАЛКА С УТЯЖЕЛИТЕЛЕМ 4-6К</v>
          </cell>
        </row>
        <row r="1287">
          <cell r="B1287" t="str">
            <v>ГИПС</v>
          </cell>
        </row>
        <row r="1288">
          <cell r="B1288" t="str">
            <v>ГИПСОПОЛИМЕР</v>
          </cell>
        </row>
        <row r="1289">
          <cell r="B1289" t="str">
            <v>ГИРЛЯНДА ЭЛЕКТРИЧЕСКАЯ</v>
          </cell>
        </row>
        <row r="1290">
          <cell r="B1290" t="str">
            <v>ГЛАВНАЯ ПАРА УАЗ</v>
          </cell>
        </row>
        <row r="1291">
          <cell r="B1291" t="str">
            <v>ГЛАВНАЯ ПЕРЕДАЧА БГМ</v>
          </cell>
        </row>
        <row r="1292">
          <cell r="B1292" t="str">
            <v>ГЛАЗОК ДВЕРНОЙ</v>
          </cell>
        </row>
        <row r="1293">
          <cell r="B1293" t="str">
            <v>ГЛИНА</v>
          </cell>
        </row>
        <row r="1294">
          <cell r="B1294" t="str">
            <v>ГЛУХАРИ 12ММ</v>
          </cell>
        </row>
        <row r="1295">
          <cell r="B1295" t="str">
            <v>ГЛУШИТЕЛЬ ВЫХЛОПА В СБОРЕ DAMAS</v>
          </cell>
        </row>
        <row r="1296">
          <cell r="B1296" t="str">
            <v>ГЛУШИТЕЛЬ ВЫХЛОПА В СБОРЕ ВАЗ-2106</v>
          </cell>
        </row>
        <row r="1297">
          <cell r="B1297" t="str">
            <v>ГЛУШИТЕЛЬ ВЫХЛОПА В СБОРЕ ВАЗ-21213</v>
          </cell>
        </row>
        <row r="1298">
          <cell r="B1298" t="str">
            <v>ГЛУШИТЕЛЬ ВЫХЛОПА В СБОРЕ ГАЗ-31105</v>
          </cell>
        </row>
        <row r="1299">
          <cell r="B1299" t="str">
            <v>ГЛУШИТЕЛЬ ВЫХЛОПА В СБОРЕ ГАЗ-3302</v>
          </cell>
        </row>
        <row r="1300">
          <cell r="B1300" t="str">
            <v>ГЛУШИТЕЛЬ ВЫХЛОПА В СБОРЕ МТЗ</v>
          </cell>
        </row>
        <row r="1301">
          <cell r="B1301" t="str">
            <v>ГЛУШИТЕЛЬ ВЫХЛОПА В СБОРЕ УАЗ</v>
          </cell>
        </row>
        <row r="1302">
          <cell r="B1302" t="str">
            <v>ГЛУШИТЕЛЬ ВЫХЛОПА ЛЕГК.АВТОМ.</v>
          </cell>
        </row>
        <row r="1303">
          <cell r="B1303" t="str">
            <v>ГЛУШИТЕЛЬ ВЫХЛОПА ШЕВРОЛЕТ</v>
          </cell>
        </row>
        <row r="1304">
          <cell r="B1304" t="str">
            <v>ГЛУШИТЕЛЬ ДОПОЛНИТЕЛЬНЫЙ ВАЗ-21213</v>
          </cell>
        </row>
        <row r="1305">
          <cell r="B1305" t="str">
            <v>ГЛУШИТЕЛЬ К ДИЗЕЛЬ-ГЕНЕРАТОРУ</v>
          </cell>
        </row>
        <row r="1306">
          <cell r="B1306" t="str">
            <v>ГЛУШИТЕЛЬ ОСНОВНОЙ ВАЗ-2106</v>
          </cell>
        </row>
        <row r="1307">
          <cell r="B1307" t="str">
            <v>ГЛУШИТЕЛЬ ОСНОВНОЙ ВАЗ-21213</v>
          </cell>
        </row>
        <row r="1308">
          <cell r="B1308" t="str">
            <v>ГЛУШИТЕЛЬ ОСНОВНОЙ ГАЗ-3110</v>
          </cell>
        </row>
        <row r="1309">
          <cell r="B1309" t="str">
            <v>ГЛУШИТЕЛЬ ОСНОВНОЙ ГАЗ-3221</v>
          </cell>
        </row>
        <row r="1310">
          <cell r="B1310" t="str">
            <v>ГЛУШИТЕЛЬ ОСНОВНОЙ ГАЗ-3302</v>
          </cell>
        </row>
        <row r="1311">
          <cell r="B1311" t="str">
            <v>ГЛУШИТЕЛЬ ОСНОВНОЙ ГАЗ-53</v>
          </cell>
        </row>
        <row r="1312">
          <cell r="B1312" t="str">
            <v>ГЛУШИТЕЛЬ ОСНОВНОЙ ГАЗ-66</v>
          </cell>
        </row>
        <row r="1313">
          <cell r="B1313" t="str">
            <v>ГЛУШИТЕЛЬ ОСНОВНОЙ КАМАЗ</v>
          </cell>
        </row>
        <row r="1314">
          <cell r="B1314" t="str">
            <v>ГЛУШИТЕЛЬ ОСНОВНОЙ КОМПРЕССОРА</v>
          </cell>
        </row>
        <row r="1315">
          <cell r="B1315" t="str">
            <v>ГЛУШИТЕЛЬ ОСНОВНОЙ УАЗ</v>
          </cell>
        </row>
        <row r="1316">
          <cell r="B1316" t="str">
            <v>ГЛЮКОМЕТР</v>
          </cell>
        </row>
        <row r="1317">
          <cell r="B1317" t="str">
            <v>ГОЛОВКА БЛОКА А2835 Д/ЕА4</v>
          </cell>
        </row>
        <row r="1318">
          <cell r="B1318" t="str">
            <v>ГОЛОВКА БЛОКА ЦИЛИНДРОВ DAMAS</v>
          </cell>
        </row>
        <row r="1319">
          <cell r="B1319" t="str">
            <v>ГОЛОВКА БЛОКА ЦИЛИНДРОВ ВАЗ-2106</v>
          </cell>
        </row>
        <row r="1320">
          <cell r="B1320" t="str">
            <v>ГОЛОВКА БЛОКА ЦИЛИНДРОВ ВАЗ-2107</v>
          </cell>
        </row>
        <row r="1321">
          <cell r="B1321" t="str">
            <v>ГОЛОВКА БЛОКА ЦИЛИНДРОВ ГАЗ-3221</v>
          </cell>
        </row>
        <row r="1322">
          <cell r="B1322" t="str">
            <v>ГОЛОВКА БЛОКА ЦИЛИНДРОВ ГАЗ-3308</v>
          </cell>
        </row>
        <row r="1323">
          <cell r="B1323" t="str">
            <v>ГОЛОВКА БЛОКА ЦИЛИНДРОВ ГАЗ-53</v>
          </cell>
        </row>
        <row r="1324">
          <cell r="B1324" t="str">
            <v>ГОЛОВКА БЛОКА ЦИЛИНДРОВ ГАЗ-66</v>
          </cell>
        </row>
        <row r="1325">
          <cell r="B1325" t="str">
            <v>ГОЛОВКА БЛОКА ЦИЛИНДРОВ ЗИЛ-130</v>
          </cell>
        </row>
        <row r="1326">
          <cell r="B1326" t="str">
            <v>ГОЛОВКА БЛОКА ЦИЛИНДРОВ ЗИЛ-131</v>
          </cell>
        </row>
        <row r="1327">
          <cell r="B1327" t="str">
            <v>ГОЛОВКА БЛОКА ЦИЛИНДРОВ КАМАЗ</v>
          </cell>
        </row>
        <row r="1328">
          <cell r="B1328" t="str">
            <v>ГОЛОВКА БЛОКА ЦИЛИНДРОВ ЛЕГК.АВТОМ.</v>
          </cell>
        </row>
        <row r="1329">
          <cell r="B1329" t="str">
            <v>ГОЛОВКА БЛОКА ЦИЛИНДРОВ МТЗ</v>
          </cell>
        </row>
        <row r="1330">
          <cell r="B1330" t="str">
            <v>ГОЛОВКА БЛОКА ЦИЛИНДРОВ ПОГРУЗЧ.4081</v>
          </cell>
        </row>
        <row r="1331">
          <cell r="B1331" t="str">
            <v>ГОЛОВКА БЛОКА ЦИЛИНДРОВ УАЗ</v>
          </cell>
        </row>
        <row r="1332">
          <cell r="B1332" t="str">
            <v>ГОЛОВКА ИЗМЕРИТЕЛЬНАЯ DA120</v>
          </cell>
        </row>
        <row r="1333">
          <cell r="B1333" t="str">
            <v>ГОЛОВКА КОСИЛЬНАЯ ДЛЯ ТРИММЕРА</v>
          </cell>
        </row>
        <row r="1334">
          <cell r="B1334" t="str">
            <v>ГОЛОВКА ПЕЧ.ГОЛ.C4811A HP DJ 100+/500/80</v>
          </cell>
        </row>
        <row r="1335">
          <cell r="B1335" t="str">
            <v>ГОЛОВКА ПЕЧ.ЖЕЛ.C4813A HP DJ 100+/500/80</v>
          </cell>
        </row>
        <row r="1336">
          <cell r="B1336" t="str">
            <v>ГОЛОВКА ПЕЧ.ПУР.C4812A HP DJ 100+/500/80</v>
          </cell>
        </row>
        <row r="1337">
          <cell r="B1337" t="str">
            <v>ГОЛОВКА ПЕЧ.ЧЕР.C4810A HP DJ 100+/500/80</v>
          </cell>
        </row>
        <row r="1338">
          <cell r="B1338" t="str">
            <v>ГОЛОВКА ПЕЧАТАЮЩАЯ HP 940 OFFICEJET (C49</v>
          </cell>
        </row>
        <row r="1339">
          <cell r="B1339" t="str">
            <v>ГОЛОВКА ПЕЧАТАЮЩАЯ С5019А Д/HP DJ 120</v>
          </cell>
        </row>
        <row r="1340">
          <cell r="B1340" t="str">
            <v>ГОЛОВКА ПЕЧАТАЮЩАЯ С9420А</v>
          </cell>
        </row>
        <row r="1341">
          <cell r="B1341" t="str">
            <v>ГОЛОВКА ПЕЧАТАЮЩАЯ С9421А</v>
          </cell>
        </row>
        <row r="1342">
          <cell r="B1342" t="str">
            <v>ГОЛОВКА ПЕЧАТАЮЩАЯ С9422А</v>
          </cell>
        </row>
        <row r="1343">
          <cell r="B1343" t="str">
            <v>ГОЛОВКА ПЕЧАТАЮЩАЯ С9423А</v>
          </cell>
        </row>
        <row r="1344">
          <cell r="B1344" t="str">
            <v>ГОЛОВКА ПЕЧАТАЮЩАЯ С9424А</v>
          </cell>
        </row>
        <row r="1345">
          <cell r="B1345" t="str">
            <v>ГОЛОВКА СОЕДИНИТЕЛЬНАЯ ПЕРЕХОДНАЯ ГП</v>
          </cell>
        </row>
        <row r="1346">
          <cell r="B1346" t="str">
            <v>ГОЛОВКА ШТОКА ШТАНГИ БУРИЛЬНОЙ БКМ</v>
          </cell>
        </row>
        <row r="1347">
          <cell r="B1347" t="str">
            <v>ГОЛОСОВОЙ МОДУЛЬ PVDM2-32 ДЛЯ CISCO 2821</v>
          </cell>
        </row>
        <row r="1348">
          <cell r="B1348" t="str">
            <v>ГОРЕЛКА</v>
          </cell>
        </row>
        <row r="1349">
          <cell r="B1349" t="str">
            <v>ГОРЕЛКА 300 000КК</v>
          </cell>
        </row>
        <row r="1350">
          <cell r="B1350" t="str">
            <v>ГОРЕЛКА 50 000КК</v>
          </cell>
        </row>
        <row r="1351">
          <cell r="B1351" t="str">
            <v>ГОРЕЛКА Г-2</v>
          </cell>
        </row>
        <row r="1352">
          <cell r="B1352" t="str">
            <v>ГОРЕЛКА ГАЗОВАЯ НТ-51</v>
          </cell>
        </row>
        <row r="1353">
          <cell r="B1353" t="str">
            <v>ГОРЕЛКА ГАЗОВАЯ УГОП 16</v>
          </cell>
        </row>
        <row r="1354">
          <cell r="B1354" t="str">
            <v>ГОРЕЛКА Ж/ТОПЛИВНАЯ КД7</v>
          </cell>
        </row>
        <row r="1355">
          <cell r="B1355" t="str">
            <v>ГОРЕЛКА ЖИДКОТОПЛИВНАЯ</v>
          </cell>
        </row>
        <row r="1356">
          <cell r="B1356" t="str">
            <v>ГОРШОК ЦВЕТОЧНЫЙ</v>
          </cell>
        </row>
        <row r="1357">
          <cell r="B1357" t="str">
            <v>ГОФРА</v>
          </cell>
        </row>
        <row r="1358">
          <cell r="B1358" t="str">
            <v>ГОФРООТВОД ДЛЯ УНИТАЗА</v>
          </cell>
        </row>
        <row r="1359">
          <cell r="B1359" t="str">
            <v>ГОФРОТРУБА</v>
          </cell>
        </row>
        <row r="1360">
          <cell r="B1360" t="str">
            <v>ГРАБЛИ</v>
          </cell>
        </row>
        <row r="1361">
          <cell r="B1361" t="str">
            <v>ГРАВИЙ</v>
          </cell>
        </row>
        <row r="1362">
          <cell r="B1362" t="str">
            <v>ГРАМОТА</v>
          </cell>
        </row>
        <row r="1363">
          <cell r="B1363" t="str">
            <v>ГРАНИТ КЕРАМИЧЕСКИЙ</v>
          </cell>
        </row>
        <row r="1364">
          <cell r="B1364" t="str">
            <v>ГРАФИН</v>
          </cell>
        </row>
        <row r="1365">
          <cell r="B1365" t="str">
            <v>ГРЕБЕНКА ДЛЯ СВАРННЫХ ВОЛОКОН</v>
          </cell>
        </row>
        <row r="1366">
          <cell r="B1366" t="str">
            <v>ГРИФЕЛИ ДЛЯ МЕХАНИЧЕСКОГО КАРАНДАША</v>
          </cell>
        </row>
        <row r="1367">
          <cell r="B1367" t="str">
            <v>ГРОМКОГОВОРИТЕЛЬ</v>
          </cell>
        </row>
        <row r="1368">
          <cell r="B1368" t="str">
            <v>ГРУЗИК БАЛАНСИРОВОЧНЫЙ</v>
          </cell>
        </row>
        <row r="1369">
          <cell r="B1369" t="str">
            <v>ГРУНТОВКА</v>
          </cell>
        </row>
        <row r="1370">
          <cell r="B1370" t="str">
            <v>ГРУППА ПОРШНЕВАЯ ВАЗ</v>
          </cell>
        </row>
        <row r="1371">
          <cell r="B1371" t="str">
            <v>ГРУППА ПОРШНЕВАЯ ГАЗ-3110</v>
          </cell>
        </row>
        <row r="1372">
          <cell r="B1372" t="str">
            <v>ГРУППА ПОРШНЕВАЯ ГАЗ-3302</v>
          </cell>
        </row>
        <row r="1373">
          <cell r="B1373" t="str">
            <v>ГРУППА ПОРШНЕВАЯ ГАЗ-53</v>
          </cell>
        </row>
        <row r="1374">
          <cell r="B1374" t="str">
            <v>ГРУППА ПОРШНЕВАЯ КАМАЗ</v>
          </cell>
        </row>
        <row r="1375">
          <cell r="B1375" t="str">
            <v>ГРУППА ПОРШНЕВАЯ МТЗ</v>
          </cell>
        </row>
        <row r="1376">
          <cell r="B1376" t="str">
            <v>ГРУППА ПОРШНЕВАЯ УАЗ</v>
          </cell>
        </row>
        <row r="1377">
          <cell r="B1377" t="str">
            <v>ГРУША ДЛЯ ДОЛИВКИ ВОДЫ</v>
          </cell>
        </row>
        <row r="1378">
          <cell r="B1378" t="str">
            <v>ГРУШИ</v>
          </cell>
        </row>
        <row r="1379">
          <cell r="B1379" t="str">
            <v>ГСПС (ПОЧТОВАЯ СВЯЗЬ)</v>
          </cell>
        </row>
        <row r="1380">
          <cell r="B1380" t="str">
            <v>ГУБКА ДЛЯ ДОСКИ+3-Х ЦВЕТНЫЙ МАРКЕР</v>
          </cell>
        </row>
        <row r="1381">
          <cell r="B1381" t="str">
            <v>ГУБКА ДЛЯ ДОСКИ+ЖИДКОСТЬ ЧИСТЯЩАЯ</v>
          </cell>
        </row>
        <row r="1382">
          <cell r="B1382" t="str">
            <v>ГУБКА ДЛЯ МАРКЕРНОЙ ДОСКИ</v>
          </cell>
        </row>
        <row r="1383">
          <cell r="B1383" t="str">
            <v>ГУБКА ДЛЯ МЫТЬЯ ПОСУДЫ</v>
          </cell>
        </row>
        <row r="1384">
          <cell r="B1384" t="str">
            <v>ДАЛЬНОМЕР УЛЬТРОЗВУКОВОЙ</v>
          </cell>
        </row>
        <row r="1385">
          <cell r="B1385" t="str">
            <v>ДАТЕР (ШТАМП)</v>
          </cell>
        </row>
        <row r="1386">
          <cell r="B1386" t="str">
            <v>ДАТЧИК АДРЕСНЫЙ ВСКРЫТИЯ КОЛОДЦЕВ</v>
          </cell>
        </row>
        <row r="1387">
          <cell r="B1387" t="str">
            <v>ДАТЧИК БЕНЗОБАКА ГАЗ</v>
          </cell>
        </row>
        <row r="1388">
          <cell r="B1388" t="str">
            <v>ДАТЧИК ВЛАЖНОСТИ И ТЕМП.ВОЗДУХА</v>
          </cell>
        </row>
        <row r="1389">
          <cell r="B1389" t="str">
            <v>ДАТЧИК ВСКРЫТИЯ РАСПРЕДЕЛИТЕЛЬНОГО ШКАФА</v>
          </cell>
        </row>
        <row r="1390">
          <cell r="B1390" t="str">
            <v>ДАТЧИК ГАЗОАНАЛИЗАТОРА АВТОМОБИЛЬНЫЙ</v>
          </cell>
        </row>
        <row r="1391">
          <cell r="B1391" t="str">
            <v>ДАТЧИК ДАВЛЕНИЯ</v>
          </cell>
        </row>
        <row r="1392">
          <cell r="B1392" t="str">
            <v>ДАТЧИК ДАВЛЕНИЯ HP/LP</v>
          </cell>
        </row>
        <row r="1393">
          <cell r="B1393" t="str">
            <v>ДАТЧИК ДАВЛЕНИЯ МАСЛА ДЛЯ ДГА-24</v>
          </cell>
        </row>
        <row r="1394">
          <cell r="B1394" t="str">
            <v>ДАТЧИК ДВИЖЕНИЯ</v>
          </cell>
        </row>
        <row r="1395">
          <cell r="B1395" t="str">
            <v>ДАТЧИК ДЛЯ ОБНАРУЖ.ВОДЫ В МУФТЕ ОК</v>
          </cell>
        </row>
        <row r="1396">
          <cell r="B1396" t="str">
            <v>ДАТЧИК ЗАТОПЛЕНИЯ</v>
          </cell>
        </row>
        <row r="1397">
          <cell r="B1397" t="str">
            <v>ДАТЧИК МАГНИТОКОНТАКТНЫЙ</v>
          </cell>
        </row>
        <row r="1398">
          <cell r="B1398" t="str">
            <v>ДАТЧИК ОХРАННОЙ СИГНАЛИЗАЦИИ</v>
          </cell>
        </row>
        <row r="1399">
          <cell r="B1399" t="str">
            <v>ДАТЧИК РАСПРЕДВАЛА УАЗ</v>
          </cell>
        </row>
        <row r="1400">
          <cell r="B1400" t="str">
            <v>ДАТЧИК СКОРОСТИ</v>
          </cell>
        </row>
        <row r="1401">
          <cell r="B1401" t="str">
            <v>ДАТЧИК СПИДОМЕТРА ЭЛЕКТРИЧЕСКИЙ, КАМАЗ</v>
          </cell>
        </row>
        <row r="1402">
          <cell r="B1402" t="str">
            <v>ДАТЧИК ТАХОМЕТРА ДЛЯ ДГА-24</v>
          </cell>
        </row>
        <row r="1403">
          <cell r="B1403" t="str">
            <v>ДАТЧИК ТЕМП.US602 SXRFSO045 Е20 DMA DEUT</v>
          </cell>
        </row>
        <row r="1404">
          <cell r="B1404" t="str">
            <v>ДАТЧИК ТЕМПЕРАТУРЫ</v>
          </cell>
        </row>
        <row r="1405">
          <cell r="B1405" t="str">
            <v>ДАТЧИК ТЕМПЕРАТУРЫ DSK</v>
          </cell>
        </row>
        <row r="1406">
          <cell r="B1406" t="str">
            <v>ДАТЧИК ТЕМПЕРАТУРЫ US602 SX RFSO 075</v>
          </cell>
        </row>
        <row r="1407">
          <cell r="B1407" t="str">
            <v>ДАТЧИК УКАЗ.ТЕМПЕР.ОХЛАЖ.ЖИДК.1Е24МА3</v>
          </cell>
        </row>
        <row r="1408">
          <cell r="B1408" t="str">
            <v>ДАТЧИК УКАЗАТЕЛЯ ДАВЛЕНИЯ МАСЛА 1179549</v>
          </cell>
        </row>
        <row r="1409">
          <cell r="B1409" t="str">
            <v>ДАТЧИК УКАЗАТЕЛЯ МАСЛА 1175981 Д/Е24МА3</v>
          </cell>
        </row>
        <row r="1410">
          <cell r="B1410" t="str">
            <v>ДАТЧИК УРОВНЯ ВОДЫ 1E12МАЗ</v>
          </cell>
        </row>
        <row r="1411">
          <cell r="B1411" t="str">
            <v>ДАТЧИК ФАЗЫ</v>
          </cell>
        </row>
        <row r="1412">
          <cell r="B1412" t="str">
            <v>ДАТЧИК ХОЛ.ХОДА</v>
          </cell>
        </row>
        <row r="1413">
          <cell r="B1413" t="str">
            <v>ДАТЧИКИ РАЗНЫЕ</v>
          </cell>
        </row>
        <row r="1414">
          <cell r="B1414" t="str">
            <v>ДВЕРЦА ДЛЯ ПЕЧИ</v>
          </cell>
        </row>
        <row r="1415">
          <cell r="B1415" t="str">
            <v>ДВЕРЬ АЛЮМИНИЕВАЯ</v>
          </cell>
        </row>
        <row r="1416">
          <cell r="B1416" t="str">
            <v>ДВЕРЬ ВХОДНАЯ</v>
          </cell>
        </row>
        <row r="1417">
          <cell r="B1417" t="str">
            <v>ДВЕРЬ ДЕРЕВЯННАЯ</v>
          </cell>
        </row>
        <row r="1418">
          <cell r="B1418" t="str">
            <v>ДВЕРЬ ИЗ ПВХ</v>
          </cell>
        </row>
        <row r="1419">
          <cell r="B1419" t="str">
            <v>ДВЕРЬ ЛЕВАЯ ПЕРЕДНЯЯ В СБОРЕ УАЗ-3909</v>
          </cell>
        </row>
        <row r="1420">
          <cell r="B1420" t="str">
            <v>ДВЕРЬ МЕТ.ДЛЯ РАСПРЕД.ШКАФА</v>
          </cell>
        </row>
        <row r="1421">
          <cell r="B1421" t="str">
            <v>ДВЕРЬ МЕТАЛЛИЧЕСКАЯ</v>
          </cell>
        </row>
        <row r="1422">
          <cell r="B1422" t="str">
            <v>ДВИГАТЕЛЬ ВАЗ-2106</v>
          </cell>
        </row>
        <row r="1423">
          <cell r="B1423" t="str">
            <v>ДВИГАТЕЛЬ ВАЗ-21213</v>
          </cell>
        </row>
        <row r="1424">
          <cell r="B1424" t="str">
            <v>ДВИГАТЕЛЬ ГАЗ-3302</v>
          </cell>
        </row>
        <row r="1425">
          <cell r="B1425" t="str">
            <v>ДВИГАТЕЛЬ ГАЗ-3307</v>
          </cell>
        </row>
        <row r="1426">
          <cell r="B1426" t="str">
            <v>ДВИГАТЕЛЬ ГАЗ-53</v>
          </cell>
        </row>
        <row r="1427">
          <cell r="B1427" t="str">
            <v>ДВИГАТЕЛЬ ЗИЛ - 130</v>
          </cell>
        </row>
        <row r="1428">
          <cell r="B1428" t="str">
            <v>ДВИГАТЕЛЬ ЛЕГК.АВТ.</v>
          </cell>
        </row>
        <row r="1429">
          <cell r="B1429" t="str">
            <v>ДВИГАТЕЛЬ МТЗ</v>
          </cell>
        </row>
        <row r="1430">
          <cell r="B1430" t="str">
            <v>ДВИГАТЕЛЬ ПУСКОВОЙ ЛТЗ, ЮМЗ</v>
          </cell>
        </row>
        <row r="1431">
          <cell r="B1431" t="str">
            <v>ДВИГАТЕЛЬ ПУСКОВОЙ МТЗ</v>
          </cell>
        </row>
        <row r="1432">
          <cell r="B1432" t="str">
            <v>ДВИГАТЕЛЬ УАЗ</v>
          </cell>
        </row>
        <row r="1433">
          <cell r="B1433" t="str">
            <v>ДВУТАВР</v>
          </cell>
        </row>
        <row r="1434">
          <cell r="B1434" t="str">
            <v>ДЕЗИНСЕКЦИЯ</v>
          </cell>
        </row>
        <row r="1435">
          <cell r="B1435" t="str">
            <v>ДЕЛИТЕЛЬ АТВ TAP</v>
          </cell>
        </row>
        <row r="1436">
          <cell r="B1436" t="str">
            <v>ДЕЛИТЕЛЬ НА 2 КАНАЛА</v>
          </cell>
        </row>
        <row r="1437">
          <cell r="B1437" t="str">
            <v>ДЕЛИТЕЛЬ НА 3 КАНАЛА</v>
          </cell>
        </row>
        <row r="1438">
          <cell r="B1438" t="str">
            <v>ДЕЛИТЕЛЬ НА 4 КАНАЛА</v>
          </cell>
        </row>
        <row r="1439">
          <cell r="B1439" t="str">
            <v>ДЕЛИТЕЛЬ НА 6 КАНАЛОВ</v>
          </cell>
        </row>
        <row r="1440">
          <cell r="B1440" t="str">
            <v>ДЕЛИТЕЛЬ ОПТИЧЕСКИЙ</v>
          </cell>
        </row>
        <row r="1441">
          <cell r="B1441" t="str">
            <v>ДЕМОНТАЖНЫЕ РАБОТЫ</v>
          </cell>
        </row>
        <row r="1442">
          <cell r="B1442" t="str">
            <v>ДЕРАТИЗАЦИЯ</v>
          </cell>
        </row>
        <row r="1443">
          <cell r="B1443" t="str">
            <v>ДЕРЖАТЕЛЬ ДЛЯ БУМАГИ</v>
          </cell>
        </row>
        <row r="1444">
          <cell r="B1444" t="str">
            <v>ДЕРЖАТЕЛЬ КАБЕЛЯ</v>
          </cell>
        </row>
        <row r="1445">
          <cell r="B1445" t="str">
            <v>ДЕРЖАТЕЛЬ МЕДИЦИНСКИЙ</v>
          </cell>
        </row>
        <row r="1446">
          <cell r="B1446" t="str">
            <v>ДЕРЖАТЕЛЬ НАСТОЛЬНЫЙ</v>
          </cell>
        </row>
        <row r="1447">
          <cell r="B1447" t="str">
            <v>ДЕРЖАТЕЛЬ ЭЛЕКТРОДА СВАРОЧНОГО</v>
          </cell>
        </row>
        <row r="1448">
          <cell r="B1448" t="str">
            <v>ДЕССИКАНТ 30Г</v>
          </cell>
        </row>
        <row r="1449">
          <cell r="B1449" t="str">
            <v>ДЕТЕКТОР ДВИЖЕНИЯ</v>
          </cell>
        </row>
        <row r="1450">
          <cell r="B1450" t="str">
            <v>ДЕТЕКТОР ДЫМА</v>
          </cell>
        </row>
        <row r="1451">
          <cell r="B1451" t="str">
            <v>ДЕТЕКТОР ПОВРЕЖДЕНИЙ</v>
          </cell>
        </row>
        <row r="1452">
          <cell r="B1452" t="str">
            <v>ДИБАЗОЛ</v>
          </cell>
        </row>
        <row r="1453">
          <cell r="B1453" t="str">
            <v>ДИЗАЙН ИНТЕРЬЕРА</v>
          </cell>
        </row>
        <row r="1454">
          <cell r="B1454" t="str">
            <v>ДИЗАЙН, КРЕАТИВНЫЕ УСЛУГИ</v>
          </cell>
        </row>
        <row r="1455">
          <cell r="B1455" t="str">
            <v>ДИКТОФОН ЦИФРОВОЙ</v>
          </cell>
        </row>
        <row r="1456">
          <cell r="B1456" t="str">
            <v>ДИНРЕЙКА 30СМ ОЦИНК.</v>
          </cell>
        </row>
        <row r="1457">
          <cell r="B1457" t="str">
            <v>ДИОД 2Д522Б</v>
          </cell>
        </row>
        <row r="1458">
          <cell r="B1458" t="str">
            <v>ДИОД HFA08TB 60</v>
          </cell>
        </row>
        <row r="1459">
          <cell r="B1459" t="str">
            <v>ДИОД HFA30</v>
          </cell>
        </row>
        <row r="1460">
          <cell r="B1460" t="str">
            <v>ДИОД VF5406</v>
          </cell>
        </row>
        <row r="1461">
          <cell r="B1461" t="str">
            <v>ДИОД Д818Д</v>
          </cell>
        </row>
        <row r="1462">
          <cell r="B1462" t="str">
            <v>ДИОД К ПРИБОР.ИЗМЕР.МЕТ.КАБ.</v>
          </cell>
        </row>
        <row r="1463">
          <cell r="B1463" t="str">
            <v>ДИОД К ПРИБОР.ОБЩТЕХ.НАЗНАЧ.</v>
          </cell>
        </row>
        <row r="1464">
          <cell r="B1464" t="str">
            <v>ДИСК CD-R</v>
          </cell>
        </row>
        <row r="1465">
          <cell r="B1465" t="str">
            <v>ДИСК CD-R 700MB</v>
          </cell>
        </row>
        <row r="1466">
          <cell r="B1466" t="str">
            <v>ДИСК CD-RW</v>
          </cell>
        </row>
        <row r="1467">
          <cell r="B1467" t="str">
            <v>ДИСК CD-RW 700MB</v>
          </cell>
        </row>
        <row r="1468">
          <cell r="B1468" t="str">
            <v>ДИСК DVD+R</v>
          </cell>
        </row>
        <row r="1469">
          <cell r="B1469" t="str">
            <v>ДИСК DVD+-R 4.7GB</v>
          </cell>
        </row>
        <row r="1470">
          <cell r="B1470" t="str">
            <v>ДИСК DVD+-RW 4.7GB</v>
          </cell>
        </row>
        <row r="1471">
          <cell r="B1471" t="str">
            <v>ДИСК DVD-R</v>
          </cell>
        </row>
        <row r="1472">
          <cell r="B1472" t="str">
            <v>ДИСК DVD-RW</v>
          </cell>
        </row>
        <row r="1473">
          <cell r="B1473" t="str">
            <v>ДИСК R 15</v>
          </cell>
        </row>
        <row r="1474">
          <cell r="B1474" t="str">
            <v>ДИСК АЛМАЗНЫЙ</v>
          </cell>
        </row>
        <row r="1475">
          <cell r="B1475" t="str">
            <v>ДИСК АЛМАЗНЫЙ D-180 ММ</v>
          </cell>
        </row>
        <row r="1476">
          <cell r="B1476" t="str">
            <v>ДИСК ВЕДОМЫЙ В СБОРЕ DAMAS</v>
          </cell>
        </row>
        <row r="1477">
          <cell r="B1477" t="str">
            <v>ДИСК ВЕДОМЫЙ В СБОРЕ TOYOTA HI ACE</v>
          </cell>
        </row>
        <row r="1478">
          <cell r="B1478" t="str">
            <v>ДИСК ВЕДОМЫЙ В СБОРЕ TOYOTA L.CRUISER</v>
          </cell>
        </row>
        <row r="1479">
          <cell r="B1479" t="str">
            <v>ДИСК ВЕДОМЫЙ В СБОРЕ ВАЗ-2106</v>
          </cell>
        </row>
        <row r="1480">
          <cell r="B1480" t="str">
            <v>ДИСК ВЕДОМЫЙ В СБОРЕ ВАЗ-21099</v>
          </cell>
        </row>
        <row r="1481">
          <cell r="B1481" t="str">
            <v>ДИСК ВЕДОМЫЙ В СБОРЕ ВАЗ-21213</v>
          </cell>
        </row>
        <row r="1482">
          <cell r="B1482" t="str">
            <v>ДИСК ВЕДОМЫЙ В СБОРЕ ГАЗ-3110</v>
          </cell>
        </row>
        <row r="1483">
          <cell r="B1483" t="str">
            <v>ДИСК ВЕДОМЫЙ В СБОРЕ ГАЗ-3221</v>
          </cell>
        </row>
        <row r="1484">
          <cell r="B1484" t="str">
            <v>ДИСК ВЕДОМЫЙ В СБОРЕ ГАЗ-3302</v>
          </cell>
        </row>
        <row r="1485">
          <cell r="B1485" t="str">
            <v>ДИСК ВЕДОМЫЙ В СБОРЕ ГАЗ-3307</v>
          </cell>
        </row>
        <row r="1486">
          <cell r="B1486" t="str">
            <v>ДИСК ВЕДОМЫЙ В СБОРЕ ГАЗ-3308</v>
          </cell>
        </row>
        <row r="1487">
          <cell r="B1487" t="str">
            <v>ДИСК ВЕДОМЫЙ В СБОРЕ ГАЗ-53</v>
          </cell>
        </row>
        <row r="1488">
          <cell r="B1488" t="str">
            <v>ДИСК ВЕДОМЫЙ В СБОРЕ ГАЗ-66</v>
          </cell>
        </row>
        <row r="1489">
          <cell r="B1489" t="str">
            <v>ДИСК ВЕДОМЫЙ В СБОРЕ ЗИЛ-130</v>
          </cell>
        </row>
        <row r="1490">
          <cell r="B1490" t="str">
            <v>ДИСК ВЕДОМЫЙ В СБОРЕ КАМАЗ</v>
          </cell>
        </row>
        <row r="1491">
          <cell r="B1491" t="str">
            <v>ДИСК ВЕДОМЫЙ В СБОРЕ МТЗ</v>
          </cell>
        </row>
        <row r="1492">
          <cell r="B1492" t="str">
            <v>ДИСК ВЕДОМЫЙ В СБОРЕ УАЗ</v>
          </cell>
        </row>
        <row r="1493">
          <cell r="B1493" t="str">
            <v>ДИСК ВЕДОМЫЙ ДЛЯ ЛЕГК.АВТОМ.</v>
          </cell>
        </row>
        <row r="1494">
          <cell r="B1494" t="str">
            <v>ДИСК ВЕДУЩИЙ DAMAS</v>
          </cell>
        </row>
        <row r="1495">
          <cell r="B1495" t="str">
            <v>ДИСК ВЕДУЩИЙ ВАЗ-2106</v>
          </cell>
        </row>
        <row r="1496">
          <cell r="B1496" t="str">
            <v>ДИСК ВЕДУЩИЙ ВАЗ-21213</v>
          </cell>
        </row>
        <row r="1497">
          <cell r="B1497" t="str">
            <v>ДИСК ВЕДУЩИЙ ГАЗ-31105</v>
          </cell>
        </row>
        <row r="1498">
          <cell r="B1498" t="str">
            <v>ДИСК ВЕДУЩИЙ ГАЗ-3221</v>
          </cell>
        </row>
        <row r="1499">
          <cell r="B1499" t="str">
            <v>ДИСК ВЕДУЩИЙ ГАЗ-3302</v>
          </cell>
        </row>
        <row r="1500">
          <cell r="B1500" t="str">
            <v>ДИСК ВЕДУЩИЙ ГАЗ-3307</v>
          </cell>
        </row>
        <row r="1501">
          <cell r="B1501" t="str">
            <v>ДИСК ВЕДУЩИЙ ГАЗ-3308</v>
          </cell>
        </row>
        <row r="1502">
          <cell r="B1502" t="str">
            <v>ДИСК ВЕДУЩИЙ ГАЗ-53</v>
          </cell>
        </row>
        <row r="1503">
          <cell r="B1503" t="str">
            <v>ДИСК ВЕДУЩИЙ ДЛЯ ЛЕГК.АВТОМ.</v>
          </cell>
        </row>
        <row r="1504">
          <cell r="B1504" t="str">
            <v>ДИСК ВЕДУЩИЙ ЗИЛ-130</v>
          </cell>
        </row>
        <row r="1505">
          <cell r="B1505" t="str">
            <v>ДИСК ВЕДУЩИЙ КАМАЗ</v>
          </cell>
        </row>
        <row r="1506">
          <cell r="B1506" t="str">
            <v>ДИСК ВЕДУЩИЙ МТЗ</v>
          </cell>
        </row>
        <row r="1507">
          <cell r="B1507" t="str">
            <v>ДИСК ВЕДУЩИЙ УАЗ</v>
          </cell>
        </row>
        <row r="1508">
          <cell r="B1508" t="str">
            <v>ДИСК ДЛЯ ЦИРКУЛЯРКИ</v>
          </cell>
        </row>
        <row r="1509">
          <cell r="B1509" t="str">
            <v>ДИСК ЖЕСТ.143GB UWSCSI HOTSWAP 80 PIN</v>
          </cell>
        </row>
        <row r="1510">
          <cell r="B1510" t="str">
            <v>ДИСК ЖЕСТ.146GB SAS 3.5INICH 15000RPM</v>
          </cell>
        </row>
        <row r="1511">
          <cell r="B1511" t="str">
            <v>ДИСК ЖЕСТ.SAS БОЛЕЕ 8ТБ,НО НЕ БОЛЕЕ 16ТБ</v>
          </cell>
        </row>
        <row r="1512">
          <cell r="B1512" t="str">
            <v>ДИСК ЖЕСТ.SATA БОЛЕЕ 2ТБ,НО НЕ БОЛЕЕ 8ТБ</v>
          </cell>
        </row>
        <row r="1513">
          <cell r="B1513" t="str">
            <v>ДИСК ЖЕСТКИЙ  HDD SATA 1TB</v>
          </cell>
        </row>
        <row r="1514">
          <cell r="B1514" t="str">
            <v>ДИСК ЖЕСТКИЙ 146GB</v>
          </cell>
        </row>
        <row r="1515">
          <cell r="B1515" t="str">
            <v>ДИСК ЖЕСТКИЙ 160GB SATA</v>
          </cell>
        </row>
        <row r="1516">
          <cell r="B1516" t="str">
            <v>ДИСК ЖЕСТКИЙ 1TB SATA</v>
          </cell>
        </row>
        <row r="1517">
          <cell r="B1517" t="str">
            <v>ДИСК ЖЕСТКИЙ 2 TB SATA</v>
          </cell>
        </row>
        <row r="1518">
          <cell r="B1518" t="str">
            <v>ДИСК ЖЕСТКИЙ 2,4TB, SAS 2,5</v>
          </cell>
        </row>
        <row r="1519">
          <cell r="B1519" t="str">
            <v>ДИСК ЖЕСТКИЙ 300GB 10K 6GBPS SAS 2.5IN</v>
          </cell>
        </row>
        <row r="1520">
          <cell r="B1520" t="str">
            <v>ДИСК ЖЕСТКИЙ 300GB SATA</v>
          </cell>
        </row>
        <row r="1521">
          <cell r="B1521" t="str">
            <v>ДИСК ЖЕСТКИЙ 320GB IDE</v>
          </cell>
        </row>
        <row r="1522">
          <cell r="B1522" t="str">
            <v>ДИСК ЖЕСТКИЙ 320GB SATA</v>
          </cell>
        </row>
        <row r="1523">
          <cell r="B1523" t="str">
            <v>ДИСК ЖЕСТКИЙ 500GB IDE</v>
          </cell>
        </row>
        <row r="1524">
          <cell r="B1524" t="str">
            <v>ДИСК ЖЕСТКИЙ 500GB SATA</v>
          </cell>
        </row>
        <row r="1525">
          <cell r="B1525" t="str">
            <v>ДИСК ЖЕСТКИЙ 600GB 10K 6GBPS SAS 2.5IN</v>
          </cell>
        </row>
        <row r="1526">
          <cell r="B1526" t="str">
            <v>ДИСК ЖЕСТКИЙ 750GB SATA</v>
          </cell>
        </row>
        <row r="1527">
          <cell r="B1527" t="str">
            <v>ДИСК ЖЕСТКИЙ 80GB</v>
          </cell>
        </row>
        <row r="1528">
          <cell r="B1528" t="str">
            <v>ДИСК ЖЕСТКИЙ 900GB, SAS 2,5</v>
          </cell>
        </row>
        <row r="1529">
          <cell r="B1529" t="str">
            <v>ДИСК ЖЕСТКИЙ 960ГБ, SATA 2,5</v>
          </cell>
        </row>
        <row r="1530">
          <cell r="B1530" t="str">
            <v>ДИСК ЖЕСТКИЙ HDD 200GB</v>
          </cell>
        </row>
        <row r="1531">
          <cell r="B1531" t="str">
            <v>ДИСК ЖЕСТКИЙ HDD 320 GB</v>
          </cell>
        </row>
        <row r="1532">
          <cell r="B1532" t="str">
            <v>ДИСК ЖЕСТКИЙ HDD SAS 1ТБ</v>
          </cell>
        </row>
        <row r="1533">
          <cell r="B1533" t="str">
            <v>ДИСК ЖЕСТКИЙ HDD SAS 450GB</v>
          </cell>
        </row>
        <row r="1534">
          <cell r="B1534" t="str">
            <v>ДИСК ЖЕСТКИЙ HDD SAS 500GB</v>
          </cell>
        </row>
        <row r="1535">
          <cell r="B1535" t="str">
            <v>ДИСК ЖЕСТКИЙ HDD SAS 600GB</v>
          </cell>
        </row>
        <row r="1536">
          <cell r="B1536" t="str">
            <v>ДИСК ЖЕСТКИЙ HDD SATA 400GB SEAGATE 7200</v>
          </cell>
        </row>
        <row r="1537">
          <cell r="B1537" t="str">
            <v>ДИСК ЖЕСТКИЙ NETAPP FAS 136GB</v>
          </cell>
        </row>
        <row r="1538">
          <cell r="B1538" t="str">
            <v>ДИСК ЖЕСТКИЙ NETAPP FAS 560GB</v>
          </cell>
        </row>
        <row r="1539">
          <cell r="B1539" t="str">
            <v>ДИСК ЖЕСТКИЙ NETAPP FAS 600GB</v>
          </cell>
        </row>
        <row r="1540">
          <cell r="B1540" t="str">
            <v>ДИСК ЖЕСТКИЙ SAS 2.5 1200GB</v>
          </cell>
        </row>
        <row r="1541">
          <cell r="B1541" t="str">
            <v>ДИСК ЖЕСТКИЙ SAS 2.5 4ТБ</v>
          </cell>
        </row>
        <row r="1542">
          <cell r="B1542" t="str">
            <v>ДИСК ЖЕСТКИЙ SAS 2.5 6ТБ</v>
          </cell>
        </row>
        <row r="1543">
          <cell r="B1543" t="str">
            <v>ДИСК ЖЕСТКИЙ SAS 2TB</v>
          </cell>
        </row>
        <row r="1544">
          <cell r="B1544" t="str">
            <v>ДИСК ЖЕСТКИЙ SAS 3.5 4TB</v>
          </cell>
        </row>
        <row r="1545">
          <cell r="B1545" t="str">
            <v>ДИСК ЖЕСТКИЙ SAS 3.5 6ТБ</v>
          </cell>
        </row>
        <row r="1546">
          <cell r="B1546" t="str">
            <v>ДИСК ЖЕСТКИЙ SAS 300 GB</v>
          </cell>
        </row>
        <row r="1547">
          <cell r="B1547" t="str">
            <v>ДИСК ЖЕСТКИЙ SAS 6 GBPS 2.5IN</v>
          </cell>
        </row>
        <row r="1548">
          <cell r="B1548" t="str">
            <v>ДИСК ЖЕСТКИЙ SAS SEAGATE 15000RPM 300GB</v>
          </cell>
        </row>
        <row r="1549">
          <cell r="B1549" t="str">
            <v>ДИСК ЖЕСТКИЙ SATA 10ТБ</v>
          </cell>
        </row>
        <row r="1550">
          <cell r="B1550" t="str">
            <v>ДИСК ЖЕСТКИЙ SATA 3 TB</v>
          </cell>
        </row>
        <row r="1551">
          <cell r="B1551" t="str">
            <v>ДИСК ЖЕСТКИЙ SATA 3.5 4TB</v>
          </cell>
        </row>
        <row r="1552">
          <cell r="B1552" t="str">
            <v>ДИСК ЖЕСТКИЙ SAТА 2.5 4ТБ</v>
          </cell>
        </row>
        <row r="1553">
          <cell r="B1553" t="str">
            <v>ДИСК ЖЕСТКИЙ SAТА 2.5 6ТБ</v>
          </cell>
        </row>
        <row r="1554">
          <cell r="B1554" t="str">
            <v>ДИСК ЖЕСТКИЙ SAТА 3.5 6ТБ</v>
          </cell>
        </row>
        <row r="1555">
          <cell r="B1555" t="str">
            <v>ДИСК ЖЕСТКИЙ SSD 120 GB</v>
          </cell>
        </row>
        <row r="1556">
          <cell r="B1556" t="str">
            <v>ДИСК ЖЕСТКИЙ SSD 240GB</v>
          </cell>
        </row>
        <row r="1557">
          <cell r="B1557" t="str">
            <v>ДИСК ЖЕСТКИЙ SSD 500GB</v>
          </cell>
        </row>
        <row r="1558">
          <cell r="B1558" t="str">
            <v>ДИСК ЖЕСТКИЙ ВНЕШНИЙ 1.5 TB</v>
          </cell>
        </row>
        <row r="1559">
          <cell r="B1559" t="str">
            <v>ДИСК ЖЕСТКИЙ ВНЕШНИЙ 1TB</v>
          </cell>
        </row>
        <row r="1560">
          <cell r="B1560" t="str">
            <v>ДИСК ЖЕСТКИЙ ВНЕШНИЙ 2 TB</v>
          </cell>
        </row>
        <row r="1561">
          <cell r="B1561" t="str">
            <v>ДИСК ЖЕСТКИЙ ВНЕШНИЙ 4TB</v>
          </cell>
        </row>
        <row r="1562">
          <cell r="B1562" t="str">
            <v>ДИСК ЖЕСТКИЙ ВНЕШНИЙ USB 320GB</v>
          </cell>
        </row>
        <row r="1563">
          <cell r="B1563" t="str">
            <v>ДИСК ЖЕСТКИЙ ВНЕШНИЙ USB 500GB</v>
          </cell>
        </row>
        <row r="1564">
          <cell r="B1564" t="str">
            <v>ДИСК ЖЕСТКИЙ ДЛЯ НОУТБУКА</v>
          </cell>
        </row>
        <row r="1565">
          <cell r="B1565" t="str">
            <v>ДИСК КОЛЕСА DAMAS</v>
          </cell>
        </row>
        <row r="1566">
          <cell r="B1566" t="str">
            <v>ДИСК КОЛЕСА R16</v>
          </cell>
        </row>
        <row r="1567">
          <cell r="B1567" t="str">
            <v>ДИСК КОЛЕСА R18</v>
          </cell>
        </row>
        <row r="1568">
          <cell r="B1568" t="str">
            <v>ДИСК КОЛЕСА ВАЗ-2106</v>
          </cell>
        </row>
        <row r="1569">
          <cell r="B1569" t="str">
            <v>ДИСК КОЛЕСА ВАЗ-21213</v>
          </cell>
        </row>
        <row r="1570">
          <cell r="B1570" t="str">
            <v>ДИСК КОЛЕСА ГАЗ-2705</v>
          </cell>
        </row>
        <row r="1571">
          <cell r="B1571" t="str">
            <v>ДИСК КОЛЕСА ГАЗ-3110</v>
          </cell>
        </row>
        <row r="1572">
          <cell r="B1572" t="str">
            <v>ДИСК КОЛЕСА ГАЗ-3221</v>
          </cell>
        </row>
        <row r="1573">
          <cell r="B1573" t="str">
            <v>ДИСК КОЛЕСА ГАЗ-3302</v>
          </cell>
        </row>
        <row r="1574">
          <cell r="B1574" t="str">
            <v>ДИСК КОЛЕСА ЗАДНИЙ МТЗ</v>
          </cell>
        </row>
        <row r="1575">
          <cell r="B1575" t="str">
            <v>ДИСК КОЛЕСА КАМАЗ</v>
          </cell>
        </row>
        <row r="1576">
          <cell r="B1576" t="str">
            <v>ДИСК КОЛЕСА УАЗ</v>
          </cell>
        </row>
        <row r="1577">
          <cell r="B1577" t="str">
            <v>ДИСК КОЛЕСА ШЕВРОЛЕТ ЛАЧЕТТИ</v>
          </cell>
        </row>
        <row r="1578">
          <cell r="B1578" t="str">
            <v>ДИСК КОЛЕСНЫЙ R17</v>
          </cell>
        </row>
        <row r="1579">
          <cell r="B1579" t="str">
            <v>ДИСК МАГНИТООПТИЧ.5.2ГБ 5.25" </v>
          </cell>
        </row>
        <row r="1580">
          <cell r="B1580" t="str">
            <v>ДИСК НАЖИМНОЙ В СБОРЕ</v>
          </cell>
        </row>
        <row r="1581">
          <cell r="B1581" t="str">
            <v>ДИСК НАЖИМНОЙ В СБОРЕ ВАЗ-2106</v>
          </cell>
        </row>
        <row r="1582">
          <cell r="B1582" t="str">
            <v>ДИСК НАЖИМНОЙ В СБОРЕ ВАЗ-2107</v>
          </cell>
        </row>
        <row r="1583">
          <cell r="B1583" t="str">
            <v>ДИСК НАЖИМНОЙ В СБОРЕ ВАЗ-21213</v>
          </cell>
        </row>
        <row r="1584">
          <cell r="B1584" t="str">
            <v>ДИСК НАЖИМНОЙ В СБОРЕ ГАЗ-31105</v>
          </cell>
        </row>
        <row r="1585">
          <cell r="B1585" t="str">
            <v>ДИСК НАЖИМНОЙ В СБОРЕ ГАЗ-3302</v>
          </cell>
        </row>
        <row r="1586">
          <cell r="B1586" t="str">
            <v>ДИСК НАЖИМНОЙ В СБОРЕ ГАЗ-3307</v>
          </cell>
        </row>
        <row r="1587">
          <cell r="B1587" t="str">
            <v>ДИСК НАЖИМНОЙ В СБОРЕ ГАЗ-53</v>
          </cell>
        </row>
        <row r="1588">
          <cell r="B1588" t="str">
            <v>ДИСК НАЖИМНОЙ В СБОРЕ ЗИЛ-130</v>
          </cell>
        </row>
        <row r="1589">
          <cell r="B1589" t="str">
            <v>ДИСК НАЖИМНОЙ В СБОРЕ КАМАЗ</v>
          </cell>
        </row>
        <row r="1590">
          <cell r="B1590" t="str">
            <v>ДИСК НАЖИМНОЙ В СБОРЕ МТЗ</v>
          </cell>
        </row>
        <row r="1591">
          <cell r="B1591" t="str">
            <v>ДИСК НАЖИМНОЙ В СБОРЕ УАЗ</v>
          </cell>
        </row>
        <row r="1592">
          <cell r="B1592" t="str">
            <v>ДИСК ОТРЕЗНОЙ</v>
          </cell>
        </row>
        <row r="1593">
          <cell r="B1593" t="str">
            <v>ДИСК ОТРЕЗНОЙ 115*2ММ</v>
          </cell>
        </row>
        <row r="1594">
          <cell r="B1594" t="str">
            <v>ДИСК ОТРЕЗНОЙ 125*2ММ</v>
          </cell>
        </row>
        <row r="1595">
          <cell r="B1595" t="str">
            <v>ДИСК ОТРЕЗНОЙ 150*2ММ</v>
          </cell>
        </row>
        <row r="1596">
          <cell r="B1596" t="str">
            <v>ДИСК ОТРЕЗНОЙ 180*2ММ</v>
          </cell>
        </row>
        <row r="1597">
          <cell r="B1597" t="str">
            <v>ДИСК ОТРЕЗНОЙ 230*1,6ММ</v>
          </cell>
        </row>
        <row r="1598">
          <cell r="B1598" t="str">
            <v>ДИСК ОТРЕЗНОЙ 230*2,5ММ</v>
          </cell>
        </row>
        <row r="1599">
          <cell r="B1599" t="str">
            <v>ДИСК ОТРЕЗНОЙ 230*2ММ</v>
          </cell>
        </row>
        <row r="1600">
          <cell r="B1600" t="str">
            <v>ДИСК ПЕРЕДНЕГО ТОРМОЗА DAMAS</v>
          </cell>
        </row>
        <row r="1601">
          <cell r="B1601" t="str">
            <v>ДИСК ПЕРЕДНЕГО ТОРМОЗА ВАЗ-21213</v>
          </cell>
        </row>
        <row r="1602">
          <cell r="B1602" t="str">
            <v>ДИСК ПЕРЕДНЕГО ТОРМОЗА ГАЗ-3221</v>
          </cell>
        </row>
        <row r="1603">
          <cell r="B1603" t="str">
            <v>ДИСК ПЕРЕДНЕГО ТОРМОЗА УАЗ</v>
          </cell>
        </row>
        <row r="1604">
          <cell r="B1604" t="str">
            <v>ДИСК ПО МЕТАЛЛУ</v>
          </cell>
        </row>
        <row r="1605">
          <cell r="B1605" t="str">
            <v>ДИСК ТОРМОЗНОЙ</v>
          </cell>
        </row>
        <row r="1606">
          <cell r="B1606" t="str">
            <v>ДИСК ТОРМОЗНОЙ HYUNDAI</v>
          </cell>
        </row>
        <row r="1607">
          <cell r="B1607" t="str">
            <v>ДИСК ТОРМОЗНОЙ TOYOTA CAMRY</v>
          </cell>
        </row>
        <row r="1608">
          <cell r="B1608" t="str">
            <v>ДИСПЕНСЕР ДЛЯ БУМАЖНЫХ ПОЛОТЕНЦ</v>
          </cell>
        </row>
        <row r="1609">
          <cell r="B1609" t="str">
            <v>ДИСПЕНСЕР ДЛЯ ЖИДКОГО МЫЛА</v>
          </cell>
        </row>
        <row r="1610">
          <cell r="B1610" t="str">
            <v>ДИСПЕНСЕР ДЛЯ ТУАЛЕТНОЙ БУМАГИ</v>
          </cell>
        </row>
        <row r="1611">
          <cell r="B1611" t="str">
            <v>ДИСПЕНСЕР С РАЗМЕРОМ МЕТКИ 19*8ММ</v>
          </cell>
        </row>
        <row r="1612">
          <cell r="B1612" t="str">
            <v>ДИСПЕНСЕР С ЦИФРОВОЙ МАРКИРОВКОЙ</v>
          </cell>
        </row>
        <row r="1613">
          <cell r="B1613" t="str">
            <v>ДИСПЛЕЙ GDPPLUS0020019</v>
          </cell>
        </row>
        <row r="1614">
          <cell r="B1614" t="str">
            <v>ДИСПЛЕЙ ДЛЯ ACCESS К ТАКСОФ.ACCESS 200</v>
          </cell>
        </row>
        <row r="1615">
          <cell r="B1615" t="str">
            <v>ДИСПЛЕЙ ИНФОРМАЦИОННЫЙ ПОДВЕСНОЙ</v>
          </cell>
        </row>
        <row r="1616">
          <cell r="B1616" t="str">
            <v>ДИСПЛЕЙ К ИЗМЕР.ПРИБОРАМ</v>
          </cell>
        </row>
        <row r="1617">
          <cell r="B1617" t="str">
            <v>ДИСПЛЕЙ К ПРИБОР.ИЗМЕР.МЕТ.КАБ.</v>
          </cell>
        </row>
        <row r="1618">
          <cell r="B1618" t="str">
            <v>ДИФФЕРЕНЦИАЛ ЗАДНЕГО МОСТА ГАЗ-3302</v>
          </cell>
        </row>
        <row r="1619">
          <cell r="B1619" t="str">
            <v>ДИФФЕРЕНЦИАЛ ЗАДНЕГО МОСТА ГАЗ-3307</v>
          </cell>
        </row>
        <row r="1620">
          <cell r="B1620" t="str">
            <v>ДИФФЕРЕНЦИАЛ ЗАДНЕГО МОСТА УАЗ</v>
          </cell>
        </row>
        <row r="1621">
          <cell r="B1621" t="str">
            <v>ДИФФЕРЕНЦИАЛ И ИХ ЧАСТИ</v>
          </cell>
        </row>
        <row r="1622">
          <cell r="B1622" t="str">
            <v>ДИХЛОРЭТАН</v>
          </cell>
        </row>
        <row r="1623">
          <cell r="B1623" t="str">
            <v>ДИХЛОФОС</v>
          </cell>
        </row>
        <row r="1624">
          <cell r="B1624" t="str">
            <v>ДОБР.СТРАХ.ОТВЕТ.ДОЛЖ.ЛИЦ АО«КАЗАХТЕЛЕКО</v>
          </cell>
        </row>
        <row r="1625">
          <cell r="B1625" t="str">
            <v>ДОБРОВ.СТРАХОВАНИЕ АВТОТР-ТА (АВТОКАСКО)</v>
          </cell>
        </row>
        <row r="1626">
          <cell r="B1626" t="str">
            <v>ДОБРОВОЛЬНОЕ СТРАХОВАНИЕ ГПО</v>
          </cell>
        </row>
        <row r="1627">
          <cell r="B1627" t="str">
            <v>ДОВОДЧИК ДВЕРИ</v>
          </cell>
        </row>
        <row r="1628">
          <cell r="B1628" t="str">
            <v>ДОГОВОР</v>
          </cell>
        </row>
        <row r="1629">
          <cell r="B1629" t="str">
            <v>ДОЗАТОР</v>
          </cell>
        </row>
        <row r="1630">
          <cell r="B1630" t="str">
            <v>ДОЗАТОР ЖИДКОГО МЫЛА</v>
          </cell>
        </row>
        <row r="1631">
          <cell r="B1631" t="str">
            <v>ДОК-СТАНЦИЯ ДЛЯ ЖЕСТКИХ ДИСКОВ</v>
          </cell>
        </row>
        <row r="1632">
          <cell r="B1632" t="str">
            <v>ДОКУМЕНТАЦИЯ ПО ИНСТАЛЛЯЦИИ И ЭКСПЛУАТАЦ</v>
          </cell>
        </row>
        <row r="1633">
          <cell r="B1633" t="str">
            <v>ДОМКРАТ</v>
          </cell>
        </row>
        <row r="1634">
          <cell r="B1634" t="str">
            <v>ДОМКРАТ В СБОРЕ УАЗ</v>
          </cell>
        </row>
        <row r="1635">
          <cell r="B1635" t="str">
            <v>ДОМКРАТ ДЛЯ ГРУЗОВЫХ АВТОМОБИЛЕЙ</v>
          </cell>
        </row>
        <row r="1636">
          <cell r="B1636" t="str">
            <v>ДОМКРАТ ДЛЯ ЛЕГКОВЫХ АВТОМОБИЛЕЙ</v>
          </cell>
        </row>
        <row r="1637">
          <cell r="B1637" t="str">
            <v>ДОМОФОН</v>
          </cell>
        </row>
        <row r="1638">
          <cell r="B1638" t="str">
            <v>ДОНАСТРОЙКА/КОРРЕКТИРОВКА ПО</v>
          </cell>
        </row>
        <row r="1639">
          <cell r="B1639" t="str">
            <v>ДОП.СОГЛАШЕНИЕ К ТИПОВОМУ ДОГОВОРУ</v>
          </cell>
        </row>
        <row r="1640">
          <cell r="B1640" t="str">
            <v>ДОРОЖКА КОВРОВАЯ</v>
          </cell>
        </row>
        <row r="1641">
          <cell r="B1641" t="str">
            <v>ДОРОЖКА РЕЗИНОВАЯ</v>
          </cell>
        </row>
        <row r="1642">
          <cell r="B1642" t="str">
            <v>ДОСКА</v>
          </cell>
        </row>
        <row r="1643">
          <cell r="B1643" t="str">
            <v>ДОСКА ГЛАДИЛЬНАЯ</v>
          </cell>
        </row>
        <row r="1644">
          <cell r="B1644" t="str">
            <v>ДОСКА МАРКЕРНАЯ</v>
          </cell>
        </row>
        <row r="1645">
          <cell r="B1645" t="str">
            <v>ДОСКА ОБРЕЗНАЯ</v>
          </cell>
        </row>
        <row r="1646">
          <cell r="B1646" t="str">
            <v>ДОСКА ПОДОКОННАЯ</v>
          </cell>
        </row>
        <row r="1647">
          <cell r="B1647" t="str">
            <v>ДОСКА ПРОБКОВАЯ</v>
          </cell>
        </row>
        <row r="1648">
          <cell r="B1648" t="str">
            <v>ДОСКА РАЗДЕЛОЧНАЯ</v>
          </cell>
        </row>
        <row r="1649">
          <cell r="B1649" t="str">
            <v>ДОСТАВКА ПЕРСОНАЛА К МЕСТУ РАБОТЫ</v>
          </cell>
        </row>
        <row r="1650">
          <cell r="B1650" t="str">
            <v>ДОСТАВКА СЧЕТ, ИЗВЕЩ., УВЕД.ЗА ПРЕД.УСЛ</v>
          </cell>
        </row>
        <row r="1651">
          <cell r="B1651" t="str">
            <v>ДОСТАВКА СЧЕТ-ИЗВЕЩ.АБОН.ФИЗ.ЛИЦАМ</v>
          </cell>
        </row>
        <row r="1652">
          <cell r="B1652" t="str">
            <v>ДОСТУП К ПО ДЛЯ ТРАНСПОРТНОГО ОБСЛУЖ.</v>
          </cell>
        </row>
        <row r="1653">
          <cell r="B1653" t="str">
            <v>ДРАЙВЕР ДЛЯ СВЕТОДИОД.СВЕТИЛЬНИКА</v>
          </cell>
        </row>
        <row r="1654">
          <cell r="B1654" t="str">
            <v>ДРАМ-КАРТРИДЖ CANON C-EXV-11/12</v>
          </cell>
        </row>
        <row r="1655">
          <cell r="B1655" t="str">
            <v>ДРЕЛЬ ЭЛЕКТРИЧЕСКАЯ 1</v>
          </cell>
        </row>
        <row r="1656">
          <cell r="B1656" t="str">
            <v>ДРЕЛЬ ЭЛЕКТРИЧЕСКАЯ 2</v>
          </cell>
        </row>
        <row r="1657">
          <cell r="B1657" t="str">
            <v>ДРЕЛЬ ЭЛЕКТРИЧЕСКАЯ С ПЕРФОРАТОРОМ</v>
          </cell>
        </row>
        <row r="1658">
          <cell r="B1658" t="str">
            <v>ДРЕЛЬ-ПЕРФОРАТОР</v>
          </cell>
        </row>
        <row r="1659">
          <cell r="B1659" t="str">
            <v>ДРЕНАЖ</v>
          </cell>
        </row>
        <row r="1660">
          <cell r="B1660" t="str">
            <v>ДРОВА</v>
          </cell>
        </row>
        <row r="1661">
          <cell r="B1661" t="str">
            <v>ДРОССЕЛЬ</v>
          </cell>
        </row>
        <row r="1662">
          <cell r="B1662" t="str">
            <v>ДРОССЕЛЬ 18/20</v>
          </cell>
        </row>
        <row r="1663">
          <cell r="B1663" t="str">
            <v>ДРОССЕЛЬ 250ВТ</v>
          </cell>
        </row>
        <row r="1664">
          <cell r="B1664" t="str">
            <v>ДРОССЕЛЬ 2Д4.759.168</v>
          </cell>
        </row>
        <row r="1665">
          <cell r="B1665" t="str">
            <v>ДРОССЕЛЬ 40ВТ</v>
          </cell>
        </row>
        <row r="1666">
          <cell r="B1666" t="str">
            <v>ДРОТАВЕРИН</v>
          </cell>
        </row>
        <row r="1667">
          <cell r="B1667" t="str">
            <v>ДСП ВЛАГОСТОЙКОЕ</v>
          </cell>
        </row>
        <row r="1668">
          <cell r="B1668" t="str">
            <v>ДЫРОКОЛ 10 ЛИСТОВ</v>
          </cell>
        </row>
        <row r="1669">
          <cell r="B1669" t="str">
            <v>ДЫРОКОЛ 20 ЛИСТОВ</v>
          </cell>
        </row>
        <row r="1670">
          <cell r="B1670" t="str">
            <v>ДЫРОКОЛ 30 ЛИСТОВ</v>
          </cell>
        </row>
        <row r="1671">
          <cell r="B1671" t="str">
            <v>ДЫРОКОЛ 40 ЛИСТОВ</v>
          </cell>
        </row>
        <row r="1672">
          <cell r="B1672" t="str">
            <v>ДЫРОКОЛ БОЛЬШОЙ</v>
          </cell>
        </row>
        <row r="1673">
          <cell r="B1673" t="str">
            <v>ДЮБЕЛЬ ПЛАСТ. С ШУРУПОМ</v>
          </cell>
        </row>
        <row r="1674">
          <cell r="B1674" t="str">
            <v>ДЮБЕЛЬ ПЛАСТ. С ШУРУПОМ 12*40ММ</v>
          </cell>
        </row>
        <row r="1675">
          <cell r="B1675" t="str">
            <v>ДЮБЕЛЬ ПЛАСТ. С ШУРУПОМ 5*40ММ</v>
          </cell>
        </row>
        <row r="1676">
          <cell r="B1676" t="str">
            <v>ДЮБЕЛЬ ПЛАСТ. С ШУРУПОМ 6*40ММ</v>
          </cell>
        </row>
        <row r="1677">
          <cell r="B1677" t="str">
            <v>ДЮБЕЛЬ ПЛАСТ. С ШУРУПОМ 8*40ММ</v>
          </cell>
        </row>
        <row r="1678">
          <cell r="B1678" t="str">
            <v>ДЮБЕЛЬ ПЛАСТИКОВЫЙ</v>
          </cell>
        </row>
        <row r="1679">
          <cell r="B1679" t="str">
            <v>ДЮБЕЛЬ ПЛАСТИКОВЫЙ 15*32</v>
          </cell>
        </row>
        <row r="1680">
          <cell r="B1680" t="str">
            <v>ДЮБЕЛЬ РАЗНЫЙ</v>
          </cell>
        </row>
        <row r="1681">
          <cell r="B1681" t="str">
            <v>ДЮБЕЛЬ С РАСПОРНОЙ ГАЙКОЙ М8</v>
          </cell>
        </row>
        <row r="1682">
          <cell r="B1682" t="str">
            <v>ДЮБЕЛЬ СТАЛЬНОЙ</v>
          </cell>
        </row>
        <row r="1683">
          <cell r="B1683" t="str">
            <v>ДЮБЕЛЬ УНИВЕРСАЛЬНЫЙ ПОЛИПРОПИЛЕН</v>
          </cell>
        </row>
        <row r="1684">
          <cell r="B1684" t="str">
            <v>ДЮБЕЛЬ-НАГЕЛЬ</v>
          </cell>
        </row>
        <row r="1685">
          <cell r="B1685" t="str">
            <v>ДЮБЕЛЬ-ПЛАСТИКОВЫЙ 6*30</v>
          </cell>
        </row>
        <row r="1686">
          <cell r="B1686" t="str">
            <v>ЕГОЗА СПИРАЛЬНЫЙ БАРЬЕР БЕЗОПАСНОСТИ</v>
          </cell>
        </row>
        <row r="1687">
          <cell r="B1687" t="str">
            <v>ЕДИНАЯ КАРТА ОПЛАТЫ (1000 ТЕНГЕ)</v>
          </cell>
        </row>
        <row r="1688">
          <cell r="B1688" t="str">
            <v>ЕДИНАЯ КАРТА ОПЛАТЫ (400 ТЕНГЕ)</v>
          </cell>
        </row>
        <row r="1689">
          <cell r="B1689" t="str">
            <v>ЕЖЕДНЕВНИК</v>
          </cell>
        </row>
        <row r="1690">
          <cell r="B1690" t="str">
            <v>ЕЖЕДНЕВНИК А4</v>
          </cell>
        </row>
        <row r="1691">
          <cell r="B1691" t="str">
            <v>ЕЖЕДНЕВНИК А5</v>
          </cell>
        </row>
        <row r="1692">
          <cell r="B1692" t="str">
            <v>ЕЖЕДНЕВНИК А5 ПЕРЕПЛЕТ ИЗ КОЖЗАМЕНИТЕЛЯ</v>
          </cell>
        </row>
        <row r="1693">
          <cell r="B1693" t="str">
            <v>ЕЛКА НОВОГОДНЯЯ</v>
          </cell>
        </row>
        <row r="1694">
          <cell r="B1694" t="str">
            <v>ЕМКОСТЬ ДЛЯ ВАККУМНОЙ МАШИНЫ</v>
          </cell>
        </row>
        <row r="1695">
          <cell r="B1695" t="str">
            <v>ЕМКОСТЬ ДЛЯ ЖИДКОСТИ</v>
          </cell>
        </row>
        <row r="1696">
          <cell r="B1696" t="str">
            <v>ЕРШ ДЛЯ КРОНШТЕЙНА</v>
          </cell>
        </row>
        <row r="1697">
          <cell r="B1697" t="str">
            <v>ЕРШ ДЛЯ УНИТАЗА</v>
          </cell>
        </row>
        <row r="1698">
          <cell r="B1698" t="str">
            <v>ЕРШИК ДЛЯ ЧИСТКИ СОПЕЛ</v>
          </cell>
        </row>
        <row r="1699">
          <cell r="B1699" t="str">
            <v>ЖАЛЮЗИ</v>
          </cell>
        </row>
        <row r="1700">
          <cell r="B1700" t="str">
            <v>ЖАЛЮЗИ АВТОМ.С МЕХАНИЗМ.</v>
          </cell>
        </row>
        <row r="1701">
          <cell r="B1701" t="str">
            <v>ЖАЛЮЗИ ВЕРТИКАЛЬНЫЕ</v>
          </cell>
        </row>
        <row r="1702">
          <cell r="B1702" t="str">
            <v>ЖАЛЮЗИ ГОРИЗОНТАЛЬНЫЕ</v>
          </cell>
        </row>
        <row r="1703">
          <cell r="B1703" t="str">
            <v>ЖГУТ</v>
          </cell>
        </row>
        <row r="1704">
          <cell r="B1704" t="str">
            <v>ЖГУТ КРОВООСТАНАВЛИВАЮЩИЙ </v>
          </cell>
        </row>
        <row r="1705">
          <cell r="B1705" t="str">
            <v>ЖЕЛОБ МЕТАЛЛИЧЕСКИЙ ДЛЯ ЗАЩ.КАБЕЛЯ</v>
          </cell>
        </row>
        <row r="1706">
          <cell r="B1706" t="str">
            <v>ЖЕЛОБ ОЦИНКОВАННЫЙ</v>
          </cell>
        </row>
        <row r="1707">
          <cell r="B1707" t="str">
            <v>ЖЕЛТЫЙ КАРТРИДЖ HP 940 OFFICEJET C4909S</v>
          </cell>
        </row>
        <row r="1708">
          <cell r="B1708" t="str">
            <v>ЖЕСТКИЙ ДИСК ДЛЯ ИНФОРМАЦИОННОГО КИОСКА</v>
          </cell>
        </row>
        <row r="1709">
          <cell r="B1709" t="str">
            <v>ЖЕСТЬ КОНСЕРВНАЯ (МЯГКАЯ)</v>
          </cell>
        </row>
        <row r="1710">
          <cell r="B1710" t="str">
            <v>ЖИДКОСТЬ ГИДРОФОБИЗИРУЮЩАЯ</v>
          </cell>
        </row>
        <row r="1711">
          <cell r="B1711" t="str">
            <v>ЖИДКОСТЬ ДЛЯ ОТТАИВАНИЯ СТЕКОЛ</v>
          </cell>
        </row>
        <row r="1712">
          <cell r="B1712" t="str">
            <v>ЖИДКОСТЬ ДЛЯ СМЫВКИ ГЕЛЯ 1</v>
          </cell>
        </row>
        <row r="1713">
          <cell r="B1713" t="str">
            <v>ЖИДКОСТЬ ДЛЯ СМЫВКИ ГЕЛЯ 2</v>
          </cell>
        </row>
        <row r="1714">
          <cell r="B1714" t="str">
            <v>ЖИДКОСТЬ КОРРЕКТИРУЮЩАЯ</v>
          </cell>
        </row>
        <row r="1715">
          <cell r="B1715" t="str">
            <v>ЖИДКОСТЬ ОХЛАЖДАЮЩАЯ  -40С</v>
          </cell>
        </row>
        <row r="1716">
          <cell r="B1716" t="str">
            <v>ЖИДКОСТЬ ПРОМЫВОЧНАЯ</v>
          </cell>
        </row>
        <row r="1717">
          <cell r="B1717" t="str">
            <v>ЖИДКОСТЬ ТОРМОЗНАЯ DOT-4</v>
          </cell>
        </row>
        <row r="1718">
          <cell r="B1718" t="str">
            <v>ЖИДКОСТЬ ТОРМОЗНАЯ РОСА ДОТ-4</v>
          </cell>
        </row>
        <row r="1719">
          <cell r="B1719" t="str">
            <v>ЖИДКОСТЬ ТОРМОЗНАЯ ТОМЬ</v>
          </cell>
        </row>
        <row r="1720">
          <cell r="B1720" t="str">
            <v>ЖИДКОСТЬ ЧИСТЯЩАЯ ДЛЯ ДОСКИ</v>
          </cell>
        </row>
        <row r="1721">
          <cell r="B1721" t="str">
            <v>ЖИДКОСТЬОХЛАЖДАЮЩАЯ</v>
          </cell>
        </row>
        <row r="1722">
          <cell r="B1722" t="str">
            <v>ЖИЛЕТ МУЖСКОЙ</v>
          </cell>
        </row>
        <row r="1723">
          <cell r="B1723" t="str">
            <v>ЖИЛЕТ СИГНАЛЬНЫЙ</v>
          </cell>
        </row>
        <row r="1724">
          <cell r="B1724" t="str">
            <v>ЖИЛЕТ СПАСАТЕЛЬНЫЙ</v>
          </cell>
        </row>
        <row r="1725">
          <cell r="B1725" t="str">
            <v>ЖУМАР</v>
          </cell>
        </row>
        <row r="1726">
          <cell r="B1726" t="str">
            <v>ЖУРНАЛ ВВОДНОГО ИНСТРУКТАЖА</v>
          </cell>
        </row>
        <row r="1727">
          <cell r="B1727" t="str">
            <v>ЖУРНАЛ ДЛЯ ЗАПИСИ</v>
          </cell>
        </row>
        <row r="1728">
          <cell r="B1728" t="str">
            <v>ЖУРНАЛ ИНСТРУКТАЖА НА РАБОЧЕМ МЕСТЕ ПО Т</v>
          </cell>
        </row>
        <row r="1729">
          <cell r="B1729" t="str">
            <v>ЖУРНАЛ ПО ПРОВЕРКЕ ЗНАНИЙ</v>
          </cell>
        </row>
        <row r="1730">
          <cell r="B1730" t="str">
            <v>ЖУРНАЛ РЕГИСТРАЦИИ</v>
          </cell>
        </row>
        <row r="1731">
          <cell r="B1731" t="str">
            <v>ЖУРНАЛ РЕГИСТРАЦИИ НАРЯД-ДОПУСКА</v>
          </cell>
        </row>
        <row r="1732">
          <cell r="B1732" t="str">
            <v>ЖУРНАЛ ТРЕХСТУПЕНЧАТОГО КОНТРОЛЯ</v>
          </cell>
        </row>
        <row r="1733">
          <cell r="B1733" t="str">
            <v>ЖУРНАЛ ТФ-6/9 А4</v>
          </cell>
        </row>
        <row r="1734">
          <cell r="B1734" t="str">
            <v>ЗАБУРНИК БКМ</v>
          </cell>
        </row>
        <row r="1735">
          <cell r="B1735" t="str">
            <v>ЗАГЛУШКА 1</v>
          </cell>
        </row>
        <row r="1736">
          <cell r="B1736" t="str">
            <v>ЗАГЛУШКА</v>
          </cell>
        </row>
        <row r="1737">
          <cell r="B1737" t="str">
            <v>ЗАГЛУШКА 15*10</v>
          </cell>
        </row>
        <row r="1738">
          <cell r="B1738" t="str">
            <v>ЗАГЛУШКА 25*16</v>
          </cell>
        </row>
        <row r="1739">
          <cell r="B1739" t="str">
            <v>ЗАГЛУШКА 50*50</v>
          </cell>
        </row>
        <row r="1740">
          <cell r="B1740" t="str">
            <v>ЗАГЛУШКА Ж/Б</v>
          </cell>
        </row>
        <row r="1741">
          <cell r="B1741" t="str">
            <v>ЗАГЛУШКА К ПЛИНТУСУ</v>
          </cell>
        </row>
        <row r="1742">
          <cell r="B1742" t="str">
            <v>ЗАГЛУШКА ПРОХОДНАЯ</v>
          </cell>
        </row>
        <row r="1743">
          <cell r="B1743" t="str">
            <v>ЗАГЛУШКА ТЕРМОУСАЖИВАЕМАЯ</v>
          </cell>
        </row>
        <row r="1744">
          <cell r="B1744" t="str">
            <v>ЗАДВИЖКА</v>
          </cell>
        </row>
        <row r="1745">
          <cell r="B1745" t="str">
            <v>ЗАДВИЖКА СТАЛЬНАЯ D-50 РУ 16</v>
          </cell>
        </row>
        <row r="1746">
          <cell r="B1746" t="str">
            <v>ЗАДВИЖКА СТАЛЬНАЯ D-80 РУ 16</v>
          </cell>
        </row>
        <row r="1747">
          <cell r="B1747" t="str">
            <v>ЗАДВИЖКА ЧУГУННАЯ D-100 РУ 10</v>
          </cell>
        </row>
        <row r="1748">
          <cell r="B1748" t="str">
            <v>ЗАДВИЖКА ЧУГУННАЯ D-100 РУ 16</v>
          </cell>
        </row>
        <row r="1749">
          <cell r="B1749" t="str">
            <v>ЗАДВИЖКА ЧУГУННАЯ D-50 РУ 10</v>
          </cell>
        </row>
        <row r="1750">
          <cell r="B1750" t="str">
            <v>ЗАДВИЖКА ЧУГУННАЯ D-80 РУ 16</v>
          </cell>
        </row>
        <row r="1751">
          <cell r="B1751" t="str">
            <v>ЗАДВИЖКА ЧУГУННАЯ ОТ D-50ММ ДО 150ММ</v>
          </cell>
        </row>
        <row r="1752">
          <cell r="B1752" t="str">
            <v>ЗАДНИЙ МОСТ</v>
          </cell>
        </row>
        <row r="1753">
          <cell r="B1753" t="str">
            <v>ЗАЖИМ АНКЕРНЫЙ</v>
          </cell>
        </row>
        <row r="1754">
          <cell r="B1754" t="str">
            <v>ЗАЖИМ АНКЕРНЫЙ ODWAC-22</v>
          </cell>
        </row>
        <row r="1755">
          <cell r="B1755" t="str">
            <v>ЗАЖИМ АНКЕРНЫЙ РА-1000</v>
          </cell>
        </row>
        <row r="1756">
          <cell r="B1756" t="str">
            <v>ЗАЖИМ ДЛЯ БУМАГИ - 15 ММ</v>
          </cell>
        </row>
        <row r="1757">
          <cell r="B1757" t="str">
            <v>ЗАЖИМ ДЛЯ БУМАГИ - 51 ММ</v>
          </cell>
        </row>
        <row r="1758">
          <cell r="B1758" t="str">
            <v>ЗАЖИМ ДЛЯ БУМАГИ 19ММ</v>
          </cell>
        </row>
        <row r="1759">
          <cell r="B1759" t="str">
            <v>ЗАЖИМ ДЛЯ БУМАГИ 25ММ</v>
          </cell>
        </row>
        <row r="1760">
          <cell r="B1760" t="str">
            <v>ЗАЖИМ ДЛЯ БУМАГИ 32ММ</v>
          </cell>
        </row>
        <row r="1761">
          <cell r="B1761" t="str">
            <v>ЗАЖИМ ДЛЯ БУМАГИ 40ММ</v>
          </cell>
        </row>
        <row r="1762">
          <cell r="B1762" t="str">
            <v>ЗАЖИМ ДЛЯ БУМАГИ 50ММ</v>
          </cell>
        </row>
        <row r="1763">
          <cell r="B1763" t="str">
            <v>ЗАЖИМ ДЛЯ ГАЛСТУКА</v>
          </cell>
        </row>
        <row r="1764">
          <cell r="B1764" t="str">
            <v>ЗАЖИМ ДЛЯ МОНТАЖА СИПРОВОДА</v>
          </cell>
        </row>
        <row r="1765">
          <cell r="B1765" t="str">
            <v>ЗАЖИМ ДЛЯ ТРОССА</v>
          </cell>
        </row>
        <row r="1766">
          <cell r="B1766" t="str">
            <v>ЗАЖИМ КАНЦЕЛЯРСКИЙ</v>
          </cell>
        </row>
        <row r="1767">
          <cell r="B1767" t="str">
            <v>ЗАЖИМ КЛЕММНЫЙ</v>
          </cell>
        </row>
        <row r="1768">
          <cell r="B1768" t="str">
            <v>ЗАЖИМ КЛИНОВИДНЫЙ ДЛЯ ТРОСА</v>
          </cell>
        </row>
        <row r="1769">
          <cell r="B1769" t="str">
            <v>ЗАЖИМ КЛИН-ЫЙ ДЛЯ ФИК-ИИ НАВИВНОГО ПАТЧК</v>
          </cell>
        </row>
        <row r="1770">
          <cell r="B1770" t="str">
            <v>ЗАЖИМ КОНТАКТНЫЙ</v>
          </cell>
        </row>
        <row r="1771">
          <cell r="B1771" t="str">
            <v>ЗАЖИМ КРЕПЕЖНЫЙ 19-28ММ</v>
          </cell>
        </row>
        <row r="1772">
          <cell r="B1772" t="str">
            <v>ЗАЖИМ НАТЯЖНОЙ ДЛЯ ВОК</v>
          </cell>
        </row>
        <row r="1773">
          <cell r="B1773" t="str">
            <v>ЗАЖИМ ПОДДЕРЖИВАЮЩИЙ ПРОМЕЖУТОЧНЫЙ</v>
          </cell>
        </row>
        <row r="1774">
          <cell r="B1774" t="str">
            <v>ЗАЖИМ РАЗВЕТВИТ.БОЛЬШОЙ</v>
          </cell>
        </row>
        <row r="1775">
          <cell r="B1775" t="str">
            <v>ЗАЖИМ РАЗВЕТВИТ.МАЛЫЙ</v>
          </cell>
        </row>
        <row r="1776">
          <cell r="B1776" t="str">
            <v>ЗАЖИМ РАЗВЕТВИТ.СРЕДНИЙ</v>
          </cell>
        </row>
        <row r="1777">
          <cell r="B1777" t="str">
            <v>ЗАЖИМ СПИРАЛЬНЫЙ</v>
          </cell>
        </row>
        <row r="1778">
          <cell r="B1778" t="str">
            <v>ЗАЖИМ ЭЛЕКТРИЧЕСКИЙ</v>
          </cell>
        </row>
        <row r="1779">
          <cell r="B1779" t="str">
            <v>ЗАЖИМ-КЛИПСА</v>
          </cell>
        </row>
        <row r="1780">
          <cell r="B1780" t="str">
            <v>ЗАЗЕМЛЕНИЕ ЗАЩИТ.ПЕРЕНОСНЫЕ</v>
          </cell>
        </row>
        <row r="1781">
          <cell r="B1781" t="str">
            <v>ЗАКЛАДКА</v>
          </cell>
        </row>
        <row r="1782">
          <cell r="B1782" t="str">
            <v>ЗАКЛЕПКА</v>
          </cell>
        </row>
        <row r="1783">
          <cell r="B1783" t="str">
            <v>ЗАКУП УСЛУГ ОЦЕНЩИКА</v>
          </cell>
        </row>
        <row r="1784">
          <cell r="B1784" t="str">
            <v>ЗАКУП ЮРИДИЧЕСКИХ УСЛУГ</v>
          </cell>
        </row>
        <row r="1785">
          <cell r="B1785" t="str">
            <v>ЗАМАЗКА</v>
          </cell>
        </row>
        <row r="1786">
          <cell r="B1786" t="str">
            <v>ЗАМЕРЫ ТОКСИЧН,РАЗРАБ.И ОФОР.ПРОЕКТ.ДЭС</v>
          </cell>
        </row>
        <row r="1787">
          <cell r="B1787" t="str">
            <v>ЗАМОК ВРЕЗНОЙ 1</v>
          </cell>
        </row>
        <row r="1788">
          <cell r="B1788" t="str">
            <v>ЗАМОК ВРЕЗНОЙ</v>
          </cell>
        </row>
        <row r="1789">
          <cell r="B1789" t="str">
            <v>ЗАМОК ВРЕЗНОЙ ОЦИНКОВАННЫЙ</v>
          </cell>
        </row>
        <row r="1790">
          <cell r="B1790" t="str">
            <v>ЗАМОК ДВЕРИ АВТОМОБИЛЬНЫЙ</v>
          </cell>
        </row>
        <row r="1791">
          <cell r="B1791" t="str">
            <v>ЗАМОК ДВЕРИ ЛЕВЫЙ</v>
          </cell>
        </row>
        <row r="1792">
          <cell r="B1792" t="str">
            <v>ЗАМОК ДВЕРНОЙ ДЛЯ ИНФОРМАЦИОННОГО КИОСКА</v>
          </cell>
        </row>
        <row r="1793">
          <cell r="B1793" t="str">
            <v>ЗАМОК ДЛЯ РАСПРЕДЕЛИТЕЛЬНОГО ШКАФА</v>
          </cell>
        </row>
        <row r="1794">
          <cell r="B1794" t="str">
            <v>ЗАМОК ДЛЯ ШКАФА</v>
          </cell>
        </row>
        <row r="1795">
          <cell r="B1795" t="str">
            <v>ЗАМОК ЗАЖИГАНИЯ DAMAS</v>
          </cell>
        </row>
        <row r="1796">
          <cell r="B1796" t="str">
            <v>ЗАМОК ЗАЖИГАНИЯ ВАЗ-2106</v>
          </cell>
        </row>
        <row r="1797">
          <cell r="B1797" t="str">
            <v>ЗАМОК ЗАЖИГАНИЯ ВАЗ-2107</v>
          </cell>
        </row>
        <row r="1798">
          <cell r="B1798" t="str">
            <v>ЗАМОК ЗАЖИГАНИЯ ВАЗ-21213</v>
          </cell>
        </row>
        <row r="1799">
          <cell r="B1799" t="str">
            <v>ЗАМОК ЗАЖИГАНИЯ ГАЗ-3110</v>
          </cell>
        </row>
        <row r="1800">
          <cell r="B1800" t="str">
            <v>ЗАМОК ЗАЖИГАНИЯ ГАЗ-3221</v>
          </cell>
        </row>
        <row r="1801">
          <cell r="B1801" t="str">
            <v>ЗАМОК ЗАЖИГАНИЯ ГАЗ-3302</v>
          </cell>
        </row>
        <row r="1802">
          <cell r="B1802" t="str">
            <v>ЗАМОК ЗАЖИГАНИЯ ГАЗ-3307</v>
          </cell>
        </row>
        <row r="1803">
          <cell r="B1803" t="str">
            <v>ЗАМОК ЗАЖИГАНИЯ ГАЗ-53</v>
          </cell>
        </row>
        <row r="1804">
          <cell r="B1804" t="str">
            <v>ЗАМОК ЗАЖИГАНИЯ КАМАЗ</v>
          </cell>
        </row>
        <row r="1805">
          <cell r="B1805" t="str">
            <v>ЗАМОК ЗАЖИГАНИЯ ЛЕГК.АВТОМ.</v>
          </cell>
        </row>
        <row r="1806">
          <cell r="B1806" t="str">
            <v>ЗАМОК ЗАЖИГАНИЯ УАЗ</v>
          </cell>
        </row>
        <row r="1807">
          <cell r="B1807" t="str">
            <v>ЗАМОК КОДОВЫЙ</v>
          </cell>
        </row>
        <row r="1808">
          <cell r="B1808" t="str">
            <v>ЗАМОК КОНТРОЛЬНЫЙ</v>
          </cell>
        </row>
        <row r="1809">
          <cell r="B1809" t="str">
            <v>ЗАМОК НАВЕСНОЙ 1</v>
          </cell>
        </row>
        <row r="1810">
          <cell r="B1810" t="str">
            <v>ЗАМОК НАВЕСНОЙ</v>
          </cell>
        </row>
        <row r="1811">
          <cell r="B1811" t="str">
            <v>ЗАМОК НАКЛАДНОЙ</v>
          </cell>
        </row>
        <row r="1812">
          <cell r="B1812" t="str">
            <v>ЗАМОК ТРОССОВЫЙ</v>
          </cell>
        </row>
        <row r="1813">
          <cell r="B1813" t="str">
            <v>ЗАМОК ЦЕНТРАЛЬНЫЙ</v>
          </cell>
        </row>
        <row r="1814">
          <cell r="B1814" t="str">
            <v>ЗАМОК ШКАФА МАД</v>
          </cell>
        </row>
        <row r="1815">
          <cell r="B1815" t="str">
            <v>ЗАМОК ЭЛЕКТРОННЫЙ</v>
          </cell>
        </row>
        <row r="1816">
          <cell r="B1816" t="str">
            <v>ЗАМЫКАТЕЛЬ</v>
          </cell>
        </row>
        <row r="1817">
          <cell r="B1817" t="str">
            <v>ЗАНЯТИЯ В СЕКЦИИ АЭРОБИКИ</v>
          </cell>
        </row>
        <row r="1818">
          <cell r="B1818" t="str">
            <v>ЗАНЯТИЯ В СЕКЦИИ БОКСА</v>
          </cell>
        </row>
        <row r="1819">
          <cell r="B1819" t="str">
            <v>ЗАНЯТИЯ В СЕКЦИИ ВОЛЕЙБОЛА</v>
          </cell>
        </row>
        <row r="1820">
          <cell r="B1820" t="str">
            <v>ЗАНЯТИЯ В СЕКЦИИ ВОСТОЧНЫХ ТАНЦЕВ</v>
          </cell>
        </row>
        <row r="1821">
          <cell r="B1821" t="str">
            <v>ЗАНЯТИЯ В СЕКЦИИ ЙОГИ</v>
          </cell>
        </row>
        <row r="1822">
          <cell r="B1822" t="str">
            <v>ЗАНЯТИЯ В СЕКЦИИ НАСТОЛЬНОГО ТЕННИСА</v>
          </cell>
        </row>
        <row r="1823">
          <cell r="B1823" t="str">
            <v>ЗАНЯТИЯ В СЕКЦИИ ПЛАВАНИЯ</v>
          </cell>
        </row>
        <row r="1824">
          <cell r="B1824" t="str">
            <v>ЗАНЯТИЯ В СЕКЦИИ ФУТБОЛА</v>
          </cell>
        </row>
        <row r="1825">
          <cell r="B1825" t="str">
            <v>ЗАПАСКА НА ШВАБРУ</v>
          </cell>
        </row>
        <row r="1826">
          <cell r="B1826" t="str">
            <v>ЗАПИСЬ АУДИО-ФАЙЛОВ</v>
          </cell>
        </row>
        <row r="1827">
          <cell r="B1827" t="str">
            <v>ЗАПРАВКА КАРТРИДЖЕЙ</v>
          </cell>
        </row>
        <row r="1828">
          <cell r="B1828" t="str">
            <v>ЗАПРАВКА КИСЛОРОДНЫХ БАЛЛОНОВ</v>
          </cell>
        </row>
        <row r="1829">
          <cell r="B1829" t="str">
            <v>ЗАРЯДНОЕ УСТРОЙСТВО МНОГОФУНКЦ.</v>
          </cell>
        </row>
        <row r="1830">
          <cell r="B1830" t="str">
            <v>ЗАСЛОНКА ВОЗДУШНАЯ ИНЕРЦИОННАЯ</v>
          </cell>
        </row>
        <row r="1831">
          <cell r="B1831" t="str">
            <v>ЗАТИРКА ДЛЯ КАФЕЛЯ</v>
          </cell>
        </row>
        <row r="1832">
          <cell r="B1832" t="str">
            <v>ЗАЩЕЛКА</v>
          </cell>
        </row>
        <row r="1833">
          <cell r="B1833" t="str">
            <v>ЗАЩИТА ГОССЕКРЕТ(ВЕДЕНИЕ СЕКРЕТ.ДЕЛОПР.)</v>
          </cell>
        </row>
        <row r="1834">
          <cell r="B1834" t="str">
            <v>ЗАЩИТА КОМБИНИРОВАННАЯ ПО ТОКУ И НАПРЯЖЕ</v>
          </cell>
        </row>
        <row r="1835">
          <cell r="B1835" t="str">
            <v>ЗАЩИТА ОБЖИМНАЯ СРОСТКОВ</v>
          </cell>
        </row>
        <row r="1836">
          <cell r="B1836" t="str">
            <v>ЗАЩИТА ПО ТОКУ FUSE10</v>
          </cell>
        </row>
        <row r="1837">
          <cell r="B1837" t="str">
            <v>ЗАЩИТА ПОДДОНА ВАЗ-2121</v>
          </cell>
        </row>
        <row r="1838">
          <cell r="B1838" t="str">
            <v>ЗАЩИТА ЭПУ III-КЛАССА 48В</v>
          </cell>
        </row>
        <row r="1839">
          <cell r="B1839" t="str">
            <v>ЗАЩИТА ЭПУ II-КЛАССА 220В</v>
          </cell>
        </row>
        <row r="1840">
          <cell r="B1840" t="str">
            <v>ЗВЕЗДОЧКА ВЕДОМАЯ БГМ, ЭТЦ</v>
          </cell>
        </row>
        <row r="1841">
          <cell r="B1841" t="str">
            <v>ЗВЕЗДОЧКА ВЕДУЩАЯ БГМ, ЭТЦ</v>
          </cell>
        </row>
        <row r="1842">
          <cell r="B1842" t="str">
            <v>ЗВЕЗДОЧКА ГРМ</v>
          </cell>
        </row>
        <row r="1843">
          <cell r="B1843" t="str">
            <v>ЗВОНОК</v>
          </cell>
        </row>
        <row r="1844">
          <cell r="B1844" t="str">
            <v>ЗЕМ.СТРОИТЕЛЬНЫЕ И ЗЕМ.-КАДАСТРОВЫЕ РАБО</v>
          </cell>
        </row>
        <row r="1845">
          <cell r="B1845" t="str">
            <v>ЗЕРКАЛО</v>
          </cell>
        </row>
        <row r="1846">
          <cell r="B1846" t="str">
            <v>ЗЕРКАЛО ЗАДНЕГО ВИДА</v>
          </cell>
        </row>
        <row r="1847">
          <cell r="B1847" t="str">
            <v>ЗИП  NGN</v>
          </cell>
        </row>
        <row r="1848">
          <cell r="B1848" t="str">
            <v>ЗИП ДЛЯ МУЛЬТИПЛЕКСОРОВ C-NODE</v>
          </cell>
        </row>
        <row r="1849">
          <cell r="B1849" t="str">
            <v>ЗИП ДЛЯ ОКОНЕЧНОГО ОБОРУДОВАНИЯ ЦРРЛ</v>
          </cell>
        </row>
        <row r="1850">
          <cell r="B1850" t="str">
            <v>ЗИП ДЛЯ ЭПУ</v>
          </cell>
        </row>
        <row r="1851">
          <cell r="B1851" t="str">
            <v>ЗИП К ОБОРУДОВАНИЮ DWDM</v>
          </cell>
        </row>
        <row r="1852">
          <cell r="B1852" t="str">
            <v>ЗИП К ОБОРУДОВАНИЮ SDH</v>
          </cell>
        </row>
        <row r="1853">
          <cell r="B1853" t="str">
            <v>ЗМЕЕВИК ELCOFLAM EG12 S-SR</v>
          </cell>
        </row>
        <row r="1854">
          <cell r="B1854" t="str">
            <v>ЗНАК АВАРИЙНЫЙ</v>
          </cell>
        </row>
        <row r="1855">
          <cell r="B1855" t="str">
            <v>ЗНАК БЕЗОПАСНОСТИ</v>
          </cell>
        </row>
        <row r="1856">
          <cell r="B1856" t="str">
            <v>ЗНАК ДОРОЖНЫЙ</v>
          </cell>
        </row>
        <row r="1857">
          <cell r="B1857" t="str">
            <v>ЗНАК КАЛИБРОВОЧНЫЙ</v>
          </cell>
        </row>
        <row r="1858">
          <cell r="B1858" t="str">
            <v>ЗНАК НАГРАДНОЙ</v>
          </cell>
        </row>
        <row r="1859">
          <cell r="B1859" t="str">
            <v>ЗНАКИ И ПЛАКАТЫ ПРЕДУПРЕЖДАЮЩИЕ</v>
          </cell>
        </row>
        <row r="1860">
          <cell r="B1860" t="str">
            <v>ЗНАКИ ПБ</v>
          </cell>
        </row>
        <row r="1861">
          <cell r="B1861" t="str">
            <v>ЗНАКИ ПОЧТОВОЙ ОПЛАТЫ</v>
          </cell>
        </row>
        <row r="1862">
          <cell r="B1862" t="str">
            <v>ЗОЛОТНИК</v>
          </cell>
        </row>
        <row r="1863">
          <cell r="B1863" t="str">
            <v>ЗОНТ</v>
          </cell>
        </row>
        <row r="1864">
          <cell r="B1864" t="str">
            <v>ЗОНТ ВЕНТИЛЯЦИОННЫЙ КРОВЕЛЬНЫЙ</v>
          </cell>
        </row>
        <row r="1865">
          <cell r="B1865" t="str">
            <v>ЗОНТ-ТРОСТЬ</v>
          </cell>
        </row>
        <row r="1866">
          <cell r="B1866" t="str">
            <v>ЗУБИЛО</v>
          </cell>
        </row>
        <row r="1867">
          <cell r="B1867" t="str">
            <v>ЗУБКИ ЗНЗ БГМ, ЭТЦ</v>
          </cell>
        </row>
        <row r="1868">
          <cell r="B1868" t="str">
            <v>ИБП ДЛЯ ИНФОРМАЦИОННОГО КИОСКА</v>
          </cell>
        </row>
        <row r="1869">
          <cell r="B1869" t="str">
            <v>ИГРУШКА</v>
          </cell>
        </row>
        <row r="1870">
          <cell r="B1870" t="str">
            <v>ИГРУШКА ЕЛОЧНАЯ</v>
          </cell>
        </row>
        <row r="1871">
          <cell r="B1871" t="str">
            <v>ИЗВЕСТЬ</v>
          </cell>
        </row>
        <row r="1872">
          <cell r="B1872" t="str">
            <v>ИЗВЕСТЬ СТРОИТЕЛЬНАЯ</v>
          </cell>
        </row>
        <row r="1873">
          <cell r="B1873" t="str">
            <v>ИЗВЕЩАТЕЛЬ ОХРАН.МАГНИТОКОНТАК.ИО-102-14</v>
          </cell>
        </row>
        <row r="1874">
          <cell r="B1874" t="str">
            <v>ИЗВЕЩАТЕЛЬ СМК-3</v>
          </cell>
        </row>
        <row r="1875">
          <cell r="B1875" t="str">
            <v>ИЗГОТ.ВИЗИТ.,КОНВЕР.,ТАБЛ.,ПЕЧАТ.И ПР.</v>
          </cell>
        </row>
        <row r="1876">
          <cell r="B1876" t="str">
            <v>ИЗГОТ.И РАЗМ.БИЛЛБ.РЕКЛ.УКАЗ.АВТОИНФ.ПР.</v>
          </cell>
        </row>
        <row r="1877">
          <cell r="B1877" t="str">
            <v>ИЗГОТ.ПРАВОУДОСТ.ДОКУМ.НА ЗЕМЕЛ.УЧ-К</v>
          </cell>
        </row>
        <row r="1878">
          <cell r="B1878" t="str">
            <v>ИЗГОТОВЛ,МОНТАЖ УЧ.МАКЕТОВ,ПОСОБИЙ,СТЕНД</v>
          </cell>
        </row>
        <row r="1879">
          <cell r="B1879" t="str">
            <v>ИЗГОТОВЛ. И РАЗМЕЩЕНИЕ НАРУЖНОЙ РЕКЛАМЫ</v>
          </cell>
        </row>
        <row r="1880">
          <cell r="B1880" t="str">
            <v>ИЗГОТОВЛ.СУВЕНИРНОЙ/ИМИДЖ/АТРИБУТ.ПР-ИИ</v>
          </cell>
        </row>
        <row r="1881">
          <cell r="B1881" t="str">
            <v>ИЗГОТОВЛЕНИЕ БАНЕРНОГО ПОЛОТНА</v>
          </cell>
        </row>
        <row r="1882">
          <cell r="B1882" t="str">
            <v>ИЗГОТОВЛЕНИЕ ВЫТЯЖНОЙ ВЕНТИЛЯЦИИ</v>
          </cell>
        </row>
        <row r="1883">
          <cell r="B1883" t="str">
            <v>ИЗГОТОВЛЕНИЕ И РАЗМЕЩЕНИЕ ЛАЙТ-БОКСОВ</v>
          </cell>
        </row>
        <row r="1884">
          <cell r="B1884" t="str">
            <v>ИЗГОТОВЛЕНИЕ КАРТЫ</v>
          </cell>
        </row>
        <row r="1885">
          <cell r="B1885" t="str">
            <v>ИЗГОТОВЛЕНИЕ ПОВЕРИТ.ЛЕЙБЛОВ/КЛЕИМ/ПЛОМБ</v>
          </cell>
        </row>
        <row r="1886">
          <cell r="B1886" t="str">
            <v>ИЗГОТОВЛЕНИЕ ПОЛИГРАФИЧЕСКОЙ ПРОДУКЦИИ</v>
          </cell>
        </row>
        <row r="1887">
          <cell r="B1887" t="str">
            <v>ИЗГОТОВЛЕНИЕ ТЕЛЕ-, РАДИО-, ВИДЕОРОЛИКОВ</v>
          </cell>
        </row>
        <row r="1888">
          <cell r="B1888" t="str">
            <v>ИЗДЕЛИЯ ИЗ МЯСОПРОДУКТОВ</v>
          </cell>
        </row>
        <row r="1889">
          <cell r="B1889" t="str">
            <v>ИЗДЕЛИЯ МУЧНЫЕ</v>
          </cell>
        </row>
        <row r="1890">
          <cell r="B1890" t="str">
            <v>ИЗМ-Е ПРЕДЕЛЬНО ДОП-Х ВЫБР.ДИЗ-ГЕН.И АВТ</v>
          </cell>
        </row>
        <row r="1891">
          <cell r="B1891" t="str">
            <v>ИЗМЕРЕНИЕ САН-ГИГИЕНИЧЕСКИХ ПАРАМЕТРОВ</v>
          </cell>
        </row>
        <row r="1892">
          <cell r="B1892" t="str">
            <v>ИЗМЕРИТЕЛЬ МОЩНОСТИ ДП-5В</v>
          </cell>
        </row>
        <row r="1893">
          <cell r="B1893" t="str">
            <v>ИЗМЕРИТЕЛЬ СОПРОТИВЛЕНИЯ ПЕТЛИ ФАЗА-НОЛЬ</v>
          </cell>
        </row>
        <row r="1894">
          <cell r="B1894" t="str">
            <v>ИЗОЛЕНТА</v>
          </cell>
        </row>
        <row r="1895">
          <cell r="B1895" t="str">
            <v>ИЗОЛЕНТА 19ММ*20М СИНЯЯ</v>
          </cell>
        </row>
        <row r="1896">
          <cell r="B1896" t="str">
            <v>ИЗОЛЕНТА ПХВ 1</v>
          </cell>
        </row>
        <row r="1897">
          <cell r="B1897" t="str">
            <v>ИЗОЛЕНТА ПХВ</v>
          </cell>
        </row>
        <row r="1898">
          <cell r="B1898" t="str">
            <v>ИЗОЛЕНТА ПХВ В РУЛОНАХ</v>
          </cell>
        </row>
        <row r="1899">
          <cell r="B1899" t="str">
            <v>ИЗОЛЕНТА Х/Б</v>
          </cell>
        </row>
        <row r="1900">
          <cell r="B1900" t="str">
            <v>ИЗОЛЕНТА ХБ В РУЛОНАХ</v>
          </cell>
        </row>
        <row r="1901">
          <cell r="B1901" t="str">
            <v>ИЗОЛЯТОР 2000V</v>
          </cell>
        </row>
        <row r="1902">
          <cell r="B1902" t="str">
            <v>ИЗОЛЯТОР ИП-10</v>
          </cell>
        </row>
        <row r="1903">
          <cell r="B1903" t="str">
            <v>ИЗОЛЯТОР ОРЕШКОВЫЙ ДЛЯ ОТТЯЖКИ</v>
          </cell>
        </row>
        <row r="1904">
          <cell r="B1904" t="str">
            <v>ИЗОЛЯТОР ТФ-12</v>
          </cell>
        </row>
        <row r="1905">
          <cell r="B1905" t="str">
            <v>ИЗОЛЯТОР ТФ-16</v>
          </cell>
        </row>
        <row r="1906">
          <cell r="B1906" t="str">
            <v>ИЗОЛЯТОР ШИННЫЙ</v>
          </cell>
        </row>
        <row r="1907">
          <cell r="B1907" t="str">
            <v>ИЗОЛЯЦИОННАЯ ЛЕНТА VINYL TAPE</v>
          </cell>
        </row>
        <row r="1908">
          <cell r="B1908" t="str">
            <v>ИНВЕНТАРЬ МЕЛКИЙ СПОРТИВНЫЙ</v>
          </cell>
        </row>
        <row r="1909">
          <cell r="B1909" t="str">
            <v>ИНВЕРТОР</v>
          </cell>
        </row>
        <row r="1910">
          <cell r="B1910" t="str">
            <v>ИНДИКАТОР ВЫСОКОГО НАПРЯЖЕНИЯ</v>
          </cell>
        </row>
        <row r="1911">
          <cell r="B1911" t="str">
            <v>ИНДИКАТОР ДЛЯ ОБНАРУЖЕНИЯ ЭЛ/ПРОВОДКИ</v>
          </cell>
        </row>
        <row r="1912">
          <cell r="B1912" t="str">
            <v>ИНДИКАТОР К ПРИБОР.ОБЩТЕХ.НАЗНАЧ.</v>
          </cell>
        </row>
        <row r="1913">
          <cell r="B1913" t="str">
            <v>ИНДИКАТОР НАПРЯЖЕНИЯ ДО 1000В</v>
          </cell>
        </row>
        <row r="1914">
          <cell r="B1914" t="str">
            <v>ИНДИКАТОР НИЗКОГО НАПРЯЖЕНИЯ</v>
          </cell>
        </row>
        <row r="1915">
          <cell r="B1915" t="str">
            <v>ИНДИКАТОР УТЕЧКИ ФРЕОНА</v>
          </cell>
        </row>
        <row r="1916">
          <cell r="B1916" t="str">
            <v>ИНДИКАТОР ЦИФРОВОЙ</v>
          </cell>
        </row>
        <row r="1917">
          <cell r="B1917" t="str">
            <v>ИНЖЕКТОР ВАЗ-21150</v>
          </cell>
        </row>
        <row r="1918">
          <cell r="B1918" t="str">
            <v>ИНЖЕКТОР ПИТАНИЯ</v>
          </cell>
        </row>
        <row r="1919">
          <cell r="B1919" t="str">
            <v>ИНЖЕНЕРНО-ГЕОДЕЗИЧЕСКИЕ РАБОТЫ</v>
          </cell>
        </row>
        <row r="1920">
          <cell r="B1920" t="str">
            <v>ИНЖЕНЕРНО-ГЕОЛОГИЧЕСКИЕ ИЗЫСКАНИЯ</v>
          </cell>
        </row>
        <row r="1921">
          <cell r="B1921" t="str">
            <v>ИНСТАЛЛЯЦИЯ И МОНТАЖ  ОБОРУДОВАНИЯ</v>
          </cell>
        </row>
        <row r="1922">
          <cell r="B1922" t="str">
            <v>ИНСТАЛЛЯЦИЯ ПО</v>
          </cell>
        </row>
        <row r="1923">
          <cell r="B1923" t="str">
            <v>ИНСТИ ЧАЙ</v>
          </cell>
        </row>
        <row r="1924">
          <cell r="B1924" t="str">
            <v>ИНСТР. ДЛЯ НАТЯЖЕНИЯ И РЕЗКИ ЛЕНТЫ С201</v>
          </cell>
        </row>
        <row r="1925">
          <cell r="B1925" t="str">
            <v>ИНСТРУМЕНТ</v>
          </cell>
        </row>
        <row r="1926">
          <cell r="B1926" t="str">
            <v>ИНСТРУМЕНТ CUTTER-STRIPPER</v>
          </cell>
        </row>
        <row r="1927">
          <cell r="B1927" t="str">
            <v>ИНСТРУМЕНТ E9Y</v>
          </cell>
        </row>
        <row r="1928">
          <cell r="B1928" t="str">
            <v>ИНСТРУМЕНТ Д/РАЗДЕЛКИ ОПТИЧЕСКОГО ВОЛОКН</v>
          </cell>
        </row>
        <row r="1929">
          <cell r="B1929" t="str">
            <v>ИНСТРУМЕНТ ДЛЯ ЗАТЯЖКИ И ОБРЕЗКИ ХОМУТОВ</v>
          </cell>
        </row>
        <row r="1930">
          <cell r="B1930" t="str">
            <v>ИНСТРУМЕНТ ДЛЯ КОМПЬЮТЕРА</v>
          </cell>
        </row>
        <row r="1931">
          <cell r="B1931" t="str">
            <v>ИНСТРУМЕНТ ДЛЯ ПЛОМБИРОВАНИЯ</v>
          </cell>
        </row>
        <row r="1932">
          <cell r="B1932" t="str">
            <v>ИНСТРУМЕНТ ДЛЯ РАБОТЫ С ПЛИНТАМИ</v>
          </cell>
        </row>
        <row r="1933">
          <cell r="B1933" t="str">
            <v>ИНСТРУМЕНТ ДЛЯ РАСКРУТКИ</v>
          </cell>
        </row>
        <row r="1934">
          <cell r="B1934" t="str">
            <v>ИНСТРУМЕНТ ДЛЯ УСТАНОВКИ ЗАКЛЕПОК</v>
          </cell>
        </row>
        <row r="1935">
          <cell r="B1935" t="str">
            <v>ИНСТРУМЕНТ КАБЕЛЬЩИКА-СПАЙЩИКА</v>
          </cell>
        </row>
        <row r="1936">
          <cell r="B1936" t="str">
            <v>ИНСТРУМЕНТ КРОССИРОВОЧН.РУЧНОЙ</v>
          </cell>
        </row>
        <row r="1937">
          <cell r="B1937" t="str">
            <v>ИНСТРУМЕНТ МОНТ.10-ПАР.МОДУЛЕЙ</v>
          </cell>
        </row>
        <row r="1938">
          <cell r="B1938" t="str">
            <v>ИНСТРУМЕНТ МОНТ.25-ПАР.МОДУЛЕЙ</v>
          </cell>
        </row>
        <row r="1939">
          <cell r="B1939" t="str">
            <v>ИНСТРУМЕНТ МОНТ.КОННЕК.ЖИЛ.0.32-0.9ММ</v>
          </cell>
        </row>
        <row r="1940">
          <cell r="B1940" t="str">
            <v>ИНСТРУМЕНТ МОНТ.КОННЕК.ЖИЛ.0.9-1.3ММ</v>
          </cell>
        </row>
        <row r="1941">
          <cell r="B1941" t="str">
            <v>ИНСТРУМЕНТ МОНТ.СЕНСОРНЫЙ</v>
          </cell>
        </row>
        <row r="1942">
          <cell r="B1942" t="str">
            <v>ИНСТРУМЕНТ МОНТЕРА СВЯЗИСТА</v>
          </cell>
        </row>
        <row r="1943">
          <cell r="B1943" t="str">
            <v>ИНСТРУМЕНТ ОБЖИМНОЙ RJ45-RJ11</v>
          </cell>
        </row>
        <row r="1944">
          <cell r="B1944" t="str">
            <v>ИНСТРУМЕНТ ПОДГОТ.ВОЛОКНА И ОПРЕС.</v>
          </cell>
        </row>
        <row r="1945">
          <cell r="B1945" t="str">
            <v>ИНСТРУМЕНТ С ИЗОЛИРУЮЩ.РУЧКАМИ</v>
          </cell>
        </row>
        <row r="1946">
          <cell r="B1946" t="str">
            <v>ИНСТРУМЕНТ СЕНСОРНЫЙ SID</v>
          </cell>
        </row>
        <row r="1947">
          <cell r="B1947" t="str">
            <v>ИНСТРУМЕНТ СЕНСОРНЫЙ STG</v>
          </cell>
        </row>
        <row r="1948">
          <cell r="B1948" t="str">
            <v>ИНСТРУМЕНТ СЕНСОРНЫЙ ТИП KRONE</v>
          </cell>
        </row>
        <row r="1949">
          <cell r="B1949" t="str">
            <v>ИНСТРУМЕНТ СЕНСОРНЫЙ УНИВЕРСАЛЬНЫЙ</v>
          </cell>
        </row>
        <row r="1950">
          <cell r="B1950" t="str">
            <v>ИНСТРУМЕНТ СПЕЦИАЛИЗИРОВАННЫЙ</v>
          </cell>
        </row>
        <row r="1951">
          <cell r="B1951" t="str">
            <v>ИНСТРУМЕНТ УНИВЕРСАЛЬНЫЙ ВРЕЗНОЙ Д/КРОCC</v>
          </cell>
        </row>
        <row r="1952">
          <cell r="B1952" t="str">
            <v>ИНСТРУМЕНТ ЭЛЕКТРОМЕХ.СТАНЦИИ</v>
          </cell>
        </row>
        <row r="1953">
          <cell r="B1953" t="str">
            <v>ИНСТРУМЕНТАЛЬНАЯ ПРОВЕРКА ПОМЕЩЕНИЙ</v>
          </cell>
        </row>
        <row r="1954">
          <cell r="B1954" t="str">
            <v>ИНСТУМЕНТ ДЛЯ УСТАНОВКИ ФАЙБЕРЛОК</v>
          </cell>
        </row>
        <row r="1955">
          <cell r="B1955" t="str">
            <v>ИНТЕРНЕТ-ЦЕНТР</v>
          </cell>
        </row>
        <row r="1956">
          <cell r="B1956" t="str">
            <v>ИНТЕРФЕЙС V.35 CROCUS</v>
          </cell>
        </row>
        <row r="1957">
          <cell r="B1957" t="str">
            <v>ИНТЕРФЕЙС КАБЕЛЬНЫЙ</v>
          </cell>
        </row>
        <row r="1958">
          <cell r="B1958" t="str">
            <v>ИНФОРМАЦИОННО-ПРАВОВОЕ ОБЕСПЕЧЕНИЕ</v>
          </cell>
        </row>
        <row r="1959">
          <cell r="B1959" t="str">
            <v>ИНФОРМАЦИОННО-СПРАВОЧНАЯ ПОДДЕРЖКА</v>
          </cell>
        </row>
        <row r="1960">
          <cell r="B1960" t="str">
            <v>ИСПЫТАНИЕ СРЕДСТВ ЗАЩИТЫ</v>
          </cell>
        </row>
        <row r="1961">
          <cell r="B1961" t="str">
            <v>ИСТОЧНИК ВИДИМОГО ИЗЛУЧЕНИЯ (КРАСНЫЙ ЛУЧ</v>
          </cell>
        </row>
        <row r="1962">
          <cell r="B1962" t="str">
            <v>ИСТОЧНИК ВИДИМОГО СВЕТА FOD 111</v>
          </cell>
        </row>
        <row r="1963">
          <cell r="B1963" t="str">
            <v>ИСТОЧНИК ПИТАНИЯ UPS</v>
          </cell>
        </row>
        <row r="1964">
          <cell r="B1964" t="str">
            <v>ИСТОЧНИК ПИТАНИЯ РЕЗЕРВ.12В/3А</v>
          </cell>
        </row>
        <row r="1965">
          <cell r="B1965" t="str">
            <v>ЙОД</v>
          </cell>
        </row>
        <row r="1966">
          <cell r="B1966" t="str">
            <v>КАБЕЛЕГОН</v>
          </cell>
        </row>
        <row r="1967">
          <cell r="B1967" t="str">
            <v>КАБЕЛЕРЕЗ С ТРЕЩЕТКОЙ</v>
          </cell>
        </row>
        <row r="1968">
          <cell r="B1968" t="str">
            <v>КАБЕЛЕРОСТ 200*50*2500</v>
          </cell>
        </row>
        <row r="1969">
          <cell r="B1969" t="str">
            <v>КАБЕЛЬ</v>
          </cell>
        </row>
        <row r="1970">
          <cell r="B1970" t="str">
            <v>КАБЕЛЬ  В/О БРОН.120 ОДНОМОД.ВОЛОКОН</v>
          </cell>
        </row>
        <row r="1971">
          <cell r="B1971" t="str">
            <v>КАБЕЛЬ 1*240</v>
          </cell>
        </row>
        <row r="1972">
          <cell r="B1972" t="str">
            <v>КАБЕЛЬ 3RCA</v>
          </cell>
        </row>
        <row r="1973">
          <cell r="B1973" t="str">
            <v>КАБЕЛЬ AV- 1,5МЕТР</v>
          </cell>
        </row>
        <row r="1974">
          <cell r="B1974" t="str">
            <v>КАБЕЛЬ CAB 232MT</v>
          </cell>
        </row>
        <row r="1975">
          <cell r="B1975" t="str">
            <v>КАБЕЛЬ CAB SS-V35MT</v>
          </cell>
        </row>
        <row r="1976">
          <cell r="B1976" t="str">
            <v>КАБЕЛЬ CDFP 4*100GE QSFP28</v>
          </cell>
        </row>
        <row r="1977">
          <cell r="B1977" t="str">
            <v>КАБЕЛЬ CYKY2*1.5</v>
          </cell>
        </row>
        <row r="1978">
          <cell r="B1978" t="str">
            <v>КАБЕЛЬ FTP 25*2 CAT 5E</v>
          </cell>
        </row>
        <row r="1979">
          <cell r="B1979" t="str">
            <v>КАБЕЛЬ FTP 5E КАТЕГОРИИ</v>
          </cell>
        </row>
        <row r="1980">
          <cell r="B1980" t="str">
            <v>КАБЕЛЬ FTP КАТЕГОРИИ 5E</v>
          </cell>
        </row>
        <row r="1981">
          <cell r="B1981" t="str">
            <v>КАБЕЛЬ FTP4*2 КАТ.5</v>
          </cell>
        </row>
        <row r="1982">
          <cell r="B1982" t="str">
            <v>КАБЕЛЬ FTP4*2 КАТ.5Е</v>
          </cell>
        </row>
        <row r="1983">
          <cell r="B1983" t="str">
            <v>КАБЕЛЬ FTP4*2 КАТ.6Е</v>
          </cell>
        </row>
        <row r="1984">
          <cell r="B1984" t="str">
            <v>КАБЕЛЬ FTTH-П-SM-2-G.657.A</v>
          </cell>
        </row>
        <row r="1985">
          <cell r="B1985" t="str">
            <v>КАБЕЛЬ HDMI- 1,5МЕТР</v>
          </cell>
        </row>
        <row r="1986">
          <cell r="B1986" t="str">
            <v>КАБЕЛЬ HDMI 5М</v>
          </cell>
        </row>
        <row r="1987">
          <cell r="B1987" t="str">
            <v>КАБЕЛЬ HDMI-HDMI 10М</v>
          </cell>
        </row>
        <row r="1988">
          <cell r="B1988" t="str">
            <v>КАБЕЛЬ KC-FTTH-A-SM-1-G.657.A2-FF-0.08-4</v>
          </cell>
        </row>
        <row r="1989">
          <cell r="B1989" t="str">
            <v>КАБЕЛЬ KC-FTTHL-II-SM-1-G657A-FF-0,6KN</v>
          </cell>
        </row>
        <row r="1990">
          <cell r="B1990" t="str">
            <v>КАБЕЛЬ KC-FTTH-SC-П-SM-1-G.657.A-FF-0.6</v>
          </cell>
        </row>
        <row r="1991">
          <cell r="B1991" t="str">
            <v>КАБЕЛЬ KC-FTTHЛ-П-SM-1-G.657.A-FF-0,6</v>
          </cell>
        </row>
        <row r="1992">
          <cell r="B1992" t="str">
            <v>КАБЕЛЬ KC-FTTH-П-SM-2-G.657.A-CF</v>
          </cell>
        </row>
        <row r="1993">
          <cell r="B1993" t="str">
            <v>КАБЕЛЬ KC-OKГ-SM-FF 16 ОДНОМОД.ВОЛОКОН</v>
          </cell>
        </row>
        <row r="1994">
          <cell r="B1994" t="str">
            <v>КАБЕЛЬ KC-OKГ-SM-FF 4 ОДНОМОД.ВОЛОКОН</v>
          </cell>
        </row>
        <row r="1995">
          <cell r="B1995" t="str">
            <v>КАБЕЛЬ KC-OKЛ-SM-64FF</v>
          </cell>
        </row>
        <row r="1996">
          <cell r="B1996" t="str">
            <v>КАБЕЛЬ KC-OKЛ-SM-8-FF  ОДНОМОД.ВОЛОКОН</v>
          </cell>
        </row>
        <row r="1997">
          <cell r="B1997" t="str">
            <v>КАБЕЛЬ KC-OKЛ-SM-FF-4 ОДНОМОД.ВОЛОКОН</v>
          </cell>
        </row>
        <row r="1998">
          <cell r="B1998" t="str">
            <v>КАБЕЛЬ KC-OKЛ-SM-FF-6 ОДНОМОД.ВОЛОКОН</v>
          </cell>
        </row>
        <row r="1999">
          <cell r="B1999" t="str">
            <v>КАБЕЛЬ MTP,4XLC,SMF,3М</v>
          </cell>
        </row>
        <row r="2000">
          <cell r="B2000" t="str">
            <v>КАБЕЛЬ NYAF1*16</v>
          </cell>
        </row>
        <row r="2001">
          <cell r="B2001" t="str">
            <v>КАБЕЛЬ NYM5*2.5</v>
          </cell>
        </row>
        <row r="2002">
          <cell r="B2002" t="str">
            <v>КАБЕЛЬ NYM5*4</v>
          </cell>
        </row>
        <row r="2003">
          <cell r="B2003" t="str">
            <v>КАБЕЛЬ NYY 1*25</v>
          </cell>
        </row>
        <row r="2004">
          <cell r="B2004" t="str">
            <v>КАБЕЛЬ RG11</v>
          </cell>
        </row>
        <row r="2005">
          <cell r="B2005" t="str">
            <v>КАБЕЛЬ RG213/U</v>
          </cell>
        </row>
        <row r="2006">
          <cell r="B2006" t="str">
            <v>КАБЕЛЬ RG58</v>
          </cell>
        </row>
        <row r="2007">
          <cell r="B2007" t="str">
            <v>КАБЕЛЬ RG-58 Д/ПОДКЛ.СТАНЦИЙ К АНТЕННЕ</v>
          </cell>
        </row>
        <row r="2008">
          <cell r="B2008" t="str">
            <v>КАБЕЛЬ RG59</v>
          </cell>
        </row>
        <row r="2009">
          <cell r="B2009" t="str">
            <v>КАБЕЛЬ RG6</v>
          </cell>
        </row>
        <row r="2010">
          <cell r="B2010" t="str">
            <v>КАБЕЛЬ RG8</v>
          </cell>
        </row>
        <row r="2011">
          <cell r="B2011" t="str">
            <v>КАБЕЛЬ S-FTP</v>
          </cell>
        </row>
        <row r="2012">
          <cell r="B2012" t="str">
            <v>КАБЕЛЬ S-STP 4*2*АWG КАТ.7</v>
          </cell>
        </row>
        <row r="2013">
          <cell r="B2013" t="str">
            <v>КАБЕЛЬ SVGA 10 М</v>
          </cell>
        </row>
        <row r="2014">
          <cell r="B2014" t="str">
            <v>КАБЕЛЬ TRANK CABLE 120OHM,16E1</v>
          </cell>
        </row>
        <row r="2015">
          <cell r="B2015" t="str">
            <v>КАБЕЛЬ TTR2*0.75</v>
          </cell>
        </row>
        <row r="2016">
          <cell r="B2016" t="str">
            <v>КАБЕЛЬ TTR2*1.5</v>
          </cell>
        </row>
        <row r="2017">
          <cell r="B2017" t="str">
            <v>КАБЕЛЬ TTR2*2.5</v>
          </cell>
        </row>
        <row r="2018">
          <cell r="B2018" t="str">
            <v>КАБЕЛЬ TTR3*1.5</v>
          </cell>
        </row>
        <row r="2019">
          <cell r="B2019" t="str">
            <v>КАБЕЛЬ TTR3*2.5</v>
          </cell>
        </row>
        <row r="2020">
          <cell r="B2020" t="str">
            <v>КАБЕЛЬ TTR3*4</v>
          </cell>
        </row>
        <row r="2021">
          <cell r="B2021" t="str">
            <v>КАБЕЛЬ TTR4*2.5</v>
          </cell>
        </row>
        <row r="2022">
          <cell r="B2022" t="str">
            <v>КАБЕЛЬ TTR4*4</v>
          </cell>
        </row>
        <row r="2023">
          <cell r="B2023" t="str">
            <v>КАБЕЛЬ TTR4*6</v>
          </cell>
        </row>
        <row r="2024">
          <cell r="B2024" t="str">
            <v>КАБЕЛЬ TTR5*10</v>
          </cell>
        </row>
        <row r="2025">
          <cell r="B2025" t="str">
            <v>КАБЕЛЬ TTR5*16</v>
          </cell>
        </row>
        <row r="2026">
          <cell r="B2026" t="str">
            <v>КАБЕЛЬ TTR5*4</v>
          </cell>
        </row>
        <row r="2027">
          <cell r="B2027" t="str">
            <v>КАБЕЛЬ TTR5*6</v>
          </cell>
        </row>
        <row r="2028">
          <cell r="B2028" t="str">
            <v>КАБЕЛЬ USB</v>
          </cell>
        </row>
        <row r="2029">
          <cell r="B2029" t="str">
            <v>КАБЕЛЬ USB A-B</v>
          </cell>
        </row>
        <row r="2030">
          <cell r="B2030" t="str">
            <v>КАБЕЛЬ USB RJ45</v>
          </cell>
        </row>
        <row r="2031">
          <cell r="B2031" t="str">
            <v>КАБЕЛЬ USB TYPE A-A 1.8M</v>
          </cell>
        </row>
        <row r="2032">
          <cell r="B2032" t="str">
            <v>КАБЕЛЬ USB ДЛЯ ИНФОРМАЦИОННОГО КИОСКА</v>
          </cell>
        </row>
        <row r="2033">
          <cell r="B2033" t="str">
            <v>КАБЕЛЬ UTP 25*2 КАТ.5Е</v>
          </cell>
        </row>
        <row r="2034">
          <cell r="B2034" t="str">
            <v>КАБЕЛЬ UTP 50 ПАРНЫЙ  КАТЕГОРИИ 6Е</v>
          </cell>
        </row>
        <row r="2035">
          <cell r="B2035" t="str">
            <v>КАБЕЛЬ UTP 5-CAT</v>
          </cell>
        </row>
        <row r="2036">
          <cell r="B2036" t="str">
            <v>КАБЕЛЬ UTP 5E 2*2*0,52</v>
          </cell>
        </row>
        <row r="2037">
          <cell r="B2037" t="str">
            <v>КАБЕЛЬ UTP 5-E КАТ</v>
          </cell>
        </row>
        <row r="2038">
          <cell r="B2038" t="str">
            <v>КАБЕЛЬ UTP 6 КАТ.</v>
          </cell>
        </row>
        <row r="2039">
          <cell r="B2039" t="str">
            <v>КАБЕЛЬ UTP 6Е-CAT</v>
          </cell>
        </row>
        <row r="2040">
          <cell r="B2040" t="str">
            <v>КАБЕЛЬ UTP2*2 КАТ.5</v>
          </cell>
        </row>
        <row r="2041">
          <cell r="B2041" t="str">
            <v>КАБЕЛЬ UTP4*2 КАТ.5</v>
          </cell>
        </row>
        <row r="2042">
          <cell r="B2042" t="str">
            <v>КАБЕЛЬ UTP4*2 КАТ.5Е</v>
          </cell>
        </row>
        <row r="2043">
          <cell r="B2043" t="str">
            <v>КАБЕЛЬ UTP-5E</v>
          </cell>
        </row>
        <row r="2044">
          <cell r="B2044" t="str">
            <v>КАБЕЛЬ VGA 1,8 М</v>
          </cell>
        </row>
        <row r="2045">
          <cell r="B2045" t="str">
            <v>КАБЕЛЬ VGA 20 М</v>
          </cell>
        </row>
        <row r="2046">
          <cell r="B2046" t="str">
            <v>КАБЕЛЬ АБОНЕНТ.DROP С ТРОССОМ ОДНОВОЛОК.</v>
          </cell>
        </row>
        <row r="2047">
          <cell r="B2047" t="str">
            <v>КАБЕЛЬ АБОНЕНТСКИЙ</v>
          </cell>
        </row>
        <row r="2048">
          <cell r="B2048" t="str">
            <v>КАБЕЛЬ АВББШВНГ 4Х50</v>
          </cell>
        </row>
        <row r="2049">
          <cell r="B2049" t="str">
            <v>КАБЕЛЬ АВББШВ-Т3*25+1*16</v>
          </cell>
        </row>
        <row r="2050">
          <cell r="B2050" t="str">
            <v>КАБЕЛЬ АВББШВ-Т3*70+1*35</v>
          </cell>
        </row>
        <row r="2051">
          <cell r="B2051" t="str">
            <v>КАБЕЛЬ АВББШВ-Т4*10</v>
          </cell>
        </row>
        <row r="2052">
          <cell r="B2052" t="str">
            <v>КАБЕЛЬ АВББШВ-Т4*16</v>
          </cell>
        </row>
        <row r="2053">
          <cell r="B2053" t="str">
            <v>КАБЕЛЬ АВББШВ-Т4*2.5</v>
          </cell>
        </row>
        <row r="2054">
          <cell r="B2054" t="str">
            <v>КАБЕЛЬ АВББШВ-Т4*35</v>
          </cell>
        </row>
        <row r="2055">
          <cell r="B2055" t="str">
            <v>КАБЕЛЬ АВВГ(АВВГНГ)2*10</v>
          </cell>
        </row>
        <row r="2056">
          <cell r="B2056" t="str">
            <v>КАБЕЛЬ АВВГ(АВВГНГ)2*16</v>
          </cell>
        </row>
        <row r="2057">
          <cell r="B2057" t="str">
            <v>КАБЕЛЬ АВВГ(АВВГНГ)2*2.5</v>
          </cell>
        </row>
        <row r="2058">
          <cell r="B2058" t="str">
            <v>КАБЕЛЬ АВВГ(АВВГНГ)2*25</v>
          </cell>
        </row>
        <row r="2059">
          <cell r="B2059" t="str">
            <v>КАБЕЛЬ АВВГ(АВВГНГ)2*4</v>
          </cell>
        </row>
        <row r="2060">
          <cell r="B2060" t="str">
            <v>КАБЕЛЬ АВВГ(АВВГНГ)2*6</v>
          </cell>
        </row>
        <row r="2061">
          <cell r="B2061" t="str">
            <v>КАБЕЛЬ АВВГ(АВВГНГ)3*10+1*6</v>
          </cell>
        </row>
        <row r="2062">
          <cell r="B2062" t="str">
            <v>КАБЕЛЬ АВВГ(АВВГНГ)3*120+1*70</v>
          </cell>
        </row>
        <row r="2063">
          <cell r="B2063" t="str">
            <v>КАБЕЛЬ АВВГ(АВВГНГ)3*16+1*10</v>
          </cell>
        </row>
        <row r="2064">
          <cell r="B2064" t="str">
            <v>КАБЕЛЬ АВВГ(АВВГНГ)3*2.5</v>
          </cell>
        </row>
        <row r="2065">
          <cell r="B2065" t="str">
            <v>КАБЕЛЬ АВВГ(АВВГНГ)3*25</v>
          </cell>
        </row>
        <row r="2066">
          <cell r="B2066" t="str">
            <v>КАБЕЛЬ АВВГ(АВВГНГ)3*25+1*16</v>
          </cell>
        </row>
        <row r="2067">
          <cell r="B2067" t="str">
            <v>КАБЕЛЬ АВВГ(АВВГНГ)3*35+1*16</v>
          </cell>
        </row>
        <row r="2068">
          <cell r="B2068" t="str">
            <v>КАБЕЛЬ АВВГ(АВВГНГ)3*35+1*25</v>
          </cell>
        </row>
        <row r="2069">
          <cell r="B2069" t="str">
            <v>КАБЕЛЬ АВВГ(АВВГНГ)3*4</v>
          </cell>
        </row>
        <row r="2070">
          <cell r="B2070" t="str">
            <v>КАБЕЛЬ АВВГ(АВВГНГ)3*50</v>
          </cell>
        </row>
        <row r="2071">
          <cell r="B2071" t="str">
            <v>КАБЕЛЬ АВВГ(АВВГНГ)3*50+1*25</v>
          </cell>
        </row>
        <row r="2072">
          <cell r="B2072" t="str">
            <v>КАБЕЛЬ АВВГ(АВВГНГ)3*6</v>
          </cell>
        </row>
        <row r="2073">
          <cell r="B2073" t="str">
            <v>КАБЕЛЬ АВВГ(АВВГНГ)3*6+1*4</v>
          </cell>
        </row>
        <row r="2074">
          <cell r="B2074" t="str">
            <v>КАБЕЛЬ АВВГ(АВВГНГ)3*95+1*50</v>
          </cell>
        </row>
        <row r="2075">
          <cell r="B2075" t="str">
            <v>КАБЕЛЬ АВВГ(АВВГНГ)4*10</v>
          </cell>
        </row>
        <row r="2076">
          <cell r="B2076" t="str">
            <v>КАБЕЛЬ АВВГ(АВВГНГ)4*120</v>
          </cell>
        </row>
        <row r="2077">
          <cell r="B2077" t="str">
            <v>КАБЕЛЬ АВВГ(АВВГНГ)4*16</v>
          </cell>
        </row>
        <row r="2078">
          <cell r="B2078" t="str">
            <v>КАБЕЛЬ АВВГ(АВВГНГ)4*25</v>
          </cell>
        </row>
        <row r="2079">
          <cell r="B2079" t="str">
            <v>КАБЕЛЬ АВВГ(АВВГНГ)4*4</v>
          </cell>
        </row>
        <row r="2080">
          <cell r="B2080" t="str">
            <v>КАБЕЛЬ АВВГ(АВВГНГ)4*50</v>
          </cell>
        </row>
        <row r="2081">
          <cell r="B2081" t="str">
            <v>КАБЕЛЬ АВВГ(АВВГНГ)4*6</v>
          </cell>
        </row>
        <row r="2082">
          <cell r="B2082" t="str">
            <v>КАБЕЛЬ АВВГ(АВВГНГ)5*50</v>
          </cell>
        </row>
        <row r="2083">
          <cell r="B2083" t="str">
            <v>КАБЕЛЬ АВВГЗНГ2*25</v>
          </cell>
        </row>
        <row r="2084">
          <cell r="B2084" t="str">
            <v>КАБЕЛЬ АВВГЗНГ3*10+1*6</v>
          </cell>
        </row>
        <row r="2085">
          <cell r="B2085" t="str">
            <v>КАБЕЛЬ АВВГЗНГ3*16+1*10</v>
          </cell>
        </row>
        <row r="2086">
          <cell r="B2086" t="str">
            <v>КАБЕЛЬ АВВГЗНГ3*2.5</v>
          </cell>
        </row>
        <row r="2087">
          <cell r="B2087" t="str">
            <v>КАБЕЛЬ АВВГ-Т(АВВГ-ТНГ)2*10</v>
          </cell>
        </row>
        <row r="2088">
          <cell r="B2088" t="str">
            <v>КАБЕЛЬ АВВГ-Т(АВВГ-ТНГ)2*16</v>
          </cell>
        </row>
        <row r="2089">
          <cell r="B2089" t="str">
            <v>КАБЕЛЬ АВВГ-Т(АВВГ-ТНГ)2*2.5</v>
          </cell>
        </row>
        <row r="2090">
          <cell r="B2090" t="str">
            <v>КАБЕЛЬ АВВГ-Т(АВВГ-ТНГ)2*4</v>
          </cell>
        </row>
        <row r="2091">
          <cell r="B2091" t="str">
            <v>КАБЕЛЬ АВВГ-Т(АВВГ-ТНГ)2*6</v>
          </cell>
        </row>
        <row r="2092">
          <cell r="B2092" t="str">
            <v>КАБЕЛЬ АВВГ-Т(АВВГ-ТНГ)3*10+1*6</v>
          </cell>
        </row>
        <row r="2093">
          <cell r="B2093" t="str">
            <v>КАБЕЛЬ АВВГ-Т(АВВГ-ТНГ)3*25</v>
          </cell>
        </row>
        <row r="2094">
          <cell r="B2094" t="str">
            <v>КАБЕЛЬ АВВГ-Т(АВВГ-ТНГ)3*25+1*16</v>
          </cell>
        </row>
        <row r="2095">
          <cell r="B2095" t="str">
            <v>КАБЕЛЬ АВВГ-Т(АВВГ-ТНГ)3*35+1*16</v>
          </cell>
        </row>
        <row r="2096">
          <cell r="B2096" t="str">
            <v>КАБЕЛЬ АВВГ-Т(АВВГ-ТНГ)3*6+1*4</v>
          </cell>
        </row>
        <row r="2097">
          <cell r="B2097" t="str">
            <v>КАБЕЛЬ АВВГ-Т(АВВГ-ТНГ)4*16</v>
          </cell>
        </row>
        <row r="2098">
          <cell r="B2098" t="str">
            <v>КАБЕЛЬ АВВГ-Т(АВВГ-ТНГ)4*2.5</v>
          </cell>
        </row>
        <row r="2099">
          <cell r="B2099" t="str">
            <v>КАБЕЛЬ АВВГ-Т(АВВГ-ТНГ)4*25</v>
          </cell>
        </row>
        <row r="2100">
          <cell r="B2100" t="str">
            <v>КАБЕЛЬ АВВГ-Т(АВВГ-ТНГ)4*35</v>
          </cell>
        </row>
        <row r="2101">
          <cell r="B2101" t="str">
            <v>КАБЕЛЬ АВВГ-Т(АВВГ-ТНГ)4*50</v>
          </cell>
        </row>
        <row r="2102">
          <cell r="B2102" t="str">
            <v>КАБЕЛЬ АПВБП 3*70ММ2</v>
          </cell>
        </row>
        <row r="2103">
          <cell r="B2103" t="str">
            <v>КАБЕЛЬ АСБ3*240</v>
          </cell>
        </row>
        <row r="2104">
          <cell r="B2104" t="str">
            <v>КАБЕЛЬ АСБ3*50</v>
          </cell>
        </row>
        <row r="2105">
          <cell r="B2105" t="str">
            <v>КАБЕЛЬ АСБ3*70</v>
          </cell>
        </row>
        <row r="2106">
          <cell r="B2106" t="str">
            <v>КАБЕЛЬ В/О 20 ВОЛОКОН</v>
          </cell>
        </row>
        <row r="2107">
          <cell r="B2107" t="str">
            <v>КАБЕЛЬ В/О 96 ОДНОМОД ВОЛОКОН</v>
          </cell>
        </row>
        <row r="2108">
          <cell r="B2108" t="str">
            <v>КАБЕЛЬ В/О БРОН.100 ОДНОМОД.ВОЛОКОН</v>
          </cell>
        </row>
        <row r="2109">
          <cell r="B2109" t="str">
            <v>КАБЕЛЬ В/О ЛЕГКО-БРОН.100 ОДНОМОД.ВОЛОКО</v>
          </cell>
        </row>
        <row r="2110">
          <cell r="B2110" t="str">
            <v>КАБЕЛЬ В/О ЛЕГКО-БРОН.120 ОДНОМОД.ВОЛОКО</v>
          </cell>
        </row>
        <row r="2111">
          <cell r="B2111" t="str">
            <v>КАБЕЛЬ В/О ЛЕГКО-БРОН.144 ОДНОМОД.ВОЛОКО</v>
          </cell>
        </row>
        <row r="2112">
          <cell r="B2112" t="str">
            <v>КАБЕЛЬ ВББШВ 3Х16 ММ2</v>
          </cell>
        </row>
        <row r="2113">
          <cell r="B2113" t="str">
            <v>КАБЕЛЬ ВББШВ2*6</v>
          </cell>
        </row>
        <row r="2114">
          <cell r="B2114" t="str">
            <v>КАБЕЛЬ ВББШВ3*70+1*35</v>
          </cell>
        </row>
        <row r="2115">
          <cell r="B2115" t="str">
            <v>КАБЕЛЬ ВББШВ4*4</v>
          </cell>
        </row>
        <row r="2116">
          <cell r="B2116" t="str">
            <v>КАБЕЛЬ ВББШВ5*25</v>
          </cell>
        </row>
        <row r="2117">
          <cell r="B2117" t="str">
            <v>КАБЕЛЬ ВББШВ5*35</v>
          </cell>
        </row>
        <row r="2118">
          <cell r="B2118" t="str">
            <v>КАБЕЛЬ ВВГ</v>
          </cell>
        </row>
        <row r="2119">
          <cell r="B2119" t="str">
            <v>КАБЕЛЬ ВВГ, 3*16+1*10</v>
          </cell>
        </row>
        <row r="2120">
          <cell r="B2120" t="str">
            <v>КАБЕЛЬ ВВГ, 3*2.5</v>
          </cell>
        </row>
        <row r="2121">
          <cell r="B2121" t="str">
            <v>КАБЕЛЬ ВВГ, 3*25+1*16</v>
          </cell>
        </row>
        <row r="2122">
          <cell r="B2122" t="str">
            <v>КАБЕЛЬ ВВГ, 5*25</v>
          </cell>
        </row>
        <row r="2123">
          <cell r="B2123" t="str">
            <v>КАБЕЛЬ ВВГ, 5*6</v>
          </cell>
        </row>
        <row r="2124">
          <cell r="B2124" t="str">
            <v>КАБЕЛЬ ВВГ1*10</v>
          </cell>
        </row>
        <row r="2125">
          <cell r="B2125" t="str">
            <v>КАБЕЛЬ ВВГ1*150</v>
          </cell>
        </row>
        <row r="2126">
          <cell r="B2126" t="str">
            <v>КАБЕЛЬ ВВГ1*16</v>
          </cell>
        </row>
        <row r="2127">
          <cell r="B2127" t="str">
            <v>КАБЕЛЬ ВВГ1*2.5</v>
          </cell>
        </row>
        <row r="2128">
          <cell r="B2128" t="str">
            <v>КАБЕЛЬ ВВГ1*25</v>
          </cell>
        </row>
        <row r="2129">
          <cell r="B2129" t="str">
            <v>КАБЕЛЬ ВВГ1*35</v>
          </cell>
        </row>
        <row r="2130">
          <cell r="B2130" t="str">
            <v>КАБЕЛЬ ВВГ1*50</v>
          </cell>
        </row>
        <row r="2131">
          <cell r="B2131" t="str">
            <v>КАБЕЛЬ ВВГ1*70</v>
          </cell>
        </row>
        <row r="2132">
          <cell r="B2132" t="str">
            <v>КАБЕЛЬ ВВГ1*95</v>
          </cell>
        </row>
        <row r="2133">
          <cell r="B2133" t="str">
            <v>КАБЕЛЬ ВВГ2*1.5</v>
          </cell>
        </row>
        <row r="2134">
          <cell r="B2134" t="str">
            <v>КАБЕЛЬ ВВГ2*10</v>
          </cell>
        </row>
        <row r="2135">
          <cell r="B2135" t="str">
            <v>КАБЕЛЬ ВВГ2*16</v>
          </cell>
        </row>
        <row r="2136">
          <cell r="B2136" t="str">
            <v>КАБЕЛЬ ВВГ2*2.5</v>
          </cell>
        </row>
        <row r="2137">
          <cell r="B2137" t="str">
            <v>КАБЕЛЬ ВВГ2*25</v>
          </cell>
        </row>
        <row r="2138">
          <cell r="B2138" t="str">
            <v>КАБЕЛЬ ВВГ2*35</v>
          </cell>
        </row>
        <row r="2139">
          <cell r="B2139" t="str">
            <v>КАБЕЛЬ ВВГ2*4</v>
          </cell>
        </row>
        <row r="2140">
          <cell r="B2140" t="str">
            <v>КАБЕЛЬ ВВГ2*50</v>
          </cell>
        </row>
        <row r="2141">
          <cell r="B2141" t="str">
            <v>КАБЕЛЬ ВВГ2*6</v>
          </cell>
        </row>
        <row r="2142">
          <cell r="B2142" t="str">
            <v>КАБЕЛЬ ВВГ3*1.5</v>
          </cell>
        </row>
        <row r="2143">
          <cell r="B2143" t="str">
            <v>КАБЕЛЬ ВВГ3*10</v>
          </cell>
        </row>
        <row r="2144">
          <cell r="B2144" t="str">
            <v>КАБЕЛЬ ВВГ3*10+1*6</v>
          </cell>
        </row>
        <row r="2145">
          <cell r="B2145" t="str">
            <v>КАБЕЛЬ ВВГ3*2.5</v>
          </cell>
        </row>
        <row r="2146">
          <cell r="B2146" t="str">
            <v>КАБЕЛЬ ВВГ3*35+1*16</v>
          </cell>
        </row>
        <row r="2147">
          <cell r="B2147" t="str">
            <v>КАБЕЛЬ ВВГ3*4</v>
          </cell>
        </row>
        <row r="2148">
          <cell r="B2148" t="str">
            <v>КАБЕЛЬ ВВГ3*4+1*2.5</v>
          </cell>
        </row>
        <row r="2149">
          <cell r="B2149" t="str">
            <v>КАБЕЛЬ ВВГ3*50+1*25</v>
          </cell>
        </row>
        <row r="2150">
          <cell r="B2150" t="str">
            <v>КАБЕЛЬ ВВГ3*6</v>
          </cell>
        </row>
        <row r="2151">
          <cell r="B2151" t="str">
            <v>КАБЕЛЬ ВВГ3*6+1*4</v>
          </cell>
        </row>
        <row r="2152">
          <cell r="B2152" t="str">
            <v>КАБЕЛЬ ВВГ4*1.5</v>
          </cell>
        </row>
        <row r="2153">
          <cell r="B2153" t="str">
            <v>КАБЕЛЬ ВВГ4*10</v>
          </cell>
        </row>
        <row r="2154">
          <cell r="B2154" t="str">
            <v>КАБЕЛЬ ВВГ4*150</v>
          </cell>
        </row>
        <row r="2155">
          <cell r="B2155" t="str">
            <v>КАБЕЛЬ ВВГ4*16</v>
          </cell>
        </row>
        <row r="2156">
          <cell r="B2156" t="str">
            <v>КАБЕЛЬ ВВГ4*2.5</v>
          </cell>
        </row>
        <row r="2157">
          <cell r="B2157" t="str">
            <v>КАБЕЛЬ ВВГ4*25</v>
          </cell>
        </row>
        <row r="2158">
          <cell r="B2158" t="str">
            <v>КАБЕЛЬ ВВГ4*35</v>
          </cell>
        </row>
        <row r="2159">
          <cell r="B2159" t="str">
            <v>КАБЕЛЬ ВВГ4*4</v>
          </cell>
        </row>
        <row r="2160">
          <cell r="B2160" t="str">
            <v>КАБЕЛЬ ВВГ4*50</v>
          </cell>
        </row>
        <row r="2161">
          <cell r="B2161" t="str">
            <v>КАБЕЛЬ ВВГ4*6</v>
          </cell>
        </row>
        <row r="2162">
          <cell r="B2162" t="str">
            <v>КАБЕЛЬ ВВГ4*70</v>
          </cell>
        </row>
        <row r="2163">
          <cell r="B2163" t="str">
            <v>КАБЕЛЬ ВВГ4*95</v>
          </cell>
        </row>
        <row r="2164">
          <cell r="B2164" t="str">
            <v>КАБЕЛЬ ВВГ5*10</v>
          </cell>
        </row>
        <row r="2165">
          <cell r="B2165" t="str">
            <v>КАБЕЛЬ ВВГ5*120</v>
          </cell>
        </row>
        <row r="2166">
          <cell r="B2166" t="str">
            <v>КАБЕЛЬ ВВГ5*16 1</v>
          </cell>
        </row>
        <row r="2167">
          <cell r="B2167" t="str">
            <v>КАБЕЛЬ ВВГ5*16 2</v>
          </cell>
        </row>
        <row r="2168">
          <cell r="B2168" t="str">
            <v>КАБЕЛЬ ВВГ5*185</v>
          </cell>
        </row>
        <row r="2169">
          <cell r="B2169" t="str">
            <v>КАБЕЛЬ ВВГ5*2.5</v>
          </cell>
        </row>
        <row r="2170">
          <cell r="B2170" t="str">
            <v>КАБЕЛЬ ВВГ5*35</v>
          </cell>
        </row>
        <row r="2171">
          <cell r="B2171" t="str">
            <v>КАБЕЛЬ ВВГ5*4</v>
          </cell>
        </row>
        <row r="2172">
          <cell r="B2172" t="str">
            <v>КАБЕЛЬ ВВГ5*50</v>
          </cell>
        </row>
        <row r="2173">
          <cell r="B2173" t="str">
            <v>КАБЕЛЬ ВВГ5*70</v>
          </cell>
        </row>
        <row r="2174">
          <cell r="B2174" t="str">
            <v>КАБЕЛЬ ВВГ5*95</v>
          </cell>
        </row>
        <row r="2175">
          <cell r="B2175" t="str">
            <v>КАБЕЛЬ ВВГНГ 1*150</v>
          </cell>
        </row>
        <row r="2176">
          <cell r="B2176" t="str">
            <v>КАБЕЛЬ ВВГНГ-1 1*150</v>
          </cell>
        </row>
        <row r="2177">
          <cell r="B2177" t="str">
            <v>КАБЕЛЬ ВВГНГ-1 1*185</v>
          </cell>
        </row>
        <row r="2178">
          <cell r="B2178" t="str">
            <v>КАБЕЛЬ ВВГНГ1*10</v>
          </cell>
        </row>
        <row r="2179">
          <cell r="B2179" t="str">
            <v>КАБЕЛЬ ВВГНГ1*16</v>
          </cell>
        </row>
        <row r="2180">
          <cell r="B2180" t="str">
            <v>КАБЕЛЬ ВВГНГ1*25</v>
          </cell>
        </row>
        <row r="2181">
          <cell r="B2181" t="str">
            <v>КАБЕЛЬ ВВГНГ1*50</v>
          </cell>
        </row>
        <row r="2182">
          <cell r="B2182" t="str">
            <v>КАБЕЛЬ ВВГНГ1*6</v>
          </cell>
        </row>
        <row r="2183">
          <cell r="B2183" t="str">
            <v>КАБЕЛЬ ВВГНГ1*95</v>
          </cell>
        </row>
        <row r="2184">
          <cell r="B2184" t="str">
            <v>КАБЕЛЬ ВВГНГ2*1.5</v>
          </cell>
        </row>
        <row r="2185">
          <cell r="B2185" t="str">
            <v>КАБЕЛЬ ВВГНГ2*2.5</v>
          </cell>
        </row>
        <row r="2186">
          <cell r="B2186" t="str">
            <v>КАБЕЛЬ ВВГНГ2*4</v>
          </cell>
        </row>
        <row r="2187">
          <cell r="B2187" t="str">
            <v>КАБЕЛЬ ВВГНГ3*1.5</v>
          </cell>
        </row>
        <row r="2188">
          <cell r="B2188" t="str">
            <v>КАБЕЛЬ ВВГНГ3*10+1*6</v>
          </cell>
        </row>
        <row r="2189">
          <cell r="B2189" t="str">
            <v>КАБЕЛЬ ВВГНГ3*2.5</v>
          </cell>
        </row>
        <row r="2190">
          <cell r="B2190" t="str">
            <v>КАБЕЛЬ ВВГНГ3*4</v>
          </cell>
        </row>
        <row r="2191">
          <cell r="B2191" t="str">
            <v>КАБЕЛЬ ВВГНГ3*6</v>
          </cell>
        </row>
        <row r="2192">
          <cell r="B2192" t="str">
            <v>КАБЕЛЬ ВВГНГ3*6+1*4</v>
          </cell>
        </row>
        <row r="2193">
          <cell r="B2193" t="str">
            <v>КАБЕЛЬ ВВГНГ4*10</v>
          </cell>
        </row>
        <row r="2194">
          <cell r="B2194" t="str">
            <v>КАБЕЛЬ ВВГНГ4*4</v>
          </cell>
        </row>
        <row r="2195">
          <cell r="B2195" t="str">
            <v>КАБЕЛЬ ВВГНГ4*6</v>
          </cell>
        </row>
        <row r="2196">
          <cell r="B2196" t="str">
            <v>КАБЕЛЬ ВВГНГ5*10</v>
          </cell>
        </row>
        <row r="2197">
          <cell r="B2197" t="str">
            <v>КАБЕЛЬ ВВГНГ5*25</v>
          </cell>
        </row>
        <row r="2198">
          <cell r="B2198" t="str">
            <v>КАБЕЛЬ ВВГНГ5*35</v>
          </cell>
        </row>
        <row r="2199">
          <cell r="B2199" t="str">
            <v>КАБЕЛЬ ВВГНГ5*4</v>
          </cell>
        </row>
        <row r="2200">
          <cell r="B2200" t="str">
            <v>КАБЕЛЬ ВВГНГ5*50</v>
          </cell>
        </row>
        <row r="2201">
          <cell r="B2201" t="str">
            <v>КАБЕЛЬ ВВГНГ5*6</v>
          </cell>
        </row>
        <row r="2202">
          <cell r="B2202" t="str">
            <v>КАБЕЛЬ ВВГНГ5*70</v>
          </cell>
        </row>
        <row r="2203">
          <cell r="B2203" t="str">
            <v>КАБЕЛЬ ВВГНГ5*95</v>
          </cell>
        </row>
        <row r="2204">
          <cell r="B2204" t="str">
            <v>КАБЕЛЬ ВВГ-П1*25</v>
          </cell>
        </row>
        <row r="2205">
          <cell r="B2205" t="str">
            <v>КАБЕЛЬ ВВГ-П2*1.5</v>
          </cell>
        </row>
        <row r="2206">
          <cell r="B2206" t="str">
            <v>КАБЕЛЬ ВВГ-П2*2.5</v>
          </cell>
        </row>
        <row r="2207">
          <cell r="B2207" t="str">
            <v>КАБЕЛЬ ВВГ-П2*6</v>
          </cell>
        </row>
        <row r="2208">
          <cell r="B2208" t="str">
            <v>КАБЕЛЬ ВВГ-П3*1.5</v>
          </cell>
        </row>
        <row r="2209">
          <cell r="B2209" t="str">
            <v>КАБЕЛЬ ВВГ-П3*16+1*10</v>
          </cell>
        </row>
        <row r="2210">
          <cell r="B2210" t="str">
            <v>КАБЕЛЬ ВВГ-П3*2.5</v>
          </cell>
        </row>
        <row r="2211">
          <cell r="B2211" t="str">
            <v>КАБЕЛЬ ВВГ-П3*6</v>
          </cell>
        </row>
        <row r="2212">
          <cell r="B2212" t="str">
            <v>КАБЕЛЬ ВНУТРИСТОЕЧНЫЙ ECI</v>
          </cell>
        </row>
        <row r="2213">
          <cell r="B2213" t="str">
            <v>КАБЕЛЬ ДЛЯ РАСШИВКИ (ADSL)</v>
          </cell>
        </row>
        <row r="2214">
          <cell r="B2214" t="str">
            <v>КАБЕЛЬ ЗКПАБП1*4*1.2</v>
          </cell>
        </row>
        <row r="2215">
          <cell r="B2215" t="str">
            <v>КАБЕЛЬ ИК/ТНМ 4П-16-8 ОДНОМОД</v>
          </cell>
        </row>
        <row r="2216">
          <cell r="B2216" t="str">
            <v>КАБЕЛЬ ИНТЕРФЕЙСНЫЙ HDMI-HDMI 15-20М</v>
          </cell>
        </row>
        <row r="2217">
          <cell r="B2217" t="str">
            <v>КАБЕЛЬ КАНАЛ 15*10</v>
          </cell>
        </row>
        <row r="2218">
          <cell r="B2218" t="str">
            <v>КАБЕЛЬ КАНАЛ 25*16</v>
          </cell>
        </row>
        <row r="2219">
          <cell r="B2219" t="str">
            <v>КАБЕЛЬ КВВГ</v>
          </cell>
        </row>
        <row r="2220">
          <cell r="B2220" t="str">
            <v>КАБЕЛЬ КВВГ-Т10*1.5</v>
          </cell>
        </row>
        <row r="2221">
          <cell r="B2221" t="str">
            <v>КАБЕЛЬ КВВГ-Т14*2.5</v>
          </cell>
        </row>
        <row r="2222">
          <cell r="B2222" t="str">
            <v>КАБЕЛЬ КВВГ-Т5*2.5</v>
          </cell>
        </row>
        <row r="2223">
          <cell r="B2223" t="str">
            <v>КАБЕЛЬ КВСМ 16Х2Х0,4</v>
          </cell>
        </row>
        <row r="2224">
          <cell r="B2224" t="str">
            <v>КАБЕЛЬ КВСМ1*2*0.4</v>
          </cell>
        </row>
        <row r="2225">
          <cell r="B2225" t="str">
            <v>КАБЕЛЬ КВСМ2*2*0.4</v>
          </cell>
        </row>
        <row r="2226">
          <cell r="B2226" t="str">
            <v>КАБЕЛЬ КВСМ8*2*0.4</v>
          </cell>
        </row>
        <row r="2227">
          <cell r="B2227" t="str">
            <v>КАБЕЛЬ КГ 3*35+1*25</v>
          </cell>
        </row>
        <row r="2228">
          <cell r="B2228" t="str">
            <v>КАБЕЛЬ КГ 3*4</v>
          </cell>
        </row>
        <row r="2229">
          <cell r="B2229" t="str">
            <v>КАБЕЛЬ КГ 5*25</v>
          </cell>
        </row>
        <row r="2230">
          <cell r="B2230" t="str">
            <v>КАБЕЛЬ КГ, 3*6+1*4</v>
          </cell>
        </row>
        <row r="2231">
          <cell r="B2231" t="str">
            <v>КАБЕЛЬ КГ, 4*16</v>
          </cell>
        </row>
        <row r="2232">
          <cell r="B2232" t="str">
            <v>КАБЕЛЬ КГ1*10</v>
          </cell>
        </row>
        <row r="2233">
          <cell r="B2233" t="str">
            <v>КАБЕЛЬ КГ1*16</v>
          </cell>
        </row>
        <row r="2234">
          <cell r="B2234" t="str">
            <v>КАБЕЛЬ КГ1*25</v>
          </cell>
        </row>
        <row r="2235">
          <cell r="B2235" t="str">
            <v>КАБЕЛЬ КГ1*35</v>
          </cell>
        </row>
        <row r="2236">
          <cell r="B2236" t="str">
            <v>КАБЕЛЬ КГ1*50</v>
          </cell>
        </row>
        <row r="2237">
          <cell r="B2237" t="str">
            <v>КАБЕЛЬ КГ1*95</v>
          </cell>
        </row>
        <row r="2238">
          <cell r="B2238" t="str">
            <v>КАБЕЛЬ КГ2*1.5</v>
          </cell>
        </row>
        <row r="2239">
          <cell r="B2239" t="str">
            <v>КАБЕЛЬ КГ2*2.5</v>
          </cell>
        </row>
        <row r="2240">
          <cell r="B2240" t="str">
            <v>КАБЕЛЬ КГ2*4</v>
          </cell>
        </row>
        <row r="2241">
          <cell r="B2241" t="str">
            <v>КАБЕЛЬ КГ2*6</v>
          </cell>
        </row>
        <row r="2242">
          <cell r="B2242" t="str">
            <v>КАБЕЛЬ КГ3*10+1*6</v>
          </cell>
        </row>
        <row r="2243">
          <cell r="B2243" t="str">
            <v>КАБЕЛЬ КГ3*16+1*10</v>
          </cell>
        </row>
        <row r="2244">
          <cell r="B2244" t="str">
            <v>КАБЕЛЬ КГ3*2.5</v>
          </cell>
        </row>
        <row r="2245">
          <cell r="B2245" t="str">
            <v>КАБЕЛЬ КГ3*2.5+1*1.5</v>
          </cell>
        </row>
        <row r="2246">
          <cell r="B2246" t="str">
            <v>КАБЕЛЬ КГ3*4+1*2.5</v>
          </cell>
        </row>
        <row r="2247">
          <cell r="B2247" t="str">
            <v>КАБЕЛЬ КГ4*2.5</v>
          </cell>
        </row>
        <row r="2248">
          <cell r="B2248" t="str">
            <v>КАБЕЛЬ КГ4*25</v>
          </cell>
        </row>
        <row r="2249">
          <cell r="B2249" t="str">
            <v>КАБЕЛЬ КГ4*4</v>
          </cell>
        </row>
        <row r="2250">
          <cell r="B2250" t="str">
            <v>КАБЕЛЬ КГ4*50</v>
          </cell>
        </row>
        <row r="2251">
          <cell r="B2251" t="str">
            <v>КАБЕЛЬ КГ4*6</v>
          </cell>
        </row>
        <row r="2252">
          <cell r="B2252" t="str">
            <v>КАБЕЛЬ КГ-ХЛ 3Х4.0</v>
          </cell>
        </row>
        <row r="2253">
          <cell r="B2253" t="str">
            <v>КАБЕЛЬ КГ-ХЛ 4Х2.5</v>
          </cell>
        </row>
        <row r="2254">
          <cell r="B2254" t="str">
            <v>КАБЕЛЬ КГ-ХЛ3*25+1*10</v>
          </cell>
        </row>
        <row r="2255">
          <cell r="B2255" t="str">
            <v>КАБЕЛЬ КГ-ХЛ3*4+1*2.5</v>
          </cell>
        </row>
        <row r="2256">
          <cell r="B2256" t="str">
            <v>КАБЕЛЬ КГ-ХЛ3*50+1*16</v>
          </cell>
        </row>
        <row r="2257">
          <cell r="B2257" t="str">
            <v>КАБЕЛЬ КОАКСИАЛЬНЫЙ</v>
          </cell>
        </row>
        <row r="2258">
          <cell r="B2258" t="str">
            <v>КАБЕЛЬ КОАКСИАЛЬНЫЙ 8D-FB</v>
          </cell>
        </row>
        <row r="2259">
          <cell r="B2259" t="str">
            <v>КАБЕЛЬ КОАКСИАЛЬНЫЙ CNT-400</v>
          </cell>
        </row>
        <row r="2260">
          <cell r="B2260" t="str">
            <v>КАБЕЛЬ КОНСОЛЬНЫЙ К RS232 ПОРТУ COBUX</v>
          </cell>
        </row>
        <row r="2261">
          <cell r="B2261" t="str">
            <v>КАБЕЛЬ КРВПМ 25Х2Х0.5</v>
          </cell>
        </row>
        <row r="2262">
          <cell r="B2262" t="str">
            <v>КАБЕЛЬ КРВПМ1*2*0.4</v>
          </cell>
        </row>
        <row r="2263">
          <cell r="B2263" t="str">
            <v>КАБЕЛЬ КРВПМ1*2*0.5</v>
          </cell>
        </row>
        <row r="2264">
          <cell r="B2264" t="str">
            <v>КАБЕЛЬ КРВПМ2*2*0.4</v>
          </cell>
        </row>
        <row r="2265">
          <cell r="B2265" t="str">
            <v>КАБЕЛЬ КСВПП 5Е 4*2*0.52</v>
          </cell>
        </row>
        <row r="2266">
          <cell r="B2266" t="str">
            <v>КАБЕЛЬ КСПВ8*2*0.4</v>
          </cell>
        </row>
        <row r="2267">
          <cell r="B2267" t="str">
            <v>КАБЕЛЬ КСПЗП1*4*0.9</v>
          </cell>
        </row>
        <row r="2268">
          <cell r="B2268" t="str">
            <v>КАБЕЛЬ КСПЗП1*4*1.2</v>
          </cell>
        </row>
        <row r="2269">
          <cell r="B2269" t="str">
            <v>КАБЕЛЬ КСПЗПБ1*4*0.9</v>
          </cell>
        </row>
        <row r="2270">
          <cell r="B2270" t="str">
            <v>КАБЕЛЬ КСПЗПБ1*4*1.2</v>
          </cell>
        </row>
        <row r="2271">
          <cell r="B2271" t="str">
            <v>КАБЕЛЬ КСПП1*4*0.9</v>
          </cell>
        </row>
        <row r="2272">
          <cell r="B2272" t="str">
            <v>КАБЕЛЬ КСПП1*4*1.2</v>
          </cell>
        </row>
        <row r="2273">
          <cell r="B2273" t="str">
            <v>КАБЕЛЬ КУГВВ 1*120</v>
          </cell>
        </row>
        <row r="2274">
          <cell r="B2274" t="str">
            <v>КАБЕЛЬ КУГВВ 1*240</v>
          </cell>
        </row>
        <row r="2275">
          <cell r="B2275" t="str">
            <v>КАБЕЛЬ КУГВВ 1*35</v>
          </cell>
        </row>
        <row r="2276">
          <cell r="B2276" t="str">
            <v>КАБЕЛЬ КУГВВ 1*70</v>
          </cell>
        </row>
        <row r="2277">
          <cell r="B2277" t="str">
            <v>КАБЕЛЬ МАЛОПАРН.С ТРОСС.МКППЭПТ1*2*0.4</v>
          </cell>
        </row>
        <row r="2278">
          <cell r="B2278" t="str">
            <v>КАБЕЛЬ МАЛОПАРН.С ТРОСС.МКППЭПТ2*2*0.4</v>
          </cell>
        </row>
        <row r="2279">
          <cell r="B2279" t="str">
            <v>КАБЕЛЬ МАЛОПАРН.С ТРОСС.МКППЭПТ3*2*0.4</v>
          </cell>
        </row>
        <row r="2280">
          <cell r="B2280" t="str">
            <v>КАБЕЛЬ МАРКА ВВГНГ, 1*120 ММ2</v>
          </cell>
        </row>
        <row r="2281">
          <cell r="B2281" t="str">
            <v>КАБЕЛЬ МАРКА ВВГНГ, 1*240 ММ2</v>
          </cell>
        </row>
        <row r="2282">
          <cell r="B2282" t="str">
            <v>КАБЕЛЬ МИКРОФОННЫЙ</v>
          </cell>
        </row>
        <row r="2283">
          <cell r="B2283" t="str">
            <v>КАБЕЛЬ МКППЦТ 2*2*0.4</v>
          </cell>
        </row>
        <row r="2284">
          <cell r="B2284" t="str">
            <v>КАБЕЛЬ МКППЦТ 3*2*0.4</v>
          </cell>
        </row>
        <row r="2285">
          <cell r="B2285" t="str">
            <v>КАБЕЛЬ МКППЦТ 4*2*0.4</v>
          </cell>
        </row>
        <row r="2286">
          <cell r="B2286" t="str">
            <v>КАБЕЛЬ МКППЦТ 5*2*0.4</v>
          </cell>
        </row>
        <row r="2287">
          <cell r="B2287" t="str">
            <v>КАБЕЛЬ МКППЭП1*2*0.4</v>
          </cell>
        </row>
        <row r="2288">
          <cell r="B2288" t="str">
            <v>КАБЕЛЬ МКППЭП2*2*0.4</v>
          </cell>
        </row>
        <row r="2289">
          <cell r="B2289" t="str">
            <v>КАБЕЛЬ МКППЭП3*2*0.4</v>
          </cell>
        </row>
        <row r="2290">
          <cell r="B2290" t="str">
            <v>КАБЕЛЬ МКППЭП4*2*0.4</v>
          </cell>
        </row>
        <row r="2291">
          <cell r="B2291" t="str">
            <v>КАБЕЛЬ МКППЭП5*2*0.4</v>
          </cell>
        </row>
        <row r="2292">
          <cell r="B2292" t="str">
            <v>КАБЕЛЬ МКППЭПЗ1*2*0.4</v>
          </cell>
        </row>
        <row r="2293">
          <cell r="B2293" t="str">
            <v>КАБЕЛЬ МКППЭПЗ2*2*0.4</v>
          </cell>
        </row>
        <row r="2294">
          <cell r="B2294" t="str">
            <v>КАБЕЛЬ МКППЭПЗ3*2*0.4</v>
          </cell>
        </row>
        <row r="2295">
          <cell r="B2295" t="str">
            <v>КАБЕЛЬ МКППЭПЗ4*2*0.4</v>
          </cell>
        </row>
        <row r="2296">
          <cell r="B2296" t="str">
            <v>КАБЕЛЬ МКППЭПЗ5*2*0.4</v>
          </cell>
        </row>
        <row r="2297">
          <cell r="B2297" t="str">
            <v>КАБЕЛЬ МКППЭПЗ5*2*0.5</v>
          </cell>
        </row>
        <row r="2298">
          <cell r="B2298" t="str">
            <v>КАБЕЛЬ МКППЭПЗТ1*2</v>
          </cell>
        </row>
        <row r="2299">
          <cell r="B2299" t="str">
            <v>КАБЕЛЬ МКППЭПЗТ2*2*0.4</v>
          </cell>
        </row>
        <row r="2300">
          <cell r="B2300" t="str">
            <v>КАБЕЛЬ МКППЭПЗТ3*2*0.4</v>
          </cell>
        </row>
        <row r="2301">
          <cell r="B2301" t="str">
            <v>КАБЕЛЬ МКППЭПЗТ4*2*0.4</v>
          </cell>
        </row>
        <row r="2302">
          <cell r="B2302" t="str">
            <v>КАБЕЛЬ МКППЭПЗТ5*2*0.4</v>
          </cell>
        </row>
        <row r="2303">
          <cell r="B2303" t="str">
            <v>КАБЕЛЬ МКППЭПТ4*2*0.4</v>
          </cell>
        </row>
        <row r="2304">
          <cell r="B2304" t="str">
            <v>КАБЕЛЬ МКППЭПТ5*2*0.4</v>
          </cell>
        </row>
        <row r="2305">
          <cell r="B2305" t="str">
            <v>КАБЕЛЬ МКСАБП4*4*1.2</v>
          </cell>
        </row>
        <row r="2306">
          <cell r="B2306" t="str">
            <v>КАБЕЛЬ МКСАПБ4*4*1.2</v>
          </cell>
        </row>
        <row r="2307">
          <cell r="B2307" t="str">
            <v>КАБЕЛЬ МКСБ4*4*1.2</v>
          </cell>
        </row>
        <row r="2308">
          <cell r="B2308" t="str">
            <v>КАБЕЛЬ МКСБ4*4*1.2+5*0.9</v>
          </cell>
        </row>
        <row r="2309">
          <cell r="B2309" t="str">
            <v>КАБЕЛЬ МКСБ7*4*1.2</v>
          </cell>
        </row>
        <row r="2310">
          <cell r="B2310" t="str">
            <v>КАБЕЛЬ МКСГ7*4*1.2</v>
          </cell>
        </row>
        <row r="2311">
          <cell r="B2311" t="str">
            <v>КАБЕЛЬ МКСК4*4*1.2</v>
          </cell>
        </row>
        <row r="2312">
          <cell r="B2312" t="str">
            <v>КАБЕЛЬ МКСКЛ4*4*1.2</v>
          </cell>
        </row>
        <row r="2313">
          <cell r="B2313" t="str">
            <v>КАБЕЛЬ ММКППЦТ1*2*0.4</v>
          </cell>
        </row>
        <row r="2314">
          <cell r="B2314" t="str">
            <v>КАБЕЛЬ МТППЭПТ5*2*0.4</v>
          </cell>
        </row>
        <row r="2315">
          <cell r="B2315" t="str">
            <v>КАБЕЛЬ НА 21 ПОТОК E1</v>
          </cell>
        </row>
        <row r="2316">
          <cell r="B2316" t="str">
            <v>КАБЕЛЬ НАГРЕВАТЕЛЬНЫЙ</v>
          </cell>
        </row>
        <row r="2317">
          <cell r="B2317" t="str">
            <v>КАБЕЛЬ ОК-12 С НЕСУЩИМ ТРОСОМ</v>
          </cell>
        </row>
        <row r="2318">
          <cell r="B2318" t="str">
            <v>КАБЕЛЬ ОК-2</v>
          </cell>
        </row>
        <row r="2319">
          <cell r="B2319" t="str">
            <v>КАБЕЛЬ ОК-20 С НЕСУЩИМ ТРОСОМ</v>
          </cell>
        </row>
        <row r="2320">
          <cell r="B2320" t="str">
            <v>КАБЕЛЬ ОК-24 С НЕСУЩИМ ТРОСОМ</v>
          </cell>
        </row>
        <row r="2321">
          <cell r="B2321" t="str">
            <v>КАБЕЛЬ ОК-36 С НЕСУЩИМ ТРОССОМ</v>
          </cell>
        </row>
        <row r="2322">
          <cell r="B2322" t="str">
            <v>КАБЕЛЬ ОК-4 С НЕСУЩИМ ТРОСОМ</v>
          </cell>
        </row>
        <row r="2323">
          <cell r="B2323" t="str">
            <v>КАБЕЛЬ ОК-48 С НЕСУЩИМ ТРОСОМ</v>
          </cell>
        </row>
        <row r="2324">
          <cell r="B2324" t="str">
            <v>КАБЕЛЬ ОК-8 С НЕСУЩИМ ТРОСОМ</v>
          </cell>
        </row>
        <row r="2325">
          <cell r="B2325" t="str">
            <v>КАБЕЛЬ ОКГО-12 ПЛОСКИЙ ДИЭЛЕКТРИЧЕСКИЙ</v>
          </cell>
        </row>
        <row r="2326">
          <cell r="B2326" t="str">
            <v>КАБЕЛЬ ОКГО-2 ПЛОСКИЙ ДИЭЛЕКТРИЧЕСКИЙ</v>
          </cell>
        </row>
        <row r="2327">
          <cell r="B2327" t="str">
            <v>КАБЕЛЬ ОКГО-4 ПЛОСКИЙ ДИЭЛЕКТРИЧЕСКИЙ</v>
          </cell>
        </row>
        <row r="2328">
          <cell r="B2328" t="str">
            <v>КАБЕЛЬ ОКН-4ВОЛОКНА,ДИЭЛЕКТР.НЕГОРЮЧИЙ</v>
          </cell>
        </row>
        <row r="2329">
          <cell r="B2329" t="str">
            <v>КАБЕЛЬ ОПТ СТАНЦ. ОДНОМОД.144 ВОЛОКОН</v>
          </cell>
        </row>
        <row r="2330">
          <cell r="B2330" t="str">
            <v>КАБЕЛЬ ОПТ. G657A 12 ВОЛОКОН</v>
          </cell>
        </row>
        <row r="2331">
          <cell r="B2331" t="str">
            <v>КАБЕЛЬ ОПТ. G657A 2 ВОЛОКНА</v>
          </cell>
        </row>
        <row r="2332">
          <cell r="B2332" t="str">
            <v>КАБЕЛЬ ОПТ. G657A 4 ВОЛОКНА</v>
          </cell>
        </row>
        <row r="2333">
          <cell r="B2333" t="str">
            <v>КАБЕЛЬ ОПТ. G657A 6 ВОЛОКОН</v>
          </cell>
        </row>
        <row r="2334">
          <cell r="B2334" t="str">
            <v>КАБЕЛЬ ОПТ. G657A 8 ВОЛОКОН</v>
          </cell>
        </row>
        <row r="2335">
          <cell r="B2335" t="str">
            <v>КАБЕЛЬ ОПТ. БРОН. 144 ОДНОМОД. ВОЛОКОН</v>
          </cell>
        </row>
        <row r="2336">
          <cell r="B2336" t="str">
            <v>КАБЕЛЬ ОПТ. БРОН. ГОФР.40ОДНОМОД.ВОЛОКОН</v>
          </cell>
        </row>
        <row r="2337">
          <cell r="B2337" t="str">
            <v>КАБЕЛЬ ОПТ. БРОН.ГОФР.НА 60 ОДНОМОД ВОЛО</v>
          </cell>
        </row>
        <row r="2338">
          <cell r="B2338" t="str">
            <v>КАБЕЛЬ ОПТ. НЕГОРЮЧИЙ 48 ОДНОМОД.ВОЛОКОН</v>
          </cell>
        </row>
        <row r="2339">
          <cell r="B2339" t="str">
            <v>КАБЕЛЬ ОПТ. ОДНОМОД. 2 ВОЛОКОН</v>
          </cell>
        </row>
        <row r="2340">
          <cell r="B2340" t="str">
            <v>КАБЕЛЬ ОПТ. СТАНЦ. 12 ОДНОМОД. ВОЛОКОН</v>
          </cell>
        </row>
        <row r="2341">
          <cell r="B2341" t="str">
            <v>КАБЕЛЬ ОПТ. СТАНЦ. 24 ОДНОМОД. ВОЛОКОН</v>
          </cell>
        </row>
        <row r="2342">
          <cell r="B2342" t="str">
            <v>КАБЕЛЬ ОПТ.12 МНОГОМОД.ВОЛОКОН</v>
          </cell>
        </row>
        <row r="2343">
          <cell r="B2343" t="str">
            <v>КАБЕЛЬ ОПТ.12 ОДНОМОД.ВОЛОКОН</v>
          </cell>
        </row>
        <row r="2344">
          <cell r="B2344" t="str">
            <v>КАБЕЛЬ ОПТ.144 ОДНОМОД.ВОЛОКОН</v>
          </cell>
        </row>
        <row r="2345">
          <cell r="B2345" t="str">
            <v>КАБЕЛЬ ОПТ.16 МНОГОМОД.ВОЛОКОН</v>
          </cell>
        </row>
        <row r="2346">
          <cell r="B2346" t="str">
            <v>КАБЕЛЬ ОПТ.16 ОДНОМОД.ВОЛОКОН</v>
          </cell>
        </row>
        <row r="2347">
          <cell r="B2347" t="str">
            <v>КАБЕЛЬ ОПТ.20 МНОГОМОД.ВОЛОКОН</v>
          </cell>
        </row>
        <row r="2348">
          <cell r="B2348" t="str">
            <v>КАБЕЛЬ ОПТ.20 ОДНОМОД.ВОЛОКОН</v>
          </cell>
        </row>
        <row r="2349">
          <cell r="B2349" t="str">
            <v>КАБЕЛЬ ОПТ.24 ОДНОМОД.ВОЛОКОН</v>
          </cell>
        </row>
        <row r="2350">
          <cell r="B2350" t="str">
            <v>КАБЕЛЬ ОПТ.32 ОДНОМОД.ВОЛОКОН</v>
          </cell>
        </row>
        <row r="2351">
          <cell r="B2351" t="str">
            <v>КАБЕЛЬ ОПТ.36 ОДНОМОД.ВОЛОКОН</v>
          </cell>
        </row>
        <row r="2352">
          <cell r="B2352" t="str">
            <v>КАБЕЛЬ ОПТ.4 МНОГОМОД.ВОЛОКОН</v>
          </cell>
        </row>
        <row r="2353">
          <cell r="B2353" t="str">
            <v>КАБЕЛЬ ОПТ.4 ОДНОМОД.ВОЛОКОН</v>
          </cell>
        </row>
        <row r="2354">
          <cell r="B2354" t="str">
            <v>КАБЕЛЬ ОПТ.40 ОДНОМОД.ВОЛОКОН</v>
          </cell>
        </row>
        <row r="2355">
          <cell r="B2355" t="str">
            <v>КАБЕЛЬ ОПТ.48 ОДНОМОД.ВОЛОКОН</v>
          </cell>
        </row>
        <row r="2356">
          <cell r="B2356" t="str">
            <v>КАБЕЛЬ ОПТ.6 ОДНОМОД.ВОЛОКОН</v>
          </cell>
        </row>
        <row r="2357">
          <cell r="B2357" t="str">
            <v>КАБЕЛЬ ОПТ.8 МНОГОМОД.ВОЛОКОН</v>
          </cell>
        </row>
        <row r="2358">
          <cell r="B2358" t="str">
            <v>КАБЕЛЬ ОПТ.8 ОДНОМОД.ВОЛОКОН</v>
          </cell>
        </row>
        <row r="2359">
          <cell r="B2359" t="str">
            <v>КАБЕЛЬ ОПТ.АБ.2 ОДНОМОД.ВОЛОК.СТАЛ.ЖИЛА</v>
          </cell>
        </row>
        <row r="2360">
          <cell r="B2360" t="str">
            <v>КАБЕЛЬ ОПТ.БРОН.12 ОДНОМОД.ВОЛОКОН</v>
          </cell>
        </row>
        <row r="2361">
          <cell r="B2361" t="str">
            <v>КАБЕЛЬ ОПТ.БРОН.16 ОДНОМОД.ВОЛОКОН</v>
          </cell>
        </row>
        <row r="2362">
          <cell r="B2362" t="str">
            <v>КАБЕЛЬ ОПТ.БРОН.20 ОДНОМОД.ВОЛОКОН</v>
          </cell>
        </row>
        <row r="2363">
          <cell r="B2363" t="str">
            <v>КАБЕЛЬ ОПТ.БРОН.24 МНОГОМОД.ВОЛОКОН</v>
          </cell>
        </row>
        <row r="2364">
          <cell r="B2364" t="str">
            <v>КАБЕЛЬ ОПТ.БРОН.24 ОДНОМОД.ВОЛОКОН</v>
          </cell>
        </row>
        <row r="2365">
          <cell r="B2365" t="str">
            <v>КАБЕЛЬ ОПТ.БРОН.32 ОДНОМОД.ВОЛОКОН</v>
          </cell>
        </row>
        <row r="2366">
          <cell r="B2366" t="str">
            <v>КАБЕЛЬ ОПТ.БРОН.36 ОДНОМОД.ВОЛОКОН</v>
          </cell>
        </row>
        <row r="2367">
          <cell r="B2367" t="str">
            <v>КАБЕЛЬ ОПТ.БРОН.4 ОДНОМОД.ВОЛОКОН</v>
          </cell>
        </row>
        <row r="2368">
          <cell r="B2368" t="str">
            <v>КАБЕЛЬ ОПТ.БРОН.48 ОДНОМОД.ВОЛОКОН</v>
          </cell>
        </row>
        <row r="2369">
          <cell r="B2369" t="str">
            <v>КАБЕЛЬ ОПТ.БРОН.6 ОДНОМОД.ВОЛОКОН</v>
          </cell>
        </row>
        <row r="2370">
          <cell r="B2370" t="str">
            <v>КАБЕЛЬ ОПТ.БРОН.8 МНОГОМОД.ВОЛОКОН</v>
          </cell>
        </row>
        <row r="2371">
          <cell r="B2371" t="str">
            <v>КАБЕЛЬ ОПТ.БРОН.8 ОДНОМОД.ВОЛОКОН</v>
          </cell>
        </row>
        <row r="2372">
          <cell r="B2372" t="str">
            <v>КАБЕЛЬ ОПТ.БРОН.ГОФР. 72 ОДНОМОД.ВОЛОКНА</v>
          </cell>
        </row>
        <row r="2373">
          <cell r="B2373" t="str">
            <v>КАБЕЛЬ ОПТ.БРОН.ГОФР.12 ОДНОМОД.ВОЛОКОН</v>
          </cell>
        </row>
        <row r="2374">
          <cell r="B2374" t="str">
            <v>КАБЕЛЬ ОПТ.БРОН.ГОФР.120 ОДНОМОД.ВОЛОКОН</v>
          </cell>
        </row>
        <row r="2375">
          <cell r="B2375" t="str">
            <v>КАБЕЛЬ ОПТ.БРОН.ГОФР.128 ОДНОМОД.ВОЛОКОН</v>
          </cell>
        </row>
        <row r="2376">
          <cell r="B2376" t="str">
            <v>КАБЕЛЬ ОПТ.БРОН.ГОФР.132 ОДНОМ.ВОЛОК.</v>
          </cell>
        </row>
        <row r="2377">
          <cell r="B2377" t="str">
            <v>КАБЕЛЬ ОПТ.БРОН.ГОФР.144ОДНОМ.ВОЛОК.</v>
          </cell>
        </row>
        <row r="2378">
          <cell r="B2378" t="str">
            <v>КАБЕЛЬ ОПТ.БРОН.ГОФР.16 ОДНОМОД.ВОЛОКОН</v>
          </cell>
        </row>
        <row r="2379">
          <cell r="B2379" t="str">
            <v>КАБЕЛЬ ОПТ.БРОН.ГОФР.2 ОДНОМ.</v>
          </cell>
        </row>
        <row r="2380">
          <cell r="B2380" t="str">
            <v>КАБЕЛЬ ОПТ.БРОН.ГОФР.20 ОДНОМОД.ВОЛОКОН</v>
          </cell>
        </row>
        <row r="2381">
          <cell r="B2381" t="str">
            <v>КАБЕЛЬ ОПТ.БРОН.ГОФР.24 ОДНОМОД.ВОЛОКОН</v>
          </cell>
        </row>
        <row r="2382">
          <cell r="B2382" t="str">
            <v>КАБЕЛЬ ОПТ.БРОН.ГОФР.4 ОДНОМОД.ВОЛОКОН</v>
          </cell>
        </row>
        <row r="2383">
          <cell r="B2383" t="str">
            <v>КАБЕЛЬ ОПТ.БРОН.ГОФР.48 ОДНОМОД.ВОЛОКОН</v>
          </cell>
        </row>
        <row r="2384">
          <cell r="B2384" t="str">
            <v>КАБЕЛЬ ОПТ.БРОН.ГОФР.64 ОДНОМОД.ВОЛОКОН</v>
          </cell>
        </row>
        <row r="2385">
          <cell r="B2385" t="str">
            <v>КАБЕЛЬ ОПТ.БРОН.ГОФР.8 ОДНОМОД.ВОЛОКОН</v>
          </cell>
        </row>
        <row r="2386">
          <cell r="B2386" t="str">
            <v>КАБЕЛЬ ОПТ.БРОН.ГОФР.96 ОДНОМОД.ВОЛОКОН</v>
          </cell>
        </row>
        <row r="2387">
          <cell r="B2387" t="str">
            <v>КАБЕЛЬ ОПТ.БРОН.ГОФР.НА 36ОДНОМОД.ВОЛОКО</v>
          </cell>
        </row>
        <row r="2388">
          <cell r="B2388" t="str">
            <v>КАБЕЛЬ ОПТ.БРОН.ГОФР.ОДНОМОД. 6 ВОЛОКОН</v>
          </cell>
        </row>
        <row r="2389">
          <cell r="B2389" t="str">
            <v>КАБЕЛЬ ОПТ.МАГИСТ.12 ОДНОМОД.ВОЛОКОН</v>
          </cell>
        </row>
        <row r="2390">
          <cell r="B2390" t="str">
            <v>КАБЕЛЬ ОПТ.МАГИСТ.16 ОДНОМОД.ВОЛОКОН</v>
          </cell>
        </row>
        <row r="2391">
          <cell r="B2391" t="str">
            <v>КАБЕЛЬ ОПТ.МАГИСТ.24 ОДНОМОД.ВОЛОКОН</v>
          </cell>
        </row>
        <row r="2392">
          <cell r="B2392" t="str">
            <v>КАБЕЛЬ ОПТ.МАГИСТ.36 ОДНОМОД.ВОЛОКОН</v>
          </cell>
        </row>
        <row r="2393">
          <cell r="B2393" t="str">
            <v>КАБЕЛЬ ОПТ.МАГИСТ.4 ОДНОМОД.ВОЛОКОН</v>
          </cell>
        </row>
        <row r="2394">
          <cell r="B2394" t="str">
            <v>КАБЕЛЬ ОПТ.МАГИСТ.6 ОДНОМОД.ВОЛОКОН</v>
          </cell>
        </row>
        <row r="2395">
          <cell r="B2395" t="str">
            <v>КАБЕЛЬ ОПТ.МАГИСТ.8 ОДНОМОД.ВОЛОКОН</v>
          </cell>
        </row>
        <row r="2396">
          <cell r="B2396" t="str">
            <v>КАБЕЛЬ ОПТ.МАГИСТ.БРОН.12 ОДНОМОД.ВОЛОК.</v>
          </cell>
        </row>
        <row r="2397">
          <cell r="B2397" t="str">
            <v>КАБЕЛЬ ОПТ.НЕГОРЮЧИЙ 16 ОДНОМОД.ВОЛОКОН</v>
          </cell>
        </row>
        <row r="2398">
          <cell r="B2398" t="str">
            <v>КАБЕЛЬ ОПТ.НЕГОРЮЧИЙ 24 ОДНОМОД.ВОЛОКОН</v>
          </cell>
        </row>
        <row r="2399">
          <cell r="B2399" t="str">
            <v>КАБЕЛЬ ОПТ.НЕГОРЮЧИЙ 48 ОДНОМОД.ВОЛОКОН</v>
          </cell>
        </row>
        <row r="2400">
          <cell r="B2400" t="str">
            <v>КАБЕЛЬ ОПТ.НЕГОРЮЧИЙ 8 ОДНОМОД.ВОЛОКОН</v>
          </cell>
        </row>
        <row r="2401">
          <cell r="B2401" t="str">
            <v>КАБЕЛЬ ОПТ.НЕГОРЮЧИЙ 96 ОДНОМОД.ВОЛОКОН</v>
          </cell>
        </row>
        <row r="2402">
          <cell r="B2402" t="str">
            <v>КАБЕЛЬ ОПТ.РАСПРЕДЕЛИТ.МАЛОГАБАРИТ.2ВОЛ.</v>
          </cell>
        </row>
        <row r="2403">
          <cell r="B2403" t="str">
            <v>КАБЕЛЬ ОПТ.САМОНЕС.12 ОДНОМОД.ВОЛОКОН</v>
          </cell>
        </row>
        <row r="2404">
          <cell r="B2404" t="str">
            <v>КАБЕЛЬ ОПТ.САМОНЕС.16 ОДНОМОД.ВОЛОКОН</v>
          </cell>
        </row>
        <row r="2405">
          <cell r="B2405" t="str">
            <v>КАБЕЛЬ ОПТ.САМОНЕС.2 ОДНОМОД.ВОЛОКОН</v>
          </cell>
        </row>
        <row r="2406">
          <cell r="B2406" t="str">
            <v>КАБЕЛЬ ОПТ.САМОНЕС.20 ОДНОМОД.ВОЛОКОН</v>
          </cell>
        </row>
        <row r="2407">
          <cell r="B2407" t="str">
            <v>КАБЕЛЬ ОПТ.САМОНЕС.24 ОДНОМОД.ВОЛОКОН</v>
          </cell>
        </row>
        <row r="2408">
          <cell r="B2408" t="str">
            <v>КАБЕЛЬ ОПТ.САМОНЕС.32 ОДНОМОД.ВОЛОКОН</v>
          </cell>
        </row>
        <row r="2409">
          <cell r="B2409" t="str">
            <v>КАБЕЛЬ ОПТ.САМОНЕС.4 ОДНОМОД.ВОЛОКОН</v>
          </cell>
        </row>
        <row r="2410">
          <cell r="B2410" t="str">
            <v>КАБЕЛЬ ОПТ.САМОНЕС.6 ОДНОМОД.ВОЛОКОН</v>
          </cell>
        </row>
        <row r="2411">
          <cell r="B2411" t="str">
            <v>КАБЕЛЬ ОПТ.САМОНЕС.8 ОДНОМОД.ВОЛОКОН</v>
          </cell>
        </row>
        <row r="2412">
          <cell r="B2412" t="str">
            <v>КАБЕЛЬ ОПТ.СТАНЦ. НА 64 ОДНОМОД. ВОЛОКОН</v>
          </cell>
        </row>
        <row r="2413">
          <cell r="B2413" t="str">
            <v>КАБЕЛЬ ОПТ.СТАНЦ.8 ОДНОМОД.ВОЛОКОН</v>
          </cell>
        </row>
        <row r="2414">
          <cell r="B2414" t="str">
            <v>КАБЕЛЬ ОПТ.СТАНЦИОНЫЙ ОДНОМОД.96 ВОЛОКОН</v>
          </cell>
        </row>
        <row r="2415">
          <cell r="B2415" t="str">
            <v>КАБЕЛЬ ОПТИЧ. 1 ВОЛОК.ОДНОМОД.</v>
          </cell>
        </row>
        <row r="2416">
          <cell r="B2416" t="str">
            <v>КАБЕЛЬ ОПТИЧЕСКИЙ G-652</v>
          </cell>
        </row>
        <row r="2417">
          <cell r="B2417" t="str">
            <v>КАБЕЛЬ ОПТИЧЕСКИЙ G657 A</v>
          </cell>
        </row>
        <row r="2418">
          <cell r="B2418" t="str">
            <v>КАБЕЛЬ ПВ3 1*16</v>
          </cell>
        </row>
        <row r="2419">
          <cell r="B2419" t="str">
            <v>КАБЕЛЬ ПВ3 1*240</v>
          </cell>
        </row>
        <row r="2420">
          <cell r="B2420" t="str">
            <v>КАБЕЛЬ ПВ3*16</v>
          </cell>
        </row>
        <row r="2421">
          <cell r="B2421" t="str">
            <v>КАБЕЛЬ ПВ3*50</v>
          </cell>
        </row>
        <row r="2422">
          <cell r="B2422" t="str">
            <v>КАБЕЛЬ ПВ3-10</v>
          </cell>
        </row>
        <row r="2423">
          <cell r="B2423" t="str">
            <v>КАБЕЛЬ ПВ3-4</v>
          </cell>
        </row>
        <row r="2424">
          <cell r="B2424" t="str">
            <v>КАБЕЛЬ ПВС2*0.75</v>
          </cell>
        </row>
        <row r="2425">
          <cell r="B2425" t="str">
            <v>КАБЕЛЬ ПИТАНИЯ 1,8М</v>
          </cell>
        </row>
        <row r="2426">
          <cell r="B2426" t="str">
            <v>КАБЕЛЬ ПИТАНИЯ CASE-MONITOR 220В</v>
          </cell>
        </row>
        <row r="2427">
          <cell r="B2427" t="str">
            <v>КАБЕЛЬ ПУГНП2*1.5</v>
          </cell>
        </row>
        <row r="2428">
          <cell r="B2428" t="str">
            <v>КАБЕЛЬ РАДИОЧАСТОТНЫЙ</v>
          </cell>
        </row>
        <row r="2429">
          <cell r="B2429" t="str">
            <v>КАБЕЛЬ РОСТ</v>
          </cell>
        </row>
        <row r="2430">
          <cell r="B2430" t="str">
            <v>КАБЕЛЬ РОСТ 1</v>
          </cell>
        </row>
        <row r="2431">
          <cell r="B2431" t="str">
            <v>КАБЕЛЬ РОСТ 2</v>
          </cell>
        </row>
        <row r="2432">
          <cell r="B2432" t="str">
            <v>КАБЕЛЬ СИЛОВОЙ</v>
          </cell>
        </row>
        <row r="2433">
          <cell r="B2433" t="str">
            <v>КАБЕЛЬ ТЕЛЕФОННЫЙ С26</v>
          </cell>
        </row>
        <row r="2434">
          <cell r="B2434" t="str">
            <v>КАБЕЛЬ ТППЗЦ10*2*0.4</v>
          </cell>
        </row>
        <row r="2435">
          <cell r="B2435" t="str">
            <v>КАБЕЛЬ ТППЗЦ100*2*0.4</v>
          </cell>
        </row>
        <row r="2436">
          <cell r="B2436" t="str">
            <v>КАБЕЛЬ ТППЗЦ20*2*0.4</v>
          </cell>
        </row>
        <row r="2437">
          <cell r="B2437" t="str">
            <v>КАБЕЛЬ ТППЗЦ200*2*0.4</v>
          </cell>
        </row>
        <row r="2438">
          <cell r="B2438" t="str">
            <v>КАБЕЛЬ ТППЗЦ50*2*0.4</v>
          </cell>
        </row>
        <row r="2439">
          <cell r="B2439" t="str">
            <v>КАБЕЛЬ ТПППЗ50*2*0.4</v>
          </cell>
        </row>
        <row r="2440">
          <cell r="B2440" t="str">
            <v>КАБЕЛЬ ТППЦ100*2*0.4</v>
          </cell>
        </row>
        <row r="2441">
          <cell r="B2441" t="str">
            <v>КАБЕЛЬ ТППЦ200*2*0,5</v>
          </cell>
        </row>
        <row r="2442">
          <cell r="B2442" t="str">
            <v>КАБЕЛЬ ТППЦ200*2*0.4</v>
          </cell>
        </row>
        <row r="2443">
          <cell r="B2443" t="str">
            <v>КАБЕЛЬ ТППЭП10*2*0.4</v>
          </cell>
        </row>
        <row r="2444">
          <cell r="B2444" t="str">
            <v>КАБЕЛЬ ТППЭП100*2*0.4</v>
          </cell>
        </row>
        <row r="2445">
          <cell r="B2445" t="str">
            <v>КАБЕЛЬ ТППЭП100*2*0.5</v>
          </cell>
        </row>
        <row r="2446">
          <cell r="B2446" t="str">
            <v>КАБЕЛЬ ТППЭП20*2*0.4</v>
          </cell>
        </row>
        <row r="2447">
          <cell r="B2447" t="str">
            <v>КАБЕЛЬ ТППЭП20*2*0.5</v>
          </cell>
        </row>
        <row r="2448">
          <cell r="B2448" t="str">
            <v>КАБЕЛЬ ТППЭП200*2*0.4</v>
          </cell>
        </row>
        <row r="2449">
          <cell r="B2449" t="str">
            <v>КАБЕЛЬ ТППЭП200*2*0.5</v>
          </cell>
        </row>
        <row r="2450">
          <cell r="B2450" t="str">
            <v>КАБЕЛЬ ТППЭП30*2*0.4</v>
          </cell>
        </row>
        <row r="2451">
          <cell r="B2451" t="str">
            <v>КАБЕЛЬ ТППЭП300*2*0.4</v>
          </cell>
        </row>
        <row r="2452">
          <cell r="B2452" t="str">
            <v>КАБЕЛЬ ТППЭП300*2*0.5</v>
          </cell>
        </row>
        <row r="2453">
          <cell r="B2453" t="str">
            <v>КАБЕЛЬ ТППЭП400*2*0.4</v>
          </cell>
        </row>
        <row r="2454">
          <cell r="B2454" t="str">
            <v>КАБЕЛЬ ТППЭП400*2*0.5</v>
          </cell>
        </row>
        <row r="2455">
          <cell r="B2455" t="str">
            <v>КАБЕЛЬ ТППЭП50*2*0.4</v>
          </cell>
        </row>
        <row r="2456">
          <cell r="B2456" t="str">
            <v>КАБЕЛЬ ТППЭП500*2*0.4</v>
          </cell>
        </row>
        <row r="2457">
          <cell r="B2457" t="str">
            <v>КАБЕЛЬ ТППЭП500*2*0.5</v>
          </cell>
        </row>
        <row r="2458">
          <cell r="B2458" t="str">
            <v>КАБЕЛЬ ТППЭП600*2*0.4</v>
          </cell>
        </row>
        <row r="2459">
          <cell r="B2459" t="str">
            <v>КАБЕЛЬ ТППЭП600*2*0.5</v>
          </cell>
        </row>
        <row r="2460">
          <cell r="B2460" t="str">
            <v>КАБЕЛЬ ТППЭПБ10*2*0.4</v>
          </cell>
        </row>
        <row r="2461">
          <cell r="B2461" t="str">
            <v>КАБЕЛЬ ТППЭПЗ10*2*0.4</v>
          </cell>
        </row>
        <row r="2462">
          <cell r="B2462" t="str">
            <v>КАБЕЛЬ ТППЭПЗ10*2*0.5</v>
          </cell>
        </row>
        <row r="2463">
          <cell r="B2463" t="str">
            <v>КАБЕЛЬ ТППЭПЗ100*2*0.4</v>
          </cell>
        </row>
        <row r="2464">
          <cell r="B2464" t="str">
            <v>КАБЕЛЬ ТППЭПЗ100*2*0.5</v>
          </cell>
        </row>
        <row r="2465">
          <cell r="B2465" t="str">
            <v>КАБЕЛЬ ТППЭПЗ20*2*0.4</v>
          </cell>
        </row>
        <row r="2466">
          <cell r="B2466" t="str">
            <v>КАБЕЛЬ ТППЭПЗ20*2*0.5</v>
          </cell>
        </row>
        <row r="2467">
          <cell r="B2467" t="str">
            <v>КАБЕЛЬ ТППЭПЗ200*2*0.4</v>
          </cell>
        </row>
        <row r="2468">
          <cell r="B2468" t="str">
            <v>КАБЕЛЬ ТППЭПЗ200*2*0.5</v>
          </cell>
        </row>
        <row r="2469">
          <cell r="B2469" t="str">
            <v>КАБЕЛЬ ТППЭПЗ30*2*0.4</v>
          </cell>
        </row>
        <row r="2470">
          <cell r="B2470" t="str">
            <v>КАБЕЛЬ ТППЭПЗ30*2*0.5</v>
          </cell>
        </row>
        <row r="2471">
          <cell r="B2471" t="str">
            <v>КАБЕЛЬ ТППЭПЗ300*2*0.4</v>
          </cell>
        </row>
        <row r="2472">
          <cell r="B2472" t="str">
            <v>КАБЕЛЬ ТППЭПЗ300*2*0.5</v>
          </cell>
        </row>
        <row r="2473">
          <cell r="B2473" t="str">
            <v>КАБЕЛЬ ТППЭПЗ400*2*0.4</v>
          </cell>
        </row>
        <row r="2474">
          <cell r="B2474" t="str">
            <v>КАБЕЛЬ ТППЭПЗ400*2*0.5</v>
          </cell>
        </row>
        <row r="2475">
          <cell r="B2475" t="str">
            <v>КАБЕЛЬ ТППЭПЗ5*2*0.4</v>
          </cell>
        </row>
        <row r="2476">
          <cell r="B2476" t="str">
            <v>КАБЕЛЬ ТППЭПЗ50*2*0.4</v>
          </cell>
        </row>
        <row r="2477">
          <cell r="B2477" t="str">
            <v>КАБЕЛЬ ТППЭПЗ50*2*0.5</v>
          </cell>
        </row>
        <row r="2478">
          <cell r="B2478" t="str">
            <v>КАБЕЛЬ ТППЭПЗ500*2*0.4</v>
          </cell>
        </row>
        <row r="2479">
          <cell r="B2479" t="str">
            <v>КАБЕЛЬ ТППЭПЗ600*2*0.4</v>
          </cell>
        </row>
        <row r="2480">
          <cell r="B2480" t="str">
            <v>КАБЕЛЬ ТППЭПЗБ, 10*2*0.4</v>
          </cell>
        </row>
        <row r="2481">
          <cell r="B2481" t="str">
            <v>КАБЕЛЬ ТППЭПЗБ,30*2*0.4</v>
          </cell>
        </row>
        <row r="2482">
          <cell r="B2482" t="str">
            <v>КАБЕЛЬ ТППЭПЗБ100*2*0.4</v>
          </cell>
        </row>
        <row r="2483">
          <cell r="B2483" t="str">
            <v>КАБЕЛЬ ТППЭПЗБ20*2*0.4</v>
          </cell>
        </row>
        <row r="2484">
          <cell r="B2484" t="str">
            <v>КАБЕЛЬ ТППЭПЗБ200*2*0.4</v>
          </cell>
        </row>
        <row r="2485">
          <cell r="B2485" t="str">
            <v>КАБЕЛЬ ТППЭПЗБ300*2*0.4</v>
          </cell>
        </row>
        <row r="2486">
          <cell r="B2486" t="str">
            <v>КАБЕЛЬ ТППЭПЗБ50*2*0.4</v>
          </cell>
        </row>
        <row r="2487">
          <cell r="B2487" t="str">
            <v>КАБЕЛЬ ТППЭПЗТ 10*2*0,4</v>
          </cell>
        </row>
        <row r="2488">
          <cell r="B2488" t="str">
            <v>КАБЕЛЬ ТППЭПЗТ 20*2*0,4</v>
          </cell>
        </row>
        <row r="2489">
          <cell r="B2489" t="str">
            <v>КАБЕЛЬ ТППЭПЗТ 30*2*0,4</v>
          </cell>
        </row>
        <row r="2490">
          <cell r="B2490" t="str">
            <v>КАБЕЛЬ ТППЭПЗТ 50*2*0,4</v>
          </cell>
        </row>
        <row r="2491">
          <cell r="B2491" t="str">
            <v>КАБЕЛЬ ТППЭПТ10*2*0.4</v>
          </cell>
        </row>
        <row r="2492">
          <cell r="B2492" t="str">
            <v>КАБЕЛЬ ТППЭПТ100*2*0.4</v>
          </cell>
        </row>
        <row r="2493">
          <cell r="B2493" t="str">
            <v>КАБЕЛЬ ТППЭПТ20*2*0.4</v>
          </cell>
        </row>
        <row r="2494">
          <cell r="B2494" t="str">
            <v>КАБЕЛЬ ТППЭПТ30*2*0.4</v>
          </cell>
        </row>
        <row r="2495">
          <cell r="B2495" t="str">
            <v>КАБЕЛЬ ТППЭПТ50*2*0.4</v>
          </cell>
        </row>
        <row r="2496">
          <cell r="B2496" t="str">
            <v>КАБЕЛЬ ТСВ10*2*0.4</v>
          </cell>
        </row>
        <row r="2497">
          <cell r="B2497" t="str">
            <v>КАБЕЛЬ ТСВ10*3*0.4</v>
          </cell>
        </row>
        <row r="2498">
          <cell r="B2498" t="str">
            <v>КАБЕЛЬ ТСВ10*3*0.5</v>
          </cell>
        </row>
        <row r="2499">
          <cell r="B2499" t="str">
            <v>КАБЕЛЬ ТСВ103*2*0.4</v>
          </cell>
        </row>
        <row r="2500">
          <cell r="B2500" t="str">
            <v>КАБЕЛЬ ТСВ103*2*0.5</v>
          </cell>
        </row>
        <row r="2501">
          <cell r="B2501" t="str">
            <v>КАБЕЛЬ ТСВ20*2*0.4</v>
          </cell>
        </row>
        <row r="2502">
          <cell r="B2502" t="str">
            <v>КАБЕЛЬ ТСВ30*2*0.4</v>
          </cell>
        </row>
        <row r="2503">
          <cell r="B2503" t="str">
            <v>КАБЕЛЬ ТСВ30*2*0.5</v>
          </cell>
        </row>
        <row r="2504">
          <cell r="B2504" t="str">
            <v>КАБЕЛЬ ТСВ51*2*0.4</v>
          </cell>
        </row>
        <row r="2505">
          <cell r="B2505" t="str">
            <v>КАБЕЛЬ, MPO-MPO,12SM, 5М</v>
          </cell>
        </row>
        <row r="2506">
          <cell r="B2506" t="str">
            <v>КАБЕЛЬUSB A-B 5M</v>
          </cell>
        </row>
        <row r="2507">
          <cell r="B2507" t="str">
            <v>КАБЕЛЬ-КАНАЛ 100*100</v>
          </cell>
        </row>
        <row r="2508">
          <cell r="B2508" t="str">
            <v>КАБЕЛЬ-КАНАЛ 100*40 1</v>
          </cell>
        </row>
        <row r="2509">
          <cell r="B2509" t="str">
            <v>КАБЕЛЬ-КАНАЛ 100*40 2</v>
          </cell>
        </row>
        <row r="2510">
          <cell r="B2510" t="str">
            <v>КАБЕЛЬ-КАНАЛ 100*50</v>
          </cell>
        </row>
        <row r="2511">
          <cell r="B2511" t="str">
            <v>КАБЕЛЬ-КАНАЛ 100*60</v>
          </cell>
        </row>
        <row r="2512">
          <cell r="B2512" t="str">
            <v>КАБЕЛЬ-КАНАЛ 120*70</v>
          </cell>
        </row>
        <row r="2513">
          <cell r="B2513" t="str">
            <v>КАБЕЛЬ-КАНАЛ 150*100</v>
          </cell>
        </row>
        <row r="2514">
          <cell r="B2514" t="str">
            <v>КАБЕЛЬ-КАНАЛ 16*25 1</v>
          </cell>
        </row>
        <row r="2515">
          <cell r="B2515" t="str">
            <v>КАБЕЛЬ-КАНАЛ 16*25 2</v>
          </cell>
        </row>
        <row r="2516">
          <cell r="B2516" t="str">
            <v>КАБЕЛЬ-КАНАЛ 40*20</v>
          </cell>
        </row>
        <row r="2517">
          <cell r="B2517" t="str">
            <v>КАБЕЛЬ-КАНАЛ 40*25 1</v>
          </cell>
        </row>
        <row r="2518">
          <cell r="B2518" t="str">
            <v>КАБЕЛЬ-КАНАЛ 40*25 2</v>
          </cell>
        </row>
        <row r="2519">
          <cell r="B2519" t="str">
            <v>КАБЕЛЬ-КАНАЛ 40Х40</v>
          </cell>
        </row>
        <row r="2520">
          <cell r="B2520" t="str">
            <v>КАБЕЛЬ-КАНАЛ 50*100</v>
          </cell>
        </row>
        <row r="2521">
          <cell r="B2521" t="str">
            <v>КАБЕЛЬ-КАНАЛ 50*50 1</v>
          </cell>
        </row>
        <row r="2522">
          <cell r="B2522" t="str">
            <v>КАБЕЛЬ-КАНАЛ 50*50 2</v>
          </cell>
        </row>
        <row r="2523">
          <cell r="B2523" t="str">
            <v>КАБЕЛЬ-КАНАЛ 60*25</v>
          </cell>
        </row>
        <row r="2524">
          <cell r="B2524" t="str">
            <v>КАБЕЛЬ-КАНАЛ 60*40</v>
          </cell>
        </row>
        <row r="2525">
          <cell r="B2525" t="str">
            <v>КАБЕЛЬ-КАНАЛ 60*60</v>
          </cell>
        </row>
        <row r="2526">
          <cell r="B2526" t="str">
            <v>КАБЕЛЬ-КАНАЛ 70Х16</v>
          </cell>
        </row>
        <row r="2527">
          <cell r="B2527" t="str">
            <v>КАБЕЛЬ-КАНАЛ 80Х40</v>
          </cell>
        </row>
        <row r="2528">
          <cell r="B2528" t="str">
            <v>КАБЕЛЬ-КАНАЛ НАПОЛЬНЫЙ</v>
          </cell>
        </row>
        <row r="2529">
          <cell r="B2529" t="str">
            <v>КАБЕЛЬНЫЙ ОРГАНИЗАТОР 19"</v>
          </cell>
        </row>
        <row r="2530">
          <cell r="B2530" t="str">
            <v>КАБЕЛЬОПТ.БРОН.ГОФР.28 ОДНОМОД.ВОЛОКОН</v>
          </cell>
        </row>
        <row r="2531">
          <cell r="B2531" t="str">
            <v>КАБЕЛЬОПТ.БРОН.ГОФР.32 ОДНОМОД.ВОЛОКОН</v>
          </cell>
        </row>
        <row r="2532">
          <cell r="B2532" t="str">
            <v>КАБЕЛЬОПТ.БРОН.ГОФР.56 ОДНОМОД.ВОЛОКОН</v>
          </cell>
        </row>
        <row r="2533">
          <cell r="B2533" t="str">
            <v>КАБЕЛЬОПТ.БРОН.ГОФР.72 ОДНОМОД.ВОЛОКОН</v>
          </cell>
        </row>
        <row r="2534">
          <cell r="B2534" t="str">
            <v>КАБЕЛЬОПТ.БРОН.ГОФР.80 ОДНОМОД.ВОЛОКОН</v>
          </cell>
        </row>
        <row r="2535">
          <cell r="B2535" t="str">
            <v>КАБЕЛЬОПТ.БРОН.ГОФР.88 ОДНОМОД.ВОЛОКОН</v>
          </cell>
        </row>
        <row r="2536">
          <cell r="B2536" t="str">
            <v>КАБИНА В СБОРЕ КАМАЗ</v>
          </cell>
        </row>
        <row r="2537">
          <cell r="B2537" t="str">
            <v>КАБИНА ДУШЕВАЯ</v>
          </cell>
        </row>
        <row r="2538">
          <cell r="B2538" t="str">
            <v>КАБИНА КРАНОВЩИКА АВТОКРАНА</v>
          </cell>
        </row>
        <row r="2539">
          <cell r="B2539" t="str">
            <v>КАБОЛКА</v>
          </cell>
        </row>
        <row r="2540">
          <cell r="B2540" t="str">
            <v>КАБОЛКА СМОЛЕНАЯ</v>
          </cell>
        </row>
        <row r="2541">
          <cell r="B2541" t="str">
            <v>КАЗАН</v>
          </cell>
        </row>
        <row r="2542">
          <cell r="B2542" t="str">
            <v>КАЙМА</v>
          </cell>
        </row>
        <row r="2543">
          <cell r="B2543" t="str">
            <v>КАЛЕНДАРЬ КАРМАННЫЙ</v>
          </cell>
        </row>
        <row r="2544">
          <cell r="B2544" t="str">
            <v>КАЛЕНДАРЬ НАСТЕННЫЙ 1</v>
          </cell>
        </row>
        <row r="2545">
          <cell r="B2545" t="str">
            <v>КАЛЕНДАРЬ НАСТЕННЫЙ 2</v>
          </cell>
        </row>
        <row r="2546">
          <cell r="B2546" t="str">
            <v>КАЛЕНДАРЬ НАСТОЛЬНЫЙ</v>
          </cell>
        </row>
        <row r="2547">
          <cell r="B2547" t="str">
            <v>КАЛЕНДАРЬ НАСТОЛЬНЫЙ ПЕРЕКИДНОЙ</v>
          </cell>
        </row>
        <row r="2548">
          <cell r="B2548" t="str">
            <v>КАЛИЯ ПЕРМАНГАНАТ</v>
          </cell>
        </row>
        <row r="2549">
          <cell r="B2549" t="str">
            <v>КАЛОШИ Д/Э</v>
          </cell>
        </row>
        <row r="2550">
          <cell r="B2550" t="str">
            <v>КАЛОШИ РЕЗИНОВЫЕ</v>
          </cell>
        </row>
        <row r="2551">
          <cell r="B2551" t="str">
            <v>КАЛЬКА 1</v>
          </cell>
        </row>
        <row r="2552">
          <cell r="B2552" t="str">
            <v>КАЛЬКА 2</v>
          </cell>
        </row>
        <row r="2553">
          <cell r="B2553" t="str">
            <v>КАЛЬКУЛЯТОР БУХГАЛТЕРСКИЙ 10 РАЗРЯДНЫЙ</v>
          </cell>
        </row>
        <row r="2554">
          <cell r="B2554" t="str">
            <v>КАЛЬКУЛЯТОР БУХГАЛТЕРСКИЙ 12 РАЗРЯДНЫЙ</v>
          </cell>
        </row>
        <row r="2555">
          <cell r="B2555" t="str">
            <v>КАЛЬКУЛЯТОР БУХГАЛТЕРСКИЙ 14 РАЗРЯДНЫЙ</v>
          </cell>
        </row>
        <row r="2556">
          <cell r="B2556" t="str">
            <v>КАЛЬКУЛЯТОР БУХГАЛТЕРСКИЙ 16 РАЗРЯДНЫЙ</v>
          </cell>
        </row>
        <row r="2557">
          <cell r="B2557" t="str">
            <v>КАМЕНЬ БУТОВЫЙ</v>
          </cell>
        </row>
        <row r="2558">
          <cell r="B2558" t="str">
            <v>КАМЕНЬ-РАКУШЕЧНИК</v>
          </cell>
        </row>
        <row r="2559">
          <cell r="B2559" t="str">
            <v>КАМЕРА WEB</v>
          </cell>
        </row>
        <row r="2560">
          <cell r="B2560" t="str">
            <v>КАМЕРА WEB CAMERA</v>
          </cell>
        </row>
        <row r="2561">
          <cell r="B2561" t="str">
            <v>КАМЕРА КОЛЕСА DAMAS</v>
          </cell>
        </row>
        <row r="2562">
          <cell r="B2562" t="str">
            <v>КАМЕРА КОЛЕСА ВАЗ-2106</v>
          </cell>
        </row>
        <row r="2563">
          <cell r="B2563" t="str">
            <v>КАМЕРА КОЛЕСА ВАЗ-21099</v>
          </cell>
        </row>
        <row r="2564">
          <cell r="B2564" t="str">
            <v>КАМЕРА КОЛЕСА ВАЗ-21213</v>
          </cell>
        </row>
        <row r="2565">
          <cell r="B2565" t="str">
            <v>КАМЕРА КОЛЕСА ГАЗ-3110</v>
          </cell>
        </row>
        <row r="2566">
          <cell r="B2566" t="str">
            <v>КАМЕРА КОЛЕСА ГАЗ-3302</v>
          </cell>
        </row>
        <row r="2567">
          <cell r="B2567" t="str">
            <v>КАМЕРА КОЛЕСА ГАЗ-3308</v>
          </cell>
        </row>
        <row r="2568">
          <cell r="B2568" t="str">
            <v>КАМЕРА КОЛЕСА ГАЗ-53</v>
          </cell>
        </row>
        <row r="2569">
          <cell r="B2569" t="str">
            <v>КАМЕРА КОЛЕСА ЗАДНЯЯ МТЗ</v>
          </cell>
        </row>
        <row r="2570">
          <cell r="B2570" t="str">
            <v>КАМЕРА КОЛЕСА ЗИЛ-130</v>
          </cell>
        </row>
        <row r="2571">
          <cell r="B2571" t="str">
            <v>КАМЕРА КОЛЕСА КАМАЗ</v>
          </cell>
        </row>
        <row r="2572">
          <cell r="B2572" t="str">
            <v>КАМЕРА КОЛЕСА УАЗ</v>
          </cell>
        </row>
        <row r="2573">
          <cell r="B2573" t="str">
            <v>КАМЕРА МОРОЗИЛЬНАЯ</v>
          </cell>
        </row>
        <row r="2574">
          <cell r="B2574" t="str">
            <v>КАМЕРА ОПЕРАТИВНОГО ДОСТУПА</v>
          </cell>
        </row>
        <row r="2575">
          <cell r="B2575" t="str">
            <v>КАНАЛ КАБЕЛЬНЫЙ</v>
          </cell>
        </row>
        <row r="2576">
          <cell r="B2576" t="str">
            <v>КАНАЛ КАБЕЛЬНЫЙ 10*12</v>
          </cell>
        </row>
        <row r="2577">
          <cell r="B2577" t="str">
            <v>КАНАЛ КАБЕЛЬНЫЙ 10*15</v>
          </cell>
        </row>
        <row r="2578">
          <cell r="B2578" t="str">
            <v>КАНАЛ КАБЕЛЬНЫЙ 10*7</v>
          </cell>
        </row>
        <row r="2579">
          <cell r="B2579" t="str">
            <v>КАНАЛ КАБЕЛЬНЫЙ 100*40</v>
          </cell>
        </row>
        <row r="2580">
          <cell r="B2580" t="str">
            <v>КАНАЛ КАБЕЛЬНЫЙ 100*60</v>
          </cell>
        </row>
        <row r="2581">
          <cell r="B2581" t="str">
            <v>КАНАЛ КАБЕЛЬНЫЙ 10Х10</v>
          </cell>
        </row>
        <row r="2582">
          <cell r="B2582" t="str">
            <v>КАНАЛ КАБЕЛЬНЫЙ 12*12</v>
          </cell>
        </row>
        <row r="2583">
          <cell r="B2583" t="str">
            <v>КАНАЛ КАБЕЛЬНЫЙ 15*10</v>
          </cell>
        </row>
        <row r="2584">
          <cell r="B2584" t="str">
            <v>КАНАЛ КАБЕЛЬНЫЙ 16*16</v>
          </cell>
        </row>
        <row r="2585">
          <cell r="B2585" t="str">
            <v>КАНАЛ КАБЕЛЬНЫЙ 20*10</v>
          </cell>
        </row>
        <row r="2586">
          <cell r="B2586" t="str">
            <v>КАНАЛ КАБЕЛЬНЫЙ 25*16</v>
          </cell>
        </row>
        <row r="2587">
          <cell r="B2587" t="str">
            <v>КАНАЛ КАБЕЛЬНЫЙ 25*25</v>
          </cell>
        </row>
        <row r="2588">
          <cell r="B2588" t="str">
            <v>КАНАЛ КАБЕЛЬНЫЙ 25*50</v>
          </cell>
        </row>
        <row r="2589">
          <cell r="B2589" t="str">
            <v>КАНАЛ КАБЕЛЬНЫЙ 40*16</v>
          </cell>
        </row>
        <row r="2590">
          <cell r="B2590" t="str">
            <v>КАНАЛ КАБЕЛЬНЫЙ 40*25</v>
          </cell>
        </row>
        <row r="2591">
          <cell r="B2591" t="str">
            <v>КАНАЛ КАБЕЛЬНЫЙ 40*40 1</v>
          </cell>
        </row>
        <row r="2592">
          <cell r="B2592" t="str">
            <v>КАНАЛ КАБЕЛЬНЫЙ 40*40</v>
          </cell>
        </row>
        <row r="2593">
          <cell r="B2593" t="str">
            <v>КАНАЛ КАБЕЛЬНЫЙ 40*60</v>
          </cell>
        </row>
        <row r="2594">
          <cell r="B2594" t="str">
            <v>КАНАЛ КАБЕЛЬНЫЙ 41*10</v>
          </cell>
        </row>
        <row r="2595">
          <cell r="B2595" t="str">
            <v>КАНАЛ КАБЕЛЬНЫЙ 50Х12 НАПОЛЬНЫЙ 3 КАНАЛА</v>
          </cell>
        </row>
        <row r="2596">
          <cell r="B2596" t="str">
            <v>КАНАЛ КАБЕЛЬНЫЙ 60*60</v>
          </cell>
        </row>
        <row r="2597">
          <cell r="B2597" t="str">
            <v>КАНАЛ КАБЕЛЬНЫЙ 75*17</v>
          </cell>
        </row>
        <row r="2598">
          <cell r="B2598" t="str">
            <v>КАНАЛ КАБЕЛЬНЫЙ 80*40</v>
          </cell>
        </row>
        <row r="2599">
          <cell r="B2599" t="str">
            <v>КАНАЛ КАБЕЛЬНЫЙ МЕТАЛЛИЧЕСКИЙ</v>
          </cell>
        </row>
        <row r="2600">
          <cell r="B2600" t="str">
            <v>КАНАЛ КАБЕЛЬНЫЙ ПЛАСТИКОВЫЙ</v>
          </cell>
        </row>
        <row r="2601">
          <cell r="B2601" t="str">
            <v>КАНАЛ НАПОЛЬНЫЙ 41*10ММ</v>
          </cell>
        </row>
        <row r="2602">
          <cell r="B2602" t="str">
            <v>КАНАЛИЗАЦИЯ 1</v>
          </cell>
        </row>
        <row r="2603">
          <cell r="B2603" t="str">
            <v>КАНАЛИЗАЦИЯ 2</v>
          </cell>
        </row>
        <row r="2604">
          <cell r="B2604" t="str">
            <v>КАНАТ СТАЛЬНОЙ</v>
          </cell>
        </row>
        <row r="2605">
          <cell r="B2605" t="str">
            <v>КАНАТ СТАЛЬНОЙ ДЛЯ ПОДВЕСКИ КАБЕЛЯ</v>
          </cell>
        </row>
        <row r="2606">
          <cell r="B2606" t="str">
            <v>КАНАТ СТАЛЬНОЙ ЛК-01*7 D-6.0ММ</v>
          </cell>
        </row>
        <row r="2607">
          <cell r="B2607" t="str">
            <v>КАНИСТРА</v>
          </cell>
        </row>
        <row r="2608">
          <cell r="B2608" t="str">
            <v>КАНИФОЛЬ СОСНОВАЯ</v>
          </cell>
        </row>
        <row r="2609">
          <cell r="B2609" t="str">
            <v>КАПОТ ДЛЯ ЛЕГКОВОГО АВТОМОБИЛЯ</v>
          </cell>
        </row>
        <row r="2610">
          <cell r="B2610" t="str">
            <v>КАПРЕМ.АВТ.СИСТ.ОТОПЛ.И ТЕПЛ.СЕТЕЙ С КАП</v>
          </cell>
        </row>
        <row r="2611">
          <cell r="B2611" t="str">
            <v>КАПРЕМ.ГРАЖД.СООРУЖЕНИЙ</v>
          </cell>
        </row>
        <row r="2612">
          <cell r="B2612" t="str">
            <v>КАПРЕМ.ГРАЖД.СООРУЖЕНИЙ С КАПИТАЛИЗАЦИЕЙ</v>
          </cell>
        </row>
        <row r="2613">
          <cell r="B2613" t="str">
            <v>КАПРЕМ.ЛИНЕЙНЫХ СООРУЖЕНИЙ</v>
          </cell>
        </row>
        <row r="2614">
          <cell r="B2614" t="str">
            <v>КАПРЕМ.ЛИНЕЙНЫХ СООРУЖЕНИЙ С КАПИТ.</v>
          </cell>
        </row>
        <row r="2615">
          <cell r="B2615" t="str">
            <v>КАПРЕМ.СИСТЕМ ВЕНТИЛЯЦИИ И КОНДИЦИОН-ИЯ</v>
          </cell>
        </row>
        <row r="2616">
          <cell r="B2616" t="str">
            <v>КАПРЕМ.СИСТЕМ ВЕНТИЛЯЦИИ И КОНД-ИЯ С КАП</v>
          </cell>
        </row>
        <row r="2617">
          <cell r="B2617" t="str">
            <v>КАПРЕМ.ТЕХНОЛ-ИХ ГРАЖД.СООРУЖЕН.</v>
          </cell>
        </row>
        <row r="2618">
          <cell r="B2618" t="str">
            <v>КАПРЕМ.ТЕХНОЛ-ИХ ГРАЖД.СООРУЖЕН.С КАПИТ.</v>
          </cell>
        </row>
        <row r="2619">
          <cell r="B2619" t="str">
            <v>КАПРЕМ.ТП, ЛЭП, РУ С КАПИТАЛИЗАЦИЕЙ</v>
          </cell>
        </row>
        <row r="2620">
          <cell r="B2620" t="str">
            <v>КАПРЕМОНТ ЛИНЕЙНЫХ СООРУЖЕНИЙ БЕЗ КАПИТ.</v>
          </cell>
        </row>
        <row r="2621">
          <cell r="B2621" t="str">
            <v>КАПСЮЛЬ МИКРОФОННЫЙ</v>
          </cell>
        </row>
        <row r="2622">
          <cell r="B2622" t="str">
            <v>КАПСЮЛЬ ТЕЛЕФОННЫЙ</v>
          </cell>
        </row>
        <row r="2623">
          <cell r="B2623" t="str">
            <v>КАПТОПРИЛ</v>
          </cell>
        </row>
        <row r="2624">
          <cell r="B2624" t="str">
            <v>КАРАБИН</v>
          </cell>
        </row>
        <row r="2625">
          <cell r="B2625" t="str">
            <v>КАРАНДАШ</v>
          </cell>
        </row>
        <row r="2626">
          <cell r="B2626" t="str">
            <v>КАРАНДАШ КОРРЕКТУРНЫЙ</v>
          </cell>
        </row>
        <row r="2627">
          <cell r="B2627" t="str">
            <v>КАРАНДАШ МЕХАНИЧЕСКИЙ</v>
          </cell>
        </row>
        <row r="2628">
          <cell r="B2628" t="str">
            <v>КАРАНДАШ ПРОСТОЙ</v>
          </cell>
        </row>
        <row r="2629">
          <cell r="B2629" t="str">
            <v>КАРАНДАШ ПРОСТОЙ С ЛАСТИКОМ</v>
          </cell>
        </row>
        <row r="2630">
          <cell r="B2630" t="str">
            <v>КАРБИД 1</v>
          </cell>
        </row>
        <row r="2631">
          <cell r="B2631" t="str">
            <v>КАРБИД</v>
          </cell>
        </row>
        <row r="2632">
          <cell r="B2632" t="str">
            <v>КАРБОНАТ КАЛИЯ (ПОТАШ)</v>
          </cell>
        </row>
        <row r="2633">
          <cell r="B2633" t="str">
            <v>КАРБЮРАТОР DAMAS</v>
          </cell>
        </row>
        <row r="2634">
          <cell r="B2634" t="str">
            <v>КАРБЮРАТОР ВАЗ-2106</v>
          </cell>
        </row>
        <row r="2635">
          <cell r="B2635" t="str">
            <v>КАРБЮРАТОР ВАЗ-2107</v>
          </cell>
        </row>
        <row r="2636">
          <cell r="B2636" t="str">
            <v>КАРБЮРАТОР ВАЗ-21213</v>
          </cell>
        </row>
        <row r="2637">
          <cell r="B2637" t="str">
            <v>КАРБЮРАТОР ГАЗ-3221</v>
          </cell>
        </row>
        <row r="2638">
          <cell r="B2638" t="str">
            <v>КАРБЮРАТОР ГАЗ-3302</v>
          </cell>
        </row>
        <row r="2639">
          <cell r="B2639" t="str">
            <v>КАРБЮРАТОР ГАЗ-3307</v>
          </cell>
        </row>
        <row r="2640">
          <cell r="B2640" t="str">
            <v>КАРБЮРАТОР ГАЗ-53</v>
          </cell>
        </row>
        <row r="2641">
          <cell r="B2641" t="str">
            <v>КАРБЮРАТОР ГАЗ-66</v>
          </cell>
        </row>
        <row r="2642">
          <cell r="B2642" t="str">
            <v>КАРБЮРАТОР ЗИЛ-4333</v>
          </cell>
        </row>
        <row r="2643">
          <cell r="B2643" t="str">
            <v>КАРБЮРАТОР НА ПД</v>
          </cell>
        </row>
        <row r="2644">
          <cell r="B2644" t="str">
            <v>КАРБЮРАТОР ПАЗ-3205</v>
          </cell>
        </row>
        <row r="2645">
          <cell r="B2645" t="str">
            <v>КАРБЮРАТОР УАЗ</v>
          </cell>
        </row>
        <row r="2646">
          <cell r="B2646" t="str">
            <v>КАРКАС КОММУТАЦИОННОГО БЛОКА</v>
          </cell>
        </row>
        <row r="2647">
          <cell r="B2647" t="str">
            <v>КАРНИЗ</v>
          </cell>
        </row>
        <row r="2648">
          <cell r="B2648" t="str">
            <v>КАРТА</v>
          </cell>
        </row>
        <row r="2649">
          <cell r="B2649" t="str">
            <v>КАРТА АВТОДОРОГ</v>
          </cell>
        </row>
        <row r="2650">
          <cell r="B2650" t="str">
            <v>КАРТА ГЕОГРАФИЧЕСКАЯ</v>
          </cell>
        </row>
        <row r="2651">
          <cell r="B2651" t="str">
            <v>КАРТА ДЛЯ 16Е1</v>
          </cell>
        </row>
        <row r="2652">
          <cell r="B2652" t="str">
            <v>КАРТА ДОСТУПА</v>
          </cell>
        </row>
        <row r="2653">
          <cell r="B2653" t="str">
            <v>КАРТА ЗВУКОВАЯ</v>
          </cell>
        </row>
        <row r="2654">
          <cell r="B2654" t="str">
            <v>КАРТА ЗВУКОВАЯ БЮДЖЕТНАЯ</v>
          </cell>
        </row>
        <row r="2655">
          <cell r="B2655" t="str">
            <v>КАРТА ИНТЕРФЕЙСНАЯ ДЛЯ ЭЛ.ОЧЕРЕДИ</v>
          </cell>
        </row>
        <row r="2656">
          <cell r="B2656" t="str">
            <v>КАРТА КЛИЕНТСКАЯ НА 4 ПОРТА 100G</v>
          </cell>
        </row>
        <row r="2657">
          <cell r="B2657" t="str">
            <v>КАРТА КОМП.ADSL PCI CARD FULL RATE</v>
          </cell>
        </row>
        <row r="2658">
          <cell r="B2658" t="str">
            <v>КАРТА КОНТРОЛЯ ВОЗД.ПОТОКОВ CFSU HIT7300</v>
          </cell>
        </row>
        <row r="2659">
          <cell r="B2659" t="str">
            <v>КАРТА ЛИНЕЙНАЯ HIT7300 2X100G/200G</v>
          </cell>
        </row>
        <row r="2660">
          <cell r="B2660" t="str">
            <v>КАРТА ОБЛАСТЕЙ РК</v>
          </cell>
        </row>
        <row r="2661">
          <cell r="B2661" t="str">
            <v>КАРТА ОДНОСЛОТОВАЯ 2X100G</v>
          </cell>
        </row>
        <row r="2662">
          <cell r="B2662" t="str">
            <v>КАРТА ОДНОСЛОТОВАЯ 2X10G</v>
          </cell>
        </row>
        <row r="2663">
          <cell r="B2663" t="str">
            <v>КАРТА ОДНОСЛОТОВАЯ 4X10G</v>
          </cell>
        </row>
        <row r="2664">
          <cell r="B2664" t="str">
            <v>КАРТА ОДНОСЛОТОВАЯ 8X10G</v>
          </cell>
        </row>
        <row r="2665">
          <cell r="B2665" t="str">
            <v>КАРТА ОПЛАТЫ ЕДИНАЯ (2000 ТЕНГЕ)</v>
          </cell>
        </row>
        <row r="2666">
          <cell r="B2666" t="str">
            <v>КАРТА ОПЛАТЫ ЕДИНАЯ (500 ТЕНГЕ)</v>
          </cell>
        </row>
        <row r="2667">
          <cell r="B2667" t="str">
            <v>КАРТА ОПЛАТЫ ЕДИНАЯ (5000 ТЕНГЕ)</v>
          </cell>
        </row>
        <row r="2668">
          <cell r="B2668" t="str">
            <v>КАРТА ОПЛАТЫ ЕДИНАЯ (600 ТЕНГЕ)</v>
          </cell>
        </row>
        <row r="2669">
          <cell r="B2669" t="str">
            <v>КАРТА ОПЛАТЫ ЕДИНАЯ (700 ТЕНГЕ)</v>
          </cell>
        </row>
        <row r="2670">
          <cell r="B2670" t="str">
            <v>КАРТА ОПТИЧЕСКАЯ СЕТЕВАЯ PCI</v>
          </cell>
        </row>
        <row r="2671">
          <cell r="B2671" t="str">
            <v>КАРТА ПАМЯТИ COMPACT FLASH 4GB</v>
          </cell>
        </row>
        <row r="2672">
          <cell r="B2672" t="str">
            <v>КАРТА ПАМЯТИ MEMORYCARD SD 32GB</v>
          </cell>
        </row>
        <row r="2673">
          <cell r="B2673" t="str">
            <v>КАРТА ПАМЯТИ SD 128 ГБ</v>
          </cell>
        </row>
        <row r="2674">
          <cell r="B2674" t="str">
            <v>КАРТА ПАМЯТИ SD 16GB</v>
          </cell>
        </row>
        <row r="2675">
          <cell r="B2675" t="str">
            <v>КАРТА ПАМЯТИ SD 256MB</v>
          </cell>
        </row>
        <row r="2676">
          <cell r="B2676" t="str">
            <v>КАРТА ПАМЯТИ USB FLASH  64GB</v>
          </cell>
        </row>
        <row r="2677">
          <cell r="B2677" t="str">
            <v>КАРТА ПЛАСТИКОВАЯ 10000ТНГ</v>
          </cell>
        </row>
        <row r="2678">
          <cell r="B2678" t="str">
            <v>КАРТА ПЛАСТИКОВАЯ 3000ТНГ</v>
          </cell>
        </row>
        <row r="2679">
          <cell r="B2679" t="str">
            <v>КАРТА ПЛАСТИКОВАЯ 5000ТНГ</v>
          </cell>
        </row>
        <row r="2680">
          <cell r="B2680" t="str">
            <v>КАРТА ПЛАСТИКОВАЯ, ТОПЛИВНАЯ</v>
          </cell>
        </row>
        <row r="2681">
          <cell r="B2681" t="str">
            <v>КАРТА РЕСПУБЛИКИ КАЗАХСТАН 1:1.5</v>
          </cell>
        </row>
        <row r="2682">
          <cell r="B2682" t="str">
            <v>КАРТА СЕТЕВАЯ 10/100MB</v>
          </cell>
        </row>
        <row r="2683">
          <cell r="B2683" t="str">
            <v>КАРТА СЕТЕВАЯ 1GB</v>
          </cell>
        </row>
        <row r="2684">
          <cell r="B2684" t="str">
            <v>КАРТА СЕТЕВАЯ PCI</v>
          </cell>
        </row>
        <row r="2685">
          <cell r="B2685" t="str">
            <v>КАРТА СЕТЕВАЯ ДЛЯ НОУТБУКА</v>
          </cell>
        </row>
        <row r="2686">
          <cell r="B2686" t="str">
            <v>КАРТА СЕТЕВАЯ ОПТИЧЕСКАЯ</v>
          </cell>
        </row>
        <row r="2687">
          <cell r="B2687" t="str">
            <v>КАРТА СЕТЕВОГО ИНТЕРФЕЙСА</v>
          </cell>
        </row>
        <row r="2688">
          <cell r="B2688" t="str">
            <v>КАРТА СОЕДИНИТЕЛЬНАЯ QA8</v>
          </cell>
        </row>
        <row r="2689">
          <cell r="B2689" t="str">
            <v>КАРТА УПРАВЛЕНИЯ ALLIS SNMP 6KVA</v>
          </cell>
        </row>
        <row r="2690">
          <cell r="B2690" t="str">
            <v>КАРТА УПРАВЛЕНИЯ RS-232 И LAN</v>
          </cell>
        </row>
        <row r="2691">
          <cell r="B2691" t="str">
            <v>КАРТЕР ЗАДНЕГО МОСТА УАЗ</v>
          </cell>
        </row>
        <row r="2692">
          <cell r="B2692" t="str">
            <v>КАРТЕР КОРОБКИ ПЕРЕДАЧ УАЗ</v>
          </cell>
        </row>
        <row r="2693">
          <cell r="B2693" t="str">
            <v>КАРТЕР РЕДУКТОРА КАМАЗ</v>
          </cell>
        </row>
        <row r="2694">
          <cell r="B2694" t="str">
            <v>КАРТЕР СЦЕПЛЕНИЯ УАЗ</v>
          </cell>
        </row>
        <row r="2695">
          <cell r="B2695" t="str">
            <v>КАРТИНА</v>
          </cell>
        </row>
        <row r="2696">
          <cell r="B2696" t="str">
            <v>КАРТИРДЖ ЛЕНТОЧНЫЙ</v>
          </cell>
        </row>
        <row r="2697">
          <cell r="B2697" t="str">
            <v>КАРТОН</v>
          </cell>
        </row>
        <row r="2698">
          <cell r="B2698" t="str">
            <v>КАРТОН АСБЕСТОВЫЙ</v>
          </cell>
        </row>
        <row r="2699">
          <cell r="B2699" t="str">
            <v>КАРТОН ПРОКЛАДОЧНЫЙ</v>
          </cell>
        </row>
        <row r="2700">
          <cell r="B2700" t="str">
            <v>КАРТОЧКА PROXIMITY</v>
          </cell>
        </row>
        <row r="2701">
          <cell r="B2701" t="str">
            <v>КАРТОЧКА К ТВ ПЛАСТИКОВАЯ ЭЛЕКТРОННАЯ</v>
          </cell>
        </row>
        <row r="2702">
          <cell r="B2702" t="str">
            <v>КАРТОЧКА СКЛАДСКОГО УЧЕТА</v>
          </cell>
        </row>
        <row r="2703">
          <cell r="B2703" t="str">
            <v>КАРТОЧКИ ЛИФТОВЫЕ</v>
          </cell>
        </row>
        <row r="2704">
          <cell r="B2704" t="str">
            <v>КАРТР.C6578 DJ920-1220/P1000/P1115/3820</v>
          </cell>
        </row>
        <row r="2705">
          <cell r="B2705" t="str">
            <v>КАРТР.C7115A HP LJ 1000/1005/1200/3300</v>
          </cell>
        </row>
        <row r="2706">
          <cell r="B2706" t="str">
            <v>КАРТР.C8765HE HP DJ 5743-6843 PS32</v>
          </cell>
        </row>
        <row r="2707">
          <cell r="B2707" t="str">
            <v>КАРТР.C8766HE ЦВ.Д/HP DJ 5743-6843 PS325</v>
          </cell>
        </row>
        <row r="2708">
          <cell r="B2708" t="str">
            <v>КАРТР.Q2612A HP LJ1010/1012-3020/3030</v>
          </cell>
        </row>
        <row r="2709">
          <cell r="B2709" t="str">
            <v>КАРТРИДЕР</v>
          </cell>
        </row>
        <row r="2710">
          <cell r="B2710" t="str">
            <v>КАРТРИДЖ</v>
          </cell>
        </row>
        <row r="2711">
          <cell r="B2711" t="str">
            <v>КАРТРИДЖ  CANON R-CC530-BLACK</v>
          </cell>
        </row>
        <row r="2712">
          <cell r="B2712" t="str">
            <v>КАРТРИДЖ  CANON R-CC533A (MAGENTA)</v>
          </cell>
        </row>
        <row r="2713">
          <cell r="B2713" t="str">
            <v>КАРТРИДЖ (ДЕВЕЛОПЕР) ДЛЯ KYOCERA FS39ХХ</v>
          </cell>
        </row>
        <row r="2714">
          <cell r="B2714" t="str">
            <v>КАРТРИДЖ 106R01160 XEROX PHASER 7760</v>
          </cell>
        </row>
        <row r="2715">
          <cell r="B2715" t="str">
            <v>КАРТРИДЖ 106R01161 XEROX PHASER 7760</v>
          </cell>
        </row>
        <row r="2716">
          <cell r="B2716" t="str">
            <v>КАРТРИДЖ 106R01162 XEROX PHASER 7760</v>
          </cell>
        </row>
        <row r="2717">
          <cell r="B2717" t="str">
            <v>КАРТРИДЖ 106R01163 XEROX PHASER 7760</v>
          </cell>
        </row>
        <row r="2718">
          <cell r="B2718" t="str">
            <v>КАРТРИДЖ 106RO1456 CYAN XEROX PHASER 612</v>
          </cell>
        </row>
        <row r="2719">
          <cell r="B2719" t="str">
            <v>КАРТРИДЖ 106RO1458 XEROX PHASER 6128</v>
          </cell>
        </row>
        <row r="2720">
          <cell r="B2720" t="str">
            <v>КАРТРИДЖ 51645 HP DJ 1280C</v>
          </cell>
        </row>
        <row r="2721">
          <cell r="B2721" t="str">
            <v>КАРТРИДЖ 51645A DJ 7XX 9XX/960-1125/P111</v>
          </cell>
        </row>
        <row r="2722">
          <cell r="B2722" t="str">
            <v>КАРТРИДЖ 55А (СЕ255А)</v>
          </cell>
        </row>
        <row r="2723">
          <cell r="B2723" t="str">
            <v>КАРТРИДЖ 561 HE ДЛЯ ПРИНТЕРА DJ 1510</v>
          </cell>
        </row>
        <row r="2724">
          <cell r="B2724" t="str">
            <v>КАРТРИДЖ 562 HE ДЛЯ ПРИНТЕРА DJ 1510</v>
          </cell>
        </row>
        <row r="2725">
          <cell r="B2725" t="str">
            <v>КАРТРИДЖ 563 HE ДЛЯ ПРИНТЕРА DJ 1510</v>
          </cell>
        </row>
        <row r="2726">
          <cell r="B2726" t="str">
            <v>КАРТРИДЖ 564 HE ДЛЯ ПРИНТЕРА DJ 1510</v>
          </cell>
        </row>
        <row r="2727">
          <cell r="B2727" t="str">
            <v>КАРТРИДЖ BLACK  HP LJ CP5225</v>
          </cell>
        </row>
        <row r="2728">
          <cell r="B2728" t="str">
            <v>КАРТРИДЖ BLACK HP CLJ CP5525</v>
          </cell>
        </row>
        <row r="2729">
          <cell r="B2729" t="str">
            <v>КАРТРИДЖ C372A HP LJ M1522N</v>
          </cell>
        </row>
        <row r="2730">
          <cell r="B2730" t="str">
            <v>КАРТРИДЖ C4092A HP LJ 1100</v>
          </cell>
        </row>
        <row r="2731">
          <cell r="B2731" t="str">
            <v>КАРТРИДЖ C4092A HP LJ 1100 </v>
          </cell>
        </row>
        <row r="2732">
          <cell r="B2732" t="str">
            <v>КАРТРИДЖ C4096A HP LJ 2100</v>
          </cell>
        </row>
        <row r="2733">
          <cell r="B2733" t="str">
            <v>КАРТРИДЖ C4127A HP LJ 4050</v>
          </cell>
        </row>
        <row r="2734">
          <cell r="B2734" t="str">
            <v>КАРТРИДЖ C4129X HP LJ 5000/5100</v>
          </cell>
        </row>
        <row r="2735">
          <cell r="B2735" t="str">
            <v>КАРТРИДЖ C4836AE HP BJ 1100/1200/220</v>
          </cell>
        </row>
        <row r="2736">
          <cell r="B2736" t="str">
            <v>КАРТРИДЖ C4837AE HP BJ 1100/1200/220</v>
          </cell>
        </row>
        <row r="2737">
          <cell r="B2737" t="str">
            <v>КАРТРИДЖ C4838AE HP BJ 1100/1200/220</v>
          </cell>
        </row>
        <row r="2738">
          <cell r="B2738" t="str">
            <v>КАРТРИДЖ C4844A HP DJ 800</v>
          </cell>
        </row>
        <row r="2739">
          <cell r="B2739" t="str">
            <v>КАРТРИДЖ C4844AE HP DJ 100+/500</v>
          </cell>
        </row>
        <row r="2740">
          <cell r="B2740" t="str">
            <v>КАРТРИДЖ C4911A HP DJ 500/800</v>
          </cell>
        </row>
        <row r="2741">
          <cell r="B2741" t="str">
            <v>КАРТРИДЖ C4911A HP DJ 800 </v>
          </cell>
        </row>
        <row r="2742">
          <cell r="B2742" t="str">
            <v>КАРТРИДЖ C4912A HP DJ 500/800</v>
          </cell>
        </row>
        <row r="2743">
          <cell r="B2743" t="str">
            <v>КАРТРИДЖ C4913A HP DJ 500/800</v>
          </cell>
        </row>
        <row r="2744">
          <cell r="B2744" t="str">
            <v>КАРТРИДЖ C6656AE PHOTOSMART 7760</v>
          </cell>
        </row>
        <row r="2745">
          <cell r="B2745" t="str">
            <v>КАРТРИДЖ C6657A TRI-COLOR ДЛЯ HP DESKJET</v>
          </cell>
        </row>
        <row r="2746">
          <cell r="B2746" t="str">
            <v>КАРТРИДЖ C6658 HP DJ 5650</v>
          </cell>
        </row>
        <row r="2747">
          <cell r="B2747" t="str">
            <v>КАРТРИДЖ C8543X HP LJ 9000</v>
          </cell>
        </row>
        <row r="2748">
          <cell r="B2748" t="str">
            <v>КАРТРИДЖ C8728A HP DJ 3420</v>
          </cell>
        </row>
        <row r="2749">
          <cell r="B2749" t="str">
            <v>КАРТРИДЖ C8767A HP DJ 5743/6543/6843</v>
          </cell>
        </row>
        <row r="2750">
          <cell r="B2750" t="str">
            <v>КАРТРИДЖ C9351A HP DJ 3920/3940</v>
          </cell>
        </row>
        <row r="2751">
          <cell r="B2751" t="str">
            <v>КАРТРИДЖ C9352A HP DJ 3920/3940</v>
          </cell>
        </row>
        <row r="2752">
          <cell r="B2752" t="str">
            <v>КАРТРИДЖ C9363HE HP DJ 5743-8153</v>
          </cell>
        </row>
        <row r="2753">
          <cell r="B2753" t="str">
            <v>КАРТРИДЖ C9370A HP DJ T 1100 PS</v>
          </cell>
        </row>
        <row r="2754">
          <cell r="B2754" t="str">
            <v>КАРТРИДЖ C9373A HP DJ T 1100 PS</v>
          </cell>
        </row>
        <row r="2755">
          <cell r="B2755" t="str">
            <v>КАРТРИДЖ C9374A HP DJ T 1100 PS</v>
          </cell>
        </row>
        <row r="2756">
          <cell r="B2756" t="str">
            <v>КАРТРИДЖ C9403A HP DJ T 1100 PS</v>
          </cell>
        </row>
        <row r="2757">
          <cell r="B2757" t="str">
            <v>КАРТРИДЖ C9701A Д/COLOR LJ 2500</v>
          </cell>
        </row>
        <row r="2758">
          <cell r="B2758" t="str">
            <v>КАРТРИДЖ C9730A Д/COLOR LJ 5500</v>
          </cell>
        </row>
        <row r="2759">
          <cell r="B2759" t="str">
            <v>КАРТРИДЖ C9730A Д/COLOR LJ 5550N</v>
          </cell>
        </row>
        <row r="2760">
          <cell r="B2760" t="str">
            <v>КАРТРИДЖ C9731A Д/COLOR LJ 5500</v>
          </cell>
        </row>
        <row r="2761">
          <cell r="B2761" t="str">
            <v>КАРТРИДЖ C9731A Д/COLOR LJ 5550N</v>
          </cell>
        </row>
        <row r="2762">
          <cell r="B2762" t="str">
            <v>КАРТРИДЖ C9732A Д/COLOR LJ 5500</v>
          </cell>
        </row>
        <row r="2763">
          <cell r="B2763" t="str">
            <v>КАРТРИДЖ C9732A Д/COLOR LJ 5550N</v>
          </cell>
        </row>
        <row r="2764">
          <cell r="B2764" t="str">
            <v>КАРТРИДЖ C9733A Д/COLOR LJ 5500</v>
          </cell>
        </row>
        <row r="2765">
          <cell r="B2765" t="str">
            <v>КАРТРИДЖ C9733A Д/COLOR LJ 5550N</v>
          </cell>
        </row>
        <row r="2766">
          <cell r="B2766" t="str">
            <v>КАРТРИДЖ CANON 725</v>
          </cell>
        </row>
        <row r="2767">
          <cell r="B2767" t="str">
            <v>КАРТРИДЖ CANON 728</v>
          </cell>
        </row>
        <row r="2768">
          <cell r="B2768" t="str">
            <v>КАРТРИДЖ CANON E16</v>
          </cell>
        </row>
        <row r="2769">
          <cell r="B2769" t="str">
            <v>КАРТРИДЖ CANON E30</v>
          </cell>
        </row>
        <row r="2770">
          <cell r="B2770" t="str">
            <v>КАРТРИДЖ CANON EP-27/26</v>
          </cell>
        </row>
        <row r="2771">
          <cell r="B2771" t="str">
            <v>КАРТРИДЖ CANON FC128</v>
          </cell>
        </row>
        <row r="2772">
          <cell r="B2772" t="str">
            <v>КАРТРИДЖ CANON FC226</v>
          </cell>
        </row>
        <row r="2773">
          <cell r="B2773" t="str">
            <v>КАРТРИДЖ CANON FX-9/FX-10</v>
          </cell>
        </row>
        <row r="2774">
          <cell r="B2774" t="str">
            <v>КАРТРИДЖ CANON IR1605</v>
          </cell>
        </row>
        <row r="2775">
          <cell r="B2775" t="str">
            <v>КАРТРИДЖ CANON IR2016</v>
          </cell>
        </row>
        <row r="2776">
          <cell r="B2776" t="str">
            <v>КАРТРИДЖ CANON IR3570</v>
          </cell>
        </row>
        <row r="2777">
          <cell r="B2777" t="str">
            <v>КАРТРИДЖ CANON LBP 3010B (CARTRIDGE 712)</v>
          </cell>
        </row>
        <row r="2778">
          <cell r="B2778" t="str">
            <v>КАРТРИДЖ CANON PFI-107BK</v>
          </cell>
        </row>
        <row r="2779">
          <cell r="B2779" t="str">
            <v>КАРТРИДЖ CANON PFI-107C</v>
          </cell>
        </row>
        <row r="2780">
          <cell r="B2780" t="str">
            <v>КАРТРИДЖ CANON PFI-107M</v>
          </cell>
        </row>
        <row r="2781">
          <cell r="B2781" t="str">
            <v>КАРТРИДЖ CANON PFI-107MBK</v>
          </cell>
        </row>
        <row r="2782">
          <cell r="B2782" t="str">
            <v>КАРТРИДЖ CANON PFI-107Y</v>
          </cell>
        </row>
        <row r="2783">
          <cell r="B2783" t="str">
            <v>КАРТРИДЖ CANON R-CC531A(CYAN)</v>
          </cell>
        </row>
        <row r="2784">
          <cell r="B2784" t="str">
            <v>КАРТРИДЖ CANON R-CC532A (YELLOW)</v>
          </cell>
        </row>
        <row r="2785">
          <cell r="B2785" t="str">
            <v>КАРТРИДЖ CANON РС 320</v>
          </cell>
        </row>
        <row r="2786">
          <cell r="B2786" t="str">
            <v>КАРТРИДЖ CB436A</v>
          </cell>
        </row>
        <row r="2787">
          <cell r="B2787" t="str">
            <v>КАРТРИДЖ CB540A</v>
          </cell>
        </row>
        <row r="2788">
          <cell r="B2788" t="str">
            <v>КАРТРИДЖ CB541A</v>
          </cell>
        </row>
        <row r="2789">
          <cell r="B2789" t="str">
            <v>КАРТРИДЖ CB542A</v>
          </cell>
        </row>
        <row r="2790">
          <cell r="B2790" t="str">
            <v>КАРТРИДЖ CB543A</v>
          </cell>
        </row>
        <row r="2791">
          <cell r="B2791" t="str">
            <v>КАРТРИДЖ CC530A HP LJ CP2025/CM2320ЧЕРН.</v>
          </cell>
        </row>
        <row r="2792">
          <cell r="B2792" t="str">
            <v>КАРТРИДЖ CC531A HP LJ CP2025/CM2320 ГОЛУ</v>
          </cell>
        </row>
        <row r="2793">
          <cell r="B2793" t="str">
            <v>КАРТРИДЖ CC532A HP LJ CP2025/CM2320 ЖЕЛТ</v>
          </cell>
        </row>
        <row r="2794">
          <cell r="B2794" t="str">
            <v>КАРТРИДЖ CC533A HP LJ CP2025/CM2320КРАСН</v>
          </cell>
        </row>
        <row r="2795">
          <cell r="B2795" t="str">
            <v>КАРТРИДЖ CE270A ДЛЯ ПРИНТЕРА HP СOLOR LJ</v>
          </cell>
        </row>
        <row r="2796">
          <cell r="B2796" t="str">
            <v>КАРТРИДЖ CE271A ДЛЯ ПРИНТЕРА HP СOLOR LJ</v>
          </cell>
        </row>
        <row r="2797">
          <cell r="B2797" t="str">
            <v>КАРТРИДЖ CE272A ДЛЯ ПРИНТЕРА HP СOLOR LJ</v>
          </cell>
        </row>
        <row r="2798">
          <cell r="B2798" t="str">
            <v>КАРТРИДЖ CE273A ДЛЯ ПРИНТЕРА HP СOLOR LJ</v>
          </cell>
        </row>
        <row r="2799">
          <cell r="B2799" t="str">
            <v>КАРТРИДЖ CE740A (BLACK)</v>
          </cell>
        </row>
        <row r="2800">
          <cell r="B2800" t="str">
            <v>КАРТРИДЖ CE741A (CYAN)</v>
          </cell>
        </row>
        <row r="2801">
          <cell r="B2801" t="str">
            <v>КАРТРИДЖ CE742A (YELLOW)</v>
          </cell>
        </row>
        <row r="2802">
          <cell r="B2802" t="str">
            <v>КАРТРИДЖ CE743A (MAGENTA)</v>
          </cell>
        </row>
        <row r="2803">
          <cell r="B2803" t="str">
            <v>КАРТРИДЖ CF211A</v>
          </cell>
        </row>
        <row r="2804">
          <cell r="B2804" t="str">
            <v>КАРТРИДЖ CF217A HP LJ M130FN</v>
          </cell>
        </row>
        <row r="2805">
          <cell r="B2805" t="str">
            <v>КАРТРИДЖ CF226X HP M426</v>
          </cell>
        </row>
        <row r="2806">
          <cell r="B2806" t="str">
            <v>КАРТРИДЖ CF230X</v>
          </cell>
        </row>
        <row r="2807">
          <cell r="B2807" t="str">
            <v>КАРТРИДЖ CF400A HP201A</v>
          </cell>
        </row>
        <row r="2808">
          <cell r="B2808" t="str">
            <v>КАРТРИДЖ CF401A HP201A</v>
          </cell>
        </row>
        <row r="2809">
          <cell r="B2809" t="str">
            <v>КАРТРИДЖ CF402A HP201A</v>
          </cell>
        </row>
        <row r="2810">
          <cell r="B2810" t="str">
            <v>КАРТРИДЖ CF403A HP201A</v>
          </cell>
        </row>
        <row r="2811">
          <cell r="B2811" t="str">
            <v>КАРТРИДЖ COLOR HP LJ CP3525 (BK) ORIGINA</v>
          </cell>
        </row>
        <row r="2812">
          <cell r="B2812" t="str">
            <v>КАРТРИДЖ COLOR HP LJ CP3525 (C) ORIGINAL</v>
          </cell>
        </row>
        <row r="2813">
          <cell r="B2813" t="str">
            <v>КАРТРИДЖ COLOR HP LJ CP3525 (M) ORIGINAL</v>
          </cell>
        </row>
        <row r="2814">
          <cell r="B2814" t="str">
            <v>КАРТРИДЖ COLOR HP LJ CP3525 (Y) ORIGINAL</v>
          </cell>
        </row>
        <row r="2815">
          <cell r="B2815" t="str">
            <v>КАРТРИДЖ CYAN HP CLJ CP5525</v>
          </cell>
        </row>
        <row r="2816">
          <cell r="B2816" t="str">
            <v>КАРТРИДЖ CYAN HP LJ CP5225</v>
          </cell>
        </row>
        <row r="2817">
          <cell r="B2817" t="str">
            <v>КАРТРИДЖ EPSON FX-1180</v>
          </cell>
        </row>
        <row r="2818">
          <cell r="B2818" t="str">
            <v>КАРТРИДЖ EPSON LX-300</v>
          </cell>
        </row>
        <row r="2819">
          <cell r="B2819" t="str">
            <v>КАРТРИДЖ EPSON STULYS PHONO T750 T0821N</v>
          </cell>
        </row>
        <row r="2820">
          <cell r="B2820" t="str">
            <v>КАРТРИДЖ EPSON STULYS PHONO T750 T0822N</v>
          </cell>
        </row>
        <row r="2821">
          <cell r="B2821" t="str">
            <v>КАРТРИДЖ EPSON STULYS PHONO T750 T0824N</v>
          </cell>
        </row>
        <row r="2822">
          <cell r="B2822" t="str">
            <v>КАРТРИДЖ EPSON STULYS PHONO T750 T0825N</v>
          </cell>
        </row>
        <row r="2823">
          <cell r="B2823" t="str">
            <v>КАРТРИДЖ EPSON STYLUS PHONO T750 T0823N</v>
          </cell>
        </row>
        <row r="2824">
          <cell r="B2824" t="str">
            <v>КАРТРИДЖ EPSON STYLUS PHONO T750 T0826N</v>
          </cell>
        </row>
        <row r="2825">
          <cell r="B2825" t="str">
            <v>КАРТРИДЖ EPSON STYLUSOFFICETX600FW ЦВЕТН</v>
          </cell>
        </row>
        <row r="2826">
          <cell r="B2826" t="str">
            <v>КАРТРИДЖ EPSON T-007</v>
          </cell>
        </row>
        <row r="2827">
          <cell r="B2827" t="str">
            <v>КАРТРИДЖ EPSON T1031, ЧЕРНЫЙ</v>
          </cell>
        </row>
        <row r="2828">
          <cell r="B2828" t="str">
            <v>КАРТРИДЖ EPSON Т1032, СИНИЙ</v>
          </cell>
        </row>
        <row r="2829">
          <cell r="B2829" t="str">
            <v>КАРТРИДЖ EPSON Т1033, ПУРПУРНЫЙ</v>
          </cell>
        </row>
        <row r="2830">
          <cell r="B2830" t="str">
            <v>КАРТРИДЖ EPSON Т1034, ЖЕЛТЫЙ</v>
          </cell>
        </row>
        <row r="2831">
          <cell r="B2831" t="str">
            <v>КАРТРИДЖ GD 1622A</v>
          </cell>
        </row>
        <row r="2832">
          <cell r="B2832" t="str">
            <v>КАРТРИДЖ HCTCBLACK C 1100 C 13S050190</v>
          </cell>
        </row>
        <row r="2833">
          <cell r="B2833" t="str">
            <v>КАРТРИДЖ HCTCCYAN C 1100 C 13S050189</v>
          </cell>
        </row>
        <row r="2834">
          <cell r="B2834" t="str">
            <v>КАРТРИДЖ HCTCMAGENTA C 1100 C 13S050188</v>
          </cell>
        </row>
        <row r="2835">
          <cell r="B2835" t="str">
            <v>КАРТРИДЖ HCTCYELL C 1100 C 13S050187</v>
          </cell>
        </row>
        <row r="2836">
          <cell r="B2836" t="str">
            <v>КАРТРИДЖ HP 1010/1012/1015</v>
          </cell>
        </row>
        <row r="2837">
          <cell r="B2837" t="str">
            <v>КАРТРИДЖ HP 56 (BLACK)</v>
          </cell>
        </row>
        <row r="2838">
          <cell r="B2838" t="str">
            <v>КАРТРИДЖ HP 57(COLOR)</v>
          </cell>
        </row>
        <row r="2839">
          <cell r="B2839" t="str">
            <v>КАРТРИДЖ HP 940 OFFICEJET C4902S ЧЕРНЫЙ</v>
          </cell>
        </row>
        <row r="2840">
          <cell r="B2840" t="str">
            <v>КАРТРИДЖ HP 940 OFFICEJET C4907S ГОЛУБОЙ</v>
          </cell>
        </row>
        <row r="2841">
          <cell r="B2841" t="str">
            <v>КАРТРИДЖ HP C9361HE HP DJ5444</v>
          </cell>
        </row>
        <row r="2842">
          <cell r="B2842" t="str">
            <v>КАРТРИДЖ HP C9362HE HP DJ5443</v>
          </cell>
        </row>
        <row r="2843">
          <cell r="B2843" t="str">
            <v>КАРТРИДЖ HP CE390A</v>
          </cell>
        </row>
        <row r="2844">
          <cell r="B2844" t="str">
            <v>КАРТРИДЖ HP CF219A</v>
          </cell>
        </row>
        <row r="2845">
          <cell r="B2845" t="str">
            <v>КАРТРИДЖ HP CF230A (ТОНЕР-КАРТРИДЖ С ЧИП</v>
          </cell>
        </row>
        <row r="2846">
          <cell r="B2846" t="str">
            <v>КАРТРИДЖ HP CF232A (ДРАМ КАРТРИДЖ)</v>
          </cell>
        </row>
        <row r="2847">
          <cell r="B2847" t="str">
            <v>КАРТРИДЖ HP CF233A</v>
          </cell>
        </row>
        <row r="2848">
          <cell r="B2848" t="str">
            <v>КАРТРИДЖ HP CF280A</v>
          </cell>
        </row>
        <row r="2849">
          <cell r="B2849" t="str">
            <v>КАРТРИДЖ HP CF283А</v>
          </cell>
        </row>
        <row r="2850">
          <cell r="B2850" t="str">
            <v>КАРТРИДЖ HP CF351A</v>
          </cell>
        </row>
        <row r="2851">
          <cell r="B2851" t="str">
            <v>КАРТРИДЖ HP CF352А</v>
          </cell>
        </row>
        <row r="2852">
          <cell r="B2852" t="str">
            <v>КАРТРИДЖ HP CF353А</v>
          </cell>
        </row>
        <row r="2853">
          <cell r="B2853" t="str">
            <v>КАРТРИДЖ HP CF360A BLACK</v>
          </cell>
        </row>
        <row r="2854">
          <cell r="B2854" t="str">
            <v>КАРТРИДЖ HP CF361A CYAN</v>
          </cell>
        </row>
        <row r="2855">
          <cell r="B2855" t="str">
            <v>КАРТРИДЖ HP CF362A YELLOW</v>
          </cell>
        </row>
        <row r="2856">
          <cell r="B2856" t="str">
            <v>КАРТРИДЖ HP CF363A MAGENTA</v>
          </cell>
        </row>
        <row r="2857">
          <cell r="B2857" t="str">
            <v>КАРТРИДЖ HP DJ 130 PLUS C9425A CYAN 28МЛ</v>
          </cell>
        </row>
        <row r="2858">
          <cell r="B2858" t="str">
            <v>КАРТРИДЖ HP DJ 130 PLUS C9426A MAGEN.28М</v>
          </cell>
        </row>
        <row r="2859">
          <cell r="B2859" t="str">
            <v>КАРТРИДЖ HP DJ 130 PLUS C9427A YELLOW 69</v>
          </cell>
        </row>
        <row r="2860">
          <cell r="B2860" t="str">
            <v>КАРТРИДЖ HP DJ 130 PLUS C9428A CYAN 69МЛ</v>
          </cell>
        </row>
        <row r="2861">
          <cell r="B2861" t="str">
            <v>КАРТРИДЖ HP DJ 130 PLUS C9429A MAGEN.69М</v>
          </cell>
        </row>
        <row r="2862">
          <cell r="B2862" t="str">
            <v>КАРТРИДЖ HP LJ CE 410 COLOR</v>
          </cell>
        </row>
        <row r="2863">
          <cell r="B2863" t="str">
            <v>КАРТРИДЖ HP LJ CE 411 COLOR</v>
          </cell>
        </row>
        <row r="2864">
          <cell r="B2864" t="str">
            <v>КАРТРИДЖ HP LJ CE 412 СOLOR</v>
          </cell>
        </row>
        <row r="2865">
          <cell r="B2865" t="str">
            <v>КАРТРИДЖ HP LJ CE 413 СOLOR</v>
          </cell>
        </row>
        <row r="2866">
          <cell r="B2866" t="str">
            <v>КАРТРИДЖ HP LJ CE250A ЧЕРНЫЙ</v>
          </cell>
        </row>
        <row r="2867">
          <cell r="B2867" t="str">
            <v>КАРТРИДЖ HP LJ CE251A ГОЛУБОЙ</v>
          </cell>
        </row>
        <row r="2868">
          <cell r="B2868" t="str">
            <v>КАРТРИДЖ HP LJ CE252A ЖЕЛТЫЙ</v>
          </cell>
        </row>
        <row r="2869">
          <cell r="B2869" t="str">
            <v>КАРТРИДЖ HP LJ CE253A КРАСНЫЙ</v>
          </cell>
        </row>
        <row r="2870">
          <cell r="B2870" t="str">
            <v>КАРТРИДЖ HP LJ CE285A</v>
          </cell>
        </row>
        <row r="2871">
          <cell r="B2871" t="str">
            <v>КАРТРИДЖ HP LJ CE505A P2055/2035 ЧЕРНЫЙ</v>
          </cell>
        </row>
        <row r="2872">
          <cell r="B2872" t="str">
            <v>КАРТРИДЖ HP LJ P1560 M1536DNF  MFP P 160</v>
          </cell>
        </row>
        <row r="2873">
          <cell r="B2873" t="str">
            <v>КАРТРИДЖ HP LJ P3005</v>
          </cell>
        </row>
        <row r="2874">
          <cell r="B2874" t="str">
            <v>КАРТРИДЖ HP M9040 MFP</v>
          </cell>
        </row>
        <row r="2875">
          <cell r="B2875" t="str">
            <v>КАРТРИДЖ HP MFP 970 (BLACK)</v>
          </cell>
        </row>
        <row r="2876">
          <cell r="B2876" t="str">
            <v>КАРТРИДЖ HP MFP 971(BLUE)</v>
          </cell>
        </row>
        <row r="2877">
          <cell r="B2877" t="str">
            <v>КАРТРИДЖ HP MFP 971(RED)</v>
          </cell>
        </row>
        <row r="2878">
          <cell r="B2878" t="str">
            <v>КАРТРИДЖ HP MFP 971(YELLOW)</v>
          </cell>
        </row>
        <row r="2879">
          <cell r="B2879" t="str">
            <v>КАРТРИДЖ HP СF350А</v>
          </cell>
        </row>
        <row r="2880">
          <cell r="B2880" t="str">
            <v>КАРТРИДЖ HP CE320A ЧЕРНЫЙ</v>
          </cell>
        </row>
        <row r="2881">
          <cell r="B2881" t="str">
            <v>КАРТРИДЖ HP CE321A ГОЛУБОЙ</v>
          </cell>
        </row>
        <row r="2882">
          <cell r="B2882" t="str">
            <v>КАРТРИДЖ HP CE322A ЖЕЛТЫЙ</v>
          </cell>
        </row>
        <row r="2883">
          <cell r="B2883" t="str">
            <v>КАРТРИДЖ HP CE323A ПУРПУРНЫЙ</v>
          </cell>
        </row>
        <row r="2884">
          <cell r="B2884" t="str">
            <v>КАРТРИДЖ KX-FA 78A</v>
          </cell>
        </row>
        <row r="2885">
          <cell r="B2885" t="str">
            <v>КАРТРИДЖ LC1100HY-BK  BROTHER DCP-6690CW</v>
          </cell>
        </row>
        <row r="2886">
          <cell r="B2886" t="str">
            <v>КАРТРИДЖ LC1100HY-C  BROTHER DCP-6690CW</v>
          </cell>
        </row>
        <row r="2887">
          <cell r="B2887" t="str">
            <v>КАРТРИДЖ LC1100HY-M  BROTHER DCP-6690CW</v>
          </cell>
        </row>
        <row r="2888">
          <cell r="B2888" t="str">
            <v>КАРТРИДЖ LC1100HY-Y BROTHER DCP-6690CW</v>
          </cell>
        </row>
        <row r="2889">
          <cell r="B2889" t="str">
            <v>КАРТРИДЖ MAJENTA  HP LJ CP5225</v>
          </cell>
        </row>
        <row r="2890">
          <cell r="B2890" t="str">
            <v>КАРТРИДЖ MAJENTA HP CLJ CP5525</v>
          </cell>
        </row>
        <row r="2891">
          <cell r="B2891" t="str">
            <v>КАРТРИДЖ ML-D2850A ДЛЯ ПРИНТ.SAMSUNG ML</v>
          </cell>
        </row>
        <row r="2892">
          <cell r="B2892" t="str">
            <v>КАРТРИДЖ PANASONIC KX-FAT92A</v>
          </cell>
        </row>
        <row r="2893">
          <cell r="B2893" t="str">
            <v>КАРТРИДЖ Q1339A HP LJ 4300</v>
          </cell>
        </row>
        <row r="2894">
          <cell r="B2894" t="str">
            <v>КАРТРИДЖ Q2610A HP LJ 2300</v>
          </cell>
        </row>
        <row r="2895">
          <cell r="B2895" t="str">
            <v>КАРТРИДЖ Q2670A Д/COLOR LJ 3550</v>
          </cell>
        </row>
        <row r="2896">
          <cell r="B2896" t="str">
            <v>КАРТРИДЖ Q2671A Д/COLOR LJ 3550</v>
          </cell>
        </row>
        <row r="2897">
          <cell r="B2897" t="str">
            <v>КАРТРИДЖ Q2672A Д/COLOR LJ 3550</v>
          </cell>
        </row>
        <row r="2898">
          <cell r="B2898" t="str">
            <v>КАРТРИДЖ Q2673A Д/COLOR LJ 3550</v>
          </cell>
        </row>
        <row r="2899">
          <cell r="B2899" t="str">
            <v>КАРТРИДЖ Q3960A Д/COLOR LJ 2550</v>
          </cell>
        </row>
        <row r="2900">
          <cell r="B2900" t="str">
            <v>КАРТРИДЖ Q3961A Д/COLOR LJ 2550</v>
          </cell>
        </row>
        <row r="2901">
          <cell r="B2901" t="str">
            <v>КАРТРИДЖ Q3963A Д/COLOR LJ 2550</v>
          </cell>
        </row>
        <row r="2902">
          <cell r="B2902" t="str">
            <v>КАРТРИДЖ Q5949A HP LJ 1160/1320</v>
          </cell>
        </row>
        <row r="2903">
          <cell r="B2903" t="str">
            <v>КАРТРИДЖ Q5950A, Q5951A, Q5952A, Q5953A</v>
          </cell>
        </row>
        <row r="2904">
          <cell r="B2904" t="str">
            <v>КАРТРИДЖ Q6000A Д/COLOR LJ 2600N</v>
          </cell>
        </row>
        <row r="2905">
          <cell r="B2905" t="str">
            <v>КАРТРИДЖ Q6001A Д/COLOR LJ 2600N</v>
          </cell>
        </row>
        <row r="2906">
          <cell r="B2906" t="str">
            <v>КАРТРИДЖ Q6002A Д/COLOR LJ 2600N</v>
          </cell>
        </row>
        <row r="2907">
          <cell r="B2907" t="str">
            <v>КАРТРИДЖ Q6003A Д/COLOR LJ 2600N</v>
          </cell>
        </row>
        <row r="2908">
          <cell r="B2908" t="str">
            <v>КАРТРИДЖ Q6470A HP DJ3600</v>
          </cell>
        </row>
        <row r="2909">
          <cell r="B2909" t="str">
            <v>КАРТРИДЖ Q6471A HP DJ3600</v>
          </cell>
        </row>
        <row r="2910">
          <cell r="B2910" t="str">
            <v>КАРТРИДЖ Q6472A HP DJ3600</v>
          </cell>
        </row>
        <row r="2911">
          <cell r="B2911" t="str">
            <v>КАРТРИДЖ Q6473A HP DJ3600</v>
          </cell>
        </row>
        <row r="2912">
          <cell r="B2912" t="str">
            <v>КАРТРИДЖ Q6511A HP LJ 2410/20/30</v>
          </cell>
        </row>
        <row r="2913">
          <cell r="B2913" t="str">
            <v>КАРТРИДЖ Q7516A HP LJ 5200</v>
          </cell>
        </row>
        <row r="2914">
          <cell r="B2914" t="str">
            <v>КАРТРИДЖ Q7551A</v>
          </cell>
        </row>
        <row r="2915">
          <cell r="B2915" t="str">
            <v>КАРТРИДЖ Q7553А HP LJ 2015.</v>
          </cell>
        </row>
        <row r="2916">
          <cell r="B2916" t="str">
            <v>КАРТРИДЖ SAMSUNG ML1610/1640/2010</v>
          </cell>
        </row>
        <row r="2917">
          <cell r="B2917" t="str">
            <v>КАРТРИДЖ SAMSUNG ML2160XX-34XX</v>
          </cell>
        </row>
        <row r="2918">
          <cell r="B2918" t="str">
            <v>КАРТРИДЖ SAMSUNG MLT-D 104 S</v>
          </cell>
        </row>
        <row r="2919">
          <cell r="B2919" t="str">
            <v>КАРТРИДЖ SAMSUNG MLT-D111S</v>
          </cell>
        </row>
        <row r="2920">
          <cell r="B2920" t="str">
            <v>КАРТРИДЖ SC12GW</v>
          </cell>
        </row>
        <row r="2921">
          <cell r="B2921" t="str">
            <v>КАРТРИДЖ T0811 EPSON STYLUS PHOTO TX700W</v>
          </cell>
        </row>
        <row r="2922">
          <cell r="B2922" t="str">
            <v>КАРТРИДЖ T0812 EPSON STYLUS PHOTO TX700W</v>
          </cell>
        </row>
        <row r="2923">
          <cell r="B2923" t="str">
            <v>КАРТРИДЖ T0813 EPSON STYLUS PHOTO TX700W</v>
          </cell>
        </row>
        <row r="2924">
          <cell r="B2924" t="str">
            <v>КАРТРИДЖ T0814 EPSON STYLUS PHOTO TX700W</v>
          </cell>
        </row>
        <row r="2925">
          <cell r="B2925" t="str">
            <v>КАРТРИДЖ T0815 EPSON STYLUS PHOTO TX700W</v>
          </cell>
        </row>
        <row r="2926">
          <cell r="B2926" t="str">
            <v>КАРТРИДЖ T0816 EPSON STYLUS PHOTO TX700W</v>
          </cell>
        </row>
        <row r="2927">
          <cell r="B2927" t="str">
            <v>КАРТРИДЖ T0817 EPSON STYLUS PHOTOTX700W</v>
          </cell>
        </row>
        <row r="2928">
          <cell r="B2928" t="str">
            <v>КАРТРИДЖ TALLY T6212</v>
          </cell>
        </row>
        <row r="2929">
          <cell r="B2929" t="str">
            <v>КАРТРИДЖ XEROX 006R01573 BLACK</v>
          </cell>
        </row>
        <row r="2930">
          <cell r="B2930" t="str">
            <v>КАРТРИДЖ XEROX 101R00435</v>
          </cell>
        </row>
        <row r="2931">
          <cell r="B2931" t="str">
            <v>КАРТРИДЖ XEROX 106R02773 BLACK</v>
          </cell>
        </row>
        <row r="2932">
          <cell r="B2932" t="str">
            <v>КАРТРИДЖ XEROX P8E/P8EX</v>
          </cell>
        </row>
        <row r="2933">
          <cell r="B2933" t="str">
            <v>КАРТРИДЖ XEROX PE114E</v>
          </cell>
        </row>
        <row r="2934">
          <cell r="B2934" t="str">
            <v>КАРТРИДЖ XEROX PHASER 3020/WC3025</v>
          </cell>
        </row>
        <row r="2935">
          <cell r="B2935" t="str">
            <v>КАРТРИДЖ XEROX WC3119</v>
          </cell>
        </row>
        <row r="2936">
          <cell r="B2936" t="str">
            <v>КАРТРИДЖ YELLOW  HP LJ CP5225</v>
          </cell>
        </row>
        <row r="2937">
          <cell r="B2937" t="str">
            <v>КАРТРИДЖ YELLOW HP CLJ CP5525</v>
          </cell>
        </row>
        <row r="2938">
          <cell r="B2938" t="str">
            <v>КАРТРИДЖ Д/ТЕРМОТРАНСФЕРНОГО ПРИНТЕРА</v>
          </cell>
        </row>
        <row r="2939">
          <cell r="B2939" t="str">
            <v>КАРТРИДЖ ПУРПУРНЫЙ HP 940 OFFICEJET C490</v>
          </cell>
        </row>
        <row r="2940">
          <cell r="B2940" t="str">
            <v>КАРТРИДЖ С4900А</v>
          </cell>
        </row>
        <row r="2941">
          <cell r="B2941" t="str">
            <v>КАРТРИДЖ С4901А</v>
          </cell>
        </row>
        <row r="2942">
          <cell r="B2942" t="str">
            <v>КАРТРИДЖ С4902А ДЛЯ ПРИНТ.HP OFFICEJET P</v>
          </cell>
        </row>
        <row r="2943">
          <cell r="B2943" t="str">
            <v>КАРТРИДЖ С4902АE</v>
          </cell>
        </row>
        <row r="2944">
          <cell r="B2944" t="str">
            <v>КАРТРИДЖ С4906А НР 8500</v>
          </cell>
        </row>
        <row r="2945">
          <cell r="B2945" t="str">
            <v>КАРТРИДЖ С4907А ДЛЯ ПРИНТ.HP OFFICEJET P</v>
          </cell>
        </row>
        <row r="2946">
          <cell r="B2946" t="str">
            <v>КАРТРИДЖ С4907АE</v>
          </cell>
        </row>
        <row r="2947">
          <cell r="B2947" t="str">
            <v>КАРТРИДЖ С4908А ДЛЯ ПРИНТ.HP OFFICEJET P</v>
          </cell>
        </row>
        <row r="2948">
          <cell r="B2948" t="str">
            <v>КАРТРИДЖ С4908АE</v>
          </cell>
        </row>
        <row r="2949">
          <cell r="B2949" t="str">
            <v>КАРТРИДЖ С4909А ДЛЯ ПРИНТ.HP OFFICEJET P</v>
          </cell>
        </row>
        <row r="2950">
          <cell r="B2950" t="str">
            <v>КАРТРИДЖ С4909АE</v>
          </cell>
        </row>
        <row r="2951">
          <cell r="B2951" t="str">
            <v>КАРТРИДЖ С5016А HP DJ 120</v>
          </cell>
        </row>
        <row r="2952">
          <cell r="B2952" t="str">
            <v>КАРТРИДЖ С8766НЕ 135 COLOR ДЛЯ НР К7103</v>
          </cell>
        </row>
        <row r="2953">
          <cell r="B2953" t="str">
            <v>КАРТРИДЖ С8767НЕ 130 COLOR ДЛЯ НР К7103</v>
          </cell>
        </row>
        <row r="2954">
          <cell r="B2954" t="str">
            <v>КАРТРИДЖ СE260A HP DJ 4025N</v>
          </cell>
        </row>
        <row r="2955">
          <cell r="B2955" t="str">
            <v>КАРТРИДЖ СE261A HP DJ 4025N</v>
          </cell>
        </row>
        <row r="2956">
          <cell r="B2956" t="str">
            <v>КАРТРИДЖ СE262A HP DJ 4025N</v>
          </cell>
        </row>
        <row r="2957">
          <cell r="B2957" t="str">
            <v>КАРТРИДЖ СE263A HP DJ 4025N</v>
          </cell>
        </row>
        <row r="2958">
          <cell r="B2958" t="str">
            <v>КАРТРИДЖ СF-210A</v>
          </cell>
        </row>
        <row r="2959">
          <cell r="B2959" t="str">
            <v>КАРТРИДЖ СF-212A</v>
          </cell>
        </row>
        <row r="2960">
          <cell r="B2960" t="str">
            <v>КАРТРИДЖ СF-213A</v>
          </cell>
        </row>
        <row r="2961">
          <cell r="B2961" t="str">
            <v>КАРТРИДЖ СF-214 A</v>
          </cell>
        </row>
        <row r="2962">
          <cell r="B2962" t="str">
            <v>КАРТРИДЖ СF372AM ДЛЯ ПРИНТЕРА HP 2025</v>
          </cell>
        </row>
        <row r="2963">
          <cell r="B2963" t="str">
            <v>КАРТРИДЖ СF380X HP M476</v>
          </cell>
        </row>
        <row r="2964">
          <cell r="B2964" t="str">
            <v>КАРТРИДЖ СF381X HP M476</v>
          </cell>
        </row>
        <row r="2965">
          <cell r="B2965" t="str">
            <v>КАРТРИДЖ СF382X HP M476</v>
          </cell>
        </row>
        <row r="2966">
          <cell r="B2966" t="str">
            <v>КАРТРИДЖ СF383X HP M476</v>
          </cell>
        </row>
        <row r="2967">
          <cell r="B2967" t="str">
            <v>КАРТРИДЖ СВ435А</v>
          </cell>
        </row>
        <row r="2968">
          <cell r="B2968" t="str">
            <v>КАРТРИДЖ СЕ 528 А ДЛЯ ПРИНТЕРА HP LASER</v>
          </cell>
        </row>
        <row r="2969">
          <cell r="B2969" t="str">
            <v>КАРТРИДЖ СЕ278А LASER JET P1606 DN</v>
          </cell>
        </row>
        <row r="2970">
          <cell r="B2970" t="str">
            <v>КАРТРИДЖ ТК-110</v>
          </cell>
        </row>
        <row r="2971">
          <cell r="B2971" t="str">
            <v>КАРТРИДЖ УНИВЕРС. HP CB435A/436A/285A</v>
          </cell>
        </row>
        <row r="2972">
          <cell r="B2972" t="str">
            <v>КАРТРИДЖ УНИВЕРС. HP CE278A/CANON728</v>
          </cell>
        </row>
        <row r="2973">
          <cell r="B2973" t="str">
            <v>КАРТРИДЖ УНИВЕРС. HP CE505A/CANON719</v>
          </cell>
        </row>
        <row r="2974">
          <cell r="B2974" t="str">
            <v>КАРТРИДЖ УНИВЕРС. HP Q2612A/CANONFX-10</v>
          </cell>
        </row>
        <row r="2975">
          <cell r="B2975" t="str">
            <v>КАРТРИДЖ Х463Х11G LEXMARK X463</v>
          </cell>
        </row>
        <row r="2976">
          <cell r="B2976" t="str">
            <v>КАРТРИДЖ Х651A11E LEXMARK X652DE</v>
          </cell>
        </row>
        <row r="2977">
          <cell r="B2977" t="str">
            <v>КАРТРИДЖ ЦВ.C6578D Д/DJ 930,970 P1100</v>
          </cell>
        </row>
        <row r="2978">
          <cell r="B2978" t="str">
            <v>КАРТРИДЖ Ч/Б C6615D HP DJ 820-940/382</v>
          </cell>
        </row>
        <row r="2979">
          <cell r="B2979" t="str">
            <v>КАРТРИДЖ Ч/Б C8727AE Д/DJ 3320-3425</v>
          </cell>
        </row>
        <row r="2980">
          <cell r="B2980" t="str">
            <v>КАРТРИЖД BROTHER TN-2075</v>
          </cell>
        </row>
        <row r="2981">
          <cell r="B2981" t="str">
            <v>КАСCЕТА DELL LTO ULTRIUM 3 400GB/800GB</v>
          </cell>
        </row>
        <row r="2982">
          <cell r="B2982" t="str">
            <v>КАСКА ЗАЩИТНАЯ</v>
          </cell>
        </row>
        <row r="2983">
          <cell r="B2983" t="str">
            <v>КАССЕТА ДЛЯ СВАРОЧНЫХ СОЕД. ОК</v>
          </cell>
        </row>
        <row r="2984">
          <cell r="B2984" t="str">
            <v>КАССЕТА ДЛЯ СРАЩИВ.24 ОПТИЧ.ВОЛОКОН</v>
          </cell>
        </row>
        <row r="2985">
          <cell r="B2985" t="str">
            <v>КАССЕТА НА 12 ПОРТОВ SC/APC</v>
          </cell>
        </row>
        <row r="2986">
          <cell r="B2986" t="str">
            <v>КАССЕТА ОПТ. НА 16 ПОРТ. SC/APC(ODF)</v>
          </cell>
        </row>
        <row r="2987">
          <cell r="B2987" t="str">
            <v>КАССЕТА ОПТИЧ.БОЛЬШАЯ 4 ВСТАВКИ</v>
          </cell>
        </row>
        <row r="2988">
          <cell r="B2988" t="str">
            <v>КАССЕТА ОПТИЧ.МАЛАЯ 2 ВСТАВКИ</v>
          </cell>
        </row>
        <row r="2989">
          <cell r="B2989" t="str">
            <v>КАССЕТА ОЦИНКОВАННАЯ</v>
          </cell>
        </row>
        <row r="2990">
          <cell r="B2990" t="str">
            <v>КАССЕТА ПОД СВАРКУ ОК</v>
          </cell>
        </row>
        <row r="2991">
          <cell r="B2991" t="str">
            <v>КАСТРЮЛЯ</v>
          </cell>
        </row>
        <row r="2992">
          <cell r="B2992" t="str">
            <v>КАТАЛИЗАТОР ТОПЛИВА (ТАБЛЕТКА)</v>
          </cell>
        </row>
        <row r="2993">
          <cell r="B2993" t="str">
            <v>КАТАЛОГ</v>
          </cell>
        </row>
        <row r="2994">
          <cell r="B2994" t="str">
            <v>КАТАНКА</v>
          </cell>
        </row>
        <row r="2995">
          <cell r="B2995" t="str">
            <v>КАТТЕР БОЛЬШОЙ</v>
          </cell>
        </row>
        <row r="2996">
          <cell r="B2996" t="str">
            <v>КАТУШКА ASC С КАБЕЛЕМ №15</v>
          </cell>
        </row>
        <row r="2997">
          <cell r="B2997" t="str">
            <v>КАТУШКА ГАЗЕЛЬ</v>
          </cell>
        </row>
        <row r="2998">
          <cell r="B2998" t="str">
            <v>КАТУШКА ЗАЖИГАНИЯ DAMAS</v>
          </cell>
        </row>
        <row r="2999">
          <cell r="B2999" t="str">
            <v>КАТУШКА ЗАЖИГАНИЯ TOYOTA CAMRY</v>
          </cell>
        </row>
        <row r="3000">
          <cell r="B3000" t="str">
            <v>КАТУШКА ЗАЖИГАНИЯ ВАЗ-2106</v>
          </cell>
        </row>
        <row r="3001">
          <cell r="B3001" t="str">
            <v>КАТУШКА ЗАЖИГАНИЯ ВАЗ-2107</v>
          </cell>
        </row>
        <row r="3002">
          <cell r="B3002" t="str">
            <v>КАТУШКА ЗАЖИГАНИЯ ВАЗ-21150</v>
          </cell>
        </row>
        <row r="3003">
          <cell r="B3003" t="str">
            <v>КАТУШКА ЗАЖИГАНИЯ ВАЗ-21213</v>
          </cell>
        </row>
        <row r="3004">
          <cell r="B3004" t="str">
            <v>КАТУШКА ЗАЖИГАНИЯ ГАЗ-3110</v>
          </cell>
        </row>
        <row r="3005">
          <cell r="B3005" t="str">
            <v>КАТУШКА ЗАЖИГАНИЯ ГАЗ-3302</v>
          </cell>
        </row>
        <row r="3006">
          <cell r="B3006" t="str">
            <v>КАТУШКА ЗАЖИГАНИЯ ГАЗ-3307</v>
          </cell>
        </row>
        <row r="3007">
          <cell r="B3007" t="str">
            <v>КАТУШКА ЗАЖИГАНИЯ ГАЗ-53</v>
          </cell>
        </row>
        <row r="3008">
          <cell r="B3008" t="str">
            <v>КАТУШКА ЗАЖИГАНИЯ ГАЗ-66</v>
          </cell>
        </row>
        <row r="3009">
          <cell r="B3009" t="str">
            <v>КАТУШКА ЗАЖИГАНИЯ ЗИЛ-130</v>
          </cell>
        </row>
        <row r="3010">
          <cell r="B3010" t="str">
            <v>КАТУШКА ЗАЖИГАНИЯ ЛЕГК.АВТОМ.</v>
          </cell>
        </row>
        <row r="3011">
          <cell r="B3011" t="str">
            <v>КАТУШКА ЗАЖИГАНИЯ УАЗ</v>
          </cell>
        </row>
        <row r="3012">
          <cell r="B3012" t="str">
            <v>КАТУШКА ЗАЖИГАНИЯ ШЕВРОЛЕТ ЛАЧЕТТИ</v>
          </cell>
        </row>
        <row r="3013">
          <cell r="B3013" t="str">
            <v>КАТУШКА КЛАПАНА СОЛЕНОИДНОГО 018F6701</v>
          </cell>
        </row>
        <row r="3014">
          <cell r="B3014" t="str">
            <v>КАТУШКА ОПТИЧЕСКАЯ КОМПЕНСАЦИОННАЯ</v>
          </cell>
        </row>
        <row r="3015">
          <cell r="B3015" t="str">
            <v>КАТУШКА ОПТИЧЕСКОГО ВОЛОКНА</v>
          </cell>
        </row>
        <row r="3016">
          <cell r="B3016" t="str">
            <v>КАТУШКА ПУСКАТЕЛЯ 380В</v>
          </cell>
        </row>
        <row r="3017">
          <cell r="B3017" t="str">
            <v>КАФЕЛЕРЕЗКА</v>
          </cell>
        </row>
        <row r="3018">
          <cell r="B3018" t="str">
            <v>КГВВНГ-LS 1*150</v>
          </cell>
        </row>
        <row r="3019">
          <cell r="B3019" t="str">
            <v>КЕЙС</v>
          </cell>
        </row>
        <row r="3020">
          <cell r="B3020" t="str">
            <v>КЕЙС АТХ</v>
          </cell>
        </row>
        <row r="3021">
          <cell r="B3021" t="str">
            <v>КЕЙС ДЛЯ ИНСТРУМЕНТА</v>
          </cell>
        </row>
        <row r="3022">
          <cell r="B3022" t="str">
            <v>КЕМБРИК ТЕРМОУСАЖИВАЮЩИЙСЯ</v>
          </cell>
        </row>
        <row r="3023">
          <cell r="B3023" t="str">
            <v>КЕПКА</v>
          </cell>
        </row>
        <row r="3024">
          <cell r="B3024" t="str">
            <v>КЕПКА ЛЕТНЯЯ С ЛОГОТИПОМ АО КТ</v>
          </cell>
        </row>
        <row r="3025">
          <cell r="B3025" t="str">
            <v>КИКСТАРТЕР В СБОРЕ ДГА</v>
          </cell>
        </row>
        <row r="3026">
          <cell r="B3026" t="str">
            <v>КИНОТЕАТР ДОМАШНИЙ</v>
          </cell>
        </row>
        <row r="3027">
          <cell r="B3027" t="str">
            <v>КИРКА</v>
          </cell>
        </row>
        <row r="3028">
          <cell r="B3028" t="str">
            <v>КИРПИЧ</v>
          </cell>
        </row>
        <row r="3029">
          <cell r="B3029" t="str">
            <v>КИРПИЧ СИЛИКАТНЫЙ</v>
          </cell>
        </row>
        <row r="3030">
          <cell r="B3030" t="str">
            <v>КИРПИЧ ШАМОТНЫЙ</v>
          </cell>
        </row>
        <row r="3031">
          <cell r="B3031" t="str">
            <v>КИСЛОРОД 1</v>
          </cell>
        </row>
        <row r="3032">
          <cell r="B3032" t="str">
            <v>КИСЛОРОД</v>
          </cell>
        </row>
        <row r="3033">
          <cell r="B3033" t="str">
            <v>КИСЛОРОД В БАЛЛОНАХ</v>
          </cell>
        </row>
        <row r="3034">
          <cell r="B3034" t="str">
            <v>КИСЛОТА АЦЕТИЛСАЛИЦИЛОВАЯ</v>
          </cell>
        </row>
        <row r="3035">
          <cell r="B3035" t="str">
            <v>КИСЛОТА ПАЯЛЬНАЯ ТРАВЛЕНАЯ</v>
          </cell>
        </row>
        <row r="3036">
          <cell r="B3036" t="str">
            <v>КИСЛОТА СЕРНАЯ</v>
          </cell>
        </row>
        <row r="3037">
          <cell r="B3037" t="str">
            <v>КИСТИ РАЗНЫЕ</v>
          </cell>
        </row>
        <row r="3038">
          <cell r="B3038" t="str">
            <v>КИСТЬ ДЛЯ ПОБЕЛКИ</v>
          </cell>
        </row>
        <row r="3039">
          <cell r="B3039" t="str">
            <v>КИСТЬ МАЛЯРНАЯ</v>
          </cell>
        </row>
        <row r="3040">
          <cell r="B3040" t="str">
            <v>КИСТЬ МАЛЯРНАЯ 100ММ</v>
          </cell>
        </row>
        <row r="3041">
          <cell r="B3041" t="str">
            <v>КИЯНКА</v>
          </cell>
        </row>
        <row r="3042">
          <cell r="B3042" t="str">
            <v>КЛАВИАТУРА AT</v>
          </cell>
        </row>
        <row r="3043">
          <cell r="B3043" t="str">
            <v>КЛАВИАТУРА PS/2</v>
          </cell>
        </row>
        <row r="3044">
          <cell r="B3044" t="str">
            <v>КЛАВИАТУРА USB</v>
          </cell>
        </row>
        <row r="3045">
          <cell r="B3045" t="str">
            <v>КЛАВИАТУРА БЕСПРОВОДНАЯ</v>
          </cell>
        </row>
        <row r="3046">
          <cell r="B3046" t="str">
            <v>КЛАВИАТУРА ДЛЯ НОУТБУКА</v>
          </cell>
        </row>
        <row r="3047">
          <cell r="B3047" t="str">
            <v>КЛАВИАТУРА К ПРИБОР.ИЗМЕР.СИГНАЛ.</v>
          </cell>
        </row>
        <row r="3048">
          <cell r="B3048" t="str">
            <v>КЛАПАН</v>
          </cell>
        </row>
        <row r="3049">
          <cell r="B3049" t="str">
            <v>КЛАПАН ВОЗДУШНЫЙ</v>
          </cell>
        </row>
        <row r="3050">
          <cell r="B3050" t="str">
            <v>КЛАПАН ВОЗДУШНЫЙ КВУ 1000*1000</v>
          </cell>
        </row>
        <row r="3051">
          <cell r="B3051" t="str">
            <v>КЛАПАН ВОЗДУШНЫЙ КВУ 1400*1800</v>
          </cell>
        </row>
        <row r="3052">
          <cell r="B3052" t="str">
            <v>КЛАПАН ВОЗДУШНЫЙ КВУ 400*600</v>
          </cell>
        </row>
        <row r="3053">
          <cell r="B3053" t="str">
            <v>КЛАПАН ВОЗДУШНЫЙ РЕГУЛИРУЮЩИЙ 700*700</v>
          </cell>
        </row>
        <row r="3054">
          <cell r="B3054" t="str">
            <v>КЛАПАН ВОЗДУШНЫЙ УТЕПЛЕННЫЙ КВУ 500*600</v>
          </cell>
        </row>
        <row r="3055">
          <cell r="B3055" t="str">
            <v>КЛАПАН ВОЗДУШНЫЙ УТЕПЛЕННЫЙ КВУ 600*800</v>
          </cell>
        </row>
        <row r="3056">
          <cell r="B3056" t="str">
            <v>КЛАПАН ВПУСКНОЙ CHEVROLET</v>
          </cell>
        </row>
        <row r="3057">
          <cell r="B3057" t="str">
            <v>КЛАПАН ВПУСКНОЙ TOYOTA</v>
          </cell>
        </row>
        <row r="3058">
          <cell r="B3058" t="str">
            <v>КЛАПАН ВПУСКНОЙ ДЛЯ ДГА-48 (ТОКМАК)</v>
          </cell>
        </row>
        <row r="3059">
          <cell r="B3059" t="str">
            <v>КЛАПАН ВЫПУСКНОЙ ДЛЯ ДГА-48 (ТОКМАК)</v>
          </cell>
        </row>
        <row r="3060">
          <cell r="B3060" t="str">
            <v>КЛАПАН ДЛЯ ГАЗОРАСПРЕДЕЛЕНИЯ ВАЗ</v>
          </cell>
        </row>
        <row r="3061">
          <cell r="B3061" t="str">
            <v>КЛАПАН ДЫХАТЕЛЬНЫЙ Д/РЕЗЕРВУАРОВ ПОД ГСМ</v>
          </cell>
        </row>
        <row r="3062">
          <cell r="B3062" t="str">
            <v>КЛАПАН ОБРАТНЫЙ БРОНЗОВЫЙ D-32 РУ10</v>
          </cell>
        </row>
        <row r="3063">
          <cell r="B3063" t="str">
            <v>КЛАПАН ПРЕДОХРАНИТЕЛЬНЫЙ КОМПРЕССОРА</v>
          </cell>
        </row>
        <row r="3064">
          <cell r="B3064" t="str">
            <v>КЛАПАН С НИППЕЛЕМ</v>
          </cell>
        </row>
        <row r="3065">
          <cell r="B3065" t="str">
            <v>КЛАПАН СОЛЕНОИДНЫЙ 1079/7 22ММ</v>
          </cell>
        </row>
        <row r="3066">
          <cell r="B3066" t="str">
            <v>КЛАПАН ТЕРМОРЕГУЛИРУЮЩИЙ TEX2</v>
          </cell>
        </row>
        <row r="3067">
          <cell r="B3067" t="str">
            <v>КЛАПАН УАЗ</v>
          </cell>
        </row>
        <row r="3068">
          <cell r="B3068" t="str">
            <v>КЛАПАН УНИТАЗА В СБОРЕ</v>
          </cell>
        </row>
        <row r="3069">
          <cell r="B3069" t="str">
            <v>КЛАПАН ШРЕДЕРА</v>
          </cell>
        </row>
        <row r="3070">
          <cell r="B3070" t="str">
            <v>КЛАПАН Э/МАГНИТНЫЙ ДЛЯ ДЕГИДРАТОРА</v>
          </cell>
        </row>
        <row r="3071">
          <cell r="B3071" t="str">
            <v>КЛАПАН ЭЛЕКТРОМАГНИТНЫЙ</v>
          </cell>
        </row>
        <row r="3072">
          <cell r="B3072" t="str">
            <v>КЛАССИК 10W-40</v>
          </cell>
        </row>
        <row r="3073">
          <cell r="B3073" t="str">
            <v>КЛЕЙ</v>
          </cell>
        </row>
        <row r="3074">
          <cell r="B3074" t="str">
            <v>КЛЕЙ ДЛЯ КЕРАМОГРАНИТА</v>
          </cell>
        </row>
        <row r="3075">
          <cell r="B3075" t="str">
            <v>КЛЕЙ ДЛЯ КЛЕЕВОГО ПИСТОЛЕТА</v>
          </cell>
        </row>
        <row r="3076">
          <cell r="B3076" t="str">
            <v>КЛЕЙ ДЛЯ ОБОЕВ</v>
          </cell>
        </row>
        <row r="3077">
          <cell r="B3077" t="str">
            <v>КЛЕЙ ДЛЯ ПЛАСТИКА</v>
          </cell>
        </row>
        <row r="3078">
          <cell r="B3078" t="str">
            <v>КЛЕЙ ДЛЯ ПЛИТКИ</v>
          </cell>
        </row>
        <row r="3079">
          <cell r="B3079" t="str">
            <v>КЛЕЙ КАНЦЕЛЯРСКИЙ</v>
          </cell>
        </row>
        <row r="3080">
          <cell r="B3080" t="str">
            <v>КЛЕЙ МОМЕНТ 1</v>
          </cell>
        </row>
        <row r="3081">
          <cell r="B3081" t="str">
            <v>КЛЕЙ МОМЕНТ</v>
          </cell>
        </row>
        <row r="3082">
          <cell r="B3082" t="str">
            <v>КЛЕЙ ПВА</v>
          </cell>
        </row>
        <row r="3083">
          <cell r="B3083" t="str">
            <v>КЛЕЙ ПВА 1</v>
          </cell>
        </row>
        <row r="3084">
          <cell r="B3084" t="str">
            <v>КЛЕЙ ПВА 2</v>
          </cell>
        </row>
        <row r="3085">
          <cell r="B3085" t="str">
            <v>КЛЕЙ УНИВЕРСАЛЬНЫЙ</v>
          </cell>
        </row>
        <row r="3086">
          <cell r="B3086" t="str">
            <v>КЛЕЙ УНИВЕРСАЛЬНЫЙ БУСТИЛАТ</v>
          </cell>
        </row>
        <row r="3087">
          <cell r="B3087" t="str">
            <v>КЛЕЙ ЭПОКСИДНЫЙ</v>
          </cell>
        </row>
        <row r="3088">
          <cell r="B3088" t="str">
            <v>КЛЕЙ-КАРАНДАШ 0.8ГР</v>
          </cell>
        </row>
        <row r="3089">
          <cell r="B3089" t="str">
            <v>КЛЕЙ-КАРАНДАШ 15ГР</v>
          </cell>
        </row>
        <row r="3090">
          <cell r="B3090" t="str">
            <v>КЛЕЙ-КАРАНДАШ 22ГР</v>
          </cell>
        </row>
        <row r="3091">
          <cell r="B3091" t="str">
            <v>КЛЕЙ-КАРАНДАШ 25ГР</v>
          </cell>
        </row>
        <row r="3092">
          <cell r="B3092" t="str">
            <v>КЛЕЙ-КАРАНДАШ 35ГР</v>
          </cell>
        </row>
        <row r="3093">
          <cell r="B3093" t="str">
            <v>КЛЕЙМА РУЧНАЯ БУКВЫ</v>
          </cell>
        </row>
        <row r="3094">
          <cell r="B3094" t="str">
            <v>КЛЕЙМО РУЧНОЕ БУКВЕННОЕ</v>
          </cell>
        </row>
        <row r="3095">
          <cell r="B3095" t="str">
            <v>КЛЕЙМО ЦИФРОВОЕ</v>
          </cell>
        </row>
        <row r="3096">
          <cell r="B3096" t="str">
            <v>КЛЕММА АККУМУЛЯТОРНАЯ В КОМПЛЕКТЕ</v>
          </cell>
        </row>
        <row r="3097">
          <cell r="B3097" t="str">
            <v>КЛЕММА ИЗ ДВУХ ПЛАШЕК</v>
          </cell>
        </row>
        <row r="3098">
          <cell r="B3098" t="str">
            <v>КЛЕММА ЦИФРОВАЯ ТВЕРДЫЙ СПЛАВ (ПУАНСОН)</v>
          </cell>
        </row>
        <row r="3099">
          <cell r="B3099" t="str">
            <v>КЛЕЩИ ДЛЯ ОБЖИМА КАБЕЛЬНЫХ НАКОНЕЧНИКОВ</v>
          </cell>
        </row>
        <row r="3100">
          <cell r="B3100" t="str">
            <v>КЛЕЩИ ИЗОЛИРУЮЩИЕ</v>
          </cell>
        </row>
        <row r="3101">
          <cell r="B3101" t="str">
            <v>КЛЕЩИ ТОКОИЗМЕРИТЕЛЬНЫЕ</v>
          </cell>
        </row>
        <row r="3102">
          <cell r="B3102" t="str">
            <v>КЛИПСА 0ММ №4</v>
          </cell>
        </row>
        <row r="3103">
          <cell r="B3103" t="str">
            <v>КЛИПСА 0ММ №5</v>
          </cell>
        </row>
        <row r="3104">
          <cell r="B3104" t="str">
            <v>КЛИПСА КАБЕЛЬНАЯ №6</v>
          </cell>
        </row>
        <row r="3105">
          <cell r="B3105" t="str">
            <v>КЛИПСА ПЛАСТИКОВАЯ</v>
          </cell>
        </row>
        <row r="3106">
          <cell r="B3106" t="str">
            <v>КЛЮЧ</v>
          </cell>
        </row>
        <row r="3107">
          <cell r="B3107" t="str">
            <v>КЛЮЧ ГАЕЧНЫЙ</v>
          </cell>
        </row>
        <row r="3108">
          <cell r="B3108" t="str">
            <v>КЛЮЧ ГАЗОВЫЙ</v>
          </cell>
        </row>
        <row r="3109">
          <cell r="B3109" t="str">
            <v>КЛЮЧ ДИНАМОМЕТРИЧЕСКИЙ</v>
          </cell>
        </row>
        <row r="3110">
          <cell r="B3110" t="str">
            <v>КЛЮЧ ЖИДКИЙ (ЖИДКОСТЬ ОТ РЖАВЧИНЫ)</v>
          </cell>
        </row>
        <row r="3111">
          <cell r="B3111" t="str">
            <v>КЛЮЧ КОМБИНИРОВАННЫЙ</v>
          </cell>
        </row>
        <row r="3112">
          <cell r="B3112" t="str">
            <v>КЛЮЧ НАКИДНОЙ</v>
          </cell>
        </row>
        <row r="3113">
          <cell r="B3113" t="str">
            <v>КЛЮЧ РАЗВОДНОЙ</v>
          </cell>
        </row>
        <row r="3114">
          <cell r="B3114" t="str">
            <v>КЛЮЧ РОЖКОВЫЙ</v>
          </cell>
        </row>
        <row r="3115">
          <cell r="B3115" t="str">
            <v>КЛЮЧ РОЖКОВЫЙ 10*12</v>
          </cell>
        </row>
        <row r="3116">
          <cell r="B3116" t="str">
            <v>КЛЮЧ РОЖКОВЫЙ 17*19</v>
          </cell>
        </row>
        <row r="3117">
          <cell r="B3117" t="str">
            <v>КЛЮЧ ТОРЦОВЫЙ (ГОЛОВКИ)</v>
          </cell>
        </row>
        <row r="3118">
          <cell r="B3118" t="str">
            <v>КЛЮЧ ТОРЦОВЫЙ 16ММ</v>
          </cell>
        </row>
        <row r="3119">
          <cell r="B3119" t="str">
            <v>КЛЮЧ ТОРЦОВЫЙ 24ММ</v>
          </cell>
        </row>
        <row r="3120">
          <cell r="B3120" t="str">
            <v>КЛЮЧ ТОРЦОВЫЙ 27ММ</v>
          </cell>
        </row>
        <row r="3121">
          <cell r="B3121" t="str">
            <v>КЛЮЧНИЦА</v>
          </cell>
        </row>
        <row r="3122">
          <cell r="B3122" t="str">
            <v>КНИГА (РЕКЛАМ.)</v>
          </cell>
        </row>
        <row r="3123">
          <cell r="B3123" t="str">
            <v>КНИГА АЛФАВИТНАЯ</v>
          </cell>
        </row>
        <row r="3124">
          <cell r="B3124" t="str">
            <v>КНИГА АМБАРНАЯ</v>
          </cell>
        </row>
        <row r="3125">
          <cell r="B3125" t="str">
            <v>КНИГА ЗАПИСНАЯ</v>
          </cell>
        </row>
        <row r="3126">
          <cell r="B3126" t="str">
            <v>КНИГА КАНЦЕЛЯРСКАЯ</v>
          </cell>
        </row>
        <row r="3127">
          <cell r="B3127" t="str">
            <v>КНИГА КАССОВАЯ А4</v>
          </cell>
        </row>
        <row r="3128">
          <cell r="B3128" t="str">
            <v>КНИГА НАЛОГОВЫЙ КОДЕКС</v>
          </cell>
        </row>
        <row r="3129">
          <cell r="B3129" t="str">
            <v>КНИГА ПОДАРОЧНАЯ</v>
          </cell>
        </row>
        <row r="3130">
          <cell r="B3130" t="str">
            <v>КНИГА РЕГИСТРАЦИИ</v>
          </cell>
        </row>
        <row r="3131">
          <cell r="B3131" t="str">
            <v>КНИГА УЧЕТА</v>
          </cell>
        </row>
        <row r="3132">
          <cell r="B3132" t="str">
            <v>КНИГА ЭЛЕКТРОННАЯ</v>
          </cell>
        </row>
        <row r="3133">
          <cell r="B3133" t="str">
            <v>КНИЖКА АБОНЕНТСКАЯ Ф №226 КН</v>
          </cell>
        </row>
        <row r="3134">
          <cell r="B3134" t="str">
            <v>КНИЖКА ЧЕКОВАЯ</v>
          </cell>
        </row>
        <row r="3135">
          <cell r="B3135" t="str">
            <v>КНОПКА ВЫХОДА</v>
          </cell>
        </row>
        <row r="3136">
          <cell r="B3136" t="str">
            <v>КНОПКА ГВОЗДИК</v>
          </cell>
        </row>
        <row r="3137">
          <cell r="B3137" t="str">
            <v>КНОПКА ДЛЯ ЭЛЕКТРОЗВОНКА</v>
          </cell>
        </row>
        <row r="3138">
          <cell r="B3138" t="str">
            <v>КНОПКА ПУСК-СТОП</v>
          </cell>
        </row>
        <row r="3139">
          <cell r="B3139" t="str">
            <v>КНОПКА ТРЕВОЖНОЙ СИГНАЛИЗАЦИИ</v>
          </cell>
        </row>
        <row r="3140">
          <cell r="B3140" t="str">
            <v>КНОПКИ</v>
          </cell>
        </row>
        <row r="3141">
          <cell r="B3141" t="str">
            <v>КОВЕР</v>
          </cell>
        </row>
        <row r="3142">
          <cell r="B3142" t="str">
            <v>КОВРИК 1</v>
          </cell>
        </row>
        <row r="3143">
          <cell r="B3143" t="str">
            <v>КОВРИК 2</v>
          </cell>
        </row>
        <row r="3144">
          <cell r="B3144" t="str">
            <v>КОВРИК ГИМНАСТИЧЕСКИЙ</v>
          </cell>
        </row>
        <row r="3145">
          <cell r="B3145" t="str">
            <v>КОВРИК Д/Э 1</v>
          </cell>
        </row>
        <row r="3146">
          <cell r="B3146" t="str">
            <v>КОВРИК Д/Э 2</v>
          </cell>
        </row>
        <row r="3147">
          <cell r="B3147" t="str">
            <v>КОВРИК ДЕЗИНФЕКЦИОННЫЙ 100*100*3</v>
          </cell>
        </row>
        <row r="3148">
          <cell r="B3148" t="str">
            <v>КОВРИК ДЕЗИНФЕКЦИОННЫЙ 50*100*3</v>
          </cell>
        </row>
        <row r="3149">
          <cell r="B3149" t="str">
            <v>КОВРИК ДЕЗИНФЕКЦИОННЫЙ 50*50*3</v>
          </cell>
        </row>
        <row r="3150">
          <cell r="B3150" t="str">
            <v>КОВРИК ДЕЗИНФЕКЦИОННЫЙ 50*60*3</v>
          </cell>
        </row>
        <row r="3151">
          <cell r="B3151" t="str">
            <v>КОВРИК ДЕЗИНФЕКЦИОННЫЙ 50*70*3</v>
          </cell>
        </row>
        <row r="3152">
          <cell r="B3152" t="str">
            <v>КОВРИК ДЕЗИНФЕКЦИОННЫЙ 50*80*3</v>
          </cell>
        </row>
        <row r="3153">
          <cell r="B3153" t="str">
            <v>КОВРИК ДЕЗИНФЕКЦИОННЫЙ 70*100*3</v>
          </cell>
        </row>
        <row r="3154">
          <cell r="B3154" t="str">
            <v>КОВРИК ДЕЗИНФЕКЦИОННЫЙ 80*100*3</v>
          </cell>
        </row>
        <row r="3155">
          <cell r="B3155" t="str">
            <v>КОВРИК ДЛЯ МЫШИ 1</v>
          </cell>
        </row>
        <row r="3156">
          <cell r="B3156" t="str">
            <v>КОВРИК ДЛЯ МЫШИ</v>
          </cell>
        </row>
        <row r="3157">
          <cell r="B3157" t="str">
            <v>КОВРИК ОГНЕУСТОЙЧИВЫЙ</v>
          </cell>
        </row>
        <row r="3158">
          <cell r="B3158" t="str">
            <v>КОВРИК ПЛАСТМАССОВЫЙ</v>
          </cell>
        </row>
        <row r="3159">
          <cell r="B3159" t="str">
            <v>КОВРИК РЕЗИНОВЫЙ НАПОЛЬНЫЙ А/М</v>
          </cell>
        </row>
        <row r="3160">
          <cell r="B3160" t="str">
            <v>КОВРОЛАН</v>
          </cell>
        </row>
        <row r="3161">
          <cell r="B3161" t="str">
            <v>КОВШИК ХОЗЯЙСТВЕННЫЙ</v>
          </cell>
        </row>
        <row r="3162">
          <cell r="B3162" t="str">
            <v>КОГТИ МОНТЕРСКИЕ 1</v>
          </cell>
        </row>
        <row r="3163">
          <cell r="B3163" t="str">
            <v>КОГТИ МОНТЕРСКИЕ</v>
          </cell>
        </row>
        <row r="3164">
          <cell r="B3164" t="str">
            <v>КОЖУХ ЗАЩИТНЫЙ НА 2 АВТОМАТА</v>
          </cell>
        </row>
        <row r="3165">
          <cell r="B3165" t="str">
            <v>КОЖУХ ЗАЩИТНЫЙ НА 3 АВТОМАТА</v>
          </cell>
        </row>
        <row r="3166">
          <cell r="B3166" t="str">
            <v>КОЖУХ ЗАЩИТНЫЙ НА 4 АВТОМАТА</v>
          </cell>
        </row>
        <row r="3167">
          <cell r="B3167" t="str">
            <v>КОЖУХ МЕТАЛЛИЧЕСКИЙ ЗАЩИТНЫЙ</v>
          </cell>
        </row>
        <row r="3168">
          <cell r="B3168" t="str">
            <v>КОЖУХ ПОД АВТОМАТ</v>
          </cell>
        </row>
        <row r="3169">
          <cell r="B3169" t="str">
            <v>КОЖУХ ТЕРМИЧЕСКИЙ</v>
          </cell>
        </row>
        <row r="3170">
          <cell r="B3170" t="str">
            <v>КОЗЫРЕК МЕТАЛЛИЧЕСКИЙ</v>
          </cell>
        </row>
        <row r="3171">
          <cell r="B3171" t="str">
            <v>КОЛБАСА</v>
          </cell>
        </row>
        <row r="3172">
          <cell r="B3172" t="str">
            <v>КОЛЕНО</v>
          </cell>
        </row>
        <row r="3173">
          <cell r="B3173" t="str">
            <v>КОЛЕНО КАБЕЛЬНОЕ</v>
          </cell>
        </row>
        <row r="3174">
          <cell r="B3174" t="str">
            <v>КОЛЕР 1</v>
          </cell>
        </row>
        <row r="3175">
          <cell r="B3175" t="str">
            <v>КОЛЕР</v>
          </cell>
        </row>
        <row r="3176">
          <cell r="B3176" t="str">
            <v>КОЛЁСА ДЛЯ ДГА</v>
          </cell>
        </row>
        <row r="3177">
          <cell r="B3177" t="str">
            <v>КОЛЕСО ДЛЯ КРЕСЛА</v>
          </cell>
        </row>
        <row r="3178">
          <cell r="B3178" t="str">
            <v>КОЛЕСО ДЛЯ РАМЫ ПЕРЕНОСНОГО ДГА</v>
          </cell>
        </row>
        <row r="3179">
          <cell r="B3179" t="str">
            <v>КОЛЕСО ИЗМЕРИТЕЛЬНОЕ</v>
          </cell>
        </row>
        <row r="3180">
          <cell r="B3180" t="str">
            <v>КОЛЛЕКТОР ВЫПУСКНОЙ TOYOTA</v>
          </cell>
        </row>
        <row r="3181">
          <cell r="B3181" t="str">
            <v>КОЛЛЕКТОР ВЫПУСКНОЙ УАЗ</v>
          </cell>
        </row>
        <row r="3182">
          <cell r="B3182" t="str">
            <v>КОЛОДЕЦ Ж/Б БОЛЬШОГО ТИПА</v>
          </cell>
        </row>
        <row r="3183">
          <cell r="B3183" t="str">
            <v>КОЛОДЕЦ Ж/Б ККС-2 С ЛЮКОМ</v>
          </cell>
        </row>
        <row r="3184">
          <cell r="B3184" t="str">
            <v>КОЛОДЕЦ Ж/Б МАЛОГО ТИПА</v>
          </cell>
        </row>
        <row r="3185">
          <cell r="B3185" t="str">
            <v>КОЛОДЕЦ Ж/Б СРЕДНЕГО ТИПА</v>
          </cell>
        </row>
        <row r="3186">
          <cell r="B3186" t="str">
            <v>КОЛОДЕЦ ЖЕЛЕЗОБЕТОННЫЙ ККС-1</v>
          </cell>
        </row>
        <row r="3187">
          <cell r="B3187" t="str">
            <v>КОЛОДЕЦ ОПЕРАТИВНОГО ДОСТУПА</v>
          </cell>
        </row>
        <row r="3188">
          <cell r="B3188" t="str">
            <v>КОЛОДЕЦ П/Э МАЛОГО ТИПА</v>
          </cell>
        </row>
        <row r="3189">
          <cell r="B3189" t="str">
            <v>КОЛОДЕЦ П/ЭТИЛЕНОВЫЙ ККТ-1</v>
          </cell>
        </row>
        <row r="3190">
          <cell r="B3190" t="str">
            <v>КОЛОДКА ЗАДНЕГО ТОРМОЗА DAMAS</v>
          </cell>
        </row>
        <row r="3191">
          <cell r="B3191" t="str">
            <v>КОЛОДКА ЗАДНЕГО ТОРМОЗА HYUNDAI</v>
          </cell>
        </row>
        <row r="3192">
          <cell r="B3192" t="str">
            <v>КОЛОДКА ЗАДНЕГО ТОРМОЗА KIA CARENS</v>
          </cell>
        </row>
        <row r="3193">
          <cell r="B3193" t="str">
            <v>КОЛОДКА ЗАДНЕГО ТОРМОЗА MITSUBISHI</v>
          </cell>
        </row>
        <row r="3194">
          <cell r="B3194" t="str">
            <v>КОЛОДКА ЗАДНЕГО ТОРМОЗА TOYOTA CAMRY</v>
          </cell>
        </row>
        <row r="3195">
          <cell r="B3195" t="str">
            <v>КОЛОДКА ЗАДНЕГО ТОРМОЗА TOYOTA COROLLA</v>
          </cell>
        </row>
        <row r="3196">
          <cell r="B3196" t="str">
            <v>КОЛОДКА ЗАДНЕГО ТОРМОЗА TOYOTA HI ACE</v>
          </cell>
        </row>
        <row r="3197">
          <cell r="B3197" t="str">
            <v>КОЛОДКА ЗАДНЕГО ТОРМОЗА TOYOTA L.CRUISER</v>
          </cell>
        </row>
        <row r="3198">
          <cell r="B3198" t="str">
            <v>КОЛОДКА ЗАДНЕГО ТОРМОЗА TOYOTA PRADO</v>
          </cell>
        </row>
        <row r="3199">
          <cell r="B3199" t="str">
            <v>КОЛОДКА ЗАДНЕГО ТОРМОЗА ВАЗ-2104</v>
          </cell>
        </row>
        <row r="3200">
          <cell r="B3200" t="str">
            <v>КОЛОДКА ЗАДНЕГО ТОРМОЗА ВАЗ-2106</v>
          </cell>
        </row>
        <row r="3201">
          <cell r="B3201" t="str">
            <v>КОЛОДКА ЗАДНЕГО ТОРМОЗА ВАЗ-2107</v>
          </cell>
        </row>
        <row r="3202">
          <cell r="B3202" t="str">
            <v>КОЛОДКА ЗАДНЕГО ТОРМОЗА ВАЗ-21150</v>
          </cell>
        </row>
        <row r="3203">
          <cell r="B3203" t="str">
            <v>КОЛОДКА ЗАДНЕГО ТОРМОЗА ВАЗ-21213</v>
          </cell>
        </row>
        <row r="3204">
          <cell r="B3204" t="str">
            <v>КОЛОДКА ЗАДНЕГО ТОРМОЗА ВАЗ-2123</v>
          </cell>
        </row>
        <row r="3205">
          <cell r="B3205" t="str">
            <v>КОЛОДКА ЗАДНЕГО ТОРМОЗА ГАЗ-3110</v>
          </cell>
        </row>
        <row r="3206">
          <cell r="B3206" t="str">
            <v>КОЛОДКА ЗАДНЕГО ТОРМОЗА ГАЗ-31105</v>
          </cell>
        </row>
        <row r="3207">
          <cell r="B3207" t="str">
            <v>КОЛОДКА ЗАДНЕГО ТОРМОЗА ГАЗ-3221</v>
          </cell>
        </row>
        <row r="3208">
          <cell r="B3208" t="str">
            <v>КОЛОДКА ЗАДНЕГО ТОРМОЗА ГАЗ-3302</v>
          </cell>
        </row>
        <row r="3209">
          <cell r="B3209" t="str">
            <v>КОЛОДКА ЗАДНЕГО ТОРМОЗА ГАЗ-3307</v>
          </cell>
        </row>
        <row r="3210">
          <cell r="B3210" t="str">
            <v>КОЛОДКА ЗАДНЕГО ТОРМОЗА ЗИЛ-4333</v>
          </cell>
        </row>
        <row r="3211">
          <cell r="B3211" t="str">
            <v>КОЛОДКА ЗАДНЕГО ТОРМОЗА КАМАЗ</v>
          </cell>
        </row>
        <row r="3212">
          <cell r="B3212" t="str">
            <v>КОЛОДКА ЗАДНЕГО ТОРМОЗА ЛЕГК.АВТОМ.</v>
          </cell>
        </row>
        <row r="3213">
          <cell r="B3213" t="str">
            <v>КОЛОДКА ЗАДНЕГО ТОРМОЗА УАЗ</v>
          </cell>
        </row>
        <row r="3214">
          <cell r="B3214" t="str">
            <v>КОЛОДКА КАБЕЛЬНАЯ К ЦИФР.ОБОР.КОМ.</v>
          </cell>
        </row>
        <row r="3215">
          <cell r="B3215" t="str">
            <v>КОЛОДКА КЛЕММНАЯ</v>
          </cell>
        </row>
        <row r="3216">
          <cell r="B3216" t="str">
            <v>КОЛОДКА КЛЕММНАЯ 10ММ.КВ.</v>
          </cell>
        </row>
        <row r="3217">
          <cell r="B3217" t="str">
            <v>КОЛОДКА КЛЕММНАЯ 6ММ.КВ.</v>
          </cell>
        </row>
        <row r="3218">
          <cell r="B3218" t="str">
            <v>КОЛОДКА КЛЕМНАЯ</v>
          </cell>
        </row>
        <row r="3219">
          <cell r="B3219" t="str">
            <v>КОЛОДКА ПЕРЕДН.ТОРМОЗА TOYOTA HI ACE</v>
          </cell>
        </row>
        <row r="3220">
          <cell r="B3220" t="str">
            <v>КОЛОДКА ПЕРЕДНЕГО ТОРМОЗА DAMAS</v>
          </cell>
        </row>
        <row r="3221">
          <cell r="B3221" t="str">
            <v>КОЛОДКА ПЕРЕДНЕГО ТОРМОЗА HYUNDAI</v>
          </cell>
        </row>
        <row r="3222">
          <cell r="B3222" t="str">
            <v>КОЛОДКА ПЕРЕДНЕГО ТОРМОЗА KIA CARENS</v>
          </cell>
        </row>
        <row r="3223">
          <cell r="B3223" t="str">
            <v>КОЛОДКА ПЕРЕДНЕГО ТОРМОЗА MITSUBISHI</v>
          </cell>
        </row>
        <row r="3224">
          <cell r="B3224" t="str">
            <v>КОЛОДКА ПЕРЕДНЕГО ТОРМОЗА TOYOTA CAMRY</v>
          </cell>
        </row>
        <row r="3225">
          <cell r="B3225" t="str">
            <v>КОЛОДКА ПЕРЕДНЕГО ТОРМОЗА TOYOTA COROLLA</v>
          </cell>
        </row>
        <row r="3226">
          <cell r="B3226" t="str">
            <v>КОЛОДКА ПЕРЕДНЕГО ТОРМОЗА TOYOTA PRADO</v>
          </cell>
        </row>
        <row r="3227">
          <cell r="B3227" t="str">
            <v>КОЛОДКА ПЕРЕДНЕГО ТОРМОЗА ВАЗ-2104</v>
          </cell>
        </row>
        <row r="3228">
          <cell r="B3228" t="str">
            <v>КОЛОДКА ПЕРЕДНЕГО ТОРМОЗА ВАЗ-2106</v>
          </cell>
        </row>
        <row r="3229">
          <cell r="B3229" t="str">
            <v>КОЛОДКА ПЕРЕДНЕГО ТОРМОЗА ВАЗ-2107</v>
          </cell>
        </row>
        <row r="3230">
          <cell r="B3230" t="str">
            <v>КОЛОДКА ПЕРЕДНЕГО ТОРМОЗА ВАЗ-21150</v>
          </cell>
        </row>
        <row r="3231">
          <cell r="B3231" t="str">
            <v>КОЛОДКА ПЕРЕДНЕГО ТОРМОЗА ВАЗ-21213</v>
          </cell>
        </row>
        <row r="3232">
          <cell r="B3232" t="str">
            <v>КОЛОДКА ПЕРЕДНЕГО ТОРМОЗА ВАЗ-2123</v>
          </cell>
        </row>
        <row r="3233">
          <cell r="B3233" t="str">
            <v>КОЛОДКА ПЕРЕДНЕГО ТОРМОЗА ГАЗ-3110</v>
          </cell>
        </row>
        <row r="3234">
          <cell r="B3234" t="str">
            <v>КОЛОДКА ПЕРЕДНЕГО ТОРМОЗА ГАЗ-31105</v>
          </cell>
        </row>
        <row r="3235">
          <cell r="B3235" t="str">
            <v>КОЛОДКА ПЕРЕДНЕГО ТОРМОЗА ГАЗ-3221</v>
          </cell>
        </row>
        <row r="3236">
          <cell r="B3236" t="str">
            <v>КОЛОДКА ПЕРЕДНЕГО ТОРМОЗА ГАЗ-3302</v>
          </cell>
        </row>
        <row r="3237">
          <cell r="B3237" t="str">
            <v>КОЛОДКА ПЕРЕДНЕГО ТОРМОЗА ГАЗ-3307</v>
          </cell>
        </row>
        <row r="3238">
          <cell r="B3238" t="str">
            <v>КОЛОДКА ПЕРЕДНЕГО ТОРМОЗА КАМАЗ</v>
          </cell>
        </row>
        <row r="3239">
          <cell r="B3239" t="str">
            <v>КОЛОДКА ПЕРЕДНЕГО ТОРМОЗА ЛЕГК.АВТОМ.</v>
          </cell>
        </row>
        <row r="3240">
          <cell r="B3240" t="str">
            <v>КОЛОДКА ПЕРЕДНЕГО ТОРМОЗА УАЗ</v>
          </cell>
        </row>
        <row r="3241">
          <cell r="B3241" t="str">
            <v>КОЛОДКА ТОРМОЗНАЯ 1</v>
          </cell>
        </row>
        <row r="3242">
          <cell r="B3242" t="str">
            <v>КОЛОДКА ТОРМОЗНАЯ 2</v>
          </cell>
        </row>
        <row r="3243">
          <cell r="B3243" t="str">
            <v>КОЛОДКА ТОРМОЗНАЯ ЗАДНЯЯ ШЕВРОЛЕТ ЛАЧЕТТ</v>
          </cell>
        </row>
        <row r="3244">
          <cell r="B3244" t="str">
            <v>КОЛОДКА ТОРМОЗНАЯ ПЕРЕДНЯЯ ШЕВРОЛЕТ ЛАЧЕ</v>
          </cell>
        </row>
        <row r="3245">
          <cell r="B3245" t="str">
            <v>КОЛОНКА</v>
          </cell>
        </row>
        <row r="3246">
          <cell r="B3246" t="str">
            <v>КОЛОНКА АКУСТИЧЕСКАЯ АПП</v>
          </cell>
        </row>
        <row r="3247">
          <cell r="B3247" t="str">
            <v>КОЛОНКА ЗВУКОВАЯ</v>
          </cell>
        </row>
        <row r="3248">
          <cell r="B3248" t="str">
            <v>КОЛОНКА РУЛЕВ.УПРАВЛ.В СБОРЕ DAMAS</v>
          </cell>
        </row>
        <row r="3249">
          <cell r="B3249" t="str">
            <v>КОЛОНКА РУЛЕВ.УПРАВЛ.В СБОРЕ ВАЗ-2106</v>
          </cell>
        </row>
        <row r="3250">
          <cell r="B3250" t="str">
            <v>КОЛОНКА РУЛЕВ.УПРАВЛ.В СБОРЕ ВАЗ-21213</v>
          </cell>
        </row>
        <row r="3251">
          <cell r="B3251" t="str">
            <v>КОЛОНКА РУЛЕВ.УПРАВЛ.В СБОРЕ ГАЗ-3110</v>
          </cell>
        </row>
        <row r="3252">
          <cell r="B3252" t="str">
            <v>КОЛОНКА РУЛЕВ.УПРАВЛ.В СБОРЕ ГАЗ-3302</v>
          </cell>
        </row>
        <row r="3253">
          <cell r="B3253" t="str">
            <v>КОЛОНКА РУЛЕВ.УПРАВЛ.В СБОРЕ ГАЗ-53</v>
          </cell>
        </row>
        <row r="3254">
          <cell r="B3254" t="str">
            <v>КОЛОНКА РУЛЕВ.УПРАВЛ.В СБОРЕ ЗИЛ-130</v>
          </cell>
        </row>
        <row r="3255">
          <cell r="B3255" t="str">
            <v>КОЛОНКА РУЛЕВ.УПРАВЛ.В СБОРЕ КАМАЗ</v>
          </cell>
        </row>
        <row r="3256">
          <cell r="B3256" t="str">
            <v>КОЛОНКА РУЛЕВ.УПРАВЛ.В СБОРЕ УАЗ</v>
          </cell>
        </row>
        <row r="3257">
          <cell r="B3257" t="str">
            <v>КОЛОНКА РУЛЕВАЯ ЛЕГК.АВТОМ.</v>
          </cell>
        </row>
        <row r="3258">
          <cell r="B3258" t="str">
            <v>КОЛОНКА С САБУФЕРОМ</v>
          </cell>
        </row>
        <row r="3259">
          <cell r="B3259" t="str">
            <v>КОЛОСНИК</v>
          </cell>
        </row>
        <row r="3260">
          <cell r="B3260" t="str">
            <v>КОЛОСНИК К КОТЛУ КТ-100/200</v>
          </cell>
        </row>
        <row r="3261">
          <cell r="B3261" t="str">
            <v>КОЛПАК МЕДИЦИНСКИЙ</v>
          </cell>
        </row>
        <row r="3262">
          <cell r="B3262" t="str">
            <v>КОЛПАЧКИ П/Э</v>
          </cell>
        </row>
        <row r="3263">
          <cell r="B3263" t="str">
            <v>КОЛПАЧКИ П/Э НА КРЮК КН-16</v>
          </cell>
        </row>
        <row r="3264">
          <cell r="B3264" t="str">
            <v>КОЛПАЧКИ ТЕРМОУСАЖИВАЕМЫЕ</v>
          </cell>
        </row>
        <row r="3265">
          <cell r="B3265" t="str">
            <v>КОЛПАЧОК МАСЛООТРАЖАЮЩИЙ</v>
          </cell>
        </row>
        <row r="3266">
          <cell r="B3266" t="str">
            <v>КОЛПАЧОК ПОЛИЭТЕЛЕНОВЫЙ</v>
          </cell>
        </row>
        <row r="3267">
          <cell r="B3267" t="str">
            <v>КОЛЬЦО L90</v>
          </cell>
        </row>
        <row r="3268">
          <cell r="B3268" t="str">
            <v>КОЛЬЦО ДЛЯ ПЛАТКА</v>
          </cell>
        </row>
        <row r="3269">
          <cell r="B3269" t="str">
            <v>КОЛЬЦО Ж/Б ДЛЯ КОЛОДЦА</v>
          </cell>
        </row>
        <row r="3270">
          <cell r="B3270" t="str">
            <v>КОЛЬЦО КРОССИРОВОЧНОЕ</v>
          </cell>
        </row>
        <row r="3271">
          <cell r="B3271" t="str">
            <v>КОЛЬЦО НА ДИЗЕЛЬ 4Ч 9.5/11 ДЛЯ 1Е24МА3</v>
          </cell>
        </row>
        <row r="3272">
          <cell r="B3272" t="str">
            <v>КОЛЬЦО ОПОРНОЕ</v>
          </cell>
        </row>
        <row r="3273">
          <cell r="B3273" t="str">
            <v>КОЛЬЦО ПОД ГИЛЬЗУ УАЗ</v>
          </cell>
        </row>
        <row r="3274">
          <cell r="B3274" t="str">
            <v>КОЛЬЦО ПОРШНЕВОЕ</v>
          </cell>
        </row>
        <row r="3275">
          <cell r="B3275" t="str">
            <v>КОЛЬЦО ПОРШНЕВОЕ 1Е18МА3</v>
          </cell>
        </row>
        <row r="3276">
          <cell r="B3276" t="str">
            <v>КОЛЬЦО ПОРШНЕВОЕ ГАЗ-53</v>
          </cell>
        </row>
        <row r="3277">
          <cell r="B3277" t="str">
            <v>КОЛЬЦО ПОРШНЕВОЕ ЛЕГК.АВТОМ.</v>
          </cell>
        </row>
        <row r="3278">
          <cell r="B3278" t="str">
            <v>КОЛЬЦО ПОРШНЕВОЕ УАЗ</v>
          </cell>
        </row>
        <row r="3279">
          <cell r="B3279" t="str">
            <v>КОЛЬЦО РЕЗИНОВОЕ</v>
          </cell>
        </row>
        <row r="3280">
          <cell r="B3280" t="str">
            <v>КОЛЬЦО СМЕЩЕНИЯ КОЛЕНВАЛА УАЗ</v>
          </cell>
        </row>
        <row r="3281">
          <cell r="B3281" t="str">
            <v>КОЛЬЦО УПЛОТНИТЕЛЬНОЕ (МАНЖЕТЫ)</v>
          </cell>
        </row>
        <row r="3282">
          <cell r="B3282" t="str">
            <v>КОЛЬЦО УПЛОТНИТЕЛЬНОЕ D-100</v>
          </cell>
        </row>
        <row r="3283">
          <cell r="B3283" t="str">
            <v>КОЛЬЦО УПЛОТНИТЕЛЬНОЕ УАЗ</v>
          </cell>
        </row>
        <row r="3284">
          <cell r="B3284" t="str">
            <v>КОМ.ВОЗНАГ.СТОР.ОРГ.ЗА ПРИЕМ-ПЕР.ИСХ.ТЕЛ</v>
          </cell>
        </row>
        <row r="3285">
          <cell r="B3285" t="str">
            <v>КОМ.УСЛУГИ (ПРОМЫВКА, ОПРЕСОВКА, ОБСЛЕД.</v>
          </cell>
        </row>
        <row r="3286">
          <cell r="B3286" t="str">
            <v>КОМБИНЕЗОН</v>
          </cell>
        </row>
        <row r="3287">
          <cell r="B3287" t="str">
            <v>КОМБИНЕЗОН ЗИМНИЙ</v>
          </cell>
        </row>
        <row r="3288">
          <cell r="B3288" t="str">
            <v>КОМБИНЕЗОН Х/Б</v>
          </cell>
        </row>
        <row r="3289">
          <cell r="B3289" t="str">
            <v>КОМБИНЕЗОН Х/Б С ВОДООТТАЛК.ПРОКЛАД.</v>
          </cell>
        </row>
        <row r="3290">
          <cell r="B3290" t="str">
            <v>КОМИС.ВОЗ.ЗА СОВМ.СОТР.ПО ПРЕД.УСЛ.ТЕЛЕК</v>
          </cell>
        </row>
        <row r="3291">
          <cell r="B3291" t="str">
            <v>КОМИС.ВОЗНАГ.БАНКОВ 2 УРОВНЯ ЗА ПРИЕМ ПЛ</v>
          </cell>
        </row>
        <row r="3292">
          <cell r="B3292" t="str">
            <v>КОМИС.ВОЗНАГ.ДИЛ.ПРОДВ.УСЛУГ DATA CENTER</v>
          </cell>
        </row>
        <row r="3293">
          <cell r="B3293" t="str">
            <v>КОМИС.ВОЗНАГ.СТОР.ОРГ.ЗА ДОСТ. ВХ.ТЕЛЕГ.</v>
          </cell>
        </row>
        <row r="3294">
          <cell r="B3294" t="str">
            <v>КОМИС.ВОЗНАГ.СТОР.ОРГ.ЗА СПРАВОЧ. УСЛУГИ</v>
          </cell>
        </row>
        <row r="3295">
          <cell r="B3295" t="str">
            <v>КОМИС.ВОЗНАГ.СТОРОН.ОРГ.ЗА ПРИЕМ ПЛАТЕЖ.</v>
          </cell>
        </row>
        <row r="3296">
          <cell r="B3296" t="str">
            <v>КОМИС.ВОЗНАГР.СТОР.ОРГ.ЗА ПЕЧАТЬ СЧ.ИЗВ.</v>
          </cell>
        </row>
        <row r="3297">
          <cell r="B3297" t="str">
            <v>КОМИСС.ВОЗНАГ.ДИЛЕРАМ ПРОДВ.УСЛ. МЕГАЛАЙ</v>
          </cell>
        </row>
        <row r="3298">
          <cell r="B3298" t="str">
            <v>КОМИССИОННЫЕ МСБ</v>
          </cell>
        </row>
        <row r="3299">
          <cell r="B3299" t="str">
            <v>КОММУНАЛ.РАСХОДЫ ПРИ АРЕНДЕ НЕДВИЖИМОСТИ</v>
          </cell>
        </row>
        <row r="3300">
          <cell r="B3300" t="str">
            <v>КОММУНИКАТОР</v>
          </cell>
        </row>
        <row r="3301">
          <cell r="B3301" t="str">
            <v>КОММУТАТОР 10/100/1000MBIT 16 PORT</v>
          </cell>
        </row>
        <row r="3302">
          <cell r="B3302" t="str">
            <v>КОММУТАТОР 12*1 СИГНАЛОВ VGA</v>
          </cell>
        </row>
        <row r="3303">
          <cell r="B3303" t="str">
            <v>КОММУТАТОР 24 PORT 10/100MBPS</v>
          </cell>
        </row>
        <row r="3304">
          <cell r="B3304" t="str">
            <v>КОММУТАТОР 3750 24-ПОРТОВЫЙ</v>
          </cell>
        </row>
        <row r="3305">
          <cell r="B3305" t="str">
            <v>КОММУТАТОР 48-PORT</v>
          </cell>
        </row>
        <row r="3306">
          <cell r="B3306" t="str">
            <v>КОММУТАТОР 5 PORT 10/100MBPS</v>
          </cell>
        </row>
        <row r="3307">
          <cell r="B3307" t="str">
            <v>КОММУТАТОР 8 PORT 10/100MBPS</v>
          </cell>
        </row>
        <row r="3308">
          <cell r="B3308" t="str">
            <v>КОММУТАТОР KVM</v>
          </cell>
        </row>
        <row r="3309">
          <cell r="B3309" t="str">
            <v>КОММУТАТОР ВАЗ</v>
          </cell>
        </row>
        <row r="3310">
          <cell r="B3310" t="str">
            <v>КОММУТАТОР ГАЗ</v>
          </cell>
        </row>
        <row r="3311">
          <cell r="B3311" t="str">
            <v>КОММУТАТОР ЗИЛ</v>
          </cell>
        </row>
        <row r="3312">
          <cell r="B3312" t="str">
            <v>КОММУТАТОР СЕТЕВОЙ</v>
          </cell>
        </row>
        <row r="3313">
          <cell r="B3313" t="str">
            <v>КОММУТАТОР УАЗ</v>
          </cell>
        </row>
        <row r="3314">
          <cell r="B3314" t="str">
            <v>КОМПАС</v>
          </cell>
        </row>
        <row r="3315">
          <cell r="B3315" t="str">
            <v>КОМПАУНД 209ГР</v>
          </cell>
        </row>
        <row r="3316">
          <cell r="B3316" t="str">
            <v>КОМПАУНД 220ГР</v>
          </cell>
        </row>
        <row r="3317">
          <cell r="B3317" t="str">
            <v>КОМПАУНД 300ГР</v>
          </cell>
        </row>
        <row r="3318">
          <cell r="B3318" t="str">
            <v>КОМПАУНД 420ГР</v>
          </cell>
        </row>
        <row r="3319">
          <cell r="B3319" t="str">
            <v>КОМПАУНД 675ГР</v>
          </cell>
        </row>
        <row r="3320">
          <cell r="B3320" t="str">
            <v>КОМПЕНСАТОР D-57ММ ДЛЯ 1Е30МАЗ DEUTZ</v>
          </cell>
        </row>
        <row r="3321">
          <cell r="B3321" t="str">
            <v>КОМПЕНСАТОР D-750ММ</v>
          </cell>
        </row>
        <row r="3322">
          <cell r="B3322" t="str">
            <v>КОМПЕНСАТОР E18MA3-7201</v>
          </cell>
        </row>
        <row r="3323">
          <cell r="B3323" t="str">
            <v>КОМПЕНСАТОР ГИДРАВЛИЧЕСКИЙ CHEVROLET</v>
          </cell>
        </row>
        <row r="3324">
          <cell r="B3324" t="str">
            <v>КОМПЕНСАТОР ГИДРАВЛИЧЕСКИЙ TOYOTA</v>
          </cell>
        </row>
        <row r="3325">
          <cell r="B3325" t="str">
            <v>КОМПЕНСАТОР ГИДРАВЛИЧЕСКИЙ УАЗ</v>
          </cell>
        </row>
        <row r="3326">
          <cell r="B3326" t="str">
            <v>КОМПЕНСАЦИИ ПУТЕВОК В САНАТОРИИ</v>
          </cell>
        </row>
        <row r="3327">
          <cell r="B3327" t="str">
            <v>КОМПЛ.ДЛЯ ГАЗОБАЛОННОГО ОБОРУД.</v>
          </cell>
        </row>
        <row r="3328">
          <cell r="B3328" t="str">
            <v>КОМПЛЕКСНЫЕ РАБОТЫ В СФЕРЕ ИТ ПОД КЛЮЧ</v>
          </cell>
        </row>
        <row r="3329">
          <cell r="B3329" t="str">
            <v>КОМПЛЕКСНЫЕ СТРОИТЕЛЬНЫЕ РАБОТЫ ПОД КЛЮЧ</v>
          </cell>
        </row>
        <row r="3330">
          <cell r="B3330" t="str">
            <v>КОМПЛЕКТ Q5935A ПЕРЕНОСА HP LJ 55XX</v>
          </cell>
        </row>
        <row r="3331">
          <cell r="B3331" t="str">
            <v>КОМПЛЕКТ АБОНЕНТСКИЙ</v>
          </cell>
        </row>
        <row r="3332">
          <cell r="B3332" t="str">
            <v>КОМПЛЕКТ АДАПТЕРОВ SC,FC,LC ДЛЯ OLP</v>
          </cell>
        </row>
        <row r="3333">
          <cell r="B3333" t="str">
            <v>КОМПЛЕКТ БЕСПРОВ.КЛАВИАТУРА+МЫШЬ</v>
          </cell>
        </row>
        <row r="3334">
          <cell r="B3334" t="str">
            <v>КОМПЛЕКТ БЛОКИРОВКИ 1 КАНАЛА</v>
          </cell>
        </row>
        <row r="3335">
          <cell r="B3335" t="str">
            <v>КОМПЛЕКТ ВКЛАДЫШЕЙ DAMAS</v>
          </cell>
        </row>
        <row r="3336">
          <cell r="B3336" t="str">
            <v>КОМПЛЕКТ ВКЛАДЫШЕЙ ВАЗ-2106</v>
          </cell>
        </row>
        <row r="3337">
          <cell r="B3337" t="str">
            <v>КОМПЛЕКТ ВКЛАДЫШЕЙ ВАЗ-21213</v>
          </cell>
        </row>
        <row r="3338">
          <cell r="B3338" t="str">
            <v>КОМПЛЕКТ ВКЛАДЫШЕЙ ГАЗ-3110</v>
          </cell>
        </row>
        <row r="3339">
          <cell r="B3339" t="str">
            <v>КОМПЛЕКТ ВКЛАДЫШЕЙ ГАЗ-3221</v>
          </cell>
        </row>
        <row r="3340">
          <cell r="B3340" t="str">
            <v>КОМПЛЕКТ ВКЛАДЫШЕЙ ГАЗ-3302</v>
          </cell>
        </row>
        <row r="3341">
          <cell r="B3341" t="str">
            <v>КОМПЛЕКТ ВКЛАДЫШЕЙ ГАЗ-3307</v>
          </cell>
        </row>
        <row r="3342">
          <cell r="B3342" t="str">
            <v>КОМПЛЕКТ ВКЛАДЫШЕЙ ГАЗ-3308</v>
          </cell>
        </row>
        <row r="3343">
          <cell r="B3343" t="str">
            <v>КОМПЛЕКТ ВКЛАДЫШЕЙ ГАЗ-53</v>
          </cell>
        </row>
        <row r="3344">
          <cell r="B3344" t="str">
            <v>КОМПЛЕКТ ВКЛАДЫШЕЙ ГАЗ-66</v>
          </cell>
        </row>
        <row r="3345">
          <cell r="B3345" t="str">
            <v>КОМПЛЕКТ ВКЛАДЫШЕЙ ЗИЛ-130</v>
          </cell>
        </row>
        <row r="3346">
          <cell r="B3346" t="str">
            <v>КОМПЛЕКТ ВКЛАДЫШЕЙ КАМАЗ</v>
          </cell>
        </row>
        <row r="3347">
          <cell r="B3347" t="str">
            <v>КОМПЛЕКТ ВКЛАДЫШЕЙ МТЗ</v>
          </cell>
        </row>
        <row r="3348">
          <cell r="B3348" t="str">
            <v>КОМПЛЕКТ ВКЛАДЫШЕЙ ПОГРУЗЧ.4081</v>
          </cell>
        </row>
        <row r="3349">
          <cell r="B3349" t="str">
            <v>КОМПЛЕКТ ВКЛАДЫШЕЙ УАЗ</v>
          </cell>
        </row>
        <row r="3350">
          <cell r="B3350" t="str">
            <v>КОМПЛЕКТ ГЕРМЕТИЗАЦИИ КАБ.ВВОДОВ 4416</v>
          </cell>
        </row>
        <row r="3351">
          <cell r="B3351" t="str">
            <v>КОМПЛЕКТ Д/ОЧИСТКИ КАБЕЛЯ</v>
          </cell>
        </row>
        <row r="3352">
          <cell r="B3352" t="str">
            <v>КОМПЛЕКТ ДАТЧИКОВ УТЕЧКИ ВОДЫ</v>
          </cell>
        </row>
        <row r="3353">
          <cell r="B3353" t="str">
            <v>КОМПЛЕКТ ДЛЯ МОНТАЖА GPON</v>
          </cell>
        </row>
        <row r="3354">
          <cell r="B3354" t="str">
            <v>КОМПЛЕКТ ЖЕНСКИЙ</v>
          </cell>
        </row>
        <row r="3355">
          <cell r="B3355" t="str">
            <v>КОМПЛЕКТ ЗАЗЕМЛЕНИЯ</v>
          </cell>
        </row>
        <row r="3356">
          <cell r="B3356" t="str">
            <v>КОМПЛЕКТ ЗИП</v>
          </cell>
        </row>
        <row r="3357">
          <cell r="B3357" t="str">
            <v>КОМПЛЕКТ ЗИП ДЛЯ ДГА</v>
          </cell>
        </row>
        <row r="3358">
          <cell r="B3358" t="str">
            <v>КОМПЛЕКТ ИЗМЕРИТЕЛЬНЫХ ПРИНАДЛЕЖНОСТЕЙ</v>
          </cell>
        </row>
        <row r="3359">
          <cell r="B3359" t="str">
            <v>КОМПЛЕКТ КЛАВИАТУРА+МЫШЬ</v>
          </cell>
        </row>
        <row r="3360">
          <cell r="B3360" t="str">
            <v>КОМПЛЕКТ КОЛЕЦ DAMAS</v>
          </cell>
        </row>
        <row r="3361">
          <cell r="B3361" t="str">
            <v>КОМПЛЕКТ КОЛЕЦ ВАЗ-2106</v>
          </cell>
        </row>
        <row r="3362">
          <cell r="B3362" t="str">
            <v>КОМПЛЕКТ КОЛЕЦ ВАЗ-21213</v>
          </cell>
        </row>
        <row r="3363">
          <cell r="B3363" t="str">
            <v>КОМПЛЕКТ КОЛЕЦ ГАЗ-3110</v>
          </cell>
        </row>
        <row r="3364">
          <cell r="B3364" t="str">
            <v>КОМПЛЕКТ КОЛЕЦ ГАЗ-3221</v>
          </cell>
        </row>
        <row r="3365">
          <cell r="B3365" t="str">
            <v>КОМПЛЕКТ КОЛЕЦ ГАЗ-3302</v>
          </cell>
        </row>
        <row r="3366">
          <cell r="B3366" t="str">
            <v>КОМПЛЕКТ КОЛЕЦ ГАЗ-3307</v>
          </cell>
        </row>
        <row r="3367">
          <cell r="B3367" t="str">
            <v>КОМПЛЕКТ КОЛЕЦ ГАЗ-3308</v>
          </cell>
        </row>
        <row r="3368">
          <cell r="B3368" t="str">
            <v>КОМПЛЕКТ КОЛЕЦ ГАЗ-53</v>
          </cell>
        </row>
        <row r="3369">
          <cell r="B3369" t="str">
            <v>КОМПЛЕКТ КОЛЕЦ ЗИЛ-130</v>
          </cell>
        </row>
        <row r="3370">
          <cell r="B3370" t="str">
            <v>КОМПЛЕКТ КОЛЕЦ КАМАЗ</v>
          </cell>
        </row>
        <row r="3371">
          <cell r="B3371" t="str">
            <v>КОМПЛЕКТ КОЛЕЦ КОМПРЕССОРА</v>
          </cell>
        </row>
        <row r="3372">
          <cell r="B3372" t="str">
            <v>КОМПЛЕКТ КОЛЕЦ МТЗ</v>
          </cell>
        </row>
        <row r="3373">
          <cell r="B3373" t="str">
            <v>КОМПЛЕКТ КОЛЕЦ УАЗ</v>
          </cell>
        </row>
        <row r="3374">
          <cell r="B3374" t="str">
            <v>КОМПЛЕКТ КОМПЛЕКС.ЗАЩИТЫ</v>
          </cell>
        </row>
        <row r="3375">
          <cell r="B3375" t="str">
            <v>КОМПЛЕКТ КОМПЛЕКСНОЙ ЗАЩИТЫ SID</v>
          </cell>
        </row>
        <row r="3376">
          <cell r="B3376" t="str">
            <v>КОМПЛЕКТ КОНТАКТОВ</v>
          </cell>
        </row>
        <row r="3377">
          <cell r="B3377" t="str">
            <v>КОМПЛЕКТ КРЕПЕЖА МОНТАЖНЫЙ</v>
          </cell>
        </row>
        <row r="3378">
          <cell r="B3378" t="str">
            <v>КОМПЛЕКТ КРЕПЕЖНЫЙ</v>
          </cell>
        </row>
        <row r="3379">
          <cell r="B3379" t="str">
            <v>КОМПЛЕКТ КРЕПЕЖНЫЙ ДЛЯ ХОМУТОВ</v>
          </cell>
        </row>
        <row r="3380">
          <cell r="B3380" t="str">
            <v>КОМПЛЕКТ КРЕПЕЖНЫХ ДЕТАЛЕЙ</v>
          </cell>
        </row>
        <row r="3381">
          <cell r="B3381" t="str">
            <v>КОМПЛЕКТ КРЕПЛЕНИЙ</v>
          </cell>
        </row>
        <row r="3382">
          <cell r="B3382" t="str">
            <v>КОМПЛЕКТ МАРКИРОВОЧНЫЙ ПЛАСТМАССОВЫЙ</v>
          </cell>
        </row>
        <row r="3383">
          <cell r="B3383" t="str">
            <v>КОМПЛЕКТ МОНТАЖНЫЙ</v>
          </cell>
        </row>
        <row r="3384">
          <cell r="B3384" t="str">
            <v>КОМПЛЕКТ МУЖСКОЙ (ЛЕТНИЙ)</v>
          </cell>
        </row>
        <row r="3385">
          <cell r="B3385" t="str">
            <v>КОМПЛЕКТ НИЗКОТЕМПЕРАТУРНЫЙ</v>
          </cell>
        </row>
        <row r="3386">
          <cell r="B3386" t="str">
            <v>КОМПЛЕКТ ПАТРУБКОВ ДЛЯ ДВИГ. BF4M1011F</v>
          </cell>
        </row>
        <row r="3387">
          <cell r="B3387" t="str">
            <v>КОМПЛЕКТ ПАТРУБКОВ ДЛЯ ДВИГ.BF4M1012E</v>
          </cell>
        </row>
        <row r="3388">
          <cell r="B3388" t="str">
            <v>КОМПЛЕКТ ПОСТЕЛЬНОГО БЕЛЬЯ</v>
          </cell>
        </row>
        <row r="3389">
          <cell r="B3389" t="str">
            <v>КОМПЛЕКТ ПРОВОДОВ ВЫС. НАПРЯЖЕНИЯ DAMAS</v>
          </cell>
        </row>
        <row r="3390">
          <cell r="B3390" t="str">
            <v>КОМПЛЕКТ ПРОКЛАДОК ДВИГАТЕЛЯ</v>
          </cell>
        </row>
        <row r="3391">
          <cell r="B3391" t="str">
            <v>КОМПЛЕКТ РАЗВЕТВИТЕЛЬНЫЙ БОЛЬШОЙ</v>
          </cell>
        </row>
        <row r="3392">
          <cell r="B3392" t="str">
            <v>КОМПЛЕКТ РАЗВЕТВИТЕЛЬНЫЙ ВОКТ-1000-5</v>
          </cell>
        </row>
        <row r="3393">
          <cell r="B3393" t="str">
            <v>КОМПЛЕКТ РАЗВЕТВИТЕЛЬНЫЙ ВОКТ-1000-6</v>
          </cell>
        </row>
        <row r="3394">
          <cell r="B3394" t="str">
            <v>КОМПЛЕКТ РАЗВЕТВИТЕЛЬНЫЙ МАЛЫЙ</v>
          </cell>
        </row>
        <row r="3395">
          <cell r="B3395" t="str">
            <v>КОМПЛЕКТ РАЗВЕТВИТЕЛЬНЫЙ СРЕДНИЙ</v>
          </cell>
        </row>
        <row r="3396">
          <cell r="B3396" t="str">
            <v>КОМПЛЕКТ РЕМОНТНЫЙ SK 2807</v>
          </cell>
        </row>
        <row r="3397">
          <cell r="B3397" t="str">
            <v>КОМПЛЕКТ РЕМОНТНЫЙ ПРИВОДА ГРМ</v>
          </cell>
        </row>
        <row r="3398">
          <cell r="B3398" t="str">
            <v>КОМПЛЕКТ РОЖКОВЫХ КЛЮЧЕЙ</v>
          </cell>
        </row>
        <row r="3399">
          <cell r="B3399" t="str">
            <v>КОМПЛЕКТ СПЕЦОДЕЖДЫ</v>
          </cell>
        </row>
        <row r="3400">
          <cell r="B3400" t="str">
            <v>КОМПЛЕКТ СПЕЦОДЕЖДЫ УТЕПЛЕННЫЙ</v>
          </cell>
        </row>
        <row r="3401">
          <cell r="B3401" t="str">
            <v>КОМПЛЕКТ ФИЛЬТРОВ ДЛЯ ДГА 10-16 КВТ</v>
          </cell>
        </row>
        <row r="3402">
          <cell r="B3402" t="str">
            <v>КОМПЛЕКТ ФИЛЬТРОВ ДЛЯ ДГА 4-8 КВТ</v>
          </cell>
        </row>
        <row r="3403">
          <cell r="B3403" t="str">
            <v>КОМПЛЕКТ ФОРСУНОК ДЛЯ ДВИГ. BF4M1012E</v>
          </cell>
        </row>
        <row r="3404">
          <cell r="B3404" t="str">
            <v>КОМПЛЕКТ ШНУРОВОЙ</v>
          </cell>
        </row>
        <row r="3405">
          <cell r="B3405" t="str">
            <v>КОМПЛЕКТ ШТОР</v>
          </cell>
        </row>
        <row r="3406">
          <cell r="B3406" t="str">
            <v>КОМПЛЕКТУЮЩИЕ ДЛЯ РАДИАТОРА</v>
          </cell>
        </row>
        <row r="3407">
          <cell r="B3407" t="str">
            <v>КОМПЛЕКТУЮЩИЕ К КРОССОВОМУ ОБОРУДОВАНИЮ</v>
          </cell>
        </row>
        <row r="3408">
          <cell r="B3408" t="str">
            <v>КОМПРЕССОР 2520UHMP2B</v>
          </cell>
        </row>
        <row r="3409">
          <cell r="B3409" t="str">
            <v>КОМПРЕССОР 5 КВТ.</v>
          </cell>
        </row>
        <row r="3410">
          <cell r="B3410" t="str">
            <v>КОМПРЕССОР 7 КВТ.</v>
          </cell>
        </row>
        <row r="3411">
          <cell r="B3411" t="str">
            <v>КОМПРЕССОР CARIER ESF</v>
          </cell>
        </row>
        <row r="3412">
          <cell r="B3412" t="str">
            <v>КОМПРЕССОР FH 5527E</v>
          </cell>
        </row>
        <row r="3413">
          <cell r="B3413" t="str">
            <v>КОМПРЕССОР LG 12</v>
          </cell>
        </row>
        <row r="3414">
          <cell r="B3414" t="str">
            <v>КОМПРЕССОР LG 18</v>
          </cell>
        </row>
        <row r="3415">
          <cell r="B3415" t="str">
            <v>КОМПРЕССОР LG 24</v>
          </cell>
        </row>
        <row r="3416">
          <cell r="B3416" t="str">
            <v>КОМПРЕССОР MANEUROP MT144</v>
          </cell>
        </row>
        <row r="3417">
          <cell r="B3417" t="str">
            <v>КОМПРЕССОР VR 108KC</v>
          </cell>
        </row>
        <row r="3418">
          <cell r="B3418" t="str">
            <v>КОМПРЕССОР ZB 30KCE-TFD 551</v>
          </cell>
        </row>
        <row r="3419">
          <cell r="B3419" t="str">
            <v>КОМПРЕССОР ZB 38 KQE TFD</v>
          </cell>
        </row>
        <row r="3420">
          <cell r="B3420" t="str">
            <v>КОМПРЕССОР ZB 45-KCE 551</v>
          </cell>
        </row>
        <row r="3421">
          <cell r="B3421" t="str">
            <v>КОМПРЕССОР ZR 12-ME-TWD-551</v>
          </cell>
        </row>
        <row r="3422">
          <cell r="B3422" t="str">
            <v>КОМПРЕССОР ZR 16 ME TWD 551</v>
          </cell>
        </row>
        <row r="3423">
          <cell r="B3423" t="str">
            <v>КОМПРЕССОР ZR 28 KE TFD 522</v>
          </cell>
        </row>
        <row r="3424">
          <cell r="B3424" t="str">
            <v>КОМПРЕССОР ZR 40-K3-TFD</v>
          </cell>
        </row>
        <row r="3425">
          <cell r="B3425" t="str">
            <v>КОМПРЕССОР ZR 45 RCT TFD 551</v>
          </cell>
        </row>
        <row r="3426">
          <cell r="B3426" t="str">
            <v>КОМПРЕССОР ZR 61K3 TFD 522</v>
          </cell>
        </row>
        <row r="3427">
          <cell r="B3427" t="str">
            <v>КОМПРЕССОР ZR 81 KCE-TFD-522</v>
          </cell>
        </row>
        <row r="3428">
          <cell r="B3428" t="str">
            <v>КОМПРЕССОР ZR 94-KCE</v>
          </cell>
        </row>
        <row r="3429">
          <cell r="B3429" t="str">
            <v>КОМПРЕССОР ZR125KC-TFD</v>
          </cell>
        </row>
        <row r="3430">
          <cell r="B3430" t="str">
            <v>КОМПРЕССОР ZR22K3E-PFJ 522</v>
          </cell>
        </row>
        <row r="3431">
          <cell r="B3431" t="str">
            <v>КОМПРЕССОР ZR-48 K3E TFD</v>
          </cell>
        </row>
        <row r="3432">
          <cell r="B3432" t="str">
            <v>КОМПРЕССОР ZR61KC 522</v>
          </cell>
        </row>
        <row r="3433">
          <cell r="B3433" t="str">
            <v>КОМПРЕССОР ZR72K3-TFD 522</v>
          </cell>
        </row>
        <row r="3434">
          <cell r="B3434" t="str">
            <v>КОМПРЕССОР В СБОРЕ ЗИЛ-130</v>
          </cell>
        </row>
        <row r="3435">
          <cell r="B3435" t="str">
            <v>КОМПРЕССОР В СБОРЕ КАМАЗ</v>
          </cell>
        </row>
        <row r="3436">
          <cell r="B3436" t="str">
            <v>КОМПРЕССОР ВОЗДУШНЫЙ</v>
          </cell>
        </row>
        <row r="3437">
          <cell r="B3437" t="str">
            <v>КОМПРЕССОР Д/ОТКАЧИВАНИЯ ВОЗДУХА В ДЕГИД</v>
          </cell>
        </row>
        <row r="3438">
          <cell r="B3438" t="str">
            <v>КОМПРЕССОР МТ-160</v>
          </cell>
        </row>
        <row r="3439">
          <cell r="B3439" t="str">
            <v>КОМПРЕССОР ХИТАЧИ</v>
          </cell>
        </row>
        <row r="3440">
          <cell r="B3440" t="str">
            <v>КОНВЕКТОР ОТОПИТЕЛЬНЫЙ</v>
          </cell>
        </row>
        <row r="3441">
          <cell r="B3441" t="str">
            <v>КОНВЕРТ</v>
          </cell>
        </row>
        <row r="3442">
          <cell r="B3442" t="str">
            <v>КОНВЕРТ А3</v>
          </cell>
        </row>
        <row r="3443">
          <cell r="B3443" t="str">
            <v>КОНВЕРТ А4</v>
          </cell>
        </row>
        <row r="3444">
          <cell r="B3444" t="str">
            <v>КОНВЕРТ А5</v>
          </cell>
        </row>
        <row r="3445">
          <cell r="B3445" t="str">
            <v>КОНВЕРТ А6</v>
          </cell>
        </row>
        <row r="3446">
          <cell r="B3446" t="str">
            <v>КОНВЕРТ ЕВРОСТАНДАРТ</v>
          </cell>
        </row>
        <row r="3447">
          <cell r="B3447" t="str">
            <v>КОНВЕРТ С ЛОГОТИПОМ</v>
          </cell>
        </row>
        <row r="3448">
          <cell r="B3448" t="str">
            <v>КОНВЕРТ С4</v>
          </cell>
        </row>
        <row r="3449">
          <cell r="B3449" t="str">
            <v>КОНВЕРТ С5</v>
          </cell>
        </row>
        <row r="3450">
          <cell r="B3450" t="str">
            <v>КОНВЕРТЕР ВИДЕОСИГНАЛА EGD VGA</v>
          </cell>
        </row>
        <row r="3451">
          <cell r="B3451" t="str">
            <v>КОНВЕРТОР /-48В/-24В/5,5А</v>
          </cell>
        </row>
        <row r="3452">
          <cell r="B3452" t="str">
            <v>КОНВЕРТОР 48/12В MASCOT 8862</v>
          </cell>
        </row>
        <row r="3453">
          <cell r="B3453" t="str">
            <v>КОНВЕРТОР ПРОВОДНОЙ 4/2</v>
          </cell>
        </row>
        <row r="3454">
          <cell r="B3454" t="str">
            <v>КОНДЕНСАТОР 35МКФ</v>
          </cell>
        </row>
        <row r="3455">
          <cell r="B3455" t="str">
            <v>КОНДЕНСАТОР 45МКФ</v>
          </cell>
        </row>
        <row r="3456">
          <cell r="B3456" t="str">
            <v>КОНДЕНСАТОР 50МКФ</v>
          </cell>
        </row>
        <row r="3457">
          <cell r="B3457" t="str">
            <v>КОНДЕНСАТОР ECA 25В-1000МКФ</v>
          </cell>
        </row>
        <row r="3458">
          <cell r="B3458" t="str">
            <v>КОНДЕНСАТОР ECR 10В-1000МКФ</v>
          </cell>
        </row>
        <row r="3459">
          <cell r="B3459" t="str">
            <v>КОНДЕНСАТОР ECR 16В-1000МКФ</v>
          </cell>
        </row>
        <row r="3460">
          <cell r="B3460" t="str">
            <v>КОНДЕНСАТОР ECR 16В-2200МКФ</v>
          </cell>
        </row>
        <row r="3461">
          <cell r="B3461" t="str">
            <v>КОНДЕНСАТОР ECR 16В-220МКФ</v>
          </cell>
        </row>
        <row r="3462">
          <cell r="B3462" t="str">
            <v>КОНДЕНСАТОР KMH 450VSSN-470M350</v>
          </cell>
        </row>
        <row r="3463">
          <cell r="B3463" t="str">
            <v>КОНДЕНСАТОР К ПРИБОР.ОБЩТЕХ.НАЗНАЧ.</v>
          </cell>
        </row>
        <row r="3464">
          <cell r="B3464" t="str">
            <v>КОНДЕНСАТОР К15-5Н20 (1.6КВ-1000ПФ)</v>
          </cell>
        </row>
        <row r="3465">
          <cell r="B3465" t="str">
            <v>КОНДЕНСАТОР К50-35-10В-1000МКФ</v>
          </cell>
        </row>
        <row r="3466">
          <cell r="B3466" t="str">
            <v>КОНДЕНСАТОР К50-35-16В-1000МКФ</v>
          </cell>
        </row>
        <row r="3467">
          <cell r="B3467" t="str">
            <v>КОНДЕНСАТОР К50-35-25В-100МКФ</v>
          </cell>
        </row>
        <row r="3468">
          <cell r="B3468" t="str">
            <v>КОНДЕНСАТОР К50-35-25В-470МКФ</v>
          </cell>
        </row>
        <row r="3469">
          <cell r="B3469" t="str">
            <v>КОНДЕНСАТОР К50-35-25В-47МКФ</v>
          </cell>
        </row>
        <row r="3470">
          <cell r="B3470" t="str">
            <v>КОНДЕНСАТОР К50-35-63В-100МКФ</v>
          </cell>
        </row>
        <row r="3471">
          <cell r="B3471" t="str">
            <v>КОНДЕНСАТОР РСМТ368 42104 (250В-100ПФ)</v>
          </cell>
        </row>
        <row r="3472">
          <cell r="B3472" t="str">
            <v>КОНДЕНСАТОР РСМТ368 62104 (630В-100ПФ)</v>
          </cell>
        </row>
        <row r="3473">
          <cell r="B3473" t="str">
            <v>КОНДЕНСАТОР РСМТ368 62683 (630В-0.068МКФ</v>
          </cell>
        </row>
        <row r="3474">
          <cell r="B3474" t="str">
            <v>КОНДЕНСАТОР ЭЛЕКТРОЛИТИЧ.HP3 400V-220MF</v>
          </cell>
        </row>
        <row r="3475">
          <cell r="B3475" t="str">
            <v>КОНДЕНСАТОР ЭЛЕКТРОЛИТИЧЕСКИЙ К 50-35-47</v>
          </cell>
        </row>
        <row r="3476">
          <cell r="B3476" t="str">
            <v>КОНДЕНСАТОРЫ РАЗНЫЕ</v>
          </cell>
        </row>
        <row r="3477">
          <cell r="B3477" t="str">
            <v>КОНЕК</v>
          </cell>
        </row>
        <row r="3478">
          <cell r="B3478" t="str">
            <v>КОННЕКТОР</v>
          </cell>
        </row>
        <row r="3479">
          <cell r="B3479" t="str">
            <v>КОННЕКТОР 8D-FB</v>
          </cell>
        </row>
        <row r="3480">
          <cell r="B3480" t="str">
            <v>КОННЕКТОР BNC</v>
          </cell>
        </row>
        <row r="3481">
          <cell r="B3481" t="str">
            <v>КОННЕКТОР F6 ДЛЯ КАБЕЛЯ RG-6 НАКРУЧИВАЕМ</v>
          </cell>
        </row>
        <row r="3482">
          <cell r="B3482" t="str">
            <v>КОННЕКТОР F6C ДЛЯ КАБЕЛЯ RG6 ОБЖИМНОЙ</v>
          </cell>
        </row>
        <row r="3483">
          <cell r="B3483" t="str">
            <v>КОННЕКТОР F-TYPE</v>
          </cell>
        </row>
        <row r="3484">
          <cell r="B3484" t="str">
            <v>КОННЕКТОР FY010 ДЛЯ КАБЕЛЯ RG-11,РЕЗЬБ</v>
          </cell>
        </row>
        <row r="3485">
          <cell r="B3485" t="str">
            <v>КОННЕКТОР FY011 ДЛЯ КАБЕЛЯ RG-6,РЕЗЬБОВ</v>
          </cell>
        </row>
        <row r="3486">
          <cell r="B3486" t="str">
            <v>КОННЕКТОР FY021 ДЛЯ КАБЕЛЕЙ RG-6 И RG-59</v>
          </cell>
        </row>
        <row r="3487">
          <cell r="B3487" t="str">
            <v>КОННЕКТОР FY026 F6C ДЛЯ КАБЕЛЯ RG6 РЕЗЬБ</v>
          </cell>
        </row>
        <row r="3488">
          <cell r="B3488" t="str">
            <v>КОННЕКТОР FY026 F6C ДЛЯ КАБЕЛЯ RG6ОБЖИМА</v>
          </cell>
        </row>
        <row r="3489">
          <cell r="B3489" t="str">
            <v>КОННЕКТОР FY028 F11C ДЛЯ КАБЕЛЯ RG11ОБЖ.</v>
          </cell>
        </row>
        <row r="3490">
          <cell r="B3490" t="str">
            <v>КОННЕКТОР FY028 F11C ДЛЯ КАБЕЛЯ RG11РЕЗЬ</v>
          </cell>
        </row>
        <row r="3491">
          <cell r="B3491" t="str">
            <v>КОННЕКТОР FY075 QR-540</v>
          </cell>
        </row>
        <row r="3492">
          <cell r="B3492" t="str">
            <v>КОННЕКТОР RG-11</v>
          </cell>
        </row>
        <row r="3493">
          <cell r="B3493" t="str">
            <v>КОННЕКТОР RG45</v>
          </cell>
        </row>
        <row r="3494">
          <cell r="B3494" t="str">
            <v>КОННЕКТОР RG-9</v>
          </cell>
        </row>
        <row r="3495">
          <cell r="B3495" t="str">
            <v>КОННЕКТОР RJ-11</v>
          </cell>
        </row>
        <row r="3496">
          <cell r="B3496" t="str">
            <v>КОННЕКТОР RJ-45</v>
          </cell>
        </row>
        <row r="3497">
          <cell r="B3497" t="str">
            <v>КОННЕКТОР U1B</v>
          </cell>
        </row>
        <row r="3498">
          <cell r="B3498" t="str">
            <v>КОННЕКТОР UR2</v>
          </cell>
        </row>
        <row r="3499">
          <cell r="B3499" t="str">
            <v>КОННЕКТОР UY2</v>
          </cell>
        </row>
        <row r="3500">
          <cell r="B3500" t="str">
            <v>КОННЕКТОР БЫСТРЫЙ DROP-SC/APC/AS-F</v>
          </cell>
        </row>
        <row r="3501">
          <cell r="B3501" t="str">
            <v>КОННЕКТОР ДЛЯ ПОДПАРАЛЛЕЛ.ЖИЛ</v>
          </cell>
        </row>
        <row r="3502">
          <cell r="B3502" t="str">
            <v>КОННЕКТОР ДЛЯ РЕМОНТА СОЕД.ЖИЛ</v>
          </cell>
        </row>
        <row r="3503">
          <cell r="B3503" t="str">
            <v>КОННЕКТОР ДЛЯ СОЕД.ДВУХ ЖИЛ</v>
          </cell>
        </row>
        <row r="3504">
          <cell r="B3504" t="str">
            <v>КОННЕКТОР ДЛЯ СОЕД.ПАР.ЖИЛ КСПП,МКС</v>
          </cell>
        </row>
        <row r="3505">
          <cell r="B3505" t="str">
            <v>КОННЕКТОР ДЛЯ СОЕД.ПАР.ЖИЛ ПРППМ</v>
          </cell>
        </row>
        <row r="3506">
          <cell r="B3506" t="str">
            <v>КОННЕКТОР ДЛЯ СОЕД.ТРЕХ ЖИЛ</v>
          </cell>
        </row>
        <row r="3507">
          <cell r="B3507" t="str">
            <v>КОННЕКТОР ОДНОМОДОВЫЙ</v>
          </cell>
        </row>
        <row r="3508">
          <cell r="B3508" t="str">
            <v>КОННЕКТОР ОПТИЧЕСКИЙ SC/PC</v>
          </cell>
        </row>
        <row r="3509">
          <cell r="B3509" t="str">
            <v>КОННЕКТОР СВЧ (N И SMA)</v>
          </cell>
        </row>
        <row r="3510">
          <cell r="B3510" t="str">
            <v>КОНСОЛЬ CISCO 7X</v>
          </cell>
        </row>
        <row r="3511">
          <cell r="B3511" t="str">
            <v>КОНСОЛЬ ГОРИЗОНТАЛЬНАЯ</v>
          </cell>
        </row>
        <row r="3512">
          <cell r="B3512" t="str">
            <v>КОНСОЛЬ ДЛЯ КАБЕЛЯ FTTHSC</v>
          </cell>
        </row>
        <row r="3513">
          <cell r="B3513" t="str">
            <v>КОНСОЛЬ ДЛЯ МАЛОПАРНОГО КАБЕЛЯ</v>
          </cell>
        </row>
        <row r="3514">
          <cell r="B3514" t="str">
            <v>КОНСОЛЬ ДЛЯ ПОДВЕСКИ КАБЕЛЯ</v>
          </cell>
        </row>
        <row r="3515">
          <cell r="B3515" t="str">
            <v>КОНСОЛЬ РАСШИРЕНИЯ КЛАВИШ ПРЯМОГО ВЫЗОВА</v>
          </cell>
        </row>
        <row r="3516">
          <cell r="B3516" t="str">
            <v>КОНСОЛЬ СТАЛЬНАЯ ДВУХМЕСТНАЯ</v>
          </cell>
        </row>
        <row r="3517">
          <cell r="B3517" t="str">
            <v>КОНСОЛЬ СТАЛЬНАЯ ОДНОМЕСТНАЯ</v>
          </cell>
        </row>
        <row r="3518">
          <cell r="B3518" t="str">
            <v>КОНСОЛЬ СТАЛЬНАЯ ТРЕХМЕСТНАЯ</v>
          </cell>
        </row>
        <row r="3519">
          <cell r="B3519" t="str">
            <v>КОНСОЛЬ СТАЛЬНАЯ ЧЕТЫРЕХМЕСТНАЯ</v>
          </cell>
        </row>
        <row r="3520">
          <cell r="B3520" t="str">
            <v>КОНСОЛЬ УСИЛЕННАЯ, 500ММ</v>
          </cell>
        </row>
        <row r="3521">
          <cell r="B3521" t="str">
            <v>КОНСОЛЬ ЧУГУН.ДВУХМЕСТНАЯ</v>
          </cell>
        </row>
        <row r="3522">
          <cell r="B3522" t="str">
            <v>КОНСОЛЬ ЧУГУН.ОДНОМЕСТНАЯ</v>
          </cell>
        </row>
        <row r="3523">
          <cell r="B3523" t="str">
            <v>КОНСОЛЬ ЧУГУН.ПЯТИМЕСТНАЯ</v>
          </cell>
        </row>
        <row r="3524">
          <cell r="B3524" t="str">
            <v>КОНСОЛЬ ЧУГУН.ТРЕХМЕСТНАЯ</v>
          </cell>
        </row>
        <row r="3525">
          <cell r="B3525" t="str">
            <v>КОНСОЛЬ ЧУГУН.ЧЕТЫРЕХМЕСТНАЯ</v>
          </cell>
        </row>
        <row r="3526">
          <cell r="B3526" t="str">
            <v>КОНСТРУКЦИЯ ДЛЯ БИЛБОРДА</v>
          </cell>
        </row>
        <row r="3527">
          <cell r="B3527" t="str">
            <v>КОНСУЛЬТ.ПО СТРАТЕГИИ,КОНЦЕПЦ,БП И ДР.</v>
          </cell>
        </row>
        <row r="3528">
          <cell r="B3528" t="str">
            <v>КОНТАКТОР 11B22 380V ДЛЯ 1Е30МА3</v>
          </cell>
        </row>
        <row r="3529">
          <cell r="B3529" t="str">
            <v>КОНТАКТОР 11B32 380V 50HZ</v>
          </cell>
        </row>
        <row r="3530">
          <cell r="B3530" t="str">
            <v>КОНТАКТОР 11B65 380V 50HZ Д/Е30СА3 DEUTZ</v>
          </cell>
        </row>
        <row r="3531">
          <cell r="B3531" t="str">
            <v>КОНТАКТОР 11B65 380V ДЛЯ 1Е18МА3</v>
          </cell>
        </row>
        <row r="3532">
          <cell r="B3532" t="str">
            <v>КОНТАКТОР 11BF32 380V 50HZ Д/ЕА-18МА2</v>
          </cell>
        </row>
        <row r="3533">
          <cell r="B3533" t="str">
            <v>КОНТАКТОР 11MC9C.10 Е18МАЗ2000ГВ</v>
          </cell>
        </row>
        <row r="3534">
          <cell r="B3534" t="str">
            <v>КОНТАКТОР 11MCA22 230V ДЛЯ 1Е4МА3</v>
          </cell>
        </row>
        <row r="3535">
          <cell r="B3535" t="str">
            <v>КОНТАКТОР 3RT1026 11KW/25A/24V</v>
          </cell>
        </row>
        <row r="3536">
          <cell r="B3536" t="str">
            <v>КОНТАКТОР 3RT1035 18,5KW/40A/24V</v>
          </cell>
        </row>
        <row r="3537">
          <cell r="B3537" t="str">
            <v>КОНТАКТОР BF-09T4A 230V ДЛЯ ДГА EA 4MD</v>
          </cell>
        </row>
        <row r="3538">
          <cell r="B3538" t="str">
            <v>КОНТАКТОР HIMC 32A/220В</v>
          </cell>
        </row>
        <row r="3539">
          <cell r="B3539" t="str">
            <v>КОНТАКТОР HIMC 9А/220В</v>
          </cell>
        </row>
        <row r="3540">
          <cell r="B3540" t="str">
            <v>КОНТАКТОР TERASAKI E400-NJ</v>
          </cell>
        </row>
        <row r="3541">
          <cell r="B3541" t="str">
            <v>КОНТАКТОР ЭЛЕКТРОМЕХАНИЧЕСКОГО ПРИВО</v>
          </cell>
        </row>
        <row r="3542">
          <cell r="B3542" t="str">
            <v>КОНТАКТОРЫ РАЗНЫЕ</v>
          </cell>
        </row>
        <row r="3543">
          <cell r="B3543" t="str">
            <v>КОНТАКТОРЫ РАЗНЫЕ ДГА -Е30СА3 220В</v>
          </cell>
        </row>
        <row r="3544">
          <cell r="B3544" t="str">
            <v>КОНТЕЙНЕР</v>
          </cell>
        </row>
        <row r="3545">
          <cell r="B3545" t="str">
            <v>КОНТЕЙНЕР Д/ОТРАБОТ.ТОНЕРА NP 7161</v>
          </cell>
        </row>
        <row r="3546">
          <cell r="B3546" t="str">
            <v>КОНТЕЙНЕР ДЛЯ МУСОРА</v>
          </cell>
        </row>
        <row r="3547">
          <cell r="B3547" t="str">
            <v>КОНТЕЙНЕР ДЛЯ МУФТ</v>
          </cell>
        </row>
        <row r="3548">
          <cell r="B3548" t="str">
            <v>КОНТЕЙНЕР МЕДИЦИНСКИЙ</v>
          </cell>
        </row>
        <row r="3549">
          <cell r="B3549" t="str">
            <v>КОНТЕЙНЕР ПИЩЕВОЙ</v>
          </cell>
        </row>
        <row r="3550">
          <cell r="B3550" t="str">
            <v>КОНТРОГАЙКА</v>
          </cell>
        </row>
        <row r="3551">
          <cell r="B3551" t="str">
            <v>КОНТРОГАЙКА 15</v>
          </cell>
        </row>
        <row r="3552">
          <cell r="B3552" t="str">
            <v>КОНТРОГАЙКА 20</v>
          </cell>
        </row>
        <row r="3553">
          <cell r="B3553" t="str">
            <v>КОНТРОГАЙКА 25</v>
          </cell>
        </row>
        <row r="3554">
          <cell r="B3554" t="str">
            <v>КОНТРОГАЙКА 32</v>
          </cell>
        </row>
        <row r="3555">
          <cell r="B3555" t="str">
            <v>КОНТРОГАЙКА 40</v>
          </cell>
        </row>
        <row r="3556">
          <cell r="B3556" t="str">
            <v>КОНТРОГАЙКА 50</v>
          </cell>
        </row>
        <row r="3557">
          <cell r="B3557" t="str">
            <v>КОНТРОЛЛЕР COMAP INTELIMAINS</v>
          </cell>
        </row>
        <row r="3558">
          <cell r="B3558" t="str">
            <v>КОНТРОЛЛЕР GYDA-SC</v>
          </cell>
        </row>
        <row r="3559">
          <cell r="B3559" t="str">
            <v>КОНТРОЛЛЕР HIROMATIK (HIROSS)</v>
          </cell>
        </row>
        <row r="3560">
          <cell r="B3560" t="str">
            <v>КОНТРОЛЛЕР PCI USB</v>
          </cell>
        </row>
        <row r="3561">
          <cell r="B3561" t="str">
            <v>КОНТРОЛЛЕР RGAM С ИНТЕРФ.RS-232 ДГА</v>
          </cell>
        </row>
        <row r="3562">
          <cell r="B3562" t="str">
            <v>КОНТРОЛЛЕР STULZ C1010 256K MAX</v>
          </cell>
        </row>
        <row r="3563">
          <cell r="B3563" t="str">
            <v>КОНТРОЛЛЕР UC3844D</v>
          </cell>
        </row>
        <row r="3564">
          <cell r="B3564" t="str">
            <v>КОНТРОЛЛЕР ДЛЯ ИНФОКИОСКОВ</v>
          </cell>
        </row>
        <row r="3565">
          <cell r="B3565" t="str">
            <v>КОНТРОЛЛЕР ДОСТУПА</v>
          </cell>
        </row>
        <row r="3566">
          <cell r="B3566" t="str">
            <v>КОНТРОЛЛЕР МАК - 4</v>
          </cell>
        </row>
        <row r="3567">
          <cell r="B3567" t="str">
            <v>КОНТРОЛЛЕР МАК-3</v>
          </cell>
        </row>
        <row r="3568">
          <cell r="B3568" t="str">
            <v>КОНТРОЛЛЕР С7000</v>
          </cell>
        </row>
        <row r="3569">
          <cell r="B3569" t="str">
            <v>КОНТРОЛЛЕР СИСТЕМНЫЙ</v>
          </cell>
        </row>
        <row r="3570">
          <cell r="B3570" t="str">
            <v>КОНТРОЛЛЕР СИСТЕМЫ ЭПУ</v>
          </cell>
        </row>
        <row r="3571">
          <cell r="B3571" t="str">
            <v>КОНТРОЛЛЕР УПРАВЛЕНИЯ ДГУ</v>
          </cell>
        </row>
        <row r="3572">
          <cell r="B3572" t="str">
            <v>КОНТРОЛЛЕР ШКАФНОЙ АВТОРИЗАЦИИ И СИГНАЛИ</v>
          </cell>
        </row>
        <row r="3573">
          <cell r="B3573" t="str">
            <v>КОНТРОЛЬНОЕ ТЕСТИРОВАНИЕ</v>
          </cell>
        </row>
        <row r="3574">
          <cell r="B3574" t="str">
            <v>КОНТРОЛЬНЫЙ ЛИСТ Ф.13</v>
          </cell>
        </row>
        <row r="3575">
          <cell r="B3575" t="str">
            <v>КОНУС ОГРАДИТЕЛЬНЫЙ</v>
          </cell>
        </row>
        <row r="3576">
          <cell r="B3576" t="str">
            <v>КОНФЕРЕНЦ-СУМКА</v>
          </cell>
        </row>
        <row r="3577">
          <cell r="B3577" t="str">
            <v>КОНФЕТНИЦА</v>
          </cell>
        </row>
        <row r="3578">
          <cell r="B3578" t="str">
            <v>КОНФЕТЫ 1</v>
          </cell>
        </row>
        <row r="3579">
          <cell r="B3579" t="str">
            <v>КОНФЕТЫ 2</v>
          </cell>
        </row>
        <row r="3580">
          <cell r="B3580" t="str">
            <v>КОНЦЕНТРАТОР 10/100MB 8 PORT</v>
          </cell>
        </row>
        <row r="3581">
          <cell r="B3581" t="str">
            <v>КОПИ-КАРТРИДЖ DC 423</v>
          </cell>
        </row>
        <row r="3582">
          <cell r="B3582" t="str">
            <v>КОПИ-КАРТРИДЖ SHARP Z-20</v>
          </cell>
        </row>
        <row r="3583">
          <cell r="B3583" t="str">
            <v>КОПИ-КАРТРИДЖ XEROX DOCUCENTER 535</v>
          </cell>
        </row>
        <row r="3584">
          <cell r="B3584" t="str">
            <v>КОРВАЛОЛ</v>
          </cell>
        </row>
        <row r="3585">
          <cell r="B3585" t="str">
            <v>КОРЗИНА ДЛЯ БУМАГ</v>
          </cell>
        </row>
        <row r="3586">
          <cell r="B3586" t="str">
            <v>КОРЗИНА ОП.ODR 12СЛОТМЕСТ 12СПЛАЙС-ПАНЕЛ</v>
          </cell>
        </row>
        <row r="3587">
          <cell r="B3587" t="str">
            <v>КОРЗИНА СЦЕПЛЕНИЯ УАЗ</v>
          </cell>
        </row>
        <row r="3588">
          <cell r="B3588" t="str">
            <v>КОРОБ МЕТАЛЛИЧЕСКИЙ ДЛЯ ПРОКЛАДКИ КАБЕЛЯ</v>
          </cell>
        </row>
        <row r="3589">
          <cell r="B3589" t="str">
            <v>КОРОБКА</v>
          </cell>
        </row>
        <row r="3590">
          <cell r="B3590" t="str">
            <v>КОРОБКА Д/ОТКР. МОНТ. ВНУТР РАЗМЕРА KSC1</v>
          </cell>
        </row>
        <row r="3591">
          <cell r="B3591" t="str">
            <v>КОРОБКА Д/ОТКР. МОНТ. НАРУЖ РАЗМЕРА KSC1</v>
          </cell>
        </row>
        <row r="3592">
          <cell r="B3592" t="str">
            <v>КОРОБКА ДЛЯ РОЗЕТОК ОДИНАРНАЯ</v>
          </cell>
        </row>
        <row r="3593">
          <cell r="B3593" t="str">
            <v>КОРОБКА ДЛЯ СБОРА И ХРАНЕНИЯ МЕД.ОТХОДОВ</v>
          </cell>
        </row>
        <row r="3594">
          <cell r="B3594" t="str">
            <v>КОРОБКА Ж/Б БОЛЬШОГО ТИПА</v>
          </cell>
        </row>
        <row r="3595">
          <cell r="B3595" t="str">
            <v>КОРОБКА Ж/Б МАЛОГО ТИПА</v>
          </cell>
        </row>
        <row r="3596">
          <cell r="B3596" t="str">
            <v>КОРОБКА КРТМ10*2 ТВС SID10</v>
          </cell>
        </row>
        <row r="3597">
          <cell r="B3597" t="str">
            <v>КОРОБКА КРЭ-09-SC/APC-8/1-0/1-01-8/1</v>
          </cell>
        </row>
        <row r="3598">
          <cell r="B3598" t="str">
            <v>КОРОБКА ОПТИЧ. РАСПРЕД. ДО 16 ПОРТОВ</v>
          </cell>
        </row>
        <row r="3599">
          <cell r="B3599" t="str">
            <v>КОРОБКА ОПТИЧ. РАСПРЕД. ДО 24 ПОРТОВ</v>
          </cell>
        </row>
        <row r="3600">
          <cell r="B3600" t="str">
            <v>КОРОБКА ОПТИЧ. РАСПРЕД. ДО 256 ПОРТОВ</v>
          </cell>
        </row>
        <row r="3601">
          <cell r="B3601" t="str">
            <v>КОРОБКА ОПТИЧ. РАСПРЕД. ДО 32 ПОРТОВ</v>
          </cell>
        </row>
        <row r="3602">
          <cell r="B3602" t="str">
            <v>КОРОБКА ОПТИЧ. РАСПРЕД. ДО 48 ПОРТОВ</v>
          </cell>
        </row>
        <row r="3603">
          <cell r="B3603" t="str">
            <v>КОРОБКА ОПТИЧ. РАСПРЕД. ДО 64 ПОРТОВ</v>
          </cell>
        </row>
        <row r="3604">
          <cell r="B3604" t="str">
            <v>КОРОБКА ОПТИЧ. РАСПРЕД. ДО 8 ПОРТОВ</v>
          </cell>
        </row>
        <row r="3605">
          <cell r="B3605" t="str">
            <v>КОРОБКА ОПТИЧ. РАСПРЕД. НА 12 РОЗЕТОК</v>
          </cell>
        </row>
        <row r="3606">
          <cell r="B3606" t="str">
            <v>КОРОБКА ОПТИЧ. РАСПРЕД. НА 8 РОЗЕТОК</v>
          </cell>
        </row>
        <row r="3607">
          <cell r="B3607" t="str">
            <v>КОРОБКА ОПТИЧ.РАСПРЕД. НА 16 РОЗЕТОК</v>
          </cell>
        </row>
        <row r="3608">
          <cell r="B3608" t="str">
            <v>КОРОБКА ОПТИЧ.РАСПРЕД. НА 24 РОЗЕТКИ</v>
          </cell>
        </row>
        <row r="3609">
          <cell r="B3609" t="str">
            <v>КОРОБКА ОПТИЧ.РАСПРЕД. НА 32 РОЗЕТКИ</v>
          </cell>
        </row>
        <row r="3610">
          <cell r="B3610" t="str">
            <v>КОРОБКА ОПТИЧ.РАСПРЕД. НА 4 РОЗЕТОК</v>
          </cell>
        </row>
        <row r="3611">
          <cell r="B3611" t="str">
            <v>КОРОБКА ОПТИЧ.РАСПРЕД. НА 6 РОЗЕТОК</v>
          </cell>
        </row>
        <row r="3612">
          <cell r="B3612" t="str">
            <v>КОРОБКА ОТБОРА МОЩНОСТИ БКМ</v>
          </cell>
        </row>
        <row r="3613">
          <cell r="B3613" t="str">
            <v>КОРОБКА ОТВЕТВИТЕЛЬНАЯ</v>
          </cell>
        </row>
        <row r="3614">
          <cell r="B3614" t="str">
            <v>КОРОБКА ОТВЕТВИТЕЛЬНАЯ СКРЫТ.УСТ.</v>
          </cell>
        </row>
        <row r="3615">
          <cell r="B3615" t="str">
            <v>КОРОБКА ПЕРЕДАЧ ВАЗ-2106</v>
          </cell>
        </row>
        <row r="3616">
          <cell r="B3616" t="str">
            <v>КОРОБКА ПЕРЕДАЧ ВАЗ-21213</v>
          </cell>
        </row>
        <row r="3617">
          <cell r="B3617" t="str">
            <v>КОРОБКА ПЕРЕДАЧ ВАЗ-2123</v>
          </cell>
        </row>
        <row r="3618">
          <cell r="B3618" t="str">
            <v>КОРОБКА ПЕРЕДАЧ ГАЗ-3110</v>
          </cell>
        </row>
        <row r="3619">
          <cell r="B3619" t="str">
            <v>КОРОБКА ПЕРЕДАЧ ГАЗ-3307</v>
          </cell>
        </row>
        <row r="3620">
          <cell r="B3620" t="str">
            <v>КОРОБКА ПЕРЕДАЧ МТЗ</v>
          </cell>
        </row>
        <row r="3621">
          <cell r="B3621" t="str">
            <v>КОРОБКА ПЕРЕДАЧ УАЗ</v>
          </cell>
        </row>
        <row r="3622">
          <cell r="B3622" t="str">
            <v>КОРОБКА ПЕРЕДАЧИ ЛЕГК.АВТ.</v>
          </cell>
        </row>
        <row r="3623">
          <cell r="B3623" t="str">
            <v>КОРОБКА ПЕРЕМ.ПЕРЕДАЧ КПП ВАЗ-21150</v>
          </cell>
        </row>
        <row r="3624">
          <cell r="B3624" t="str">
            <v>КОРОБКА ПЕРЕМ.ПЕРЕДАЧ КПП ВАЗ-21213</v>
          </cell>
        </row>
        <row r="3625">
          <cell r="B3625" t="str">
            <v>КОРОБКА ПЕРЕМ.ПЕРЕДАЧ КПП ГАЗ-3302</v>
          </cell>
        </row>
        <row r="3626">
          <cell r="B3626" t="str">
            <v>КОРОБКА ПЕРЕМ.ПЕРЕДАЧ КПП ГАЗ-66</v>
          </cell>
        </row>
        <row r="3627">
          <cell r="B3627" t="str">
            <v>КОРОБКА ПЕРЕМ.ПЕРЕДАЧ КПП ЗИЛ-130</v>
          </cell>
        </row>
        <row r="3628">
          <cell r="B3628" t="str">
            <v>КОРОБКА ПЕРЕМ.ПЕРЕДАЧ КПП КАМАЗ</v>
          </cell>
        </row>
        <row r="3629">
          <cell r="B3629" t="str">
            <v>КОРОБКА ПЕРЕМ.ПЕРЕДАЧ КПП УАЗ</v>
          </cell>
        </row>
        <row r="3630">
          <cell r="B3630" t="str">
            <v>КОРОБКА ПРОТЯЖНАЯ</v>
          </cell>
        </row>
        <row r="3631">
          <cell r="B3631" t="str">
            <v>КОРОБКА ПРОХОДНАЯ РАСПРЕДЕЛИТЕЛЬНАЯ</v>
          </cell>
        </row>
        <row r="3632">
          <cell r="B3632" t="str">
            <v>КОРОБКА РАЗВЕТВИТЕЛЬНАЯ 1</v>
          </cell>
        </row>
        <row r="3633">
          <cell r="B3633" t="str">
            <v>КОРОБКА РАЗВЕТВИТЕЛЬНАЯ</v>
          </cell>
        </row>
        <row r="3634">
          <cell r="B3634" t="str">
            <v>КОРОБКА РАЗДАТОЧНАЯ ГАЗ-66</v>
          </cell>
        </row>
        <row r="3635">
          <cell r="B3635" t="str">
            <v>КОРОБКА РАЗДАТОЧНАЯ МТЗ</v>
          </cell>
        </row>
        <row r="3636">
          <cell r="B3636" t="str">
            <v>КОРОБКА РАЗДАТОЧНАЯ УАЗ</v>
          </cell>
        </row>
        <row r="3637">
          <cell r="B3637" t="str">
            <v>КОРОБКА РАСПРЕД.НА 10 ПАР</v>
          </cell>
        </row>
        <row r="3638">
          <cell r="B3638" t="str">
            <v>КОРОБКА РАСПРЕД.НА 10 ПАР ДЛЯ ВН.ПОМЕЩ.</v>
          </cell>
        </row>
        <row r="3639">
          <cell r="B3639" t="str">
            <v>КОРОБКА РАСПРЕД.НА 20 ПАР</v>
          </cell>
        </row>
        <row r="3640">
          <cell r="B3640" t="str">
            <v>КОРОБКА РАСПРЕД.НА 30 ПАР</v>
          </cell>
        </row>
        <row r="3641">
          <cell r="B3641" t="str">
            <v>КОРОБКА РАСПРЕД.НА 50 ПАР</v>
          </cell>
        </row>
        <row r="3642">
          <cell r="B3642" t="str">
            <v>КОРОБКА РАСПРЕДЕЛИТЕЛЬНАЯ</v>
          </cell>
        </row>
        <row r="3643">
          <cell r="B3643" t="str">
            <v>КОРОБКА РАСПРЕДЕЛИТЕЛЬНАЯ,ЭЛЕКТР-АЯ У-41</v>
          </cell>
        </row>
        <row r="3644">
          <cell r="B3644" t="str">
            <v>КОРОБКА ТЕЛЕФОННАЯ</v>
          </cell>
        </row>
        <row r="3645">
          <cell r="B3645" t="str">
            <v>КОРОБКА УСТАНОВОЧНАЯ</v>
          </cell>
        </row>
        <row r="3646">
          <cell r="B3646" t="str">
            <v>КОРОБКА ЭЛ.ОТВЕТ-АЯ КОР-94-4У2 IP43(80Х8</v>
          </cell>
        </row>
        <row r="3647">
          <cell r="B3647" t="str">
            <v>КОРОБКА ЭЛ.РАСПАЕЧНАЯ КО-4-380У2(У-411)</v>
          </cell>
        </row>
        <row r="3648">
          <cell r="B3648" t="str">
            <v>КОРОНКА</v>
          </cell>
        </row>
        <row r="3649">
          <cell r="B3649" t="str">
            <v>КОРОНКА АЛМАЗНАЯ</v>
          </cell>
        </row>
        <row r="3650">
          <cell r="B3650" t="str">
            <v>КОРПУС ATX БЕЗ БЛОКА ПИТАНИЯ</v>
          </cell>
        </row>
        <row r="3651">
          <cell r="B3651" t="str">
            <v>КОРПУС ATX С БЛОКОМ ПИТАНИЯ</v>
          </cell>
        </row>
        <row r="3652">
          <cell r="B3652" t="str">
            <v>КОРПУС В СБОРЕ МТЗ</v>
          </cell>
        </row>
        <row r="3653">
          <cell r="B3653" t="str">
            <v>КОРПУС ГРЯЗЕОЧИСТИТЕЛЯ БКМ</v>
          </cell>
        </row>
        <row r="3654">
          <cell r="B3654" t="str">
            <v>КОРПУС ЗАЩИТНЫЙ ПОД 2Р</v>
          </cell>
        </row>
        <row r="3655">
          <cell r="B3655" t="str">
            <v>КОРПУС КЛАПАНА ТЕ5</v>
          </cell>
        </row>
        <row r="3656">
          <cell r="B3656" t="str">
            <v>КОРПУС МЕТАЛЛ. РАСПРЕД. ШКАФА НА 1200ПАР</v>
          </cell>
        </row>
        <row r="3657">
          <cell r="B3657" t="str">
            <v>КОРПУС ОТОПИТЕЛЬНОГО КОТЛА</v>
          </cell>
        </row>
        <row r="3658">
          <cell r="B3658" t="str">
            <v>КОРПУС ПЕРЕНОСНОЙ ДЛЯ IDE HDD</v>
          </cell>
        </row>
        <row r="3659">
          <cell r="B3659" t="str">
            <v>КОРПУС ПЕРЕНОСНОЙ ДЛЯ SATA HDD</v>
          </cell>
        </row>
        <row r="3660">
          <cell r="B3660" t="str">
            <v>КОРПУС ЩИТКА РАСПРЕДЕЛ.ТИПА ОЩВ-12</v>
          </cell>
        </row>
        <row r="3661">
          <cell r="B3661" t="str">
            <v>КОРРЕКТОР РОЛИКОВЫЙ</v>
          </cell>
        </row>
        <row r="3662">
          <cell r="B3662" t="str">
            <v>КОСА</v>
          </cell>
        </row>
        <row r="3663">
          <cell r="B3663" t="str">
            <v>КОСИЛКА</v>
          </cell>
        </row>
        <row r="3664">
          <cell r="B3664" t="str">
            <v>КОСТЮМ  С ПОЛУКОБИНЕЗОНОМ</v>
          </cell>
        </row>
        <row r="3665">
          <cell r="B3665" t="str">
            <v>КОСТЮМ ГАЗОСВАРЩИКА</v>
          </cell>
        </row>
        <row r="3666">
          <cell r="B3666" t="str">
            <v>КОСТЮМ ЗАЩИТНЫЙ Л-1 ГО</v>
          </cell>
        </row>
        <row r="3667">
          <cell r="B3667" t="str">
            <v>КОСТЮМ ЗИМН. С ПОДКЛАДОМ И КАПЮШОНОМ</v>
          </cell>
        </row>
        <row r="3668">
          <cell r="B3668" t="str">
            <v>КОСТЮМ ЗИМН.С ПОДКЛ.ИЗ ПОЛИЭФИРНОЙ ТКАНИ</v>
          </cell>
        </row>
        <row r="3669">
          <cell r="B3669" t="str">
            <v>КОСТЮМ ЗИМНИЙ (КУРТКА И ПОЛУКОМБИНЕЗОН)</v>
          </cell>
        </row>
        <row r="3670">
          <cell r="B3670" t="str">
            <v>КОСТЮМ ИЗ ПЛОТНОЙ ТКАНИ</v>
          </cell>
        </row>
        <row r="3671">
          <cell r="B3671" t="str">
            <v>КОСТЮМ ЛЕТН. ДЛЯ АВТОПОГРУЗЧИКОВ</v>
          </cell>
        </row>
        <row r="3672">
          <cell r="B3672" t="str">
            <v>КОСТЮМ ЛЕТН. С ДОП. КАРМАНАМИ ДЛЯ ИНСТР.</v>
          </cell>
        </row>
        <row r="3673">
          <cell r="B3673" t="str">
            <v>КОСТЮМ ЛЕТНИЙ</v>
          </cell>
        </row>
        <row r="3674">
          <cell r="B3674" t="str">
            <v>КОСТЮМ МУЖСКОЙ</v>
          </cell>
        </row>
        <row r="3675">
          <cell r="B3675" t="str">
            <v>КОСТЮМ ОФИСНЫЙ ЖЕНСКИЙ</v>
          </cell>
        </row>
        <row r="3676">
          <cell r="B3676" t="str">
            <v>КОСТЮМ ОФИСНЫЙ МУЖСКОЙ</v>
          </cell>
        </row>
        <row r="3677">
          <cell r="B3677" t="str">
            <v>КОСТЮМ ПРОРЕЗИНЕННЫЙ 1</v>
          </cell>
        </row>
        <row r="3678">
          <cell r="B3678" t="str">
            <v>КОСТЮМ ПРОРЕЗИНЕННЫЙ 2</v>
          </cell>
        </row>
        <row r="3679">
          <cell r="B3679" t="str">
            <v>КОСТЮМ С ЖИЛЕТОМ ДЛЯ МОНТЕРОВ</v>
          </cell>
        </row>
        <row r="3680">
          <cell r="B3680" t="str">
            <v>КОСТЮМ СПОРТИВНЫЙ</v>
          </cell>
        </row>
        <row r="3681">
          <cell r="B3681" t="str">
            <v>КОСТЮМ УТЕПЛЕННЫЙ (КУРТКА И ПОЛУКОМБИНЕЗ</v>
          </cell>
        </row>
        <row r="3682">
          <cell r="B3682" t="str">
            <v>КОСТЮМ Х/Б 1</v>
          </cell>
        </row>
        <row r="3683">
          <cell r="B3683" t="str">
            <v>КОСТЮМ Х/Б 2</v>
          </cell>
        </row>
        <row r="3684">
          <cell r="B3684" t="str">
            <v>КОСТЮМ Х/Б НА УТЕПЛЯЮЩЕЙ ПОДКЛАДКЕ 1</v>
          </cell>
        </row>
        <row r="3685">
          <cell r="B3685" t="str">
            <v>КОСТЮМ Х/Б НА УТЕПЛЯЮЩЕЙ ПОДКЛАДКЕ 2</v>
          </cell>
        </row>
        <row r="3686">
          <cell r="B3686" t="str">
            <v>КОСТЮМ Х/Б С КИСЛОЗАЩИТНОЙ ПРОПИТКОЙ 1</v>
          </cell>
        </row>
        <row r="3687">
          <cell r="B3687" t="str">
            <v>КОСТЮМ Х/Б С КИСЛОЗАЩИТНОЙ ПРОПИТКОЙ 2</v>
          </cell>
        </row>
        <row r="3688">
          <cell r="B3688" t="str">
            <v>КОСТЮМ Х/Б С ЛОГОТИПОМ АО КТ</v>
          </cell>
        </row>
        <row r="3689">
          <cell r="B3689" t="str">
            <v>КОСТЮМ Х/Б УТЕПЛЁННЫЙ С ЛОГОТИПОМ  АО КТ</v>
          </cell>
        </row>
        <row r="3690">
          <cell r="B3690" t="str">
            <v>КОУШ ДЛЯ ТРОССА</v>
          </cell>
        </row>
        <row r="3691">
          <cell r="B3691" t="str">
            <v>КОФЕ</v>
          </cell>
        </row>
        <row r="3692">
          <cell r="B3692" t="str">
            <v>КОФЕ-БРЕЙК ДЛЯ СЛУШАТЕЛЕЙ</v>
          </cell>
        </row>
        <row r="3693">
          <cell r="B3693" t="str">
            <v>КОФЕВАРКА</v>
          </cell>
        </row>
        <row r="3694">
          <cell r="B3694" t="str">
            <v>КОШМА</v>
          </cell>
        </row>
        <row r="3695">
          <cell r="B3695" t="str">
            <v>КРАН 3-Х ХОДОВОЙ D-15</v>
          </cell>
        </row>
        <row r="3696">
          <cell r="B3696" t="str">
            <v>КРАН ВОДОПРОВОДНЫЙ</v>
          </cell>
        </row>
        <row r="3697">
          <cell r="B3697" t="str">
            <v>КРАН ВОДОРАЗБОРНЫЙ</v>
          </cell>
        </row>
        <row r="3698">
          <cell r="B3698" t="str">
            <v>КРАН ДЛЯ ПИССУАРА</v>
          </cell>
        </row>
        <row r="3699">
          <cell r="B3699" t="str">
            <v>КРАН МАЕВСКОГО 1</v>
          </cell>
        </row>
        <row r="3700">
          <cell r="B3700" t="str">
            <v>КРАН МАЕВСКОГО</v>
          </cell>
        </row>
        <row r="3701">
          <cell r="B3701" t="str">
            <v>КРАН ОТБОРА ВОЗДУХА КАМАЗ</v>
          </cell>
        </row>
        <row r="3702">
          <cell r="B3702" t="str">
            <v>КРАН ОТОПИТЕЛЯ ВАЗ</v>
          </cell>
        </row>
        <row r="3703">
          <cell r="B3703" t="str">
            <v>КРАН ОТОПИТЕЛЯ УАЗ</v>
          </cell>
        </row>
        <row r="3704">
          <cell r="B3704" t="str">
            <v>КРАН РАЗОБЩИТЕЛЬНЫЙ КАМАЗ</v>
          </cell>
        </row>
        <row r="3705">
          <cell r="B3705" t="str">
            <v>КРАН ТОПЛИВНЫЙ</v>
          </cell>
        </row>
        <row r="3706">
          <cell r="B3706" t="str">
            <v>КРАН ШАРОВОЙ 1</v>
          </cell>
        </row>
        <row r="3707">
          <cell r="B3707" t="str">
            <v>КРАН ШАРОВОЙ</v>
          </cell>
        </row>
        <row r="3708">
          <cell r="B3708" t="str">
            <v>КРАН ШАРОВОЙ D15ММ</v>
          </cell>
        </row>
        <row r="3709">
          <cell r="B3709" t="str">
            <v>КРАН ШАРОВОЙ D20ММ</v>
          </cell>
        </row>
        <row r="3710">
          <cell r="B3710" t="str">
            <v>КРАН ШАРОВОЙ D25ММ</v>
          </cell>
        </row>
        <row r="3711">
          <cell r="B3711" t="str">
            <v>КРАН ШАРОВОЙ D32ММ</v>
          </cell>
        </row>
        <row r="3712">
          <cell r="B3712" t="str">
            <v>КРАН ШАРОВОЙ D50ММ</v>
          </cell>
        </row>
        <row r="3713">
          <cell r="B3713" t="str">
            <v>КРАН-БУКСА</v>
          </cell>
        </row>
        <row r="3714">
          <cell r="B3714" t="str">
            <v>КРАСКА АВТОМОБИЛЬНАЯ (АЭРОЗОЛЬ)</v>
          </cell>
        </row>
        <row r="3715">
          <cell r="B3715" t="str">
            <v>КРАСКА БЕЛАЯ</v>
          </cell>
        </row>
        <row r="3716">
          <cell r="B3716" t="str">
            <v>КРАСКА В БАЛЛОНЧИКАХ</v>
          </cell>
        </row>
        <row r="3717">
          <cell r="B3717" t="str">
            <v>КРАСКА ВОДНО-ДИСПЕРСИОННАЯ (ВОДОЭМУЛЬСИЯ</v>
          </cell>
        </row>
        <row r="3718">
          <cell r="B3718" t="str">
            <v>КРАСКА ГОЛУБАЯ</v>
          </cell>
        </row>
        <row r="3719">
          <cell r="B3719" t="str">
            <v>КРАСКА ЖЕЛЕНАЯ</v>
          </cell>
        </row>
        <row r="3720">
          <cell r="B3720" t="str">
            <v>КРАСКА ЖЕЛТАЯ</v>
          </cell>
        </row>
        <row r="3721">
          <cell r="B3721" t="str">
            <v>КРАСКА КРАСНАЯ</v>
          </cell>
        </row>
        <row r="3722">
          <cell r="B3722" t="str">
            <v>КРАСКА МАСЛЯНАЯ</v>
          </cell>
        </row>
        <row r="3723">
          <cell r="B3723" t="str">
            <v>КРАСКА НУМЕРАЦИОННАЯ</v>
          </cell>
        </row>
        <row r="3724">
          <cell r="B3724" t="str">
            <v>КРАСКА ОГНЕЗАЩИТНАЯ</v>
          </cell>
        </row>
        <row r="3725">
          <cell r="B3725" t="str">
            <v>КРАСКА ОФСЕТНАЯ</v>
          </cell>
        </row>
        <row r="3726">
          <cell r="B3726" t="str">
            <v>КРАСКА ПО МЕТАЛЛУ</v>
          </cell>
        </row>
        <row r="3727">
          <cell r="B3727" t="str">
            <v>КРАСКА ПФ</v>
          </cell>
        </row>
        <row r="3728">
          <cell r="B3728" t="str">
            <v>КРАСКА РАЗНАЯ</v>
          </cell>
        </row>
        <row r="3729">
          <cell r="B3729" t="str">
            <v>КРАСКА СЕРЕБРЯНКА</v>
          </cell>
        </row>
        <row r="3730">
          <cell r="B3730" t="str">
            <v>КРАСКА СУРИК</v>
          </cell>
        </row>
        <row r="3731">
          <cell r="B3731" t="str">
            <v>КРАСКА ФАСАДНАЯ</v>
          </cell>
        </row>
        <row r="3732">
          <cell r="B3732" t="str">
            <v>КРАСКА ЧЕРНАЯ</v>
          </cell>
        </row>
        <row r="3733">
          <cell r="B3733" t="str">
            <v>КРАСКА ЧЕРНАЯ ДЛЯ РИЗОГРАФА</v>
          </cell>
        </row>
        <row r="3734">
          <cell r="B3734" t="str">
            <v>КРАСКА ЧЕРНАЯ ДЛЯ РИЗОГРАФА DUPLO DP205</v>
          </cell>
        </row>
        <row r="3735">
          <cell r="B3735" t="str">
            <v>КРАСКА ШТЕМПЕЛЬНАЯ</v>
          </cell>
        </row>
        <row r="3736">
          <cell r="B3736" t="str">
            <v>КРАСКОПУЛЬТ</v>
          </cell>
        </row>
        <row r="3737">
          <cell r="B3737" t="str">
            <v>КРАСКОРАСПЫЛИТЕЛЬ АККУМУЛЯТОРНЫЙ</v>
          </cell>
        </row>
        <row r="3738">
          <cell r="B3738" t="str">
            <v>КРАСКОРАСПЫЛИТЕЛЬ ЭЛЕКТРИЧЕСКИЙ</v>
          </cell>
        </row>
        <row r="3739">
          <cell r="B3739" t="str">
            <v>КРЕМ АНТИСЕПТИЧЕСКИЙ, ИНДИВИДУАЛЬН.</v>
          </cell>
        </row>
        <row r="3740">
          <cell r="B3740" t="str">
            <v>КРЕМ ОТ КОМАРОВ</v>
          </cell>
        </row>
        <row r="3741">
          <cell r="B3741" t="str">
            <v>КРЕПЕЖ</v>
          </cell>
        </row>
        <row r="3742">
          <cell r="B3742" t="str">
            <v>КРЕПЕЖ ДЛЯ КАБЕЛЯ</v>
          </cell>
        </row>
        <row r="3743">
          <cell r="B3743" t="str">
            <v>КРЕПЕЖ ДЛЯ КРВПМ</v>
          </cell>
        </row>
        <row r="3744">
          <cell r="B3744" t="str">
            <v>КРЕПЕЖ ДЛЯ МКПП</v>
          </cell>
        </row>
        <row r="3745">
          <cell r="B3745" t="str">
            <v>КРЕПЕЖ ДЛЯ ПРОВОДА 5-14ММ</v>
          </cell>
        </row>
        <row r="3746">
          <cell r="B3746" t="str">
            <v>КРЕПЕЖ К ПЛИНТУСУ</v>
          </cell>
        </row>
        <row r="3747">
          <cell r="B3747" t="str">
            <v>КРЕПЛЕНИЕ 1</v>
          </cell>
        </row>
        <row r="3748">
          <cell r="B3748" t="str">
            <v>КРЕПЛЕНИЕ</v>
          </cell>
        </row>
        <row r="3749">
          <cell r="B3749" t="str">
            <v>КРЕПЛЕНИЕ Д/ОПТ.КРОССА</v>
          </cell>
        </row>
        <row r="3750">
          <cell r="B3750" t="str">
            <v>КРЕПЛЕНИЕ ДЛЯ УНИТАЗА</v>
          </cell>
        </row>
        <row r="3751">
          <cell r="B3751" t="str">
            <v>КРЕПЛЕНИЕ К ОГНЕТУШИТЕЛЮ</v>
          </cell>
        </row>
        <row r="3752">
          <cell r="B3752" t="str">
            <v>КРЕПЛЕНИЕ НА ЛИПУЧКЕ</v>
          </cell>
        </row>
        <row r="3753">
          <cell r="B3753" t="str">
            <v>КРЕСТИК ДЛЯ ПЛИТКИ</v>
          </cell>
        </row>
        <row r="3754">
          <cell r="B3754" t="str">
            <v>КРЕСТОВИНА В СБОРЕ DAEWOO NEXIA</v>
          </cell>
        </row>
        <row r="3755">
          <cell r="B3755" t="str">
            <v>КРЕСТОВИНА В СБОРЕ DAMAS</v>
          </cell>
        </row>
        <row r="3756">
          <cell r="B3756" t="str">
            <v>КРЕСТОВИНА В СБОРЕ TOYOTA HI ACE</v>
          </cell>
        </row>
        <row r="3757">
          <cell r="B3757" t="str">
            <v>КРЕСТОВИНА В СБОРЕ ВАЗ-2104</v>
          </cell>
        </row>
        <row r="3758">
          <cell r="B3758" t="str">
            <v>КРЕСТОВИНА В СБОРЕ ВАЗ-2106</v>
          </cell>
        </row>
        <row r="3759">
          <cell r="B3759" t="str">
            <v>КРЕСТОВИНА В СБОРЕ ВАЗ-2107</v>
          </cell>
        </row>
        <row r="3760">
          <cell r="B3760" t="str">
            <v>КРЕСТОВИНА В СБОРЕ ВАЗ-21213</v>
          </cell>
        </row>
        <row r="3761">
          <cell r="B3761" t="str">
            <v>КРЕСТОВИНА В СБОРЕ ВАЗ-2123</v>
          </cell>
        </row>
        <row r="3762">
          <cell r="B3762" t="str">
            <v>КРЕСТОВИНА В СБОРЕ ГАЗ-3110</v>
          </cell>
        </row>
        <row r="3763">
          <cell r="B3763" t="str">
            <v>КРЕСТОВИНА В СБОРЕ ГАЗ-3221</v>
          </cell>
        </row>
        <row r="3764">
          <cell r="B3764" t="str">
            <v>КРЕСТОВИНА В СБОРЕ ГАЗ-3302</v>
          </cell>
        </row>
        <row r="3765">
          <cell r="B3765" t="str">
            <v>КРЕСТОВИНА В СБОРЕ ГАЗ-3307</v>
          </cell>
        </row>
        <row r="3766">
          <cell r="B3766" t="str">
            <v>КРЕСТОВИНА В СБОРЕ ГАЗ-3308</v>
          </cell>
        </row>
        <row r="3767">
          <cell r="B3767" t="str">
            <v>КРЕСТОВИНА В СБОРЕ ГАЗ-53</v>
          </cell>
        </row>
        <row r="3768">
          <cell r="B3768" t="str">
            <v>КРЕСТОВИНА В СБОРЕ ГАЗ-66</v>
          </cell>
        </row>
        <row r="3769">
          <cell r="B3769" t="str">
            <v>КРЕСТОВИНА В СБОРЕ ЗИЛ-130</v>
          </cell>
        </row>
        <row r="3770">
          <cell r="B3770" t="str">
            <v>КРЕСТОВИНА В СБОРЕ ЗИЛ-131</v>
          </cell>
        </row>
        <row r="3771">
          <cell r="B3771" t="str">
            <v>КРЕСТОВИНА В СБОРЕ КАМАЗ</v>
          </cell>
        </row>
        <row r="3772">
          <cell r="B3772" t="str">
            <v>КРЕСТОВИНА В СБОРЕ МАЗ</v>
          </cell>
        </row>
        <row r="3773">
          <cell r="B3773" t="str">
            <v>КРЕСТОВИНА В СБОРЕ МТЗ</v>
          </cell>
        </row>
        <row r="3774">
          <cell r="B3774" t="str">
            <v>КРЕСТОВИНА В СБОРЕ УАЗ</v>
          </cell>
        </row>
        <row r="3775">
          <cell r="B3775" t="str">
            <v>КРЕСТОВИНА ДЛЯ ЛЕГК.АВТОМ.</v>
          </cell>
        </row>
        <row r="3776">
          <cell r="B3776" t="str">
            <v>КРЕСТОВИНА САНТЕХНИЧЕСКАЯ</v>
          </cell>
        </row>
        <row r="3777">
          <cell r="B3777" t="str">
            <v>КРОНШТЕЙН</v>
          </cell>
        </row>
        <row r="3778">
          <cell r="B3778" t="str">
            <v>КРОНШТЕЙН ДЛИНОЙ 1300ММ</v>
          </cell>
        </row>
        <row r="3779">
          <cell r="B3779" t="str">
            <v>КРОНШТЕЙН ДЛИНОЙ 1600ММ</v>
          </cell>
        </row>
        <row r="3780">
          <cell r="B3780" t="str">
            <v>КРОНШТЕЙН ДЛИНОЙ 1900ММ</v>
          </cell>
        </row>
        <row r="3781">
          <cell r="B3781" t="str">
            <v>КРОНШТЕЙН ДЛИНОЙ 600ММ</v>
          </cell>
        </row>
        <row r="3782">
          <cell r="B3782" t="str">
            <v>КРОНШТЕЙН ДЛИНОЙ 900ММ</v>
          </cell>
        </row>
        <row r="3783">
          <cell r="B3783" t="str">
            <v>КРОНШТЕЙН ДЛЯ КРЕПЛЕНИЯ РАДИАТОРОВ</v>
          </cell>
        </row>
        <row r="3784">
          <cell r="B3784" t="str">
            <v>КРОНШТЕЙН ДЛЯ КРЕПЛЕНИЯ ТРУБ</v>
          </cell>
        </row>
        <row r="3785">
          <cell r="B3785" t="str">
            <v>КРОНШТЕЙН ДЛЯ МОНТАЖА МУФТ ОК</v>
          </cell>
        </row>
        <row r="3786">
          <cell r="B3786" t="str">
            <v>КРОНШТЕЙН ДЛЯ ПОДВЕСОВ НА СТОЛБ АБОНЕНТС</v>
          </cell>
        </row>
        <row r="3787">
          <cell r="B3787" t="str">
            <v>КРОНШТЕЙН КРЕПЛЕНИЯ ЛЕГК.АВТОМ.</v>
          </cell>
        </row>
        <row r="3788">
          <cell r="B3788" t="str">
            <v>КРОНШТЕЙН НАСТЕННЫЙ</v>
          </cell>
        </row>
        <row r="3789">
          <cell r="B3789" t="str">
            <v>КРОНШТЕЙН ПОТОЛОЧНЫЙ</v>
          </cell>
        </row>
        <row r="3790">
          <cell r="B3790" t="str">
            <v>КРОСС MDF ЛИНЕЙНАЯ СТОРОНА</v>
          </cell>
        </row>
        <row r="3791">
          <cell r="B3791" t="str">
            <v>КРОСС ODF В КОМПЛ-ИИ НА 12 ВОЛОКОН</v>
          </cell>
        </row>
        <row r="3792">
          <cell r="B3792" t="str">
            <v>КРОСС ODF УКОМПЛЕКТОВАН.НА 72 ВОЛОКОНА</v>
          </cell>
        </row>
        <row r="3793">
          <cell r="B3793" t="str">
            <v>КРОСС ОПТИЧЕСКИЙ</v>
          </cell>
        </row>
        <row r="3794">
          <cell r="B3794" t="str">
            <v>КРОСС ПАНЕЛЬ ОПТИЧЕСКАЯ SC/PC 12 PORT</v>
          </cell>
        </row>
        <row r="3795">
          <cell r="B3795" t="str">
            <v>КРОСС ПАНЕЛЬ ОПТИЧЕСКАЯ SC/PC 48 PORT</v>
          </cell>
        </row>
        <row r="3796">
          <cell r="B3796" t="str">
            <v>КРОСС ТИПА 110 ДЛЯ 19" СТОЕК</v>
          </cell>
        </row>
        <row r="3797">
          <cell r="B3797" t="str">
            <v>КРУГ АБРАЗИВНЫЙ 1</v>
          </cell>
        </row>
        <row r="3798">
          <cell r="B3798" t="str">
            <v>КРУГ АБРАЗИВНЫЙ</v>
          </cell>
        </row>
        <row r="3799">
          <cell r="B3799" t="str">
            <v>КРУГ НАЖДАЧНЫЙ</v>
          </cell>
        </row>
        <row r="3800">
          <cell r="B3800" t="str">
            <v>КРУГ ОБРЕЗНОЙ</v>
          </cell>
        </row>
        <row r="3801">
          <cell r="B3801" t="str">
            <v>КРУГ ОТРЕЗНОЙ</v>
          </cell>
        </row>
        <row r="3802">
          <cell r="B3802" t="str">
            <v>КРУГ ШЛИФОВАЛЬНЫЙ</v>
          </cell>
        </row>
        <row r="3803">
          <cell r="B3803" t="str">
            <v>КРУГЛОГУБЦЫ</v>
          </cell>
        </row>
        <row r="3804">
          <cell r="B3804" t="str">
            <v>КРУЖКА</v>
          </cell>
        </row>
        <row r="3805">
          <cell r="B3805" t="str">
            <v>КРУЖКА КЕРАМИЧЕСКАЯ</v>
          </cell>
        </row>
        <row r="3806">
          <cell r="B3806" t="str">
            <v>КРЫЛО ЗАДНЕЕ ПРАВОЕ ВАЗ-2107</v>
          </cell>
        </row>
        <row r="3807">
          <cell r="B3807" t="str">
            <v>КРЫЛО ПЕРЕДНЕЕ ЛЕВОЕ УАЗ-31514</v>
          </cell>
        </row>
        <row r="3808">
          <cell r="B3808" t="str">
            <v>КРЫЛО ПЕРЕДНЕЕ ПРАВОЕ УАЗ-31514</v>
          </cell>
        </row>
        <row r="3809">
          <cell r="B3809" t="str">
            <v>КРЫШКА ГОЛОВКИ МТЗ</v>
          </cell>
        </row>
        <row r="3810">
          <cell r="B3810" t="str">
            <v>КРЫШКА ДЛЯ ЛЮКА С ЗАПОР.УСТРОЙСТВОМ</v>
          </cell>
        </row>
        <row r="3811">
          <cell r="B3811" t="str">
            <v>КРЫШКА ДЛЯ РКП БОЛЬШОГО ТИПА</v>
          </cell>
        </row>
        <row r="3812">
          <cell r="B3812" t="str">
            <v>КРЫШКА ДЛЯ РКП МАЛОГО ТИПА</v>
          </cell>
        </row>
        <row r="3813">
          <cell r="B3813" t="str">
            <v>КРЫШКА ДЛЯ УНИТАЗА</v>
          </cell>
        </row>
        <row r="3814">
          <cell r="B3814" t="str">
            <v>КРЫШКА ЖЕЛЕЗОБЕТОННАЯ</v>
          </cell>
        </row>
        <row r="3815">
          <cell r="B3815" t="str">
            <v>КРЫШКА К ЛЮКУ ЛЕГ.ТИПА</v>
          </cell>
        </row>
        <row r="3816">
          <cell r="B3816" t="str">
            <v>КРЫШКА К ЛЮКУ ТЯЖ.ТИПА</v>
          </cell>
        </row>
        <row r="3817">
          <cell r="B3817" t="str">
            <v>КРЫШКА К УГЛУ ПЛАВНОМУ 90 ГРАД. ЛОТКА</v>
          </cell>
        </row>
        <row r="3818">
          <cell r="B3818" t="str">
            <v>КРЫШКА КОРОБКИ ПЕРЕДАЧ В СБ.УАЗ 3909,452</v>
          </cell>
        </row>
        <row r="3819">
          <cell r="B3819" t="str">
            <v>КРЫШКА КОРПУСА ВРАЩАТЕЛЯ БКМ</v>
          </cell>
        </row>
        <row r="3820">
          <cell r="B3820" t="str">
            <v>КРЫШКА ЛОТКА 300*15*2500</v>
          </cell>
        </row>
        <row r="3821">
          <cell r="B3821" t="str">
            <v>КРЫШКА НА ЛОТОК 1</v>
          </cell>
        </row>
        <row r="3822">
          <cell r="B3822" t="str">
            <v>КРЫШКА НА ЛОТОК 2</v>
          </cell>
        </row>
        <row r="3823">
          <cell r="B3823" t="str">
            <v>КРЫШКА НА ОТВЕТВИТЕЛЬ</v>
          </cell>
        </row>
        <row r="3824">
          <cell r="B3824" t="str">
            <v>КРЫШКА ПЕРЕДНЯЯ МТЗ</v>
          </cell>
        </row>
        <row r="3825">
          <cell r="B3825" t="str">
            <v>КРЫШКА ПЕРЕДНЯЯ УАЗ</v>
          </cell>
        </row>
        <row r="3826">
          <cell r="B3826" t="str">
            <v>КРЫШКА РАДИАТОРА E12DMA</v>
          </cell>
        </row>
        <row r="3827">
          <cell r="B3827" t="str">
            <v>КРЫШКА РАЗДАТОЧНОЙ КОРОБКИ БКМ</v>
          </cell>
        </row>
        <row r="3828">
          <cell r="B3828" t="str">
            <v>КРЫШКА РАСПРЕДЕЛИТЕЛЯ</v>
          </cell>
        </row>
        <row r="3829">
          <cell r="B3829" t="str">
            <v>КРЫШКА РАСШИРИТЕЛЯ</v>
          </cell>
        </row>
        <row r="3830">
          <cell r="B3830" t="str">
            <v>КРЫШКА СТАРТЕРА ПЕРЕДНЯЯ</v>
          </cell>
        </row>
        <row r="3831">
          <cell r="B3831" t="str">
            <v>КРЮК ДЛЯ КОЛОДЦА</v>
          </cell>
        </row>
        <row r="3832">
          <cell r="B3832" t="str">
            <v>КРЮК КН-12</v>
          </cell>
        </row>
        <row r="3833">
          <cell r="B3833" t="str">
            <v>КРЮК КН-16</v>
          </cell>
        </row>
        <row r="3834">
          <cell r="B3834" t="str">
            <v>КРЮК КОНСОЛЬНЫЙ</v>
          </cell>
        </row>
        <row r="3835">
          <cell r="B3835" t="str">
            <v>КРЮЧОК</v>
          </cell>
        </row>
        <row r="3836">
          <cell r="B3836" t="str">
            <v>К-Т ДЛЯ РЕМОНТА СЕРВЕР. И КОМПЬЮТ.ОБОРУД</v>
          </cell>
        </row>
        <row r="3837">
          <cell r="B3837" t="str">
            <v>К-Т ДЮРИТОВЫХ СОЕДИНЕНИЙ  ДГА 1Е4МА3 RIG</v>
          </cell>
        </row>
        <row r="3838">
          <cell r="B3838" t="str">
            <v>К-Т ДЮРИТОВЫХ СОЕДИНЕНИЙ Д/1Е18МА3 У4</v>
          </cell>
        </row>
        <row r="3839">
          <cell r="B3839" t="str">
            <v>К-Т ДЮРИТОВЫХ СОЕДИНЕНИЙ ДГА 1Е10МА3 RIG</v>
          </cell>
        </row>
        <row r="3840">
          <cell r="B3840" t="str">
            <v>К-Т ДЮРИТОВЫХ СОЕДИНЕНИЙ ДГА 1Е24МА3 RIG</v>
          </cell>
        </row>
        <row r="3841">
          <cell r="B3841" t="str">
            <v>К-Т ПАТРУБКОВ ДЛЯ ДВИГ. F4M1011F</v>
          </cell>
        </row>
        <row r="3842">
          <cell r="B3842" t="str">
            <v>К-Т ПАТРУБКОВ ДЛЯ ДВИГ. LDW 1404GSE</v>
          </cell>
        </row>
        <row r="3843">
          <cell r="B3843" t="str">
            <v>К-Т ПРУЖИН ДЛЯ КЛАПАНОВ ДВИГ. BF6M1015C</v>
          </cell>
        </row>
        <row r="3844">
          <cell r="B3844" t="str">
            <v>К-Т ПРУЖИН ДЛЯ КЛАПАНОВ ДВИГ. LDW 1404GS</v>
          </cell>
        </row>
        <row r="3845">
          <cell r="B3845" t="str">
            <v>К-Т ФОРСУНОК ДЛЯ ДВИГ. LDW 1404GSE</v>
          </cell>
        </row>
        <row r="3846">
          <cell r="B3846" t="str">
            <v>КУБОК</v>
          </cell>
        </row>
        <row r="3847">
          <cell r="B3847" t="str">
            <v>КУВАЛДА</v>
          </cell>
        </row>
        <row r="3848">
          <cell r="B3848" t="str">
            <v>КУВЕРТКИ</v>
          </cell>
        </row>
        <row r="3849">
          <cell r="B3849" t="str">
            <v>КУЗБАСЛАК</v>
          </cell>
        </row>
        <row r="3850">
          <cell r="B3850" t="str">
            <v>КУЛЕР</v>
          </cell>
        </row>
        <row r="3851">
          <cell r="B3851" t="str">
            <v>КУЛЛЕР ПРОЦЕССОРА ДЛЯ ИНФОКИОСКОВ</v>
          </cell>
        </row>
        <row r="3852">
          <cell r="B3852" t="str">
            <v>КУПЮРОПРИЕМНИК ДЛЯ ИНФОКИОСКОВ</v>
          </cell>
        </row>
        <row r="3853">
          <cell r="B3853" t="str">
            <v>КУРВИМЕТР</v>
          </cell>
        </row>
        <row r="3854">
          <cell r="B3854" t="str">
            <v>КУРТКА ЗИМНЯЯ</v>
          </cell>
        </row>
        <row r="3855">
          <cell r="B3855" t="str">
            <v>КУРТКА ЗИМНЯЯ С В/О ПОКРЫТИЕМ</v>
          </cell>
        </row>
        <row r="3856">
          <cell r="B3856" t="str">
            <v>КУРТКА ЗИМНЯЯ С ЖИЛЕТОМ И КАПЮШОНОМ</v>
          </cell>
        </row>
        <row r="3857">
          <cell r="B3857" t="str">
            <v>КУРТКА ЗИМНЯЯ С УТЕПЛИТЕЛЕМ</v>
          </cell>
        </row>
        <row r="3858">
          <cell r="B3858" t="str">
            <v>КУРТКА ЛЕТНЯЯ Х/Б</v>
          </cell>
        </row>
        <row r="3859">
          <cell r="B3859" t="str">
            <v>КУРТКА ЛЕТНЯЯ Х/Б С В/О ПОКРЫТИЕМ</v>
          </cell>
        </row>
        <row r="3860">
          <cell r="B3860" t="str">
            <v>КУРТКА МЕХОВАЯ</v>
          </cell>
        </row>
        <row r="3861">
          <cell r="B3861" t="str">
            <v>КУРТКА УТЕПЛЕННАЯ</v>
          </cell>
        </row>
        <row r="3862">
          <cell r="B3862" t="str">
            <v>КУСАЧКИ</v>
          </cell>
        </row>
        <row r="3863">
          <cell r="B3863" t="str">
            <v>КУСАЧКИ КИР-1</v>
          </cell>
        </row>
        <row r="3864">
          <cell r="B3864" t="str">
            <v>КУСАЧКИ ПРЕЦИЗИОННЫЕ</v>
          </cell>
        </row>
        <row r="3865">
          <cell r="B3865" t="str">
            <v>ЛАБОРАТОРИЯ ВЫСОКОВОЛЬТ.ИСПЫТАНИЙ (УИД)</v>
          </cell>
        </row>
        <row r="3866">
          <cell r="B3866" t="str">
            <v>ЛАЗЫ УНИВЕРСАЛЬНЫЕ</v>
          </cell>
        </row>
        <row r="3867">
          <cell r="B3867" t="str">
            <v>ЛАК БИТУМНЫЙ</v>
          </cell>
        </row>
        <row r="3868">
          <cell r="B3868" t="str">
            <v>ЛАК КУЗБАСС</v>
          </cell>
        </row>
        <row r="3869">
          <cell r="B3869" t="str">
            <v>ЛАК МАСЛЯННЫЙ</v>
          </cell>
        </row>
        <row r="3870">
          <cell r="B3870" t="str">
            <v>ЛАК ПАРКЕТНЫЙ</v>
          </cell>
        </row>
        <row r="3871">
          <cell r="B3871" t="str">
            <v>ЛАК ПО МЕТАЛЛУ</v>
          </cell>
        </row>
        <row r="3872">
          <cell r="B3872" t="str">
            <v>ЛАК ПФ-283</v>
          </cell>
        </row>
        <row r="3873">
          <cell r="B3873" t="str">
            <v>ЛАК ХВ</v>
          </cell>
        </row>
        <row r="3874">
          <cell r="B3874" t="str">
            <v>ЛАМИНАТ</v>
          </cell>
        </row>
        <row r="3875">
          <cell r="B3875" t="str">
            <v>ЛАМПА А/М ГАБАРИТНАЯ 12V</v>
          </cell>
        </row>
        <row r="3876">
          <cell r="B3876" t="str">
            <v>ЛАМПА А/М ГАБАРИТНАЯ 24V</v>
          </cell>
        </row>
        <row r="3877">
          <cell r="B3877" t="str">
            <v>ЛАМПА А/М ПРИБОРНАЯ 12V</v>
          </cell>
        </row>
        <row r="3878">
          <cell r="B3878" t="str">
            <v>ЛАМПА А/М СТОП-ПОВОРОТ 12V</v>
          </cell>
        </row>
        <row r="3879">
          <cell r="B3879" t="str">
            <v>ЛАМПА А/М ФАРНАЯ 12V</v>
          </cell>
        </row>
        <row r="3880">
          <cell r="B3880" t="str">
            <v>ЛАМПА А/М ФАРНАЯ 24V</v>
          </cell>
        </row>
        <row r="3881">
          <cell r="B3881" t="str">
            <v>ЛАМПА АВТОМОБИЛЬНАЯ H1</v>
          </cell>
        </row>
        <row r="3882">
          <cell r="B3882" t="str">
            <v>ЛАМПА АВТОМОБИЛЬНАЯ H7</v>
          </cell>
        </row>
        <row r="3883">
          <cell r="B3883" t="str">
            <v>ЛАМПА БАКТЕРИЦИДНАЯ</v>
          </cell>
        </row>
        <row r="3884">
          <cell r="B3884" t="str">
            <v>ЛАМПА ГАЗОРАЗРЯДНАЯ НАТРИЕВАЯ 150ВТ/Е40</v>
          </cell>
        </row>
        <row r="3885">
          <cell r="B3885" t="str">
            <v>ЛАМПА ГАЛОГЕНОВАЯ 1</v>
          </cell>
        </row>
        <row r="3886">
          <cell r="B3886" t="str">
            <v>ЛАМПА ГАЛОГЕНОВАЯ 2</v>
          </cell>
        </row>
        <row r="3887">
          <cell r="B3887" t="str">
            <v>ЛАМПА ГАЛОГЕНОВАЯ</v>
          </cell>
        </row>
        <row r="3888">
          <cell r="B3888" t="str">
            <v>ЛАМПА ГАЛОГЕНОВАЯ R7S 150 ВТ</v>
          </cell>
        </row>
        <row r="3889">
          <cell r="B3889" t="str">
            <v>ЛАМПА ДЛЯ ПРОЕКТОРА EPSON EBX02 ELPLP67</v>
          </cell>
        </row>
        <row r="3890">
          <cell r="B3890" t="str">
            <v>ЛАМПА ДЛЯ ПРОЕКТОРА EPSON EMP 830</v>
          </cell>
        </row>
        <row r="3891">
          <cell r="B3891" t="str">
            <v>ЛАМПА ДРЛ 125</v>
          </cell>
        </row>
        <row r="3892">
          <cell r="B3892" t="str">
            <v>ЛАМПА ДРЛ 250</v>
          </cell>
        </row>
        <row r="3893">
          <cell r="B3893" t="str">
            <v>ЛАМПА ДРЛ 250,400</v>
          </cell>
        </row>
        <row r="3894">
          <cell r="B3894" t="str">
            <v>ЛАМПА ДС</v>
          </cell>
        </row>
        <row r="3895">
          <cell r="B3895" t="str">
            <v>ЛАМПА К ТОЧЕЧНОМУ СВЕТИЛЬНИКУ</v>
          </cell>
        </row>
        <row r="3896">
          <cell r="B3896" t="str">
            <v>ЛАМПА ЛБ-18</v>
          </cell>
        </row>
        <row r="3897">
          <cell r="B3897" t="str">
            <v>ЛАМПА ЛБ-20 1</v>
          </cell>
        </row>
        <row r="3898">
          <cell r="B3898" t="str">
            <v>ЛАМПА ЛБ-20</v>
          </cell>
        </row>
        <row r="3899">
          <cell r="B3899" t="str">
            <v>ЛАМПА ЛБ-36</v>
          </cell>
        </row>
        <row r="3900">
          <cell r="B3900" t="str">
            <v>ЛАМПА ЛБ-40</v>
          </cell>
        </row>
        <row r="3901">
          <cell r="B3901" t="str">
            <v>ЛАМПА ЛЕД-27Е</v>
          </cell>
        </row>
        <row r="3902">
          <cell r="B3902" t="str">
            <v>ЛАМПА ЛЮМИНЕСЦЕНТНАЯ 18ВТ ЦОКОЛЬ G/GX24</v>
          </cell>
        </row>
        <row r="3903">
          <cell r="B3903" t="str">
            <v>ЛАМПА ЛЮМИНЕСЦЕНТНАЯ E-27, 45ВТ</v>
          </cell>
        </row>
        <row r="3904">
          <cell r="B3904" t="str">
            <v>ЛАМПА ЛЮМИНЕСЦЕНТНАЯ T8/F18W/DL</v>
          </cell>
        </row>
        <row r="3905">
          <cell r="B3905" t="str">
            <v>ЛАМПА ЛЮМИНЕСЦЕНТНАЯ T8/F36W/DL</v>
          </cell>
        </row>
        <row r="3906">
          <cell r="B3906" t="str">
            <v>ЛАМПА ЛЮМИНИСЦЕНТНАЯ</v>
          </cell>
        </row>
        <row r="3907">
          <cell r="B3907" t="str">
            <v>ЛАМПА МГЛ – 250 W E-40</v>
          </cell>
        </row>
        <row r="3908">
          <cell r="B3908" t="str">
            <v>ЛАМПА МГЛ - 400 W E-40</v>
          </cell>
        </row>
        <row r="3909">
          <cell r="B3909" t="str">
            <v>ЛАМПА МЕТАЛЛОГАЛОГЕНОВАЯ</v>
          </cell>
        </row>
        <row r="3910">
          <cell r="B3910" t="str">
            <v>ЛАМПА МО</v>
          </cell>
        </row>
        <row r="3911">
          <cell r="B3911" t="str">
            <v>ЛАМПА МО 24-40</v>
          </cell>
        </row>
        <row r="3912">
          <cell r="B3912" t="str">
            <v>ЛАМПА МО 36-60</v>
          </cell>
        </row>
        <row r="3913">
          <cell r="B3913" t="str">
            <v>ЛАМПА НАКАЛИВАНИЯ</v>
          </cell>
        </row>
        <row r="3914">
          <cell r="B3914" t="str">
            <v>ЛАМПА НАКАЛИВАНИЯ 12В</v>
          </cell>
        </row>
        <row r="3915">
          <cell r="B3915" t="str">
            <v>ЛАМПА НАКАЛИВАНИЯ 150ВТ</v>
          </cell>
        </row>
        <row r="3916">
          <cell r="B3916" t="str">
            <v>ЛАМПА НАКАЛИВАНИЯ 220В</v>
          </cell>
        </row>
        <row r="3917">
          <cell r="B3917" t="str">
            <v>ЛАМПА НАКАЛИВАНИЯ 24В</v>
          </cell>
        </row>
        <row r="3918">
          <cell r="B3918" t="str">
            <v>ЛАМПА НАКАЛИВАНИЯ 30В</v>
          </cell>
        </row>
        <row r="3919">
          <cell r="B3919" t="str">
            <v>ЛАМПА НАКАЛИВАНИЯ 40ВТ</v>
          </cell>
        </row>
        <row r="3920">
          <cell r="B3920" t="str">
            <v>ЛАМПА НАКАЛИВАНИЯ 60В</v>
          </cell>
        </row>
        <row r="3921">
          <cell r="B3921" t="str">
            <v>ЛАМПА НАКАЛИВАНИЯ ТОЧЕЧНОГО СВЕТА</v>
          </cell>
        </row>
        <row r="3922">
          <cell r="B3922" t="str">
            <v>ЛАМПА НАСТОЛЬНАЯ</v>
          </cell>
        </row>
        <row r="3923">
          <cell r="B3923" t="str">
            <v>ЛАМПА ОСВЕТИТЕЛЬНАЯ ЛОН</v>
          </cell>
        </row>
        <row r="3924">
          <cell r="B3924" t="str">
            <v>ЛАМПА ПАЯЛЬНАЯ</v>
          </cell>
        </row>
        <row r="3925">
          <cell r="B3925" t="str">
            <v>ЛАМПА ПАЯЛЬНАЯ ЛП 0.5Л</v>
          </cell>
        </row>
        <row r="3926">
          <cell r="B3926" t="str">
            <v>ЛАМПА ПАЯЛЬНАЯ ЛП 1Л</v>
          </cell>
        </row>
        <row r="3927">
          <cell r="B3927" t="str">
            <v>ЛАМПА ПАЯЛЬНАЯ ЛП 3Л</v>
          </cell>
        </row>
        <row r="3928">
          <cell r="B3928" t="str">
            <v>ЛАМПА ПРОЖЕКТОРНАЯ</v>
          </cell>
        </row>
        <row r="3929">
          <cell r="B3929" t="str">
            <v>ЛАМПА РТУТНАЯ</v>
          </cell>
        </row>
        <row r="3930">
          <cell r="B3930" t="str">
            <v>ЛАМПА СВЕТОДИОДНАЯ</v>
          </cell>
        </row>
        <row r="3931">
          <cell r="B3931" t="str">
            <v>ЛАМПА СВЕТОДИОДНАЯ 11 ВТ</v>
          </cell>
        </row>
        <row r="3932">
          <cell r="B3932" t="str">
            <v>ЛАМПА СВЕТОДИОДНАЯ 2,5-5,3ВТ, Е14</v>
          </cell>
        </row>
        <row r="3933">
          <cell r="B3933" t="str">
            <v>ЛАМПА СВЕТОДИОДНАЯ LED T5 6ВТ</v>
          </cell>
        </row>
        <row r="3934">
          <cell r="B3934" t="str">
            <v>ЛАМПА СВЕТОДИОДНАЯ Е27,50 ВТ</v>
          </cell>
        </row>
        <row r="3935">
          <cell r="B3935" t="str">
            <v>ЛАМПА СВЕТОДИОДНАЯ С ЦОКОЛЕМ Е40 50ВТ</v>
          </cell>
        </row>
        <row r="3936">
          <cell r="B3936" t="str">
            <v>ЛАМПА СВЕТОДИОДНАЯ Т8 22ВТ</v>
          </cell>
        </row>
        <row r="3937">
          <cell r="B3937" t="str">
            <v>ЛАМПА СВЕТОДИОДНАЯ Т8, 10 ВТ</v>
          </cell>
        </row>
        <row r="3938">
          <cell r="B3938" t="str">
            <v>ЛАМПА СВЕТОДИОДНАЯ Т8, 12 ВТ</v>
          </cell>
        </row>
        <row r="3939">
          <cell r="B3939" t="str">
            <v>ЛАМПА СИГНАЛЬНАЯ 220В FAAK</v>
          </cell>
        </row>
        <row r="3940">
          <cell r="B3940" t="str">
            <v>ЛАМПА Т8 9W LED</v>
          </cell>
        </row>
        <row r="3941">
          <cell r="B3941" t="str">
            <v>ЛАМПА ЭЛЕКТРИЧЕСКАЯ 220В*100ВТ</v>
          </cell>
        </row>
        <row r="3942">
          <cell r="B3942" t="str">
            <v>ЛАМПА ЭЛЕКТРИЧЕСКАЯ 220В*150ВТ</v>
          </cell>
        </row>
        <row r="3943">
          <cell r="B3943" t="str">
            <v>ЛАМПА ЭЛЕКТРИЧЕСКАЯ 220В*25ВТ</v>
          </cell>
        </row>
        <row r="3944">
          <cell r="B3944" t="str">
            <v>ЛАМПА ЭЛЕКТРИЧЕСКАЯ 220В*500ВТ</v>
          </cell>
        </row>
        <row r="3945">
          <cell r="B3945" t="str">
            <v>ЛАМПА ЭЛЕКТРИЧЕСКАЯ 220В*60ВТ</v>
          </cell>
        </row>
        <row r="3946">
          <cell r="B3946" t="str">
            <v>ЛАМПА ЭЛЕКТРИЧЕСКАЯ 220В*75ВТ</v>
          </cell>
        </row>
        <row r="3947">
          <cell r="B3947" t="str">
            <v>ЛАМПА ЭЛЕКТРИЧЕСКАЯ ЛБ-9,20,40,65</v>
          </cell>
        </row>
        <row r="3948">
          <cell r="B3948" t="str">
            <v>ЛАМПА ЭЛЕКТРИЧЕСКАЯ ЛД,ЛБ</v>
          </cell>
        </row>
        <row r="3949">
          <cell r="B3949" t="str">
            <v>ЛАМПА ЭЛЕКТРИЧЕСКАЯ ЛД-20,36,40</v>
          </cell>
        </row>
        <row r="3950">
          <cell r="B3950" t="str">
            <v>ЛАМПА ЭЛЕКТРИЧЕСКАЯ ЛН-200,500,1000ВТ</v>
          </cell>
        </row>
        <row r="3951">
          <cell r="B3951" t="str">
            <v>ЛАМПА ЭЛЕКТРИЧЕСКАЯ ЛН-40,60,75,100В</v>
          </cell>
        </row>
        <row r="3952">
          <cell r="B3952" t="str">
            <v>ЛАМПА ЭНЕРГОСБЕРЕГАЮЩАЯ 11W</v>
          </cell>
        </row>
        <row r="3953">
          <cell r="B3953" t="str">
            <v>ЛАМПА ЭНЕРГОСБЕРЕГАЮЩАЯ 14ВТ ЦОК 27</v>
          </cell>
        </row>
        <row r="3954">
          <cell r="B3954" t="str">
            <v>ЛАМПА ЭНЕРГОСБЕРЕГАЮЩАЯ 18W</v>
          </cell>
        </row>
        <row r="3955">
          <cell r="B3955" t="str">
            <v>ЛАМПА ЭНЕРГОСБЕРЕГАЮЩАЯ 20W</v>
          </cell>
        </row>
        <row r="3956">
          <cell r="B3956" t="str">
            <v>ЛАМПА ЭНЕРГОСБЕРЕГАЮЩАЯ 23ВТ ЦОК 27</v>
          </cell>
        </row>
        <row r="3957">
          <cell r="B3957" t="str">
            <v>ЛАМПА ЭНЕРГОСБЕРЕГАЮЩАЯ 26W</v>
          </cell>
        </row>
        <row r="3958">
          <cell r="B3958" t="str">
            <v>ЛАМПА ЭНЕРГОСБЕРЕГАЮЩАЯ 28W</v>
          </cell>
        </row>
        <row r="3959">
          <cell r="B3959" t="str">
            <v>ЛАМПА ЭНЕРГОСБЕРЕГАЮЩАЯ 38W</v>
          </cell>
        </row>
        <row r="3960">
          <cell r="B3960" t="str">
            <v>ЛАМПА ЭНЕРГОСБЕРЕГАЮЩАЯ 40W</v>
          </cell>
        </row>
        <row r="3961">
          <cell r="B3961" t="str">
            <v>ЛАМПА ЭНЕРГОСБЕРЕГАЮЩАЯ 48W</v>
          </cell>
        </row>
        <row r="3962">
          <cell r="B3962" t="str">
            <v>ЛАМПОЧКА СВЕТОДИОДНАЯ С ЦОКОЛЕМ Е27 12ВТ</v>
          </cell>
        </row>
        <row r="3963">
          <cell r="B3963" t="str">
            <v>ЛАМПОЧКА СВЕТОДИОДНАЯ С ЦОКОЛЕМ Е27 5ВТ</v>
          </cell>
        </row>
        <row r="3964">
          <cell r="B3964" t="str">
            <v>ЛАПКА ЛП 4/5</v>
          </cell>
        </row>
        <row r="3965">
          <cell r="B3965" t="str">
            <v>ЛАПКИ СЦЕПЛЕНИЯ ЗИЛ</v>
          </cell>
        </row>
        <row r="3966">
          <cell r="B3966" t="str">
            <v>ЛАПКИ СЦЕПЛЕНИЯ КАМАЗ</v>
          </cell>
        </row>
        <row r="3967">
          <cell r="B3967" t="str">
            <v>ЛАСТИК</v>
          </cell>
        </row>
        <row r="3968">
          <cell r="B3968" t="str">
            <v>ЛЕБЕДКА АВТОМОБИЛЬНАЯ ЭЛЕКТРИЧЕСКАЯ</v>
          </cell>
        </row>
        <row r="3969">
          <cell r="B3969" t="str">
            <v>ЛЕБЕДКА РУЧНАЯ Q-1.5Т</v>
          </cell>
        </row>
        <row r="3970">
          <cell r="B3970" t="str">
            <v>ЛЕБЕДКА РУЧНАЯ Г/П 1.5Т</v>
          </cell>
        </row>
        <row r="3971">
          <cell r="B3971" t="str">
            <v>ЛЕДОРУБ</v>
          </cell>
        </row>
        <row r="3972">
          <cell r="B3972" t="str">
            <v>ЛЕЖАК РЕМОНТНЫЙ</v>
          </cell>
        </row>
        <row r="3973">
          <cell r="B3973" t="str">
            <v>ЛЕЗВИЕ ДЛЯ МАКЕТНОГО НОЖА</v>
          </cell>
        </row>
        <row r="3974">
          <cell r="B3974" t="str">
            <v>ЛЕЗВИЕ ДЛЯ НОЖА FK28 KABIFIX</v>
          </cell>
        </row>
        <row r="3975">
          <cell r="B3975" t="str">
            <v>ЛЕЙБЛЫ САМОКЛЕЮЩИЕСЯ</v>
          </cell>
        </row>
        <row r="3976">
          <cell r="B3976" t="str">
            <v>ЛЕЙКА ДУШЕВАЯ</v>
          </cell>
        </row>
        <row r="3977">
          <cell r="B3977" t="str">
            <v>ЛЕЙКА ПЛАСТМАССОВАЯ</v>
          </cell>
        </row>
        <row r="3978">
          <cell r="B3978" t="str">
            <v>ЛЕЙКОПЛАСТЫРЬ</v>
          </cell>
        </row>
        <row r="3979">
          <cell r="B3979" t="str">
            <v>ЛЕЙКОПЛАСТЫРЬ БАКТЕРИЦИДНЫЙ</v>
          </cell>
        </row>
        <row r="3980">
          <cell r="B3980" t="str">
            <v>ЛЕН</v>
          </cell>
        </row>
        <row r="3981">
          <cell r="B3981" t="str">
            <v>ЛЕН САНТЕХНИЧЕСКИЙ</v>
          </cell>
        </row>
        <row r="3982">
          <cell r="B3982" t="str">
            <v>ЛЕНТА 0.04ММ*101ММ*48М</v>
          </cell>
        </row>
        <row r="3983">
          <cell r="B3983" t="str">
            <v>ЛЕНТА 0.06ММ*101ММ*30М</v>
          </cell>
        </row>
        <row r="3984">
          <cell r="B3984" t="str">
            <v>ЛЕНТА 0.4ММ*101ММ*30М</v>
          </cell>
        </row>
        <row r="3985">
          <cell r="B3985" t="str">
            <v>ЛЕНТА 101ММ*3М</v>
          </cell>
        </row>
        <row r="3986">
          <cell r="B3986" t="str">
            <v>ЛЕНТА 13*12 КОЛЬЦО</v>
          </cell>
        </row>
        <row r="3987">
          <cell r="B3987" t="str">
            <v>ЛЕНТА 19ММ*1.5М</v>
          </cell>
        </row>
        <row r="3988">
          <cell r="B3988" t="str">
            <v>ЛЕНТА 19ММ*10.8М</v>
          </cell>
        </row>
        <row r="3989">
          <cell r="B3989" t="str">
            <v>ЛЕНТА 19ММ*10М</v>
          </cell>
        </row>
        <row r="3990">
          <cell r="B3990" t="str">
            <v>ЛЕНТА 19ММ*11М</v>
          </cell>
        </row>
        <row r="3991">
          <cell r="B3991" t="str">
            <v>ЛЕНТА 19ММ*20М</v>
          </cell>
        </row>
        <row r="3992">
          <cell r="B3992" t="str">
            <v>ЛЕНТА 210*130*40 ДЛЯ ИНФОРМ. КИОСКА</v>
          </cell>
        </row>
        <row r="3993">
          <cell r="B3993" t="str">
            <v>ЛЕНТА 2183 EZ</v>
          </cell>
        </row>
        <row r="3994">
          <cell r="B3994" t="str">
            <v>ЛЕНТА 25ММ*11М</v>
          </cell>
        </row>
        <row r="3995">
          <cell r="B3995" t="str">
            <v>ЛЕНТА 25ММ*30М</v>
          </cell>
        </row>
        <row r="3996">
          <cell r="B3996" t="str">
            <v>ЛЕНТА 38ММ*6.1М</v>
          </cell>
        </row>
        <row r="3997">
          <cell r="B3997" t="str">
            <v>ЛЕНТА 80*160*25 ДЛЯ ИНФОРМАЦИОННО КИОСКА</v>
          </cell>
        </row>
        <row r="3998">
          <cell r="B3998" t="str">
            <v>ЛЕНТА 88T 19MM*11M</v>
          </cell>
        </row>
        <row r="3999">
          <cell r="B3999" t="str">
            <v>ЛЕНТА 88Т 19*11ММ</v>
          </cell>
        </row>
        <row r="4000">
          <cell r="B4000" t="str">
            <v>ЛЕНТА DR</v>
          </cell>
        </row>
        <row r="4001">
          <cell r="B4001" t="str">
            <v>ЛЕНТА VM 38ММ*6.1М</v>
          </cell>
        </row>
        <row r="4002">
          <cell r="B4002" t="str">
            <v>ЛЕНТА АЛГЕЗИВНОГО ПОДСЛОЯ</v>
          </cell>
        </row>
        <row r="4003">
          <cell r="B4003" t="str">
            <v>ЛЕНТА АЛЮМИНИЕВАЯ 102ММ*6М</v>
          </cell>
        </row>
        <row r="4004">
          <cell r="B4004" t="str">
            <v>ЛЕНТА АРМИРУЮЩАЯ - 3,0 М</v>
          </cell>
        </row>
        <row r="4005">
          <cell r="B4005" t="str">
            <v>ЛЕНТА АРМИРУЮЩАЯ-1,5М</v>
          </cell>
        </row>
        <row r="4006">
          <cell r="B4006" t="str">
            <v>ЛЕНТА БАНДАЖНАЯ</v>
          </cell>
        </row>
        <row r="4007">
          <cell r="B4007" t="str">
            <v>ЛЕНТА БАНДАЖНАЯ С201</v>
          </cell>
        </row>
        <row r="4008">
          <cell r="B4008" t="str">
            <v>ЛЕНТА ВИНИЛОВАЯ РТ 12М</v>
          </cell>
        </row>
        <row r="4009">
          <cell r="B4009" t="str">
            <v>ЛЕНТА ГЕОРГИЕВСКАЯ</v>
          </cell>
        </row>
        <row r="4010">
          <cell r="B4010" t="str">
            <v>ЛЕНТА ГЕРМЕТИЗИРУЮЩАЯ ЛИПКАЯ</v>
          </cell>
        </row>
        <row r="4011">
          <cell r="B4011" t="str">
            <v>ЛЕНТА ДЛЯ ГКЛ (СЕРПЯНКА)</v>
          </cell>
        </row>
        <row r="4012">
          <cell r="B4012" t="str">
            <v>ЛЕНТА ДЛЯ ПИШУЩИХ МАШИНОК</v>
          </cell>
        </row>
        <row r="4013">
          <cell r="B4013" t="str">
            <v>ЛЕНТА ЗАКРЕПЛЕНИЯ МАСТЕРА РИЗОГР.CR1610</v>
          </cell>
        </row>
        <row r="4014">
          <cell r="B4014" t="str">
            <v>ЛЕНТА ИЗОЛЯЦИОННАЯ 50ММ</v>
          </cell>
        </row>
        <row r="4015">
          <cell r="B4015" t="str">
            <v>ЛЕНТА ИЗОЛЯЦИОННАЯ ПВХ</v>
          </cell>
        </row>
        <row r="4016">
          <cell r="B4016" t="str">
            <v>ЛЕНТА ИЗОЛЯЦИОННАЯ Х/Б ЧЕРНАЯ</v>
          </cell>
        </row>
        <row r="4017">
          <cell r="B4017" t="str">
            <v>ЛЕНТА КАНЦЕЛЯРСКАЯ АТЛАСНАЯ</v>
          </cell>
        </row>
        <row r="4018">
          <cell r="B4018" t="str">
            <v>ЛЕНТА КИПЕРНАЯ В РУЛОНАХ</v>
          </cell>
        </row>
        <row r="4019">
          <cell r="B4019" t="str">
            <v>ЛЕНТА КИПЕРНАЯ САРЖЕВАЯ</v>
          </cell>
        </row>
        <row r="4020">
          <cell r="B4020" t="str">
            <v>ЛЕНТА КОРРЕКТИРУЮЩАЯ</v>
          </cell>
        </row>
        <row r="4021">
          <cell r="B4021" t="str">
            <v>ЛЕНТА КРАСЯЩАЯ 13ММ ЧЕРНАЯ</v>
          </cell>
        </row>
        <row r="4022">
          <cell r="B4022" t="str">
            <v>ЛЕНТА КРЕПЕЖНАЯ ЛИПУЧКА</v>
          </cell>
        </row>
        <row r="4023">
          <cell r="B4023" t="str">
            <v>ЛЕНТА ЛИПКАЯ</v>
          </cell>
        </row>
        <row r="4024">
          <cell r="B4024" t="str">
            <v>ЛЕНТА МАСТИЧНАЯ 2900 R</v>
          </cell>
        </row>
        <row r="4025">
          <cell r="B4025" t="str">
            <v>ЛЕНТА МАСТИЧНАЯ 38ММ*1.5М</v>
          </cell>
        </row>
        <row r="4026">
          <cell r="B4026" t="str">
            <v>ЛЕНТА МЕТАЛЛИЧЕСКАЯ F207</v>
          </cell>
        </row>
        <row r="4027">
          <cell r="B4027" t="str">
            <v>ЛЕНТА МОНТАЖНАЯ</v>
          </cell>
        </row>
        <row r="4028">
          <cell r="B4028" t="str">
            <v>ЛЕНТА НА BROTHER 2420PC, 12MM</v>
          </cell>
        </row>
        <row r="4029">
          <cell r="B4029" t="str">
            <v>ЛЕНТА НА BROTHER PT-1280VP,9MM</v>
          </cell>
        </row>
        <row r="4030">
          <cell r="B4030" t="str">
            <v>ЛЕНТА ПОЛИПРОПИЛЕНОВАЯ</v>
          </cell>
        </row>
        <row r="4031">
          <cell r="B4031" t="str">
            <v>ЛЕНТА ПРЕДУПРЕДИТЕЛЬНАЯ 1</v>
          </cell>
        </row>
        <row r="4032">
          <cell r="B4032" t="str">
            <v>ЛЕНТА ПРЕДУПРЕДИТЕЛЬНАЯ 2</v>
          </cell>
        </row>
        <row r="4033">
          <cell r="B4033" t="str">
            <v>ЛЕНТА САМОКЛЕЮЩАЯСЯ</v>
          </cell>
        </row>
        <row r="4034">
          <cell r="B4034" t="str">
            <v>ЛЕНТА СВЕТОДИОДНАЯ 12В</v>
          </cell>
        </row>
        <row r="4035">
          <cell r="B4035" t="str">
            <v>ЛЕНТА СЕТЧАТАЯ</v>
          </cell>
        </row>
        <row r="4036">
          <cell r="B4036" t="str">
            <v>ЛЕНТА СИГНАЛЬНАЯ</v>
          </cell>
        </row>
        <row r="4037">
          <cell r="B4037" t="str">
            <v>ЛЕНТА СИГНАЛЬНАЯ ПРЕДУПРЕДИТЕЛЬНАЯ 1</v>
          </cell>
        </row>
        <row r="4038">
          <cell r="B4038" t="str">
            <v>ЛЕНТА СИГНАЛЬНАЯ ПРЕДУПРЕДИТЕЛЬНАЯ</v>
          </cell>
        </row>
        <row r="4039">
          <cell r="B4039" t="str">
            <v>ЛЕНТА СИГНАЛЬНАЯ С МЕТ.ПРОВОДН.ДЛЯ ОК</v>
          </cell>
        </row>
        <row r="4040">
          <cell r="B4040" t="str">
            <v>ЛЕНТА СИГНОТНАЯ</v>
          </cell>
        </row>
        <row r="4041">
          <cell r="B4041" t="str">
            <v>ЛЕНТА СКОТЧ РЕЗИНОВАЯ</v>
          </cell>
        </row>
        <row r="4042">
          <cell r="B4042" t="str">
            <v>ЛЕНТА СМОЛЯНАЯ</v>
          </cell>
        </row>
        <row r="4043">
          <cell r="B4043" t="str">
            <v>ЛЕНТА СТЕКЛ.ЭЛЕКТРОИЗОЛ.</v>
          </cell>
        </row>
        <row r="4044">
          <cell r="B4044" t="str">
            <v>ЛЕНТА ТЕМФЛЕКС1500, ЧЕРНЫЙ 15ММ*10М</v>
          </cell>
        </row>
        <row r="4045">
          <cell r="B4045" t="str">
            <v>ЛЕНТА ТЕРМОЧУСТВИТЕЛЬНАЯ 216*140*25ММ</v>
          </cell>
        </row>
        <row r="4046">
          <cell r="B4046" t="str">
            <v>ЛЕНТА ТЕРМОЧУСТВИТЕЛЬНАЯ 80*180*25ММ</v>
          </cell>
        </row>
        <row r="4047">
          <cell r="B4047" t="str">
            <v>ЛЕНТА УПАКОВАЧНАЯ</v>
          </cell>
        </row>
        <row r="4048">
          <cell r="B4048" t="str">
            <v>ЛЕНТА УПЛОТНИТЕЛЬНАЯ</v>
          </cell>
        </row>
        <row r="4049">
          <cell r="B4049" t="str">
            <v>ЛЕНТА ФУМ В РУЛОНАХ</v>
          </cell>
        </row>
        <row r="4050">
          <cell r="B4050" t="str">
            <v>ЛЕНТА ЧИСТЯЩАЯ ДЛЯ КОННЕКТОРА</v>
          </cell>
        </row>
        <row r="4051">
          <cell r="B4051" t="str">
            <v>ЛЕРКА ТРУБНАЯ РАЗНАЯ</v>
          </cell>
        </row>
        <row r="4052">
          <cell r="B4052" t="str">
            <v>ЛЕСКА</v>
          </cell>
        </row>
        <row r="4053">
          <cell r="B4053" t="str">
            <v>ЛЕСОМАТЕРИАЛ (ПИЛОМАТЕРИАЛ)</v>
          </cell>
        </row>
        <row r="4054">
          <cell r="B4054" t="str">
            <v>ЛЕСТНИЦА</v>
          </cell>
        </row>
        <row r="4055">
          <cell r="B4055" t="str">
            <v>ЛЕСТНИЦА ВЫСОТОЙ 3М</v>
          </cell>
        </row>
        <row r="4056">
          <cell r="B4056" t="str">
            <v>ЛЕСТНИЦА ВЫСОТОЙ 6-7М</v>
          </cell>
        </row>
        <row r="4057">
          <cell r="B4057" t="str">
            <v>ЛЕСТНИЦА ДЕРЕВЯННАЯ</v>
          </cell>
        </row>
        <row r="4058">
          <cell r="B4058" t="str">
            <v>ЛЕСТНИЦА МЕТАЛЛИЧЕСКАЯ</v>
          </cell>
        </row>
        <row r="4059">
          <cell r="B4059" t="str">
            <v>ЛЕСТНИЦА СТЕКЛОПЛАСТИКОВАЯ Д/Э</v>
          </cell>
        </row>
        <row r="4060">
          <cell r="B4060" t="str">
            <v>ЛЕФЛЕТ</v>
          </cell>
        </row>
        <row r="4061">
          <cell r="B4061" t="str">
            <v>ЛИМОН</v>
          </cell>
        </row>
        <row r="4062">
          <cell r="B4062" t="str">
            <v>ЛИНЕЙКА</v>
          </cell>
        </row>
        <row r="4063">
          <cell r="B4063" t="str">
            <v>ЛИНЕЙКА СКАН-АЯ В СБОРЕ С РЕДУКТОРОМ</v>
          </cell>
        </row>
        <row r="4064">
          <cell r="B4064" t="str">
            <v>ЛИНОЛЕУМ</v>
          </cell>
        </row>
        <row r="4065">
          <cell r="B4065" t="str">
            <v>ЛИНОЛЕУМ АНТИСТАТИЧЕСКИЙ</v>
          </cell>
        </row>
        <row r="4066">
          <cell r="B4066" t="str">
            <v>ЛИНОЛЕУМ КОММЕРЧЕСКИЙ</v>
          </cell>
        </row>
        <row r="4067">
          <cell r="B4067" t="str">
            <v>ЛИСТ АСБЕСТОЦЕМЕНТНЫЙ</v>
          </cell>
        </row>
        <row r="4068">
          <cell r="B4068" t="str">
            <v>ЛИСТ ГИПСОКАРТОННЫЙ</v>
          </cell>
        </row>
        <row r="4069">
          <cell r="B4069" t="str">
            <v>ЛИСТ ГИПСОКАРТОННЫЙ ВЛАГОСТОЙКИЙ</v>
          </cell>
        </row>
        <row r="4070">
          <cell r="B4070" t="str">
            <v>ЛИСТ ГИПСОКАРТОННЫЙ ГКЛ 12,5</v>
          </cell>
        </row>
        <row r="4071">
          <cell r="B4071" t="str">
            <v>ЛИСТ ГИПСОКАРТОННЫЙ ГКЛВ 12,5</v>
          </cell>
        </row>
        <row r="4072">
          <cell r="B4072" t="str">
            <v>ЛИСТ ЖЕСТЯНОЙ ОЦИНКОВАННЫЙ</v>
          </cell>
        </row>
        <row r="4073">
          <cell r="B4073" t="str">
            <v>ЛИСТ МЕТАЛЛИЧЕСКИЙ</v>
          </cell>
        </row>
        <row r="4074">
          <cell r="B4074" t="str">
            <v>ЛИСТ ОЦИНКОВАННЫЙ 1</v>
          </cell>
        </row>
        <row r="4075">
          <cell r="B4075" t="str">
            <v>ЛИСТ ОЦИНКОВАННЫЙ</v>
          </cell>
        </row>
        <row r="4076">
          <cell r="B4076" t="str">
            <v>ЛИСТ ПРОФИЛЬНЫЙ</v>
          </cell>
        </row>
        <row r="4077">
          <cell r="B4077" t="str">
            <v>ЛИСТ ПРОФИЛЬНЫЙ ОЦИНКОВАННЫЙ</v>
          </cell>
        </row>
        <row r="4078">
          <cell r="B4078" t="str">
            <v>ЛИСТ ПУТЕВОЙ ГРУЗОВЫХ АВТОМАШИН 1</v>
          </cell>
        </row>
        <row r="4079">
          <cell r="B4079" t="str">
            <v>ЛИСТ ПУТЕВОЙ ГРУЗОВЫХ АВТОМАШИН 2</v>
          </cell>
        </row>
        <row r="4080">
          <cell r="B4080" t="str">
            <v>ЛИСТ ПУТЕВОЙ ЛЕГКОВЫХ АВТОМАШИН</v>
          </cell>
        </row>
        <row r="4081">
          <cell r="B4081" t="str">
            <v>ЛИСТ ПУТЕВОЙ ЛЕГОВЫХ АВТОМАШИН</v>
          </cell>
        </row>
        <row r="4082">
          <cell r="B4082" t="str">
            <v>ЛИСТ СТАЛЬНОЙ</v>
          </cell>
        </row>
        <row r="4083">
          <cell r="B4083" t="str">
            <v>ЛИСТ СТАЛЬНОЙ 0.5ММ-1.25М</v>
          </cell>
        </row>
        <row r="4084">
          <cell r="B4084" t="str">
            <v>ЛИСТ СТАЛЬНОЙ 10ММ</v>
          </cell>
        </row>
        <row r="4085">
          <cell r="B4085" t="str">
            <v>ЛИСТОВКА 1</v>
          </cell>
        </row>
        <row r="4086">
          <cell r="B4086" t="str">
            <v>ЛИСТОВКА 2</v>
          </cell>
        </row>
        <row r="4087">
          <cell r="B4087" t="str">
            <v>ЛИСТОВКА А4</v>
          </cell>
        </row>
        <row r="4088">
          <cell r="B4088" t="str">
            <v>ЛИСТОВКА А5</v>
          </cell>
        </row>
        <row r="4089">
          <cell r="B4089" t="str">
            <v>ЛИТЕРАТУРА ПО БУХГАЛТЕРСКОМУ УЧЕТУ</v>
          </cell>
        </row>
        <row r="4090">
          <cell r="B4090" t="str">
            <v>ЛИТЕРАТУРА ПО ИТ</v>
          </cell>
        </row>
        <row r="4091">
          <cell r="B4091" t="str">
            <v>ЛИТЕРАТУРА ПО ОТ И ТБ</v>
          </cell>
        </row>
        <row r="4092">
          <cell r="B4092" t="str">
            <v>ЛИТЕРАТУРА СПЕЦИАЛЬНАЯ</v>
          </cell>
        </row>
        <row r="4093">
          <cell r="B4093" t="str">
            <v>ЛИТЕРАТУРА СПРАВОЧНАЯ</v>
          </cell>
        </row>
        <row r="4094">
          <cell r="B4094" t="str">
            <v>ЛИТЕРАТУРА ТЕХНИЧЕСКАЯ</v>
          </cell>
        </row>
        <row r="4095">
          <cell r="B4095" t="str">
            <v>ЛИТЕРАТУРА ЮРИДИЧЕСКАЯ</v>
          </cell>
        </row>
        <row r="4096">
          <cell r="B4096" t="str">
            <v>ЛИТОЛ-24</v>
          </cell>
        </row>
        <row r="4097">
          <cell r="B4097" t="str">
            <v>ЛИФЛЕТ</v>
          </cell>
        </row>
        <row r="4098">
          <cell r="B4098" t="str">
            <v>ЛИФЛЕТИНГ</v>
          </cell>
        </row>
        <row r="4099">
          <cell r="B4099" t="str">
            <v>ЛИЦ.НА АНТИВИР.ПО СР.ДЕЙСТВИЯ МЕНЕЕ 1 ГО</v>
          </cell>
        </row>
        <row r="4100">
          <cell r="B4100" t="str">
            <v>ЛИЦ.НА ПО СР.ДЕЙСТВИЯ ДО 1 ГОДА</v>
          </cell>
        </row>
        <row r="4101">
          <cell r="B4101" t="str">
            <v>ЛОДКА РЕЗИНОВАЯ</v>
          </cell>
        </row>
        <row r="4102">
          <cell r="B4102" t="str">
            <v>ЛОЖКА СТОЛОВАЯ</v>
          </cell>
        </row>
        <row r="4103">
          <cell r="B4103" t="str">
            <v>ЛОЖКА ЧАЙНАЯ</v>
          </cell>
        </row>
        <row r="4104">
          <cell r="B4104" t="str">
            <v>ЛОМ 1</v>
          </cell>
        </row>
        <row r="4105">
          <cell r="B4105" t="str">
            <v>ЛОМ 2</v>
          </cell>
        </row>
        <row r="4106">
          <cell r="B4106" t="str">
            <v>ЛОМ С МЕДНЫМ НАКОНЕЧНИКОМ</v>
          </cell>
        </row>
        <row r="4107">
          <cell r="B4107" t="str">
            <v>ЛОПАСТЬ ВЕНТИЛЯТОРА DAMAS</v>
          </cell>
        </row>
        <row r="4108">
          <cell r="B4108" t="str">
            <v>ЛОПАТА СНЕГОУБОРОЧНАЯ</v>
          </cell>
        </row>
        <row r="4109">
          <cell r="B4109" t="str">
            <v>ЛОПАТА СОВКОВАЯ</v>
          </cell>
        </row>
        <row r="4110">
          <cell r="B4110" t="str">
            <v>ЛОПАТА СОВКОВАЯ С ЧЕРЕНКОМ</v>
          </cell>
        </row>
        <row r="4111">
          <cell r="B4111" t="str">
            <v>ЛОПАТА ШТЫКОВАЯ</v>
          </cell>
        </row>
        <row r="4112">
          <cell r="B4112" t="str">
            <v>ЛОПАТКА</v>
          </cell>
        </row>
        <row r="4113">
          <cell r="B4113" t="str">
            <v>ЛОТОК ВЕРТИКАЛЬНЫЙ</v>
          </cell>
        </row>
        <row r="4114">
          <cell r="B4114" t="str">
            <v>ЛОТОК ГОРИЗОНТАЛЬНЫЙ</v>
          </cell>
        </row>
        <row r="4115">
          <cell r="B4115" t="str">
            <v>ЛОТОК ЖЕЛЕЗОБЕТОННЫЙ</v>
          </cell>
        </row>
        <row r="4116">
          <cell r="B4116" t="str">
            <v>ЛОТОК КАБЕЛЬНЫЙ 1</v>
          </cell>
        </row>
        <row r="4117">
          <cell r="B4117" t="str">
            <v>ЛОТОК КАБЕЛЬНЫЙ</v>
          </cell>
        </row>
        <row r="4118">
          <cell r="B4118" t="str">
            <v>ЛОТОК КАБЕЛЬНЫЙ ЛЕСТНИЧНЫЙ L-3М W-400</v>
          </cell>
        </row>
        <row r="4119">
          <cell r="B4119" t="str">
            <v>ЛОТОК ПРЯМОЙ</v>
          </cell>
        </row>
        <row r="4120">
          <cell r="B4120" t="str">
            <v>ЛОТОК СЕКЦИОННЫЙ ВЕРТИКАЛЬНЫЙ</v>
          </cell>
        </row>
        <row r="4121">
          <cell r="B4121" t="str">
            <v>ЛОТОК СТАНДАРТА ETSI Д/УКЛАДКИ ПАТЧКОРД.</v>
          </cell>
        </row>
        <row r="4122">
          <cell r="B4122" t="str">
            <v>ЛУКОЙЛ-СТАНДАРТ 10W-30 SF/CC</v>
          </cell>
        </row>
        <row r="4123">
          <cell r="B4123" t="str">
            <v>ЛУКОЙЛ-СТАНДАРТ 10W-40 SF/CC</v>
          </cell>
        </row>
        <row r="4124">
          <cell r="B4124" t="str">
            <v>ЛУКОЙЛ-СТАНДАРТ 15W-40 SF/CC</v>
          </cell>
        </row>
        <row r="4125">
          <cell r="B4125" t="str">
            <v>ЛУКОЙЛ-СУПЕР 10W-40 SG/CD</v>
          </cell>
        </row>
        <row r="4126">
          <cell r="B4126" t="str">
            <v>ЛУКОЙЛ-СУПЕР 15W-40 SG/CD</v>
          </cell>
        </row>
        <row r="4127">
          <cell r="B4127" t="str">
            <v>ЛУПА</v>
          </cell>
        </row>
        <row r="4128">
          <cell r="B4128" t="str">
            <v>ЛУПА НАСТОЛЬНАЯ</v>
          </cell>
        </row>
        <row r="4129">
          <cell r="B4129" t="str">
            <v>ЛЮК ЛЕГКОГО ТИПА С ЗАПИРАЮЩЕЙСЯ КРЫШКОЙ</v>
          </cell>
        </row>
        <row r="4130">
          <cell r="B4130" t="str">
            <v>ЛЮК П/Э С КРЫШКОЙ ЛЕГК.ТИПА С ЗАПОР.УСТР</v>
          </cell>
        </row>
        <row r="4131">
          <cell r="B4131" t="str">
            <v>ЛЮК П/Э С КРЫШКОЙ ТЯЖЕЛ.ТИПА С ЗАПОР.УСТ</v>
          </cell>
        </row>
        <row r="4132">
          <cell r="B4132" t="str">
            <v>ЛЮК П/Э ТВЕРДЫЙ ТПЛ-5</v>
          </cell>
        </row>
        <row r="4133">
          <cell r="B4133" t="str">
            <v>ЛЮК ПЛАСТИКОВЫЙ УНИВЕР.С ЗАПОРНЫМ УСТР.</v>
          </cell>
        </row>
        <row r="4134">
          <cell r="B4134" t="str">
            <v>ЛЮК ПОЛИМЕРНЫЙ ЛП-3</v>
          </cell>
        </row>
        <row r="4135">
          <cell r="B4135" t="str">
            <v>ЛЮК СРЕДНЕГО ТИПА ЗАПИРАЮЩИЙСЯ</v>
          </cell>
        </row>
        <row r="4136">
          <cell r="B4136" t="str">
            <v>ЛЮК ТЯЖЕЛОГО ТИПА С ЗАПИРАЮЩЕЙСЯ КРЫШКОЙ</v>
          </cell>
        </row>
        <row r="4137">
          <cell r="B4137" t="str">
            <v>ЛЮК ТЯЖЕЛЫЙ МАГИСТРАЛЬНЫЙ ЗАПИРАЮЩИЙСЯ</v>
          </cell>
        </row>
        <row r="4138">
          <cell r="B4138" t="str">
            <v>ЛЮК ЧУГУННЫЙ</v>
          </cell>
        </row>
        <row r="4139">
          <cell r="B4139" t="str">
            <v>ЛЮК ЧУГУННЫЙ ЛЕГКОГО ТИПА</v>
          </cell>
        </row>
        <row r="4140">
          <cell r="B4140" t="str">
            <v>ЛЮК ЧУГУННЫЙ ТЯЖЕЛОГО ТИПА</v>
          </cell>
        </row>
        <row r="4141">
          <cell r="B4141" t="str">
            <v>ЛЮК.КАБ.КОЛОДЦА ПОЛИМЕРНО-ПЕСЧАНЫЙ ЛЕГ.Т</v>
          </cell>
        </row>
        <row r="4142">
          <cell r="B4142" t="str">
            <v>ЛЮК.КАБ.КОЛОДЦА ПОЛИМЕРНО-ПЕСЧАНЫЙ ТЯЖ.Т</v>
          </cell>
        </row>
        <row r="4143">
          <cell r="B4143" t="str">
            <v>ЛЮКОИСКАТЕЛЬ</v>
          </cell>
        </row>
        <row r="4144">
          <cell r="B4144" t="str">
            <v>ЛЮСТРА</v>
          </cell>
        </row>
        <row r="4145">
          <cell r="B4145" t="str">
            <v>МАГАЗИН ДЛЯ РАЗМЕЩЕНИЯ 10 РАЗРАДНИКОВ</v>
          </cell>
        </row>
        <row r="4146">
          <cell r="B4146" t="str">
            <v>МАГАЗИН ЗАЩИТЫ С РАЗРЯДНИКАМИ</v>
          </cell>
        </row>
        <row r="4147">
          <cell r="B4147" t="str">
            <v>МАГНЕТО ПД</v>
          </cell>
        </row>
        <row r="4148">
          <cell r="B4148" t="str">
            <v>МАГНИТ</v>
          </cell>
        </row>
        <row r="4149">
          <cell r="B4149" t="str">
            <v>МАГНИТ СУВЕНИРНЫЙ</v>
          </cell>
        </row>
        <row r="4150">
          <cell r="B4150" t="str">
            <v>МАГНИТОЛА</v>
          </cell>
        </row>
        <row r="4151">
          <cell r="B4151" t="str">
            <v>МАЙКА</v>
          </cell>
        </row>
        <row r="4152">
          <cell r="B4152" t="str">
            <v>МАКЕТ РЕКЛАМНЫЙ</v>
          </cell>
        </row>
        <row r="4153">
          <cell r="B4153" t="str">
            <v>МАНЖЕТ УАЗ</v>
          </cell>
        </row>
        <row r="4154">
          <cell r="B4154" t="str">
            <v>МАНЖЕТА ВАЗ</v>
          </cell>
        </row>
        <row r="4155">
          <cell r="B4155" t="str">
            <v>МАНЖЕТА П/Э</v>
          </cell>
        </row>
        <row r="4156">
          <cell r="B4156" t="str">
            <v>МАНЖЕТА ТЕРМОУСАЖИВАЕМАЯ</v>
          </cell>
        </row>
        <row r="4157">
          <cell r="B4157" t="str">
            <v>МАНИПУЛЯТОР МЫШЬ</v>
          </cell>
        </row>
        <row r="4158">
          <cell r="B4158" t="str">
            <v>МАНИПУЛЯТОР МЫШЬ PS/2</v>
          </cell>
        </row>
        <row r="4159">
          <cell r="B4159" t="str">
            <v>МАНИПУЛЯТОР МЫШЬ ОПТИЧЕСКАЯ PS/2</v>
          </cell>
        </row>
        <row r="4160">
          <cell r="B4160" t="str">
            <v>МАНИПУЛЯТОР МЫШЬ ОПТИЧЕСКАЯ USB 1</v>
          </cell>
        </row>
        <row r="4161">
          <cell r="B4161" t="str">
            <v>МАНИПУЛЯТОР МЫШЬ ОПТИЧЕСКАЯ USB</v>
          </cell>
        </row>
        <row r="4162">
          <cell r="B4162" t="str">
            <v>МАНИФОЛЬД (БЛОК МАНОМЕТРОВ)</v>
          </cell>
        </row>
        <row r="4163">
          <cell r="B4163" t="str">
            <v>МАНОМЕТР ДАВЛЕНИЯ МГП-1М</v>
          </cell>
        </row>
        <row r="4164">
          <cell r="B4164" t="str">
            <v>МАНОМЕТР МТП-100</v>
          </cell>
        </row>
        <row r="4165">
          <cell r="B4165" t="str">
            <v>МАРЗАН ДЛЯ IDEAL 3915/95</v>
          </cell>
        </row>
        <row r="4166">
          <cell r="B4166" t="str">
            <v>МАРКА</v>
          </cell>
        </row>
        <row r="4167">
          <cell r="B4167" t="str">
            <v>МАРКА ПОЧТОВАЯ 100 ТЕНГЕ</v>
          </cell>
        </row>
        <row r="4168">
          <cell r="B4168" t="str">
            <v>МАРКА ПОЧТОВАЯ 200 ТЕНГЕ</v>
          </cell>
        </row>
        <row r="4169">
          <cell r="B4169" t="str">
            <v>МАРКА ПОЧТОВАЯ 50 ТЕНГЕ</v>
          </cell>
        </row>
        <row r="4170">
          <cell r="B4170" t="str">
            <v>МАРКА ПОЧТОВАЯ 60 ТЕНГЕ</v>
          </cell>
        </row>
        <row r="4171">
          <cell r="B4171" t="str">
            <v>МАРКА ПОЧТОВАЯ 80 ТЕНГЕ</v>
          </cell>
        </row>
        <row r="4172">
          <cell r="B4172" t="str">
            <v>МАРКА ПОЧТОВАЯ ДО 10 ТЕНГЕ</v>
          </cell>
        </row>
        <row r="4173">
          <cell r="B4173" t="str">
            <v>МАРКА ПОЧТОВАЯ ДО 20 ТЕНГЕ</v>
          </cell>
        </row>
        <row r="4174">
          <cell r="B4174" t="str">
            <v>МАРКА ПОЧТОВАЯ ДО 40 ТЕНГЕ</v>
          </cell>
        </row>
        <row r="4175">
          <cell r="B4175" t="str">
            <v>МАРКЕР</v>
          </cell>
        </row>
        <row r="4176">
          <cell r="B4176" t="str">
            <v>МАРКЕР ВОДОСТОЙКИЙ</v>
          </cell>
        </row>
        <row r="4177">
          <cell r="B4177" t="str">
            <v>МАРКЕР ДЛЯ ДОСКИ</v>
          </cell>
        </row>
        <row r="4178">
          <cell r="B4178" t="str">
            <v>МАРКЕР ДЛЯ НАНЕСЕНИЯ НАДПИСИ</v>
          </cell>
        </row>
        <row r="4179">
          <cell r="B4179" t="str">
            <v>МАРКЕР КАБЕЛЬНЫЙ ПЛОСКИЙ</v>
          </cell>
        </row>
        <row r="4180">
          <cell r="B4180" t="str">
            <v>МАРКЕР ПЕРМАНЕНТНЫЙ</v>
          </cell>
        </row>
        <row r="4181">
          <cell r="B4181" t="str">
            <v>МАРКЕР ТЕКСТОВЫЙ</v>
          </cell>
        </row>
        <row r="4182">
          <cell r="B4182" t="str">
            <v>МАРКЕР ШАРОВЫЙ</v>
          </cell>
        </row>
        <row r="4183">
          <cell r="B4183" t="str">
            <v>МАРКЕТИНГОВЫЕ ИССЛЕДОВАНИЯ</v>
          </cell>
        </row>
        <row r="4184">
          <cell r="B4184" t="str">
            <v>МАРЛЯ</v>
          </cell>
        </row>
        <row r="4185">
          <cell r="B4185" t="str">
            <v>МАРШРУТИЗАТОР APD-8</v>
          </cell>
        </row>
        <row r="4186">
          <cell r="B4186" t="str">
            <v>МАРШРУТИЗАТОР CISCO</v>
          </cell>
        </row>
        <row r="4187">
          <cell r="B4187" t="str">
            <v>МАСКА ЗАЩИТНАЯ</v>
          </cell>
        </row>
        <row r="4188">
          <cell r="B4188" t="str">
            <v>МАСКА ЗАЩИТНАЯ, МЕДИЦИНСКАЯ</v>
          </cell>
        </row>
        <row r="4189">
          <cell r="B4189" t="str">
            <v>МАСКА МЕДИЦИНСКАЯ МАРЛЕВАЯ</v>
          </cell>
        </row>
        <row r="4190">
          <cell r="B4190" t="str">
            <v>МАСКА СВАРОЧНАЯ</v>
          </cell>
        </row>
        <row r="4191">
          <cell r="B4191" t="str">
            <v>МАСЛО ACD 68</v>
          </cell>
        </row>
        <row r="4192">
          <cell r="B4192" t="str">
            <v>МАСЛО LT 32 SOLEST</v>
          </cell>
        </row>
        <row r="4193">
          <cell r="B4193" t="str">
            <v>МАСЛО ВЕРЕТЕННОЕ</v>
          </cell>
        </row>
        <row r="4194">
          <cell r="B4194" t="str">
            <v>МАСЛО ВМГЗ</v>
          </cell>
        </row>
        <row r="4195">
          <cell r="B4195" t="str">
            <v>МАСЛО ГИДРАВЛИЧЕСКОЕ LUXOIL</v>
          </cell>
        </row>
        <row r="4196">
          <cell r="B4196" t="str">
            <v>МАСЛО ГИДРАВЛИЧЕСКОЕ МГЕ-46В</v>
          </cell>
        </row>
        <row r="4197">
          <cell r="B4197" t="str">
            <v>МАСЛО ДИЗЕЛЬНОЕ</v>
          </cell>
        </row>
        <row r="4198">
          <cell r="B4198" t="str">
            <v>МАСЛО ДЛЯ СМАЗКИ БЫТОВЫХ ПРИБОРОВ</v>
          </cell>
        </row>
        <row r="4199">
          <cell r="B4199" t="str">
            <v>МАСЛО И-20А</v>
          </cell>
        </row>
        <row r="4200">
          <cell r="B4200" t="str">
            <v>МАСЛО И-40А</v>
          </cell>
        </row>
        <row r="4201">
          <cell r="B4201" t="str">
            <v>МАСЛО КОМПРЕССОРНОЕ RL32CF</v>
          </cell>
        </row>
        <row r="4202">
          <cell r="B4202" t="str">
            <v>МАСЛО КОМПРЕССОРНОЕ SUNISO 4GS</v>
          </cell>
        </row>
        <row r="4203">
          <cell r="B4203" t="str">
            <v>МАСЛО КОМПРЕССОРНОЕ КС-19</v>
          </cell>
        </row>
        <row r="4204">
          <cell r="B4204" t="str">
            <v>МАСЛО М-10-Г2 30 CC</v>
          </cell>
        </row>
        <row r="4205">
          <cell r="B4205" t="str">
            <v>МАСЛО М-10-Г2(К) 30 CC</v>
          </cell>
        </row>
        <row r="4206">
          <cell r="B4206" t="str">
            <v>МАСЛО М-10-Д(М) 30 CD</v>
          </cell>
        </row>
        <row r="4207">
          <cell r="B4207" t="str">
            <v>МАСЛО М-14-В2</v>
          </cell>
        </row>
        <row r="4208">
          <cell r="B4208" t="str">
            <v>МАСЛО М-8-В 20W20 SD/CB</v>
          </cell>
        </row>
        <row r="4209">
          <cell r="B4209" t="str">
            <v>МАСЛО М-8-Г2 20W CB</v>
          </cell>
        </row>
        <row r="4210">
          <cell r="B4210" t="str">
            <v>МАСЛО МОТО 2Т(МГД14М)</v>
          </cell>
        </row>
        <row r="4211">
          <cell r="B4211" t="str">
            <v>МАСЛО МОТОРНОЕ  М-8 БЕНЗИН</v>
          </cell>
        </row>
        <row r="4212">
          <cell r="B4212" t="str">
            <v>МАСЛО МОТОРНОЕ 10W-40 БЕНЗИН FASTROIL</v>
          </cell>
        </row>
        <row r="4213">
          <cell r="B4213" t="str">
            <v>МАСЛО МОТОРНОЕ 10W-40 ДИЗЕЛЬ FASTROIL</v>
          </cell>
        </row>
        <row r="4214">
          <cell r="B4214" t="str">
            <v>МАСЛО МОТОРНОЕ 15W-40 БЕНЗИН HILL</v>
          </cell>
        </row>
        <row r="4215">
          <cell r="B4215" t="str">
            <v>МАСЛО МОТОРНОЕ 15W-40 ДИЕЗЛЬ HILL</v>
          </cell>
        </row>
        <row r="4216">
          <cell r="B4216" t="str">
            <v>МАСЛО МОТОРНОЕ 5W-40 БЕНЗИН FASTROIL</v>
          </cell>
        </row>
        <row r="4217">
          <cell r="B4217" t="str">
            <v>МАСЛО МОТОРНОЕ ELF 15W-50</v>
          </cell>
        </row>
        <row r="4218">
          <cell r="B4218" t="str">
            <v>МАСЛО МОТОРНОЕ GTX 15W-40</v>
          </cell>
        </row>
        <row r="4219">
          <cell r="B4219" t="str">
            <v>МАСЛО МОТОРНОЕ RX 15W-40</v>
          </cell>
        </row>
        <row r="4220">
          <cell r="B4220" t="str">
            <v>МАСЛО МОТОРНОЕ SAE 0W-40</v>
          </cell>
        </row>
        <row r="4221">
          <cell r="B4221" t="str">
            <v>МАСЛО МОТОРНОЕ SAE 10W</v>
          </cell>
        </row>
        <row r="4222">
          <cell r="B4222" t="str">
            <v>МАСЛО МОТОРНОЕ SAE 10W-30</v>
          </cell>
        </row>
        <row r="4223">
          <cell r="B4223" t="str">
            <v>МАСЛО МОТОРНОЕ SAE 10W-40</v>
          </cell>
        </row>
        <row r="4224">
          <cell r="B4224" t="str">
            <v>МАСЛО МОТОРНОЕ SAE 15W-40</v>
          </cell>
        </row>
        <row r="4225">
          <cell r="B4225" t="str">
            <v>МАСЛО МОТОРНОЕ SAE 40W</v>
          </cell>
        </row>
        <row r="4226">
          <cell r="B4226" t="str">
            <v>МАСЛО МОТОРНОЕ SAE 5W-30</v>
          </cell>
        </row>
        <row r="4227">
          <cell r="B4227" t="str">
            <v>МАСЛО МОТОРНОЕ SAE 5W-40</v>
          </cell>
        </row>
        <row r="4228">
          <cell r="B4228" t="str">
            <v>МАСЛО МОТОРНОЕ VISCO 2000 DIESEL</v>
          </cell>
        </row>
        <row r="4229">
          <cell r="B4229" t="str">
            <v>МАСЛО МОТОРНОЕ VISCO 7000 TURBO DIESEL</v>
          </cell>
        </row>
        <row r="4230">
          <cell r="B4230" t="str">
            <v>МАСЛО МОТОРНОЕ ДЛЯ БА, ДГА 10W-40</v>
          </cell>
        </row>
        <row r="4231">
          <cell r="B4231" t="str">
            <v>МАСЛО МОТОРНОЕ ДЛЯ БА, ДГА 15W-40</v>
          </cell>
        </row>
        <row r="4232">
          <cell r="B4232" t="str">
            <v>МАСЛО МОТОРНОЕ ДЛЯ БА, ДГА 5W-30</v>
          </cell>
        </row>
        <row r="4233">
          <cell r="B4233" t="str">
            <v>МАСЛО МОТОРНОЕ ЛЮКС-4 10W-40</v>
          </cell>
        </row>
        <row r="4234">
          <cell r="B4234" t="str">
            <v>МАСЛО МОТОРНОЕ М-10Г2</v>
          </cell>
        </row>
        <row r="4235">
          <cell r="B4235" t="str">
            <v>МАСЛО МОТОРНОЕ М-10Г2К 1</v>
          </cell>
        </row>
        <row r="4236">
          <cell r="B4236" t="str">
            <v>МАСЛО МОТОРНОЕ М-10Г2К 2</v>
          </cell>
        </row>
        <row r="4237">
          <cell r="B4237" t="str">
            <v>МАСЛО МОТОРНОЕ М-10ДМ</v>
          </cell>
        </row>
        <row r="4238">
          <cell r="B4238" t="str">
            <v>МАСЛО МОТОРНОЕ М-8В</v>
          </cell>
        </row>
        <row r="4239">
          <cell r="B4239" t="str">
            <v>МАСЛО МОТОРНОЕ М-8Г2</v>
          </cell>
        </row>
        <row r="4240">
          <cell r="B4240" t="str">
            <v>МАСЛО МОТОРНОЕ МС-20П</v>
          </cell>
        </row>
        <row r="4241">
          <cell r="B4241" t="str">
            <v>МАСЛО МОТОРНОЕ СИНТЕТИЧ.5W40 ДЛЯ БЕНЗ.ДВ</v>
          </cell>
        </row>
        <row r="4242">
          <cell r="B4242" t="str">
            <v>МАСЛО МОТОРНОЕ УЛЬТРА 5W-40</v>
          </cell>
        </row>
        <row r="4243">
          <cell r="B4243" t="str">
            <v>МАСЛО МС-20</v>
          </cell>
        </row>
        <row r="4244">
          <cell r="B4244" t="str">
            <v>МАСЛО ПРОМЫВОЧНОЕ ЭКОЙЛ-ПМ</v>
          </cell>
        </row>
        <row r="4245">
          <cell r="B4245" t="str">
            <v>МАСЛО ТМ-5 85W-90</v>
          </cell>
        </row>
        <row r="4246">
          <cell r="B4246" t="str">
            <v>МАСЛО ТРАНСМИС.ATF</v>
          </cell>
        </row>
        <row r="4247">
          <cell r="B4247" t="str">
            <v>МАСЛО ТРАНСМИС.SAE 75W-90</v>
          </cell>
        </row>
        <row r="4248">
          <cell r="B4248" t="str">
            <v>МАСЛО ТРАНСМИС.SAE 80W-85</v>
          </cell>
        </row>
        <row r="4249">
          <cell r="B4249" t="str">
            <v>МАСЛО ТРАНСМИС.SAE 80W-90</v>
          </cell>
        </row>
        <row r="4250">
          <cell r="B4250" t="str">
            <v>МАСЛО ТРАНСМИССИОННОЕ ТАД-17И 1</v>
          </cell>
        </row>
        <row r="4251">
          <cell r="B4251" t="str">
            <v>МАСЛО ТРАНСМИССИОННОЕ ТАД-17И 2</v>
          </cell>
        </row>
        <row r="4252">
          <cell r="B4252" t="str">
            <v>МАСЛО ТРАНСМИССИОННОЕ ТМ5</v>
          </cell>
        </row>
        <row r="4253">
          <cell r="B4253" t="str">
            <v>МАСЛО ТРАНСМИССИОННОЕ ТЭП-15</v>
          </cell>
        </row>
        <row r="4254">
          <cell r="B4254" t="str">
            <v>МАСЛО ТРАНСФОРМАТОРНОЕ</v>
          </cell>
        </row>
        <row r="4255">
          <cell r="B4255" t="str">
            <v>МАСЛО ХОЛОДИЛЬНОЕ«SUNISO»4GS-300</v>
          </cell>
        </row>
        <row r="4256">
          <cell r="B4256" t="str">
            <v>МАСЛЯННЫЙ НАСОС ВАЗ-21213</v>
          </cell>
        </row>
        <row r="4257">
          <cell r="B4257" t="str">
            <v>МАССА БИТУМНАЯ</v>
          </cell>
        </row>
        <row r="4258">
          <cell r="B4258" t="str">
            <v>МАССА КАБЕЛЬНАЯ</v>
          </cell>
        </row>
        <row r="4259">
          <cell r="B4259" t="str">
            <v>МАСТЕР ПЛЕНКА ДЛЯ РИЗОГРАФА</v>
          </cell>
        </row>
        <row r="4260">
          <cell r="B4260" t="str">
            <v>МАСТЕР ПЛЕНКА РИЗОГРАФА RN2100 A4</v>
          </cell>
        </row>
        <row r="4261">
          <cell r="B4261" t="str">
            <v>МАСТЕРОК</v>
          </cell>
        </row>
        <row r="4262">
          <cell r="B4262" t="str">
            <v>МАСТИКА</v>
          </cell>
        </row>
        <row r="4263">
          <cell r="B4263" t="str">
            <v>МАСТИКА БИТУМНАЯ</v>
          </cell>
        </row>
        <row r="4264">
          <cell r="B4264" t="str">
            <v>МАТЕРИАЛ ИНСТАЛЛЯЦИОННЫЙ Д/DWDM</v>
          </cell>
        </row>
        <row r="4265">
          <cell r="B4265" t="str">
            <v>МАТЕРИАЛЬНЫЙ ЯРЛЫК</v>
          </cell>
        </row>
        <row r="4266">
          <cell r="B4266" t="str">
            <v>МАТЕРИНСКАЯ ПЛАТА LGA 1151</v>
          </cell>
        </row>
        <row r="4267">
          <cell r="B4267" t="str">
            <v>МАТЕРИНСКАЯ ПЛАТА ДЛЯ ИНФ.КИОСКА</v>
          </cell>
        </row>
        <row r="4268">
          <cell r="B4268" t="str">
            <v>МАТРАЦ</v>
          </cell>
        </row>
        <row r="4269">
          <cell r="B4269" t="str">
            <v>МАТРАЦ НАДУВНОЙ</v>
          </cell>
        </row>
        <row r="4270">
          <cell r="B4270" t="str">
            <v>МАТРИЦА КОММУТАЦИИ NPT-1020/NPT-1021</v>
          </cell>
        </row>
        <row r="4271">
          <cell r="B4271" t="str">
            <v>МАТРИЦА КОММУТАЦИИ NPT-1200</v>
          </cell>
        </row>
        <row r="4272">
          <cell r="B4272" t="str">
            <v>МАТРИЦА КОММУТАЦИИ NPT-1300</v>
          </cell>
        </row>
        <row r="4273">
          <cell r="B4273" t="str">
            <v>МАТРИЦА СВЕТОДИОДНАЯ</v>
          </cell>
        </row>
        <row r="4274">
          <cell r="B4274" t="str">
            <v>МАТРИЦА ЭКРАННАЯ ДЛЯ НОУТБУКА</v>
          </cell>
        </row>
        <row r="4275">
          <cell r="B4275" t="str">
            <v>МАХОВИК ВАЗ-2106</v>
          </cell>
        </row>
        <row r="4276">
          <cell r="B4276" t="str">
            <v>МАХОВИК ВАЗ-21213</v>
          </cell>
        </row>
        <row r="4277">
          <cell r="B4277" t="str">
            <v>МАХОВИК ГАЗ-3302</v>
          </cell>
        </row>
        <row r="4278">
          <cell r="B4278" t="str">
            <v>МАХОВИК ГАЗ-53</v>
          </cell>
        </row>
        <row r="4279">
          <cell r="B4279" t="str">
            <v>МАХОВИК МТЗ</v>
          </cell>
        </row>
        <row r="4280">
          <cell r="B4280" t="str">
            <v>МАХОВИК УАЗ</v>
          </cell>
        </row>
        <row r="4281">
          <cell r="B4281" t="str">
            <v>МАШИНА СТИРАЛЬНАЯ</v>
          </cell>
        </row>
        <row r="4282">
          <cell r="B4282" t="str">
            <v>МАШИНА УГЛОШЛИФОВАЛЬНАЯ</v>
          </cell>
        </row>
        <row r="4283">
          <cell r="B4283" t="str">
            <v>МАШИНА УГЛОШЛИФОВАЛЬНАЯ 1.5КВТ</v>
          </cell>
        </row>
        <row r="4284">
          <cell r="B4284" t="str">
            <v>МЕД</v>
          </cell>
        </row>
        <row r="4285">
          <cell r="B4285" t="str">
            <v>МЕДАЛЬ</v>
          </cell>
        </row>
        <row r="4286">
          <cell r="B4286" t="str">
            <v>МЕДИАКОНВЕРТОР</v>
          </cell>
        </row>
        <row r="4287">
          <cell r="B4287" t="str">
            <v>МЕДИКАМЕНТЫ ДЛЯ ПОПОЛНЕНИЯ АПТЕЧКИ</v>
          </cell>
        </row>
        <row r="4288">
          <cell r="B4288" t="str">
            <v>МЕДИЦИНСКИЙ РОБОТ-МАНЕКЕН</v>
          </cell>
        </row>
        <row r="4289">
          <cell r="B4289" t="str">
            <v>МЕЛ ПРИРОДНЫЙ</v>
          </cell>
        </row>
        <row r="4290">
          <cell r="B4290" t="str">
            <v>МЕЛКИ ЦВЕТНЫЕ</v>
          </cell>
        </row>
        <row r="4291">
          <cell r="B4291" t="str">
            <v>МЕТАЛЛ (ЛОМ)</v>
          </cell>
        </row>
        <row r="4292">
          <cell r="B4292" t="str">
            <v>МЕТАЛЛ ЛИСТОВОЙ</v>
          </cell>
        </row>
        <row r="4293">
          <cell r="B4293" t="str">
            <v>МЕТАЛЛИЧЕСКАЯ БУТЫЛКА</v>
          </cell>
        </row>
        <row r="4294">
          <cell r="B4294" t="str">
            <v>МЕТАЛЛОАСБЕСТ</v>
          </cell>
        </row>
        <row r="4295">
          <cell r="B4295" t="str">
            <v>МЕТАЛЛОКОНСТРУКЦИЯ</v>
          </cell>
        </row>
        <row r="4296">
          <cell r="B4296" t="str">
            <v>МЕТАЛЛОКОНСТРУКЦИЯ Д/УСТАН.АНТЕННЫ НА КР</v>
          </cell>
        </row>
        <row r="4297">
          <cell r="B4297" t="str">
            <v>МЕТАЛЛОКОНСТРУКЦИЯ МАЧТЫ</v>
          </cell>
        </row>
        <row r="4298">
          <cell r="B4298" t="str">
            <v>МЕТАЛЛОКОНСТРУКЦИЯ НЕСТАНДАРТНАЯ</v>
          </cell>
        </row>
        <row r="4299">
          <cell r="B4299" t="str">
            <v>МЕТАЛЛОРУКАВ D-15</v>
          </cell>
        </row>
        <row r="4300">
          <cell r="B4300" t="str">
            <v>МЕТАЛЛОРУКАВ D-20</v>
          </cell>
        </row>
        <row r="4301">
          <cell r="B4301" t="str">
            <v>МЕТАЛЛОРУКАВ D-25</v>
          </cell>
        </row>
        <row r="4302">
          <cell r="B4302" t="str">
            <v>МЕТАЛЛОРУКАВ D-40</v>
          </cell>
        </row>
        <row r="4303">
          <cell r="B4303" t="str">
            <v>МЕТАЛЛОРУКАВ D-50</v>
          </cell>
        </row>
        <row r="4304">
          <cell r="B4304" t="str">
            <v>МЕТАЛЛОЧЕРЕПИЦА (ОЦИНКОВАННЫЙ ЛИСТ)</v>
          </cell>
        </row>
        <row r="4305">
          <cell r="B4305" t="str">
            <v>МЕТАЛОГОФРА D-25</v>
          </cell>
        </row>
        <row r="4306">
          <cell r="B4306" t="str">
            <v>МЕТАЛОГОФРА D-32</v>
          </cell>
        </row>
        <row r="4307">
          <cell r="B4307" t="str">
            <v>МЕТАМИЗОЛ ТАБЛЕТКИ</v>
          </cell>
        </row>
        <row r="4308">
          <cell r="B4308" t="str">
            <v>МЕТИЗЫ БОЛТЫ</v>
          </cell>
        </row>
        <row r="4309">
          <cell r="B4309" t="str">
            <v>МЕТИЗЫ ГАЙКИ</v>
          </cell>
        </row>
        <row r="4310">
          <cell r="B4310" t="str">
            <v>МЕТИЗЫ ШАЙБЫ</v>
          </cell>
        </row>
        <row r="4311">
          <cell r="B4311" t="str">
            <v>МЕТЛА ЧИЕВАЯ</v>
          </cell>
        </row>
        <row r="4312">
          <cell r="B4312" t="str">
            <v>МЕТРОЛОГИЧ. АТТЕСТАЦИЯ МЕТОДИК ИЗМЕРЕНИЙ</v>
          </cell>
        </row>
        <row r="4313">
          <cell r="B4313" t="str">
            <v>МЕТРОЛОГИЧЕСКАЯ АТТЕСТАЦИЯ СР-В ИЗМЕР-Й</v>
          </cell>
        </row>
        <row r="4314">
          <cell r="B4314" t="str">
            <v>МЕТЧИК</v>
          </cell>
        </row>
        <row r="4315">
          <cell r="B4315" t="str">
            <v>МЕХАНИЗМ ОТКР. ЖАЛЮЗИ, ПРИВОД АМ 230-2-S</v>
          </cell>
        </row>
        <row r="4316">
          <cell r="B4316" t="str">
            <v>МЕХАНИЗМ РУЛЕВ.УПРАВЛ.ГАЗ-3302</v>
          </cell>
        </row>
        <row r="4317">
          <cell r="B4317" t="str">
            <v>МЕХАНИЗМ РУЛЕВ.УПРАВЛ.УАЗ</v>
          </cell>
        </row>
        <row r="4318">
          <cell r="B4318" t="str">
            <v>МЕХАНИЗМ ТРАНСПОРТНЫЙ ДЛЯ ИНФОКИОСКА</v>
          </cell>
        </row>
        <row r="4319">
          <cell r="B4319" t="str">
            <v>МЕШОК</v>
          </cell>
        </row>
        <row r="4320">
          <cell r="B4320" t="str">
            <v>МЕШОК ДЛЯ МУСОРА</v>
          </cell>
        </row>
        <row r="4321">
          <cell r="B4321" t="str">
            <v>МЕШОК СПАЛЬНЫЙ</v>
          </cell>
        </row>
        <row r="4322">
          <cell r="B4322" t="str">
            <v>МЕШОК СПАЛЬНЫЙ ИНДИВИДУАЛЬНЫЙ</v>
          </cell>
        </row>
        <row r="4323">
          <cell r="B4323" t="str">
            <v>МЕШОК-ФИЛЬТР</v>
          </cell>
        </row>
        <row r="4324">
          <cell r="B4324" t="str">
            <v>МИКРОМЕТР 50-75</v>
          </cell>
        </row>
        <row r="4325">
          <cell r="B4325" t="str">
            <v>МИКРОМЕТР ГЛАДКИЙ МК 0-25 КЛ.1</v>
          </cell>
        </row>
        <row r="4326">
          <cell r="B4326" t="str">
            <v>МИКРОПЕРЕКЛЮЧАТЕЛЬ МП9Р (ТУМБЛЕР)</v>
          </cell>
        </row>
        <row r="4327">
          <cell r="B4327" t="str">
            <v>МИКРОСБОРКА</v>
          </cell>
        </row>
        <row r="4328">
          <cell r="B4328" t="str">
            <v>МИКРОСХЕМА 140УД7</v>
          </cell>
        </row>
        <row r="4329">
          <cell r="B4329" t="str">
            <v>МИКРОСХЕМА 142ЕН8Б</v>
          </cell>
        </row>
        <row r="4330">
          <cell r="B4330" t="str">
            <v>МИКРОСХЕМА 4N35</v>
          </cell>
        </row>
        <row r="4331">
          <cell r="B4331" t="str">
            <v>МИКРОСХЕМА 74НС393 SMD</v>
          </cell>
        </row>
        <row r="4332">
          <cell r="B4332" t="str">
            <v>МИКРОСХЕМА CD 40 11BE-TI</v>
          </cell>
        </row>
        <row r="4333">
          <cell r="B4333" t="str">
            <v>МИКРОСХЕМА CD 40 13BE-TI</v>
          </cell>
        </row>
        <row r="4334">
          <cell r="B4334" t="str">
            <v>МИКРОСХЕМА CD 40 23BE-SGS</v>
          </cell>
        </row>
        <row r="4335">
          <cell r="B4335" t="str">
            <v>МИКРОСХЕМА CD 40 43BE-TI 1</v>
          </cell>
        </row>
        <row r="4336">
          <cell r="B4336" t="str">
            <v>МИКРОСХЕМА CD 40 43BE-TI 2</v>
          </cell>
        </row>
        <row r="4337">
          <cell r="B4337" t="str">
            <v>МИКРОСХЕМА CD 4001BE-HAR</v>
          </cell>
        </row>
        <row r="4338">
          <cell r="B4338" t="str">
            <v>МИКРОСХЕМА CD 4002BE-TI</v>
          </cell>
        </row>
        <row r="4339">
          <cell r="B4339" t="str">
            <v>МИКРОСХЕМА CD 4012BE</v>
          </cell>
        </row>
        <row r="4340">
          <cell r="B4340" t="str">
            <v>МИКРОСХЕМА CD 4028BE-TI</v>
          </cell>
        </row>
        <row r="4341">
          <cell r="B4341" t="str">
            <v>МИКРОСХЕМА ICM7555IN(КР1441ВИ1)</v>
          </cell>
        </row>
        <row r="4342">
          <cell r="B4342" t="str">
            <v>МИКРОСХЕМА IR2113</v>
          </cell>
        </row>
        <row r="4343">
          <cell r="B4343" t="str">
            <v>МИКРОСХЕМА LM324N</v>
          </cell>
        </row>
        <row r="4344">
          <cell r="B4344" t="str">
            <v>МИКРОСХЕМА TDA 1562Q</v>
          </cell>
        </row>
        <row r="4345">
          <cell r="B4345" t="str">
            <v>МИКРОСХЕМА TL431</v>
          </cell>
        </row>
        <row r="4346">
          <cell r="B4346" t="str">
            <v>МИКРОСХЕМА К ПРИБОР.ОБЩТЕХ.НАЗНАЧ.</v>
          </cell>
        </row>
        <row r="4347">
          <cell r="B4347" t="str">
            <v>МИКРОСХЕМА К1401СА2</v>
          </cell>
        </row>
        <row r="4348">
          <cell r="B4348" t="str">
            <v>МИКРОСХЕМА К1401УД2А 1</v>
          </cell>
        </row>
        <row r="4349">
          <cell r="B4349" t="str">
            <v>МИКРОСХЕМА К1401УД2А 2</v>
          </cell>
        </row>
        <row r="4350">
          <cell r="B4350" t="str">
            <v>МИКРОСХЕМА К140УД17А</v>
          </cell>
        </row>
        <row r="4351">
          <cell r="B4351" t="str">
            <v>МИКРОСХЕМА К140УД17Б</v>
          </cell>
        </row>
        <row r="4352">
          <cell r="B4352" t="str">
            <v>МИКРОСХЕМА КР1006ВИ1</v>
          </cell>
        </row>
        <row r="4353">
          <cell r="B4353" t="str">
            <v>МИКРОСХЕМА КР140УД1208</v>
          </cell>
        </row>
        <row r="4354">
          <cell r="B4354" t="str">
            <v>МИКРОСХЕМА СД4020BE</v>
          </cell>
        </row>
        <row r="4355">
          <cell r="B4355" t="str">
            <v>МИКРОСХЕМА СД4069VBE</v>
          </cell>
        </row>
        <row r="4356">
          <cell r="B4356" t="str">
            <v>МИКРОСХЕМА СД4093BE</v>
          </cell>
        </row>
        <row r="4357">
          <cell r="B4357" t="str">
            <v>МИКРОТРУБКА ЗАЩИТНАЯ ГОФРИРОВАННАЯ</v>
          </cell>
        </row>
        <row r="4358">
          <cell r="B4358" t="str">
            <v>МИКРОФОН</v>
          </cell>
        </row>
        <row r="4359">
          <cell r="B4359" t="str">
            <v>МИКРОФОН ДЛЯ ТЕРМИНАЛА КОНФЕРЕНЦСВЯЗИ</v>
          </cell>
        </row>
        <row r="4360">
          <cell r="B4360" t="str">
            <v>МИКРОФОН МД</v>
          </cell>
        </row>
        <row r="4361">
          <cell r="B4361" t="str">
            <v>МИКРОФОН МК</v>
          </cell>
        </row>
        <row r="4362">
          <cell r="B4362" t="str">
            <v>МИКСЕР 94301501</v>
          </cell>
        </row>
        <row r="4363">
          <cell r="B4363" t="str">
            <v>МИНИ УЗК</v>
          </cell>
        </row>
        <row r="4364">
          <cell r="B4364" t="str">
            <v>МИНИМАРКЕР ДЛЯ ВОЛС</v>
          </cell>
        </row>
        <row r="4365">
          <cell r="B4365" t="str">
            <v>МИНИРЕЛЕ 12В</v>
          </cell>
        </row>
        <row r="4366">
          <cell r="B4366" t="str">
            <v>МИНИРЕЛЕ 220В</v>
          </cell>
        </row>
        <row r="4367">
          <cell r="B4367" t="str">
            <v>МИШУРА</v>
          </cell>
        </row>
        <row r="4368">
          <cell r="B4368" t="str">
            <v>МОД.SFP Д/МНОГОМОД-ГО ИНТЕРФЕЙСА 850НМ</v>
          </cell>
        </row>
        <row r="4369">
          <cell r="B4369" t="str">
            <v>МОДЕМ 1</v>
          </cell>
        </row>
        <row r="4370">
          <cell r="B4370" t="str">
            <v>МОДЕМ</v>
          </cell>
        </row>
        <row r="4371">
          <cell r="B4371" t="str">
            <v>МОДЕМ  ADSL</v>
          </cell>
        </row>
        <row r="4372">
          <cell r="B4372" t="str">
            <v>МОДЕМ ADSL</v>
          </cell>
        </row>
        <row r="4373">
          <cell r="B4373" t="str">
            <v>МОДЕМ DTX-240 RS-232 MUX</v>
          </cell>
        </row>
        <row r="4374">
          <cell r="B4374" t="str">
            <v>МОДЕМ KU-BAND VSAT WITH 1 WATT ODU</v>
          </cell>
        </row>
        <row r="4375">
          <cell r="B4375" t="str">
            <v>МОДЕМ ВНЕШНИЙ ADSL</v>
          </cell>
        </row>
        <row r="4376">
          <cell r="B4376" t="str">
            <v>МОДЕМ ЦРРЛ</v>
          </cell>
        </row>
        <row r="4377">
          <cell r="B4377" t="str">
            <v>МОДЕРНИЗАЦИЯ ЗАПРАВОЧНЫХ СТАНЦИЙ</v>
          </cell>
        </row>
        <row r="4378">
          <cell r="B4378" t="str">
            <v>МОДЕРНИЗАЦИЯ ИНФОРМАЦИОННОЙ СИСТЕМЫ</v>
          </cell>
        </row>
        <row r="4379">
          <cell r="B4379" t="str">
            <v>МОДЕРНИЗАЦИЯ ИНФРАСТРУКТУРЫ</v>
          </cell>
        </row>
        <row r="4380">
          <cell r="B4380" t="str">
            <v>МОДЕРНИЗАЦИЯ ОБОРУДОВАНИЯ И ПО</v>
          </cell>
        </row>
        <row r="4381">
          <cell r="B4381" t="str">
            <v>МОДУЛЬ 100G</v>
          </cell>
        </row>
        <row r="4382">
          <cell r="B4382" t="str">
            <v>МОДУЛЬ 10-ПАР.</v>
          </cell>
        </row>
        <row r="4383">
          <cell r="B4383" t="str">
            <v>МОДУЛЬ 10-ПАР.ГЕРМЕТИЗ.</v>
          </cell>
        </row>
        <row r="4384">
          <cell r="B4384" t="str">
            <v>МОДУЛЬ 10-ПАР.ПОДКЛЮЧЕН.2-Х МОДУЛ.</v>
          </cell>
        </row>
        <row r="4385">
          <cell r="B4385" t="str">
            <v>МОДУЛЬ 10-ПАР.ПОДПАРАЛЛЕЛ.</v>
          </cell>
        </row>
        <row r="4386">
          <cell r="B4386" t="str">
            <v>МОДУЛЬ 12 ВОЛОК.СОЕД.FC/UPC И ДЕРЖ.ОБЖИМ</v>
          </cell>
        </row>
        <row r="4387">
          <cell r="B4387" t="str">
            <v>МОДУЛЬ 2,5G НА 21 КАНАЛ</v>
          </cell>
        </row>
        <row r="4388">
          <cell r="B4388" t="str">
            <v>МОДУЛЬ 25-ПАР.</v>
          </cell>
        </row>
        <row r="4389">
          <cell r="B4389" t="str">
            <v>МОДУЛЬ 25-ПАР.ГЕРМЕТИЗ.</v>
          </cell>
        </row>
        <row r="4390">
          <cell r="B4390" t="str">
            <v>МОДУЛЬ 25-ПАР.ПОДПАРАЛЛЕЛ.</v>
          </cell>
        </row>
        <row r="4391">
          <cell r="B4391" t="str">
            <v>МОДУЛЬ 6015-1-PEM-DC</v>
          </cell>
        </row>
        <row r="4392">
          <cell r="B4392" t="str">
            <v>МОДУЛЬ CAM</v>
          </cell>
        </row>
        <row r="4393">
          <cell r="B4393" t="str">
            <v>МОДУЛЬ CISCO GLC-LH-SM</v>
          </cell>
        </row>
        <row r="4394">
          <cell r="B4394" t="str">
            <v>МОДУЛЬ FAN CONTROLUNIT(ОХЛАЖД)XDM-100</v>
          </cell>
        </row>
        <row r="4395">
          <cell r="B4395" t="str">
            <v>МОДУЛЬ GE SFP</v>
          </cell>
        </row>
        <row r="4396">
          <cell r="B4396" t="str">
            <v>МОДУЛЬ GLC-EX-SMD=1000BASE-EX SFP</v>
          </cell>
        </row>
        <row r="4397">
          <cell r="B4397" t="str">
            <v>МОДУЛЬ HDMI DUNE HD CONECT</v>
          </cell>
        </row>
        <row r="4398">
          <cell r="B4398" t="str">
            <v>МОДУЛЬ MX 2000P</v>
          </cell>
        </row>
        <row r="4399">
          <cell r="B4399" t="str">
            <v>МОДУЛЬ NVM-C</v>
          </cell>
        </row>
        <row r="4400">
          <cell r="B4400" t="str">
            <v>МОДУЛЬ PCU 10/48</v>
          </cell>
        </row>
        <row r="4401">
          <cell r="B4401" t="str">
            <v>МОДУЛЬ SFP 1.25G,SM,1310NM,10KM/КЛИЕ.ПОР</v>
          </cell>
        </row>
        <row r="4402">
          <cell r="B4402" t="str">
            <v>МОДУЛЬ SFP 2.5G DWDM SMF C-ДИАПАЗОН LC</v>
          </cell>
        </row>
        <row r="4403">
          <cell r="B4403" t="str">
            <v>МОДУЛЬ SFP MM</v>
          </cell>
        </row>
        <row r="4404">
          <cell r="B4404" t="str">
            <v>МОДУЛЬ SFP SM</v>
          </cell>
        </row>
        <row r="4405">
          <cell r="B4405" t="str">
            <v>МОДУЛЬ SFP+</v>
          </cell>
        </row>
        <row r="4406">
          <cell r="B4406" t="str">
            <v>МОДУЛЬ SFP+ DWDM</v>
          </cell>
        </row>
        <row r="4407">
          <cell r="B4407" t="str">
            <v>МОДУЛЬ SFP-1GE-LX</v>
          </cell>
        </row>
        <row r="4408">
          <cell r="B4408" t="str">
            <v>МОДУЛЬ SFP-1GE-SX</v>
          </cell>
        </row>
        <row r="4409">
          <cell r="B4409" t="str">
            <v>МОДУЛЬ STM-4 S-4.1</v>
          </cell>
        </row>
        <row r="4410">
          <cell r="B4410" t="str">
            <v>МОДУЛЬ X2-10GB-LR</v>
          </cell>
        </row>
        <row r="4411">
          <cell r="B4411" t="str">
            <v>МОДУЛЬ X2-10GB-SR</v>
          </cell>
        </row>
        <row r="4412">
          <cell r="B4412" t="str">
            <v>МОДУЛЬ XFP DWDM</v>
          </cell>
        </row>
        <row r="4413">
          <cell r="B4413" t="str">
            <v>МОДУЛЬ XFP НАСТРАИВАЕМЫЙ</v>
          </cell>
        </row>
        <row r="4414">
          <cell r="B4414" t="str">
            <v>МОДУЛЬ XFP-10G-L-OC192-SR1</v>
          </cell>
        </row>
        <row r="4415">
          <cell r="B4415" t="str">
            <v>МОДУЛЬ XFP-10GLR-OC192SR</v>
          </cell>
        </row>
        <row r="4416">
          <cell r="B4416" t="str">
            <v>МОДУЛЬ АБОНЕНТСКИХ КОМПЛЕКТОВ</v>
          </cell>
        </row>
        <row r="4417">
          <cell r="B4417" t="str">
            <v>МОДУЛЬ АВТОРИЗАЦИИ,КОНТРОЛЯ И СИГНАЛ-ИИ</v>
          </cell>
        </row>
        <row r="4418">
          <cell r="B4418" t="str">
            <v>МОДУЛЬ БЛОКА ПИТАНИЯ БП-24/60</v>
          </cell>
        </row>
        <row r="4419">
          <cell r="B4419" t="str">
            <v>МОДУЛЬ ВТЫЧНОЙ БР8_ТСЛ</v>
          </cell>
        </row>
        <row r="4420">
          <cell r="B4420" t="str">
            <v>МОДУЛЬ ВТЫЧНОЙ БРШ8_СЛ</v>
          </cell>
        </row>
        <row r="4421">
          <cell r="B4421" t="str">
            <v>МОДУЛЬ ВЫПРЯМИТЕЛ.CAR 0948 N/3 Z MITRA</v>
          </cell>
        </row>
        <row r="4422">
          <cell r="B4422" t="str">
            <v>МОДУЛЬ ВЫПРЯМИТЕЛЬНЫЙ</v>
          </cell>
        </row>
        <row r="4423">
          <cell r="B4423" t="str">
            <v>МОДУЛЬ ВЫПРЯМИТЕЛЬНЫЙ  PMP 13.48 SIC</v>
          </cell>
        </row>
        <row r="4424">
          <cell r="B4424" t="str">
            <v>МОДУЛЬ ВЫПРЯМИТЕЛЬНЫЙ  SM 2000/48B</v>
          </cell>
        </row>
        <row r="4425">
          <cell r="B4425" t="str">
            <v>МОДУЛЬ ВЫПРЯМИТЕЛЬНЫЙ  SMR 60/10</v>
          </cell>
        </row>
        <row r="4426">
          <cell r="B4426" t="str">
            <v>МОДУЛЬ ВЫПРЯМИТЕЛЬНЫЙ 800ВТ (14,8A/48В)</v>
          </cell>
        </row>
        <row r="4427">
          <cell r="B4427" t="str">
            <v>МОДУЛЬ ВЫПРЯМИТЕЛЬНЫЙ CAR 3010L1TN</v>
          </cell>
        </row>
        <row r="4428">
          <cell r="B4428" t="str">
            <v>МОДУЛЬ ВЫПРЯМИТЕЛЬНЫЙ CAR0548TN-Z</v>
          </cell>
        </row>
        <row r="4429">
          <cell r="B4429" t="str">
            <v>МОДУЛЬ ВЫПРЯМИТЕЛЬНЫЙ CAR1848TN-2AZ</v>
          </cell>
        </row>
        <row r="4430">
          <cell r="B4430" t="str">
            <v>МОДУЛЬ ВЫПРЯМИТЕЛЬНЫЙ PSBC 48V12A TDN600</v>
          </cell>
        </row>
        <row r="4431">
          <cell r="B4431" t="str">
            <v>МОДУЛЬ ВЫПРЯМИТЕЛЬНЫЙ SM1600 48В/30А</v>
          </cell>
        </row>
        <row r="4432">
          <cell r="B4432" t="str">
            <v>МОДУЛЬ ВЫПРЯМИТЕЛЬНЫЙ SM2800 48В/40А</v>
          </cell>
        </row>
        <row r="4433">
          <cell r="B4433" t="str">
            <v>МОДУЛЬ ВЫПРЯМИТЕЛЬНЫЙ SM2800 50В/54А</v>
          </cell>
        </row>
        <row r="4434">
          <cell r="B4434" t="str">
            <v>МОДУЛЬ ВЫПРЯМИТЕЛЬНЫЙ ZXD-2400</v>
          </cell>
        </row>
        <row r="4435">
          <cell r="B4435" t="str">
            <v>МОДУЛЬ ВЫПРЯМИТЕЛЬНЫЙ ВБВ 48/33-5К</v>
          </cell>
        </row>
        <row r="4436">
          <cell r="B4436" t="str">
            <v>МОДУЛЬ ВЫПРЯМИТЕЛЬНЫЙ ВБВ 48-20-2МК</v>
          </cell>
        </row>
        <row r="4437">
          <cell r="B4437" t="str">
            <v>МОДУЛЬ ВЫПРЯМИТЕЛЬНЫЙ ВБВ-48/30</v>
          </cell>
        </row>
        <row r="4438">
          <cell r="B4438" t="str">
            <v>МОДУЛЬ ВЫПРЯМИТЕЛЬНЫЙ К УЭПС ВБВ 60/8-2</v>
          </cell>
        </row>
        <row r="4439">
          <cell r="B4439" t="str">
            <v>МОДУЛЬ ВЫПРЯМИТЕЛЬНЫЙ УЭП 1-4 МП-250</v>
          </cell>
        </row>
        <row r="4440">
          <cell r="B4440" t="str">
            <v>МОДУЛЬ ВЫПРЯМИТЕЛЬНЫЙ/~380В/-48В/225А</v>
          </cell>
        </row>
        <row r="4441">
          <cell r="B4441" t="str">
            <v>МОДУЛЬ ВЫПРЯМИТЕЛЯ 48В 25А</v>
          </cell>
        </row>
        <row r="4442">
          <cell r="B4442" t="str">
            <v>МОДУЛЬ ВЫПРЯМИТЕЛЯ R-48-1 800A</v>
          </cell>
        </row>
        <row r="4443">
          <cell r="B4443" t="str">
            <v>МОДУЛЬ ДИОДНЫЙ 26МВ 120А</v>
          </cell>
        </row>
        <row r="4444">
          <cell r="B4444" t="str">
            <v>МОДУЛЬ ДКФТ</v>
          </cell>
        </row>
        <row r="4445">
          <cell r="B4445" t="str">
            <v>МОДУЛЬ ДЛЯ ИНВЕРТОРА/-48В/~220B/21.7A</v>
          </cell>
        </row>
        <row r="4446">
          <cell r="B4446" t="str">
            <v>МОДУЛЬ ЗАЩИТЫ КОМБИНИРОВАННЫЙ</v>
          </cell>
        </row>
        <row r="4447">
          <cell r="B4447" t="str">
            <v>МОДУЛЬ ЗАЩИТЫ ПО НАПРЯЖЕНИЮ</v>
          </cell>
        </row>
        <row r="4448">
          <cell r="B4448" t="str">
            <v>МОДУЛЬ ЗАЩИТЫ ПО ТОКУ</v>
          </cell>
        </row>
        <row r="4449">
          <cell r="B4449" t="str">
            <v>МОДУЛЬ ЗИМНЕГО ЗАПУСКА КОНДИЦИОНЕРА</v>
          </cell>
        </row>
        <row r="4450">
          <cell r="B4450" t="str">
            <v>МОДУЛЬ ИЗМЕРИТЕЛЬНЫЙ</v>
          </cell>
        </row>
        <row r="4451">
          <cell r="B4451" t="str">
            <v>МОДУЛЬ ИНВЕРТОР 1,5KVA/-48В/~230В/7А</v>
          </cell>
        </row>
        <row r="4452">
          <cell r="B4452" t="str">
            <v>МОДУЛЬ ИНВЕРТОР.RDI 3KVA/-48В/~230В/13А</v>
          </cell>
        </row>
        <row r="4453">
          <cell r="B4453" t="str">
            <v>МОДУЛЬ ИНВЕРТОРН. MINIFLEX HDI 48В/230/1</v>
          </cell>
        </row>
        <row r="4454">
          <cell r="B4454" t="str">
            <v>МОДУЛЬ ИНВЕРТОРНЫЙ  RDI  48/230/4.4</v>
          </cell>
        </row>
        <row r="4455">
          <cell r="B4455" t="str">
            <v>МОДУЛЬ ИНВЕРТОРНЫЙ PHASYS 4500VA</v>
          </cell>
        </row>
        <row r="4456">
          <cell r="B4456" t="str">
            <v>МОДУЛЬ ИНВЕРТОРНЫЙ TSI NOVA 48В/230/3</v>
          </cell>
        </row>
        <row r="4457">
          <cell r="B4457" t="str">
            <v>МОДУЛЬ ИНВЕРТОРНЫЙ TSI-48В/230/3 BRAVO</v>
          </cell>
        </row>
        <row r="4458">
          <cell r="B4458" t="str">
            <v>МОДУЛЬ КОМПЛЕКСНОЙ ЗАЩИТЫ ЦСП, XDSL</v>
          </cell>
        </row>
        <row r="4459">
          <cell r="B4459" t="str">
            <v>МОДУЛЬ КОНТРОЛЛЕРА 1</v>
          </cell>
        </row>
        <row r="4460">
          <cell r="B4460" t="str">
            <v>МОДУЛЬ КОНТРОЛЛЕРА</v>
          </cell>
        </row>
        <row r="4461">
          <cell r="B4461" t="str">
            <v>МОДУЛЬ КОНТРОЛЛЕРА ДЛЯ SMA16/4 R4.2</v>
          </cell>
        </row>
        <row r="4462">
          <cell r="B4462" t="str">
            <v>МОДУЛЬ КОНТРОЛЛЕРА МАК-1Р</v>
          </cell>
        </row>
        <row r="4463">
          <cell r="B4463" t="str">
            <v>МОДУЛЬ КСЕРОГРАФИИ WC245/255</v>
          </cell>
        </row>
        <row r="4464">
          <cell r="B4464" t="str">
            <v>МОДУЛЬ ОПТИЧЕСКИЙ CISCO SFP GLC-SX-MM</v>
          </cell>
        </row>
        <row r="4465">
          <cell r="B4465" t="str">
            <v>МОДУЛЬ ОПТИЧЕСКИЙ SFP-2</v>
          </cell>
        </row>
        <row r="4466">
          <cell r="B4466" t="str">
            <v>МОДУЛЬ ПАМЯТИ 2GB ДЛЯ СЕРВЕР.ОБОРУД.</v>
          </cell>
        </row>
        <row r="4467">
          <cell r="B4467" t="str">
            <v>МОДУЛЬ ПАМЯТИ 32GB, DDR4</v>
          </cell>
        </row>
        <row r="4468">
          <cell r="B4468" t="str">
            <v>МОДУЛЬ ПАМЯТИ 64 ГБ</v>
          </cell>
        </row>
        <row r="4469">
          <cell r="B4469" t="str">
            <v>МОДУЛЬ ПАМЯТИ DDR 4 4GB</v>
          </cell>
        </row>
        <row r="4470">
          <cell r="B4470" t="str">
            <v>МОДУЛЬ ПАМЯТИ DDR 4 8GB</v>
          </cell>
        </row>
        <row r="4471">
          <cell r="B4471" t="str">
            <v>МОДУЛЬ ПАМЯТИ DDR 8 GB</v>
          </cell>
        </row>
        <row r="4472">
          <cell r="B4472" t="str">
            <v>МОДУЛЬ ПАМЯТИ DDR III 16GB</v>
          </cell>
        </row>
        <row r="4473">
          <cell r="B4473" t="str">
            <v>МОДУЛЬ ПАМЯТИ DDR III 2GB</v>
          </cell>
        </row>
        <row r="4474">
          <cell r="B4474" t="str">
            <v>МОДУЛЬ ПАМЯТИ DDR III 32 GB (KIT)</v>
          </cell>
        </row>
        <row r="4475">
          <cell r="B4475" t="str">
            <v>МОДУЛЬ ПАМЯТИ DDR III 8GB</v>
          </cell>
        </row>
        <row r="4476">
          <cell r="B4476" t="str">
            <v>МОДУЛЬ ПАМЯТИ DIMM 64MB</v>
          </cell>
        </row>
        <row r="4477">
          <cell r="B4477" t="str">
            <v>МОДУЛЬ ПАМЯТИ DIMM DDR 256MB</v>
          </cell>
        </row>
        <row r="4478">
          <cell r="B4478" t="str">
            <v>МОДУЛЬ ПАМЯТИ DIMM DDR II 1024MB</v>
          </cell>
        </row>
        <row r="4479">
          <cell r="B4479" t="str">
            <v>МОДУЛЬ ПАМЯТИ DIMM DDR II 2GB</v>
          </cell>
        </row>
        <row r="4480">
          <cell r="B4480" t="str">
            <v>МОДУЛЬ ПАМЯТИ DIMM DDR II 4GB</v>
          </cell>
        </row>
        <row r="4481">
          <cell r="B4481" t="str">
            <v>МОДУЛЬ ПАМЯТИ DIMM DDR III 1024MB</v>
          </cell>
        </row>
        <row r="4482">
          <cell r="B4482" t="str">
            <v>МОДУЛЬ ПАМЯТИ DIMM DDR III 2GB</v>
          </cell>
        </row>
        <row r="4483">
          <cell r="B4483" t="str">
            <v>МОДУЛЬ ПАМЯТИ DIMM DDR III 4GB</v>
          </cell>
        </row>
        <row r="4484">
          <cell r="B4484" t="str">
            <v>МОДУЛЬ ПАМЯТИ MEM3800-64CF-INCL</v>
          </cell>
        </row>
        <row r="4485">
          <cell r="B4485" t="str">
            <v>МОДУЛЬ ПАМЯТИ SODIMM DDR III 2 GB</v>
          </cell>
        </row>
        <row r="4486">
          <cell r="B4486" t="str">
            <v>МОДУЛЬ ПАМЯТИ SO-DIMM DDRII 1024MB</v>
          </cell>
        </row>
        <row r="4487">
          <cell r="B4487" t="str">
            <v>МОДУЛЬ ПИТАНИЯ</v>
          </cell>
        </row>
        <row r="4488">
          <cell r="B4488" t="str">
            <v>МОДУЛЬ ПИТАНИЯ AC</v>
          </cell>
        </row>
        <row r="4489">
          <cell r="B4489" t="str">
            <v>МОДУЛЬ ПИТАНИЯ NPT-1020/1022</v>
          </cell>
        </row>
        <row r="4490">
          <cell r="B4490" t="str">
            <v>МОДУЛЬ ПИТАНИЯ NPT-1300</v>
          </cell>
        </row>
        <row r="4491">
          <cell r="B4491" t="str">
            <v>МОДУЛЬ ПИТАНИЯ ДЛЯ EXT-2U</v>
          </cell>
        </row>
        <row r="4492">
          <cell r="B4492" t="str">
            <v>МОДУЛЬ ПОДАЧИ БУМАГИ HP LJ90XX</v>
          </cell>
        </row>
        <row r="4493">
          <cell r="B4493" t="str">
            <v>МОДУЛЬ ПОДКЛЮЧЕНИЯ</v>
          </cell>
        </row>
        <row r="4494">
          <cell r="B4494" t="str">
            <v>МОДУЛЬ РЕГИСТРАЦИИ HP LJ90XX</v>
          </cell>
        </row>
        <row r="4495">
          <cell r="B4495" t="str">
            <v>МОДУЛЬ СНМ1-N (1СЛОТ)</v>
          </cell>
        </row>
        <row r="4496">
          <cell r="B4496" t="str">
            <v>МОДУЛЬ СПЛИТТЕРНЫЙ 24-ПОРТОВЫЙ</v>
          </cell>
        </row>
        <row r="4497">
          <cell r="B4497" t="str">
            <v>МОДУЛЬ УПРАВЛЕНИЯ DB93026360</v>
          </cell>
        </row>
        <row r="4498">
          <cell r="B4498" t="str">
            <v>МОДУЛЬ УСЛОВНОГО ДОСТУПА</v>
          </cell>
        </row>
        <row r="4499">
          <cell r="B4499" t="str">
            <v>МОДУЛЬ ФЬЮЗЕРА XEROX DC 545/555</v>
          </cell>
        </row>
        <row r="4500">
          <cell r="B4500" t="str">
            <v>МОДУЛЬ ЦЕНТРАЛЬНОГО ПРОЦЕССОРА</v>
          </cell>
        </row>
        <row r="4501">
          <cell r="B4501" t="str">
            <v>МОДУЛЬSFP (1,25 ГБИТ/С, 20 КМ, 1310 НМ)</v>
          </cell>
        </row>
        <row r="4502">
          <cell r="B4502" t="str">
            <v>МОДУЛЬ-ВСТАВКА 100G</v>
          </cell>
        </row>
        <row r="4503">
          <cell r="B4503" t="str">
            <v>МОДУЛЬ-ВСТАВКА 10GBE SFP+</v>
          </cell>
        </row>
        <row r="4504">
          <cell r="B4504" t="str">
            <v>МОДУЛЬ-ВСТАВКА OFP2 ЗАЩИТЫ OMS</v>
          </cell>
        </row>
        <row r="4505">
          <cell r="B4505" t="str">
            <v>МОДУЛЬ-ВСТАВКА ЛИНЕЙНОГО ПОРТА 100G/200G</v>
          </cell>
        </row>
        <row r="4506">
          <cell r="B4506" t="str">
            <v>МОДУЛЯТОР UNIT</v>
          </cell>
        </row>
        <row r="4507">
          <cell r="B4507" t="str">
            <v>МОЙКА</v>
          </cell>
        </row>
        <row r="4508">
          <cell r="B4508" t="str">
            <v>МОЛОКО</v>
          </cell>
        </row>
        <row r="4509">
          <cell r="B4509" t="str">
            <v>МОЛОКО КОНЦЕНТРИРОВАННОЕ</v>
          </cell>
        </row>
        <row r="4510">
          <cell r="B4510" t="str">
            <v>МОЛОКО СГУЩЕННОЕ</v>
          </cell>
        </row>
        <row r="4511">
          <cell r="B4511" t="str">
            <v>МОЛОТОК 1</v>
          </cell>
        </row>
        <row r="4512">
          <cell r="B4512" t="str">
            <v>МОЛОТОК</v>
          </cell>
        </row>
        <row r="4513">
          <cell r="B4513" t="str">
            <v>МОЛОТОК ПНЕВМАТИЧЕСКИЙ</v>
          </cell>
        </row>
        <row r="4514">
          <cell r="B4514" t="str">
            <v>МОЛОТОК РЕЗИНОВЫЙ</v>
          </cell>
        </row>
        <row r="4515">
          <cell r="B4515" t="str">
            <v>МОЛОЧНИК</v>
          </cell>
        </row>
        <row r="4516">
          <cell r="B4516" t="str">
            <v>МОЛЬБЕРТ РЕГУЛИРУЕМЫЙ</v>
          </cell>
        </row>
        <row r="4517">
          <cell r="B4517" t="str">
            <v>МОНИТОР</v>
          </cell>
        </row>
        <row r="4518">
          <cell r="B4518" t="str">
            <v>МОНИТОР 27 ДЮЙМОВ</v>
          </cell>
        </row>
        <row r="4519">
          <cell r="B4519" t="str">
            <v>МОНИТОР ДЛЯ ИНФОРМАЦИОННОГО КИОСКА</v>
          </cell>
        </row>
        <row r="4520">
          <cell r="B4520" t="str">
            <v>МОНИТОРИНГ СРЕДСТВ ОХРАН.И ТРЕВ.СИГНАЛИЗ</v>
          </cell>
        </row>
        <row r="4521">
          <cell r="B4521" t="str">
            <v>МОНТАЖ АМС</v>
          </cell>
        </row>
        <row r="4522">
          <cell r="B4522" t="str">
            <v>МОНТАЖ И НАЛАДКА СИСТЕМ АГПТ, АПС</v>
          </cell>
        </row>
        <row r="4523">
          <cell r="B4523" t="str">
            <v>МОНТАЖ И НАЛАДКА СИСТЕМ ПОЖАРНОЙ БЕЗОПАС</v>
          </cell>
        </row>
        <row r="4524">
          <cell r="B4524" t="str">
            <v>МОНТАЖ И НАЛАДКА СИСТЕМ ТЕХНИЧЕСКОЙ ЗАЩИ</v>
          </cell>
        </row>
        <row r="4525">
          <cell r="B4525" t="str">
            <v>МОНТАЖ И ПУСКО-НАЛАДКА</v>
          </cell>
        </row>
        <row r="4526">
          <cell r="B4526" t="str">
            <v>МОНТАЖ И ПУСКО-НАЛАДКА ВИДЕОНАБЛЮДЕНИЯ</v>
          </cell>
        </row>
        <row r="4527">
          <cell r="B4527" t="str">
            <v>МОНТАЖ ОБОРУД-Я И ПРЕДМЕТОВ ИНТЕРЬЕРА</v>
          </cell>
        </row>
        <row r="4528">
          <cell r="B4528" t="str">
            <v>МОНТАЖ ПЕРИМЕТРАЛЬНОГО ОГРАЖДЕНИЯ</v>
          </cell>
        </row>
        <row r="4529">
          <cell r="B4529" t="str">
            <v>МОНТАЖ СИС-М ВЕНТ-ЦИИ И КОНДИЦИОНИР-НИЯ</v>
          </cell>
        </row>
        <row r="4530">
          <cell r="B4530" t="str">
            <v>МОНТАЖ, ВНЕДРЕНИЕ, МОНИТОРИНГ АСУ</v>
          </cell>
        </row>
        <row r="4531">
          <cell r="B4531" t="str">
            <v>МОНТАЖ,ДЕМОНТАЖ,ИНСТАЛЛЯЦИЯ ОБОРУДОВАНИЯ</v>
          </cell>
        </row>
        <row r="4532">
          <cell r="B4532" t="str">
            <v>МОСТ ДИОДНЫЙ</v>
          </cell>
        </row>
        <row r="4533">
          <cell r="B4533" t="str">
            <v>МОСТ ДИОДНЫЙ 26МТ80</v>
          </cell>
        </row>
        <row r="4534">
          <cell r="B4534" t="str">
            <v>МОСТ ЗАДНИЙ В СБОРЕ ВАЗ-2106</v>
          </cell>
        </row>
        <row r="4535">
          <cell r="B4535" t="str">
            <v>МОСТ ЗАДНИЙ В СБОРЕ ВАЗ-21213</v>
          </cell>
        </row>
        <row r="4536">
          <cell r="B4536" t="str">
            <v>МОСТ ЗАДНИЙ В СБОРЕ УАЗ</v>
          </cell>
        </row>
        <row r="4537">
          <cell r="B4537" t="str">
            <v>МОСТ ЗАДНИЙ ГАЗ-3302</v>
          </cell>
        </row>
        <row r="4538">
          <cell r="B4538" t="str">
            <v>МОСТ ЗАДНИЙ УАЗ</v>
          </cell>
        </row>
        <row r="4539">
          <cell r="B4539" t="str">
            <v>МОСТ ПЕРЕДНИЙ ВАЗ</v>
          </cell>
        </row>
        <row r="4540">
          <cell r="B4540" t="str">
            <v>МОСТ ПЕРЕДНИЙ УАЗ</v>
          </cell>
        </row>
        <row r="4541">
          <cell r="B4541" t="str">
            <v>МОТОР ОЙЛ 15W-40</v>
          </cell>
        </row>
        <row r="4542">
          <cell r="B4542" t="str">
            <v>МОТОР СТЕКЛООМЫВАТЕЛЯ ЛЕГК.АВТ.</v>
          </cell>
        </row>
        <row r="4543">
          <cell r="B4543" t="str">
            <v>МОТОР-РЕДУКТОР</v>
          </cell>
        </row>
        <row r="4544">
          <cell r="B4544" t="str">
            <v>МОТОРЧИК СТЕКЛООМЫВАТЕЛЯ УАЗ</v>
          </cell>
        </row>
        <row r="4545">
          <cell r="B4545" t="str">
            <v>МОТЫГА</v>
          </cell>
        </row>
        <row r="4546">
          <cell r="B4546" t="str">
            <v>МУЛЬТИВАРКА</v>
          </cell>
        </row>
        <row r="4547">
          <cell r="B4547" t="str">
            <v>МУЛЬТИПАТЧКОРД SC-SC</v>
          </cell>
        </row>
        <row r="4548">
          <cell r="B4548" t="str">
            <v>МУЛЬТИПЛЕКСОР NPT-1300</v>
          </cell>
        </row>
        <row r="4549">
          <cell r="B4549" t="str">
            <v>МУЛЬТИПЛЕКСОР OP-4 E1L/B/48/FC13L(1340)</v>
          </cell>
        </row>
        <row r="4550">
          <cell r="B4550" t="str">
            <v>МУЛЬТИПЛЕКСОР ОПТИЧЕСКИЙ НА 8 ПОТОКОВ Е1</v>
          </cell>
        </row>
        <row r="4551">
          <cell r="B4551" t="str">
            <v>МУЛЬТИПОРТ НА 12 ВОЛОК-200М</v>
          </cell>
        </row>
        <row r="4552">
          <cell r="B4552" t="str">
            <v>МУРАЛ (НАНЕСЕНИЕ ИЗОБРАЖЕНИЯ НА СТЕНУ)</v>
          </cell>
        </row>
        <row r="4553">
          <cell r="B4553" t="str">
            <v>МУФТА FT ИЗОЛИРУЮЩАЯ</v>
          </cell>
        </row>
        <row r="4554">
          <cell r="B4554" t="str">
            <v>МУФТА FY004 F81A</v>
          </cell>
        </row>
        <row r="4555">
          <cell r="B4555" t="str">
            <v>МУФТА OSL 3-1-ЭП (НА МАЛОПАРНЫЙ КАБЕЛЬ)</v>
          </cell>
        </row>
        <row r="4556">
          <cell r="B4556" t="str">
            <v>МУФТА OSL 5-1-ЭП (НА МАЛОПАРНЫЙ КАБЕЛЬ)</v>
          </cell>
        </row>
        <row r="4557">
          <cell r="B4557" t="str">
            <v>МУФТА RJ45-RJ45 (СОЕДИНИТЕЛЬНАЯ)</v>
          </cell>
        </row>
        <row r="4558">
          <cell r="B4558" t="str">
            <v>МУФТА ВОЗДУШНАЯ 100-1-ЭП</v>
          </cell>
        </row>
        <row r="4559">
          <cell r="B4559" t="str">
            <v>МУФТА ВОЗДУШНАЯ 10-1-ЭП</v>
          </cell>
        </row>
        <row r="4560">
          <cell r="B4560" t="str">
            <v>МУФТА ВОЗДУШНАЯ 20-1-П</v>
          </cell>
        </row>
        <row r="4561">
          <cell r="B4561" t="str">
            <v>МУФТА ВОЗДУШНАЯ 20-1-ЭП</v>
          </cell>
        </row>
        <row r="4562">
          <cell r="B4562" t="str">
            <v>МУФТА ВОЗДУШНАЯ 30-1-ЭП</v>
          </cell>
        </row>
        <row r="4563">
          <cell r="B4563" t="str">
            <v>МУФТА ВОЗДУШНАЯ 50-1-ЭП</v>
          </cell>
        </row>
        <row r="4564">
          <cell r="B4564" t="str">
            <v>МУФТА ВЫЖИМНАЯ УАЗ</v>
          </cell>
        </row>
        <row r="4565">
          <cell r="B4565" t="str">
            <v>МУФТА ВЫКЛЮЧЕНИЯ ПЕРЕДНЕГО МОСТА УАЗ</v>
          </cell>
        </row>
        <row r="4566">
          <cell r="B4566" t="str">
            <v>МУФТА ГАЗОБЛОК.19/29</v>
          </cell>
        </row>
        <row r="4567">
          <cell r="B4567" t="str">
            <v>МУФТА ГАЗОБЛОК.20/27 (ШАХТН.)</v>
          </cell>
        </row>
        <row r="4568">
          <cell r="B4568" t="str">
            <v>МУФТА ГАЗОБЛОК.20/27 (ШКАФН.)</v>
          </cell>
        </row>
        <row r="4569">
          <cell r="B4569" t="str">
            <v>МУФТА ГАЗОБЛОК.24/18</v>
          </cell>
        </row>
        <row r="4570">
          <cell r="B4570" t="str">
            <v>МУФТА ГАЗОБЛОК.24/33 (ШКАФН.)</v>
          </cell>
        </row>
        <row r="4571">
          <cell r="B4571" t="str">
            <v>МУФТА ГАЗОБЛОК.27/40</v>
          </cell>
        </row>
        <row r="4572">
          <cell r="B4572" t="str">
            <v>МУФТА ГАЗОБЛОК.30/22</v>
          </cell>
        </row>
        <row r="4573">
          <cell r="B4573" t="str">
            <v>МУФТА ГАЗОБЛОК.32/40 (ШКАФН.)</v>
          </cell>
        </row>
        <row r="4574">
          <cell r="B4574" t="str">
            <v>МУФТА ГАЗОБЛОК.40/30</v>
          </cell>
        </row>
        <row r="4575">
          <cell r="B4575" t="str">
            <v>МУФТА ГАЗОБЛОК.40/66</v>
          </cell>
        </row>
        <row r="4576">
          <cell r="B4576" t="str">
            <v>МУФТА ГАЗОБЛОК.45/40</v>
          </cell>
        </row>
        <row r="4577">
          <cell r="B4577" t="str">
            <v>МУФТА ГАЗОБЛОК.50/62 (ШКАФН.)</v>
          </cell>
        </row>
        <row r="4578">
          <cell r="B4578" t="str">
            <v>МУФТА ГАЗОБЛОК.ГОРИЗОНТ.ДО 30ММ</v>
          </cell>
        </row>
        <row r="4579">
          <cell r="B4579" t="str">
            <v>МУФТА ГАЗОБЛОК.ГОРИЗОНТ.ДО 40ММ</v>
          </cell>
        </row>
        <row r="4580">
          <cell r="B4580" t="str">
            <v>МУФТА ГАЗОБЛОК.ГОРИЗОНТ.ДО 50ММ</v>
          </cell>
        </row>
        <row r="4581">
          <cell r="B4581" t="str">
            <v>МУФТА ГАЗОБЛОК.ГОРИЗОНТ.ДО 60ММ</v>
          </cell>
        </row>
        <row r="4582">
          <cell r="B4582" t="str">
            <v>МУФТА ГАЗОБЛОК.ДО 27ММ</v>
          </cell>
        </row>
        <row r="4583">
          <cell r="B4583" t="str">
            <v>МУФТА ГАЗОБЛОК.ДО 27ММ (ШАХТН.)</v>
          </cell>
        </row>
        <row r="4584">
          <cell r="B4584" t="str">
            <v>МУФТА ГАЗОБЛОК.ДО 33ММ</v>
          </cell>
        </row>
        <row r="4585">
          <cell r="B4585" t="str">
            <v>МУФТА ГАЗОБЛОК.ДО 33ММ (ШАХТН.)</v>
          </cell>
        </row>
        <row r="4586">
          <cell r="B4586" t="str">
            <v>МУФТА ГАЗОБЛОК.ДО 40ММ</v>
          </cell>
        </row>
        <row r="4587">
          <cell r="B4587" t="str">
            <v>МУФТА ГАЗОБЛОК.ДО 40ММ (ШАХТН.)</v>
          </cell>
        </row>
        <row r="4588">
          <cell r="B4588" t="str">
            <v>МУФТА ГАЗОБЛОК.ДО 40ММ 4*4, 7*4</v>
          </cell>
        </row>
        <row r="4589">
          <cell r="B4589" t="str">
            <v>МУФТА ГАЗОБЛОК.ДО 52ММ</v>
          </cell>
        </row>
        <row r="4590">
          <cell r="B4590" t="str">
            <v>МУФТА ГАЗОБЛОК.ДО 52ММ (ШАХТН.)</v>
          </cell>
        </row>
        <row r="4591">
          <cell r="B4591" t="str">
            <v>МУФТА ГАЗОБЛОК.ДО 62ММ</v>
          </cell>
        </row>
        <row r="4592">
          <cell r="B4592" t="str">
            <v>МУФТА ГАЗОБЛОК.ДО 62ММ (ШАХТН.)</v>
          </cell>
        </row>
        <row r="4593">
          <cell r="B4593" t="str">
            <v>МУФТА ГАЗОБЛОК.СВИНЦ.ЕМК.4*4</v>
          </cell>
        </row>
        <row r="4594">
          <cell r="B4594" t="str">
            <v>МУФТА ГАЗОБЛОК.СВИНЦ.ЕМК.7*4</v>
          </cell>
        </row>
        <row r="4595">
          <cell r="B4595" t="str">
            <v>МУФТА ГЕЛЕНАПОЛН.ДО 30 ПАР С-18/5-180</v>
          </cell>
        </row>
        <row r="4596">
          <cell r="B4596" t="str">
            <v>МУФТА ДЛЯ OK UCAO 4-9</v>
          </cell>
        </row>
        <row r="4597">
          <cell r="B4597" t="str">
            <v>МУФТА ДЛЯ КАБЕЛЯ QR-540 FY080</v>
          </cell>
        </row>
        <row r="4598">
          <cell r="B4598" t="str">
            <v>МУФТА ДЛЯ ПЭТ</v>
          </cell>
        </row>
        <row r="4599">
          <cell r="B4599" t="str">
            <v>МУФТА ДЛЯ ТРУБОПРОВОДА ДУ 15</v>
          </cell>
        </row>
        <row r="4600">
          <cell r="B4600" t="str">
            <v>МУФТА ДЛЯ ТРУБОПРОВОДА ДУ 20</v>
          </cell>
        </row>
        <row r="4601">
          <cell r="B4601" t="str">
            <v>МУФТА ДЛЯ ТРУБОПРОВОДА ДУ 25</v>
          </cell>
        </row>
        <row r="4602">
          <cell r="B4602" t="str">
            <v>МУФТА ДЛЯ ТРУБОПРОВОДА ДУ 32</v>
          </cell>
        </row>
        <row r="4603">
          <cell r="B4603" t="str">
            <v>МУФТА ДЛЯ ТРУБОПРОВОДА ДУ 40</v>
          </cell>
        </row>
        <row r="4604">
          <cell r="B4604" t="str">
            <v>МУФТА ДЛЯ ТРУБОПРОВОДА ДУ 50</v>
          </cell>
        </row>
        <row r="4605">
          <cell r="B4605" t="str">
            <v>МУФТА К ЧУГУННЫМ ТРУБАМ</v>
          </cell>
        </row>
        <row r="4606">
          <cell r="B4606" t="str">
            <v>МУФТА КАБЕЛЬНАЯ</v>
          </cell>
        </row>
        <row r="4607">
          <cell r="B4607" t="str">
            <v>МУФТА КОМПР.ПР.1*4 (11/20)-3-ЭП</v>
          </cell>
        </row>
        <row r="4608">
          <cell r="B4608" t="str">
            <v>МУФТА КОМПР.ПР.1*4 (11/20Е)-3-ЭП</v>
          </cell>
        </row>
        <row r="4609">
          <cell r="B4609" t="str">
            <v>МУФТА КОМПР.ПР.НА 10 ПАР (7/13)-1Э</v>
          </cell>
        </row>
        <row r="4610">
          <cell r="B4610" t="str">
            <v>МУФТА КОМПР.ПР.НА 10 ПАР (7/13)-1ЭП</v>
          </cell>
        </row>
        <row r="4611">
          <cell r="B4611" t="str">
            <v>МУФТА КОМПР.ПР.НА 10 ПАР (7/13)-S10Э</v>
          </cell>
        </row>
        <row r="4612">
          <cell r="B4612" t="str">
            <v>МУФТА КОМПР.ПР.НА 100 ПАР (20/33)-1Э</v>
          </cell>
        </row>
        <row r="4613">
          <cell r="B4613" t="str">
            <v>МУФТА КОМПР.ПР.НА 100 ПАР (20/33)-1ЭП</v>
          </cell>
        </row>
        <row r="4614">
          <cell r="B4614" t="str">
            <v>МУФТА КОМПР.ПР.НА 100 ПАР (20/33)S10ЭП</v>
          </cell>
        </row>
        <row r="4615">
          <cell r="B4615" t="str">
            <v>МУФТА КОМПР.ПР.НА 100 ПАР (20/33)-ЭП</v>
          </cell>
        </row>
        <row r="4616">
          <cell r="B4616" t="str">
            <v>МУФТА КОМПР.ПР.НА 100 ПАР (АРМ)-S10Э</v>
          </cell>
        </row>
        <row r="4617">
          <cell r="B4617" t="str">
            <v>МУФТА КОМПР.ПР.НА 100 ПАР (АРМ)S10ЭП</v>
          </cell>
        </row>
        <row r="4618">
          <cell r="B4618" t="str">
            <v>МУФТА КОМПР.ПР.НА 100 ПАР (АРМ)-S25Э</v>
          </cell>
        </row>
        <row r="4619">
          <cell r="B4619" t="str">
            <v>МУФТА КОМПР.ПР.НА 100 ПАР (АРМ)-S25ЭП</v>
          </cell>
        </row>
        <row r="4620">
          <cell r="B4620" t="str">
            <v>МУФТА КОМПР.ПР.НА 20 ПАР (11/20)-1Э</v>
          </cell>
        </row>
        <row r="4621">
          <cell r="B4621" t="str">
            <v>МУФТА КОМПР.ПР.НА 20 ПАР (11/20)-1ЭП</v>
          </cell>
        </row>
        <row r="4622">
          <cell r="B4622" t="str">
            <v>МУФТА КОМПР.ПР.НА 20 ПАР (11/20)-S10Э</v>
          </cell>
        </row>
        <row r="4623">
          <cell r="B4623" t="str">
            <v>МУФТА КОМПР.ПР.НА 20 ПАР (11/20)-ЭП</v>
          </cell>
        </row>
        <row r="4624">
          <cell r="B4624" t="str">
            <v>МУФТА КОМПР.ПР.НА 20 ПАР (11/20Е)-1ЭП</v>
          </cell>
        </row>
        <row r="4625">
          <cell r="B4625" t="str">
            <v>МУФТА КОМПР.ПР.НА 20 ПАР (АРМ)-1Э</v>
          </cell>
        </row>
        <row r="4626">
          <cell r="B4626" t="str">
            <v>МУФТА КОМПР.ПР.НА 20 ПАР (АРМ)-1ЭП</v>
          </cell>
        </row>
        <row r="4627">
          <cell r="B4627" t="str">
            <v>МУФТА КОМПР.ПР.НА 20 ПАР (АРМ)-Э</v>
          </cell>
        </row>
        <row r="4628">
          <cell r="B4628" t="str">
            <v>МУФТА КОМПР.ПР.НА 200 ПАР (24/52)S25ЭП</v>
          </cell>
        </row>
        <row r="4629">
          <cell r="B4629" t="str">
            <v>МУФТА КОМПР.ПР.НА 200 ПАР (АРМ)S25ЭП</v>
          </cell>
        </row>
        <row r="4630">
          <cell r="B4630" t="str">
            <v>МУФТА КОМПР.ПР.НА 30 ПАР (13/25)-1Э</v>
          </cell>
        </row>
        <row r="4631">
          <cell r="B4631" t="str">
            <v>МУФТА КОМПР.ПР.НА 30 ПАР (13/25)-1ЭП</v>
          </cell>
        </row>
        <row r="4632">
          <cell r="B4632" t="str">
            <v>МУФТА КОМПР.ПР.НА 30 ПАР (13/25)-S10Э</v>
          </cell>
        </row>
        <row r="4633">
          <cell r="B4633" t="str">
            <v>МУФТА КОМПР.ПР.НА 30 ПАР (АРМ)-1Э</v>
          </cell>
        </row>
        <row r="4634">
          <cell r="B4634" t="str">
            <v>МУФТА КОМПР.ПР.НА 30 ПАР (АРМ)-1ЭП</v>
          </cell>
        </row>
        <row r="4635">
          <cell r="B4635" t="str">
            <v>МУФТА КОМПР.ПР.НА 30 ПАР (АРМ)-Э</v>
          </cell>
        </row>
        <row r="4636">
          <cell r="B4636" t="str">
            <v>МУФТА КОМПР.ПР.НА 300 ПАР (24/52)S25ЭП</v>
          </cell>
        </row>
        <row r="4637">
          <cell r="B4637" t="str">
            <v>МУФТА КОМПР.ПР.НА 50 ПАР (13/25)-1ЭП</v>
          </cell>
        </row>
        <row r="4638">
          <cell r="B4638" t="str">
            <v>МУФТА КОМПР.ПР.НА 50 ПАР (13/25)-S10-1ЭП</v>
          </cell>
        </row>
        <row r="4639">
          <cell r="B4639" t="str">
            <v>МУФТА КОМПР.ПР.НА 50 ПАР (13/25)-S10ЭП</v>
          </cell>
        </row>
        <row r="4640">
          <cell r="B4640" t="str">
            <v>МУФТА КОМПР.ПР.НА 50 ПАР (13/25Е)-1Э</v>
          </cell>
        </row>
        <row r="4641">
          <cell r="B4641" t="str">
            <v>МУФТА КОМПР.ПР.НА 50 ПАР (13/25Е)-1ЭП</v>
          </cell>
        </row>
        <row r="4642">
          <cell r="B4642" t="str">
            <v>МУФТА КОМПР.ПР.НА 50 ПАР (13/25Е)S25ЭП</v>
          </cell>
        </row>
        <row r="4643">
          <cell r="B4643" t="str">
            <v>МУФТА КОМПР.ПР.НА 50 ПАР (АРМ)-1Э</v>
          </cell>
        </row>
        <row r="4644">
          <cell r="B4644" t="str">
            <v>МУФТА КОМПР.ПР.НА 50 ПАР (АРМ)-1ЭП</v>
          </cell>
        </row>
        <row r="4645">
          <cell r="B4645" t="str">
            <v>МУФТА КОМПР.ПР.НА 50 ПАР(13/25Е)-S10-1ЭП</v>
          </cell>
        </row>
        <row r="4646">
          <cell r="B4646" t="str">
            <v>МУФТА КОМПР.ПР.НА 50 ПАР(13/25Е)-S10ЭП</v>
          </cell>
        </row>
        <row r="4647">
          <cell r="B4647" t="str">
            <v>МУФТА КОМПР.РАЗВ.НА 10 ПАР (7/13)-1Э</v>
          </cell>
        </row>
        <row r="4648">
          <cell r="B4648" t="str">
            <v>МУФТА КОМПР.РАЗВ.НА 10 ПАР (7/13)-1ЭП</v>
          </cell>
        </row>
        <row r="4649">
          <cell r="B4649" t="str">
            <v>МУФТА КОМПР.РАЗВ.НА 10 ПАР (7/13)-2ЭП</v>
          </cell>
        </row>
        <row r="4650">
          <cell r="B4650" t="str">
            <v>МУФТА КОМПР.РАЗВ.НА 10 ПАР (АРМ)-1Э</v>
          </cell>
        </row>
        <row r="4651">
          <cell r="B4651" t="str">
            <v>МУФТА КОМПР.РАЗВ.НА 10 ПАР (АРМ)-2ЭП</v>
          </cell>
        </row>
        <row r="4652">
          <cell r="B4652" t="str">
            <v>МУФТА КОМПР.РАЗВ.НА 100 ПАР (20/33)-1</v>
          </cell>
        </row>
        <row r="4653">
          <cell r="B4653" t="str">
            <v>МУФТА КОМПР.РАЗВ.НА 100 ПАР (20/33)-1Э</v>
          </cell>
        </row>
        <row r="4654">
          <cell r="B4654" t="str">
            <v>МУФТА КОМПР.РАЗВ.НА 100 ПАР (20/33)-1ЭП</v>
          </cell>
        </row>
        <row r="4655">
          <cell r="B4655" t="str">
            <v>МУФТА КОМПР.РАЗВ.НА 100 ПАР (20/33)-S10Э</v>
          </cell>
        </row>
        <row r="4656">
          <cell r="B4656" t="str">
            <v>МУФТА КОМПР.РАЗВ.НА 100 ПАР (20/33)S10ЭП</v>
          </cell>
        </row>
        <row r="4657">
          <cell r="B4657" t="str">
            <v>МУФТА КОМПР.РАЗВ.НА 100 ПАР (АРМ)-1Э</v>
          </cell>
        </row>
        <row r="4658">
          <cell r="B4658" t="str">
            <v>МУФТА КОМПР.РАЗВ.НА 100 ПАР (АРМ)S10-2ЭП</v>
          </cell>
        </row>
        <row r="4659">
          <cell r="B4659" t="str">
            <v>МУФТА КОМПР.РАЗВ.НА 100 ПАР (АРМ)-S10Э</v>
          </cell>
        </row>
        <row r="4660">
          <cell r="B4660" t="str">
            <v>МУФТА КОМПР.РАЗВ.НА 100 ПАР (АРМ)S10ЭП</v>
          </cell>
        </row>
        <row r="4661">
          <cell r="B4661" t="str">
            <v>МУФТА КОМПР.РАЗВ.НА 100ПАР (АРМ)-1ЭП</v>
          </cell>
        </row>
        <row r="4662">
          <cell r="B4662" t="str">
            <v>МУФТА КОМПР.РАЗВ.НА 100ПАР(20/33)-S10-2Э</v>
          </cell>
        </row>
        <row r="4663">
          <cell r="B4663" t="str">
            <v>МУФТА КОМПР.РАЗВ.НА 20 ПАР (11/20)-1Э</v>
          </cell>
        </row>
        <row r="4664">
          <cell r="B4664" t="str">
            <v>МУФТА КОМПР.РАЗВ.НА 20 ПАР (11/20)-1ЭП</v>
          </cell>
        </row>
        <row r="4665">
          <cell r="B4665" t="str">
            <v>МУФТА КОМПР.РАЗВ.НА 20 ПАР (11/20Е)-1</v>
          </cell>
        </row>
        <row r="4666">
          <cell r="B4666" t="str">
            <v>МУФТА КОМПР.РАЗВ.НА 20 ПАР (11/20Е)-1ЭП</v>
          </cell>
        </row>
        <row r="4667">
          <cell r="B4667" t="str">
            <v>МУФТА КОМПР.РАЗВ.НА 20 ПАР (11/20Е)-2ЭП</v>
          </cell>
        </row>
        <row r="4668">
          <cell r="B4668" t="str">
            <v>МУФТА КОМПР.РАЗВ.НА 20 ПАР (АРМ)-1Э</v>
          </cell>
        </row>
        <row r="4669">
          <cell r="B4669" t="str">
            <v>МУФТА КОМПР.РАЗВ.НА 20 ПАР (АРМ)-2Э</v>
          </cell>
        </row>
        <row r="4670">
          <cell r="B4670" t="str">
            <v>МУФТА КОМПР.РАЗВ.НА 200 ПАР (24/52)-1Э</v>
          </cell>
        </row>
        <row r="4671">
          <cell r="B4671" t="str">
            <v>МУФТА КОМПР.РАЗВ.НА 200 ПАР (24/52)-1ЭП</v>
          </cell>
        </row>
        <row r="4672">
          <cell r="B4672" t="str">
            <v>МУФТА КОМПР.РАЗВ.НА 200 ПАР (24/52)S25ЭП</v>
          </cell>
        </row>
        <row r="4673">
          <cell r="B4673" t="str">
            <v>МУФТА КОМПР.РАЗВ.НА 200 ПАР (АРМ)-S25Э</v>
          </cell>
        </row>
        <row r="4674">
          <cell r="B4674" t="str">
            <v>МУФТА КОМПР.РАЗВ.НА 20ПАР (АРМ)-1ЭП</v>
          </cell>
        </row>
        <row r="4675">
          <cell r="B4675" t="str">
            <v>МУФТА КОМПР.РАЗВ.НА 30 ПАР (13/25)-1</v>
          </cell>
        </row>
        <row r="4676">
          <cell r="B4676" t="str">
            <v>МУФТА КОМПР.РАЗВ.НА 30 ПАР (13/25)-1Э</v>
          </cell>
        </row>
        <row r="4677">
          <cell r="B4677" t="str">
            <v>МУФТА КОМПР.РАЗВ.НА 30 ПАР (13/25)-1ЭП</v>
          </cell>
        </row>
        <row r="4678">
          <cell r="B4678" t="str">
            <v>МУФТА КОМПР.РАЗВ.НА 30 ПАР (13/25)-2ЭП</v>
          </cell>
        </row>
        <row r="4679">
          <cell r="B4679" t="str">
            <v>МУФТА КОМПР.РАЗВ.НА 30 ПАР (13/25)-S10Э</v>
          </cell>
        </row>
        <row r="4680">
          <cell r="B4680" t="str">
            <v>МУФТА КОМПР.РАЗВ.НА 30 ПАР (АРМ)-1</v>
          </cell>
        </row>
        <row r="4681">
          <cell r="B4681" t="str">
            <v>МУФТА КОМПР.РАЗВ.НА 30 ПАР (АРМ)-1Э</v>
          </cell>
        </row>
        <row r="4682">
          <cell r="B4682" t="str">
            <v>МУФТА КОМПР.РАЗВ.НА 30 ПАР (АРМ)-2Э</v>
          </cell>
        </row>
        <row r="4683">
          <cell r="B4683" t="str">
            <v>МУФТА КОМПР.РАЗВ.НА 30 ПАР (АРМ)-2ЭП</v>
          </cell>
        </row>
        <row r="4684">
          <cell r="B4684" t="str">
            <v>МУФТА КОМПР.РАЗВ.НА 300 ПАР (24/52)-1Э</v>
          </cell>
        </row>
        <row r="4685">
          <cell r="B4685" t="str">
            <v>МУФТА КОМПР.РАЗВ.НА 300 ПАР (24/52)-S25Э</v>
          </cell>
        </row>
        <row r="4686">
          <cell r="B4686" t="str">
            <v>МУФТА КОМПР.РАЗВ.НА 300 ПАР (24/52)S25ЭП</v>
          </cell>
        </row>
        <row r="4687">
          <cell r="B4687" t="str">
            <v>МУФТА КОМПР.РАЗВ.НА 400 ПАР (40/62)S25ЭП</v>
          </cell>
        </row>
        <row r="4688">
          <cell r="B4688" t="str">
            <v>МУФТА КОМПР.РАЗВ.НА 50 ПАР (13/25)-1Э</v>
          </cell>
        </row>
        <row r="4689">
          <cell r="B4689" t="str">
            <v>МУФТА КОМПР.РАЗВ.НА 50 ПАР (13/25)-1ЭП</v>
          </cell>
        </row>
        <row r="4690">
          <cell r="B4690" t="str">
            <v>МУФТА КОМПР.РАЗВ.НА 50 ПАР (13/25)-S10Э</v>
          </cell>
        </row>
        <row r="4691">
          <cell r="B4691" t="str">
            <v>МУФТА КОМПР.РАЗВ.НА 50 ПАР (13/25Е)-1Э</v>
          </cell>
        </row>
        <row r="4692">
          <cell r="B4692" t="str">
            <v>МУФТА КОМПР.РАЗВ.НА 50 ПАР (13/25Е)-1ЭП</v>
          </cell>
        </row>
        <row r="4693">
          <cell r="B4693" t="str">
            <v>МУФТА КОМПР.РАЗВ.НА 50 ПАР (13/25Е)-2ЭП</v>
          </cell>
        </row>
        <row r="4694">
          <cell r="B4694" t="str">
            <v>МУФТА КОМПР.РАЗВ.НА 50 ПАР (13/25Е)S10ЭП</v>
          </cell>
        </row>
        <row r="4695">
          <cell r="B4695" t="str">
            <v>МУФТА КОМПР.РАЗВ.НА 50 ПАР (АРМ)-1Э</v>
          </cell>
        </row>
        <row r="4696">
          <cell r="B4696" t="str">
            <v>МУФТА КОМПР.РАЗВ.НА 50 ПАР (АРМ)-1ЭП</v>
          </cell>
        </row>
        <row r="4697">
          <cell r="B4697" t="str">
            <v>МУФТА КОМПР.РАЗВ.НА 50 ПАР (АРМ)-2Э</v>
          </cell>
        </row>
        <row r="4698">
          <cell r="B4698" t="str">
            <v>МУФТА КОМПР.РАЗВ.НА 50 ПАР (АРМ)S10ЭП</v>
          </cell>
        </row>
        <row r="4699">
          <cell r="B4699" t="str">
            <v>МУФТА КОМПР.РАЗВ.НА 50ПАР(13/25)-S10Э-2Э</v>
          </cell>
        </row>
        <row r="4700">
          <cell r="B4700" t="str">
            <v>МУФТА КОМПР.РАЗВ.НА 50ПАР(13/25Е)-S10-2Э</v>
          </cell>
        </row>
        <row r="4701">
          <cell r="B4701" t="str">
            <v>МУФТА КОМПР.РАЗВ.НА 50ПАР(АРМ)-S10ЭП-2ЭП</v>
          </cell>
        </row>
        <row r="4702">
          <cell r="B4702" t="str">
            <v>МУФТА КОНЦЕВАЯ ДЛЯ В/В КАБЕЛЯ</v>
          </cell>
        </row>
        <row r="4703">
          <cell r="B4703" t="str">
            <v>МУФТА КПП 5-ОЙ ПЕРЕДАЧИ УАЗ</v>
          </cell>
        </row>
        <row r="4704">
          <cell r="B4704" t="str">
            <v>МУФТА ММКР 5-1 (МАЛОПАРНЫЙ КАБЕЛЬ)</v>
          </cell>
        </row>
        <row r="4705">
          <cell r="B4705" t="str">
            <v>МУФТА ММКР-3-ЭП(НА МАЛОПАРНЫЙ КАБЕЛЬ)</v>
          </cell>
        </row>
        <row r="4706">
          <cell r="B4706" t="str">
            <v>МУФТА ММКР-4-ЭП(НА МАЛОПАРНЫЙ КАБЕЛЬ)</v>
          </cell>
        </row>
        <row r="4707">
          <cell r="B4707" t="str">
            <v>МУФТА ММКР-5-ЭП(НА МАЛОПАРНЫЙ КАБЕЛЬ)</v>
          </cell>
        </row>
        <row r="4708">
          <cell r="B4708" t="str">
            <v>МУФТА ММКРГ 2-1ЭП</v>
          </cell>
        </row>
        <row r="4709">
          <cell r="B4709" t="str">
            <v>МУФТА ММКРГ 3-1ЭП</v>
          </cell>
        </row>
        <row r="4710">
          <cell r="B4710" t="str">
            <v>МУФТА ММКРГ 4-1ЭП</v>
          </cell>
        </row>
        <row r="4711">
          <cell r="B4711" t="str">
            <v>МУФТА ММКРГ 5-1ЭП</v>
          </cell>
        </row>
        <row r="4712">
          <cell r="B4712" t="str">
            <v>МУФТА ММКРГ-2-1ЭП(НА МАЛОПАРНЫЙ КАБЕЛЬ)</v>
          </cell>
        </row>
        <row r="4713">
          <cell r="B4713" t="str">
            <v>МУФТА ММКРГ-3-1ЭП(НА МАЛОПАРНЫЙ КАБЕЛЬ)</v>
          </cell>
        </row>
        <row r="4714">
          <cell r="B4714" t="str">
            <v>МУФТА ММКРГ-4-ЭП(НА МАЛОПАРНЫЙ КАБЕЛЬ)</v>
          </cell>
        </row>
        <row r="4715">
          <cell r="B4715" t="str">
            <v>МУФТА ММКРГ-5-ЭП(НА МАЛОПАРНЫЙ КАБЕЛЬ)</v>
          </cell>
        </row>
        <row r="4716">
          <cell r="B4716" t="str">
            <v>МУФТА ММКС</v>
          </cell>
        </row>
        <row r="4717">
          <cell r="B4717" t="str">
            <v>МУФТА ММКС 2-1ЭП</v>
          </cell>
        </row>
        <row r="4718">
          <cell r="B4718" t="str">
            <v>МУФТА ММКС 3-1ЭП</v>
          </cell>
        </row>
        <row r="4719">
          <cell r="B4719" t="str">
            <v>МУФТА ММКС 4-1ЭП</v>
          </cell>
        </row>
        <row r="4720">
          <cell r="B4720" t="str">
            <v>МУФТА ММКС 5-1ЭП</v>
          </cell>
        </row>
        <row r="4721">
          <cell r="B4721" t="str">
            <v>МУФТА ОПТ. УКОМПЛ. ТУПИК. НА 24 ВОЛ.</v>
          </cell>
        </row>
        <row r="4722">
          <cell r="B4722" t="str">
            <v>МУФТА ОПТ. УКОМПЛ. ТУПИК. НА 48 ВОЛ.</v>
          </cell>
        </row>
        <row r="4723">
          <cell r="B4723" t="str">
            <v>МУФТА ОПТ. УКОМПЛ. ТУПИК. НА 96 ВОЛ.</v>
          </cell>
        </row>
        <row r="4724">
          <cell r="B4724" t="str">
            <v>МУФТА ОПТ. УКОМПЛЕКТ. 4-ВОЛОКОННАЯ</v>
          </cell>
        </row>
        <row r="4725">
          <cell r="B4725" t="str">
            <v>МУФТА ОПТ.ПРОХ.16 НАПР.УКОМПЛ.24 ВОЛ.</v>
          </cell>
        </row>
        <row r="4726">
          <cell r="B4726" t="str">
            <v>МУФТА ОПТ.ПРОХ.6 НАПР.УКОМПЛ.48 ВОЛ.</v>
          </cell>
        </row>
        <row r="4727">
          <cell r="B4727" t="str">
            <v>МУФТА ОПТ.ПРОХ.8 НАПР.УКОМПЛ.24 ВОЛ.</v>
          </cell>
        </row>
        <row r="4728">
          <cell r="B4728" t="str">
            <v>МУФТА ОПТ.ПРОХ.8 НАПР.УКОМПЛ.48 ВОЛ.</v>
          </cell>
        </row>
        <row r="4729">
          <cell r="B4729" t="str">
            <v>МУФТА ОПТ.СПЛИТТЕРНАЯ ДО 144 СВАР.СОЕД.</v>
          </cell>
        </row>
        <row r="4730">
          <cell r="B4730" t="str">
            <v>МУФТА ОПТ.СПЛИТТЕРНАЯ ДО 336 СВАР.СОЕД.</v>
          </cell>
        </row>
        <row r="4731">
          <cell r="B4731" t="str">
            <v>МУФТА ОПТ.СПЛИТТЕРНАЯ ДО 576 СВАР.СОЕД.</v>
          </cell>
        </row>
        <row r="4732">
          <cell r="B4732" t="str">
            <v>МУФТА ОПТ.ТУП.6 НАПР.УКОМПЛ.24 ВОЛ.</v>
          </cell>
        </row>
        <row r="4733">
          <cell r="B4733" t="str">
            <v>МУФТА ОПТИЧ. УКОПЛ. НА 36 ВОЛ.</v>
          </cell>
        </row>
        <row r="4734">
          <cell r="B4734" t="str">
            <v>МУФТА ОПТИЧ.МОГ ТУПИКОВАЯ НА 24 ВОЛ.</v>
          </cell>
        </row>
        <row r="4735">
          <cell r="B4735" t="str">
            <v>МУФТА ОПТИЧ.НА 12 ВОЛ.ДЛЯ ГОРОДСКОЙ СЕТИ</v>
          </cell>
        </row>
        <row r="4736">
          <cell r="B4736" t="str">
            <v>МУФТА ОПТИЧ.НА 24 ВОЛ.УКОМПЛ.ГИЛЬЗАМИ</v>
          </cell>
        </row>
        <row r="4737">
          <cell r="B4737" t="str">
            <v>МУФТА ОПТИЧ.УКОМПЛ.НА 12 ВОЛ.</v>
          </cell>
        </row>
        <row r="4738">
          <cell r="B4738" t="str">
            <v>МУФТА ОПТИЧ.УКОМПЛ.НА 144 ВОЛ. 1</v>
          </cell>
        </row>
        <row r="4739">
          <cell r="B4739" t="str">
            <v>МУФТА ОПТИЧ.УКОМПЛ.НА 144 ВОЛ. 2</v>
          </cell>
        </row>
        <row r="4740">
          <cell r="B4740" t="str">
            <v>МУФТА ОПТИЧ.УКОМПЛ.НА 144ВОЛ.</v>
          </cell>
        </row>
        <row r="4741">
          <cell r="B4741" t="str">
            <v>МУФТА ОПТИЧ.УКОМПЛ.НА 20 ВОЛ. 1</v>
          </cell>
        </row>
        <row r="4742">
          <cell r="B4742" t="str">
            <v>МУФТА ОПТИЧ.УКОМПЛ.НА 20 ВОЛ. 2</v>
          </cell>
        </row>
        <row r="4743">
          <cell r="B4743" t="str">
            <v>МУФТА ОПТИЧ.УКОМПЛ.НА 24 ВОЛ.</v>
          </cell>
        </row>
        <row r="4744">
          <cell r="B4744" t="str">
            <v>МУФТА ОПТИЧ.УКОМПЛ.НА 32 ВОЛ.</v>
          </cell>
        </row>
        <row r="4745">
          <cell r="B4745" t="str">
            <v>МУФТА ОПТИЧ.УКОМПЛ.НА 4 ВОЛ.</v>
          </cell>
        </row>
        <row r="4746">
          <cell r="B4746" t="str">
            <v>МУФТА ОПТИЧ.УКОМПЛ.НА 40 ВОЛ.</v>
          </cell>
        </row>
        <row r="4747">
          <cell r="B4747" t="str">
            <v>МУФТА ОПТИЧ.УКОМПЛ.НА 48 ВОЛ.</v>
          </cell>
        </row>
        <row r="4748">
          <cell r="B4748" t="str">
            <v>МУФТА ОПТИЧ.УКОМПЛ.НА 6 ВОЛ.</v>
          </cell>
        </row>
        <row r="4749">
          <cell r="B4749" t="str">
            <v>МУФТА ОПТИЧ.УКОМПЛ.НА 72 ВОЛ.</v>
          </cell>
        </row>
        <row r="4750">
          <cell r="B4750" t="str">
            <v>МУФТА ОПТИЧ.УКОМПЛ.НА 8 ВОЛ.</v>
          </cell>
        </row>
        <row r="4751">
          <cell r="B4751" t="str">
            <v>МУФТА ОПТИЧ.УКОМПЛ.НА 96 ВОЛ. 1</v>
          </cell>
        </row>
        <row r="4752">
          <cell r="B4752" t="str">
            <v>МУФТА ОПТИЧ.УКОМПЛ.НА 96 ВОЛ. 2</v>
          </cell>
        </row>
        <row r="4753">
          <cell r="B4753" t="str">
            <v>МУФТА ОПТИЧЕСКАЯ -4</v>
          </cell>
        </row>
        <row r="4754">
          <cell r="B4754" t="str">
            <v>МУФТА ОПТИЧЕСКАЯ GJS</v>
          </cell>
        </row>
        <row r="4755">
          <cell r="B4755" t="str">
            <v>МУФТА ОПТИЧЕСКАЯ НА 16 ВОЛОКОН</v>
          </cell>
        </row>
        <row r="4756">
          <cell r="B4756" t="str">
            <v>МУФТА ОПТИЧЕСКАЯ ПРОХОДНАЯ</v>
          </cell>
        </row>
        <row r="4757">
          <cell r="B4757" t="str">
            <v>МУФТА ОПТИЧЕСКАЯ РАСПРЕДЕЛИТЕЛЬНАЯ</v>
          </cell>
        </row>
        <row r="4758">
          <cell r="B4758" t="str">
            <v>МУФТА ОПТИЧЕСКАЯ УКОМПЛ. НА 64 ВОЛОКНА</v>
          </cell>
        </row>
        <row r="4759">
          <cell r="B4759" t="str">
            <v>МУФТА ОПТИЧЕСКАЯ УКОМПЛ.НА 56 ВОЛОКОН</v>
          </cell>
        </row>
        <row r="4760">
          <cell r="B4760" t="str">
            <v>МУФТА П/Э ЗАЩИТНАЯ 40/50</v>
          </cell>
        </row>
        <row r="4761">
          <cell r="B4761" t="str">
            <v>МУФТА П/Э ПРЯМАЯ 20/27</v>
          </cell>
        </row>
        <row r="4762">
          <cell r="B4762" t="str">
            <v>МУФТА П/Э РАЗВ.2 НАПР.20/27</v>
          </cell>
        </row>
        <row r="4763">
          <cell r="B4763" t="str">
            <v>МУФТА П/Э РАЗВ.3 НАПР.20/27</v>
          </cell>
        </row>
        <row r="4764">
          <cell r="B4764" t="str">
            <v>МУФТА П/Э РАЗВ.4 НАПР.32/40</v>
          </cell>
        </row>
        <row r="4765">
          <cell r="B4765" t="str">
            <v>МУФТА П/Э СОЕД.20/27</v>
          </cell>
        </row>
        <row r="4766">
          <cell r="B4766" t="str">
            <v>МУФТА П/Э СОЕД.24/33</v>
          </cell>
        </row>
        <row r="4767">
          <cell r="B4767" t="str">
            <v>МУФТА П/Э СОЕД.32/40</v>
          </cell>
        </row>
        <row r="4768">
          <cell r="B4768" t="str">
            <v>МУФТА П/Э СОЕД.40/50</v>
          </cell>
        </row>
        <row r="4769">
          <cell r="B4769" t="str">
            <v>МУФТА П/Э СОЕД.7/13</v>
          </cell>
        </row>
        <row r="4770">
          <cell r="B4770" t="str">
            <v>МУФТА П/Э.РАЗВ.2 НАПР.500 (АРМ)-S25C-ЭП</v>
          </cell>
        </row>
        <row r="4771">
          <cell r="B4771" t="str">
            <v>МУФТА П/Э.РАЗВ.4 НАПР.600 (АРМ)-S25C-ЭП</v>
          </cell>
        </row>
        <row r="4772">
          <cell r="B4772" t="str">
            <v>МУФТА ПЕРЕХОДНАЯ</v>
          </cell>
        </row>
        <row r="4773">
          <cell r="B4773" t="str">
            <v>МУФТА ПЛАСТМАССОВАЯ</v>
          </cell>
        </row>
        <row r="4774">
          <cell r="B4774" t="str">
            <v>МУФТА ПХВ D-100</v>
          </cell>
        </row>
        <row r="4775">
          <cell r="B4775" t="str">
            <v>МУФТА ПЭТ D-100ММ</v>
          </cell>
        </row>
        <row r="4776">
          <cell r="B4776" t="str">
            <v>МУФТА ПЭТ D-63ММ</v>
          </cell>
        </row>
        <row r="4777">
          <cell r="B4777" t="str">
            <v>МУФТА ПЭТ СОЕД.НЕРАЗЪЕМ.ФИТИНГ</v>
          </cell>
        </row>
        <row r="4778">
          <cell r="B4778" t="str">
            <v>МУФТА ПЭТ СОЕД.РАЗЪЕМ.ФИТИНГ</v>
          </cell>
        </row>
        <row r="4779">
          <cell r="B4779" t="str">
            <v>МУФТА ПЭТ СОЕД.С ВИНТ.СОЕД.ПЕРЕХОДНАЯ</v>
          </cell>
        </row>
        <row r="4780">
          <cell r="B4780" t="str">
            <v>МУФТА ПЯТОЙ ПЕРЕДАЧИ ВАЗ</v>
          </cell>
        </row>
        <row r="4781">
          <cell r="B4781" t="str">
            <v>МУФТА РАЗВ.2 НАПР.100 (АРМ)-S10СЭ</v>
          </cell>
        </row>
        <row r="4782">
          <cell r="B4782" t="str">
            <v>МУФТА РАЗВ.2 НАПР.200 (АРМ)-S25СЭ</v>
          </cell>
        </row>
        <row r="4783">
          <cell r="B4783" t="str">
            <v>МУФТА РАЗВ.2 НАПР.300 (АРМ)-S25СЭ</v>
          </cell>
        </row>
        <row r="4784">
          <cell r="B4784" t="str">
            <v>МУФТА РАЗВ.3 НАПР.400 (АРМ)-S25СЭ</v>
          </cell>
        </row>
        <row r="4785">
          <cell r="B4785" t="str">
            <v>МУФТА РАЗВ.4 НАПР.400 (АРМ)-S25СЭП</v>
          </cell>
        </row>
        <row r="4786">
          <cell r="B4786" t="str">
            <v>МУФТА РАЗВ.5 НАПР.200 (АРМ)-S25СЭ</v>
          </cell>
        </row>
        <row r="4787">
          <cell r="B4787" t="str">
            <v>МУФТА РАЗВ.5 НАПР.500 (АРМ)-S25СЭ</v>
          </cell>
        </row>
        <row r="4788">
          <cell r="B4788" t="str">
            <v>МУФТА РАЗВ.6 НАПР.600 (АРМ)-S25СЭ</v>
          </cell>
        </row>
        <row r="4789">
          <cell r="B4789" t="str">
            <v>МУФТА РАЗВ.6 НАПР.600 (АРМ)-S25СЭП</v>
          </cell>
        </row>
        <row r="4790">
          <cell r="B4790" t="str">
            <v>МУФТА САНТЕХНИЧЕСКАЯ</v>
          </cell>
        </row>
        <row r="4791">
          <cell r="B4791" t="str">
            <v>МУФТА СИНХРОНИЗАТОРА ГАЗ</v>
          </cell>
        </row>
        <row r="4792">
          <cell r="B4792" t="str">
            <v>МУФТА СОЕД.100 (АРМ)</v>
          </cell>
        </row>
        <row r="4793">
          <cell r="B4793" t="str">
            <v>МУФТА СОЕД.100 (АРМ)-S25СЭ</v>
          </cell>
        </row>
        <row r="4794">
          <cell r="B4794" t="str">
            <v>МУФТА СОЕД.100 (АРМ)-S25СЭП</v>
          </cell>
        </row>
        <row r="4795">
          <cell r="B4795" t="str">
            <v>МУФТА СОЕД.100 (АРМ)-ЭП</v>
          </cell>
        </row>
        <row r="4796">
          <cell r="B4796" t="str">
            <v>МУФТА СОЕД.200 (АРМ)-S25СЭ</v>
          </cell>
        </row>
        <row r="4797">
          <cell r="B4797" t="str">
            <v>МУФТА СОЕД.200 (АРМ)-S25СЭП</v>
          </cell>
        </row>
        <row r="4798">
          <cell r="B4798" t="str">
            <v>МУФТА СОЕД.300 (АРМ)-S25СЭ</v>
          </cell>
        </row>
        <row r="4799">
          <cell r="B4799" t="str">
            <v>МУФТА СОЕД.300 (АРМ)-S25СЭП</v>
          </cell>
        </row>
        <row r="4800">
          <cell r="B4800" t="str">
            <v>МУФТА СОЕД.4*4 (АРМ)-ЭП</v>
          </cell>
        </row>
        <row r="4801">
          <cell r="B4801" t="str">
            <v>МУФТА СОЕД.400 (АРМ)-S25СЭ</v>
          </cell>
        </row>
        <row r="4802">
          <cell r="B4802" t="str">
            <v>МУФТА СОЕД.400 (АРМ)-S25СЭП</v>
          </cell>
        </row>
        <row r="4803">
          <cell r="B4803" t="str">
            <v>МУФТА СОЕД.600 (АРМ)-S25СЭП</v>
          </cell>
        </row>
        <row r="4804">
          <cell r="B4804" t="str">
            <v>МУФТА СОЕД.7*4 (АРМ)-ЭП</v>
          </cell>
        </row>
        <row r="4805">
          <cell r="B4805" t="str">
            <v>МУФТА СОЕД.ДЛЯ В/В КАБЕЛЯ</v>
          </cell>
        </row>
        <row r="4806">
          <cell r="B4806" t="str">
            <v>МУФТА СОЕД.КАБ.ДО 25ММ ЕМК.1*4</v>
          </cell>
        </row>
        <row r="4807">
          <cell r="B4807" t="str">
            <v>МУФТА СОЕД.КАБ.ДО 50ММ ЕМК.7*4,14*4</v>
          </cell>
        </row>
        <row r="4808">
          <cell r="B4808" t="str">
            <v>МУФТА СОЕД.НА МАЛОПАРНЫЙ КАБЕЛЬ</v>
          </cell>
        </row>
        <row r="4809">
          <cell r="B4809" t="str">
            <v>МУФТА СОЕДИНИТЕЛЬНАЯ ДЛЯ ЗАЗЕМЛЕНИЯ</v>
          </cell>
        </row>
        <row r="4810">
          <cell r="B4810" t="str">
            <v>МУФТА СОЕДИНИТЕЛЬНАЯ МЕДНАЯ 7/8</v>
          </cell>
        </row>
        <row r="4811">
          <cell r="B4811" t="str">
            <v>МУФТА СОЕДИНИТЕЛЬНАЯ ЭЛ.СИЛОВ.4*95ММ2</v>
          </cell>
        </row>
        <row r="4812">
          <cell r="B4812" t="str">
            <v>МУФТА СОЕДИНИТЕЛЬНАЯ ЭЛАСТИЧНАЯ</v>
          </cell>
        </row>
        <row r="4813">
          <cell r="B4813" t="str">
            <v>МУФТА СПЛИТТЕРНАЯ</v>
          </cell>
        </row>
        <row r="4814">
          <cell r="B4814" t="str">
            <v>МУФТА СПЛИТТЕРНАЯ ОПТ. НА 58 СОЕД.</v>
          </cell>
        </row>
        <row r="4815">
          <cell r="B4815" t="str">
            <v>МУФТА СПЛИТТЕРНАЯ ОПТ. НА 70 СОЕД.</v>
          </cell>
        </row>
        <row r="4816">
          <cell r="B4816" t="str">
            <v>МУФТА СПЛИТТЕРНАЯ ОПТ. НА 96 СОЕД.</v>
          </cell>
        </row>
        <row r="4817">
          <cell r="B4817" t="str">
            <v>МУФТА Т/УСАД.1000-100/25-260</v>
          </cell>
        </row>
        <row r="4818">
          <cell r="B4818" t="str">
            <v>МУФТА Т/УСАД.1000-100/25-460</v>
          </cell>
        </row>
        <row r="4819">
          <cell r="B4819" t="str">
            <v>МУФТА Т/УСАД.1000-122/30-500</v>
          </cell>
        </row>
        <row r="4820">
          <cell r="B4820" t="str">
            <v>МУФТА Т/УСАД.1000-122/38-500</v>
          </cell>
        </row>
        <row r="4821">
          <cell r="B4821" t="str">
            <v>МУФТА Т/УСАД.1000-122/38-650</v>
          </cell>
        </row>
        <row r="4822">
          <cell r="B4822" t="str">
            <v>МУФТА Т/УСАД.1000-122/38-900</v>
          </cell>
        </row>
        <row r="4823">
          <cell r="B4823" t="str">
            <v>МУФТА Т/УСАД.1000-125/30-460</v>
          </cell>
        </row>
        <row r="4824">
          <cell r="B4824" t="str">
            <v>МУФТА Т/УСАД.1000-160/55-500</v>
          </cell>
        </row>
        <row r="4825">
          <cell r="B4825" t="str">
            <v>МУФТА Т/УСАД.1000-43/8-150</v>
          </cell>
        </row>
        <row r="4826">
          <cell r="B4826" t="str">
            <v>МУФТА Т/УСАД.1000-43/8-300</v>
          </cell>
        </row>
        <row r="4827">
          <cell r="B4827" t="str">
            <v>МУФТА Т/УСАД.1000-55/12-150</v>
          </cell>
        </row>
        <row r="4828">
          <cell r="B4828" t="str">
            <v>МУФТА Т/УСАД.1000-55/12-300</v>
          </cell>
        </row>
        <row r="4829">
          <cell r="B4829" t="str">
            <v>МУФТА Т/УСАД.1000-62/15-250</v>
          </cell>
        </row>
        <row r="4830">
          <cell r="B4830" t="str">
            <v>МУФТА Т/УСАД.1000-62/15-350</v>
          </cell>
        </row>
        <row r="4831">
          <cell r="B4831" t="str">
            <v>МУФТА Т/УСАД.1000-75/15-240</v>
          </cell>
        </row>
        <row r="4832">
          <cell r="B4832" t="str">
            <v>МУФТА Т/УСАД.1000-75/15-300</v>
          </cell>
        </row>
        <row r="4833">
          <cell r="B4833" t="str">
            <v>МУФТА Т/УСАД.1000-75/15-400</v>
          </cell>
        </row>
        <row r="4834">
          <cell r="B4834" t="str">
            <v>МУФТА Т/УСАД.1000-75/15-460</v>
          </cell>
        </row>
        <row r="4835">
          <cell r="B4835" t="str">
            <v>МУФТА Т/УСАД.1000-92/30-300</v>
          </cell>
        </row>
        <row r="4836">
          <cell r="B4836" t="str">
            <v>МУФТА Т/УСАД.1000N-100/25-500</v>
          </cell>
        </row>
        <row r="4837">
          <cell r="B4837" t="str">
            <v>МУФТА Т/УСАД.500-100/25-260</v>
          </cell>
        </row>
        <row r="4838">
          <cell r="B4838" t="str">
            <v>МУФТА Т/УСАД.500-100/25-460</v>
          </cell>
        </row>
        <row r="4839">
          <cell r="B4839" t="str">
            <v>МУФТА Т/УСАД.500-125/30-460</v>
          </cell>
        </row>
        <row r="4840">
          <cell r="B4840" t="str">
            <v>МУФТА Т/УСАД.500-43/8-100</v>
          </cell>
        </row>
        <row r="4841">
          <cell r="B4841" t="str">
            <v>МУФТА Т/УСАД.500-43/8-150</v>
          </cell>
        </row>
        <row r="4842">
          <cell r="B4842" t="str">
            <v>МУФТА Т/УСАД.500-43/8-300</v>
          </cell>
        </row>
        <row r="4843">
          <cell r="B4843" t="str">
            <v>МУФТА Т/УСАД.500-55/12-150</v>
          </cell>
        </row>
        <row r="4844">
          <cell r="B4844" t="str">
            <v>МУФТА Т/УСАД.500-55/12-200</v>
          </cell>
        </row>
        <row r="4845">
          <cell r="B4845" t="str">
            <v>МУФТА Т/УСАД.500-55/12-260</v>
          </cell>
        </row>
        <row r="4846">
          <cell r="B4846" t="str">
            <v>МУФТА Т/УСАД.500-55/12-300</v>
          </cell>
        </row>
        <row r="4847">
          <cell r="B4847" t="str">
            <v>МУФТА Т/УСАД.500-75/15-240</v>
          </cell>
        </row>
        <row r="4848">
          <cell r="B4848" t="str">
            <v>МУФТА Т/УСАД.500-75/15-300</v>
          </cell>
        </row>
        <row r="4849">
          <cell r="B4849" t="str">
            <v>МУФТА Т/УСАД.500-75/15-400</v>
          </cell>
        </row>
        <row r="4850">
          <cell r="B4850" t="str">
            <v>МУФТА Т/УСАД.550-122/30-300</v>
          </cell>
        </row>
        <row r="4851">
          <cell r="B4851" t="str">
            <v>МУФТА Т/УСАД.550-122/30-500</v>
          </cell>
        </row>
        <row r="4852">
          <cell r="B4852" t="str">
            <v>МУФТА Т/УСАД.550-160/42-500</v>
          </cell>
        </row>
        <row r="4853">
          <cell r="B4853" t="str">
            <v>МУФТА УСИЛ.Т/УСАД.100/25-260</v>
          </cell>
        </row>
        <row r="4854">
          <cell r="B4854" t="str">
            <v>МУФТА УСИЛ.Т/УСАД.100/25-460</v>
          </cell>
        </row>
        <row r="4855">
          <cell r="B4855" t="str">
            <v>МУФТА УСИЛ.Т/УСАД.43/8-150</v>
          </cell>
        </row>
        <row r="4856">
          <cell r="B4856" t="str">
            <v>МУФТА УСИЛ.Т/УСАД.55/12-150</v>
          </cell>
        </row>
        <row r="4857">
          <cell r="B4857" t="str">
            <v>МУФТА УСИЛ.Т/УСАД.75/15-300(S25C-200)</v>
          </cell>
        </row>
        <row r="4858">
          <cell r="B4858" t="str">
            <v>МУФТА УСИЛ.Т/УСАД.75/15-500</v>
          </cell>
        </row>
        <row r="4859">
          <cell r="B4859" t="str">
            <v>МУФТА ЧУГУННАЯ D15ММ</v>
          </cell>
        </row>
        <row r="4860">
          <cell r="B4860" t="str">
            <v>МУФТА ЧУГУННАЯ D20ММ</v>
          </cell>
        </row>
        <row r="4861">
          <cell r="B4861" t="str">
            <v>МУФТА ЧУГУННАЯ D25ММ</v>
          </cell>
        </row>
        <row r="4862">
          <cell r="B4862" t="str">
            <v>МУФТА ЧУГУННАЯ D32ММ</v>
          </cell>
        </row>
        <row r="4863">
          <cell r="B4863" t="str">
            <v>МУФТА ЧУГУННАЯ D50ММ</v>
          </cell>
        </row>
        <row r="4864">
          <cell r="B4864" t="str">
            <v>МУФТА ЧУГУННАЯ СОЕДИНИТЕЛЬНАЯ</v>
          </cell>
        </row>
        <row r="4865">
          <cell r="B4865" t="str">
            <v>МЫЛО ЖИДКОЕ</v>
          </cell>
        </row>
        <row r="4866">
          <cell r="B4866" t="str">
            <v>МЫЛО ЖИДКОЕ 1</v>
          </cell>
        </row>
        <row r="4867">
          <cell r="B4867" t="str">
            <v>МЫЛО ТУАЛЕТНОЕ</v>
          </cell>
        </row>
        <row r="4868">
          <cell r="B4868" t="str">
            <v>МЫЛО ХОЗЯЙСТВЕННОЕ</v>
          </cell>
        </row>
        <row r="4869">
          <cell r="B4869" t="str">
            <v>МЫЛЬНИЦА</v>
          </cell>
        </row>
        <row r="4870">
          <cell r="B4870" t="str">
            <v>МЫШЬ ОПТИЧЕСКАЯ БЕСПРОВОДНАЯ</v>
          </cell>
        </row>
        <row r="4871">
          <cell r="B4871" t="str">
            <v>МЯСОРУБКА</v>
          </cell>
        </row>
        <row r="4872">
          <cell r="B4872" t="str">
            <v>МЯЧ ФУТБОЛЬНЫЙ</v>
          </cell>
        </row>
        <row r="4873">
          <cell r="B4873" t="str">
            <v>МЯЧ-ПРЫГУН</v>
          </cell>
        </row>
        <row r="4874">
          <cell r="B4874" t="str">
            <v>НАБИВКА САЛЬНИКОВАЯ</v>
          </cell>
        </row>
        <row r="4875">
          <cell r="B4875" t="str">
            <v>НАБИВКА САЛЬНИКОВАЯ D-10</v>
          </cell>
        </row>
        <row r="4876">
          <cell r="B4876" t="str">
            <v>НАБИВКА САЛЬНИКОВАЯ ГРАФИТОВАЯ</v>
          </cell>
        </row>
        <row r="4877">
          <cell r="B4877" t="str">
            <v>НАБОР АКСЕССУАРОВ ДЛЯ КОМПЬЮТЕРА</v>
          </cell>
        </row>
        <row r="4878">
          <cell r="B4878" t="str">
            <v>НАБОР БИТ</v>
          </cell>
        </row>
        <row r="4879">
          <cell r="B4879" t="str">
            <v>НАБОР БОЛТОВ И ГАЕК</v>
          </cell>
        </row>
        <row r="4880">
          <cell r="B4880" t="str">
            <v>НАБОР БУРОВ ДЛЯ ПЕРФОРАТОРА</v>
          </cell>
        </row>
        <row r="4881">
          <cell r="B4881" t="str">
            <v>НАБОР ВАЛЬЦОВОК</v>
          </cell>
        </row>
        <row r="4882">
          <cell r="B4882" t="str">
            <v>НАБОР ГОЛОВОК</v>
          </cell>
        </row>
        <row r="4883">
          <cell r="B4883" t="str">
            <v>НАБОР Д/ МАРКЕРНОЙ ДОСКИ</v>
          </cell>
        </row>
        <row r="4884">
          <cell r="B4884" t="str">
            <v>НАБОР ДЛЯ ВАННОЙ КОМНАТЫ С ЗЕРКАЛОМ</v>
          </cell>
        </row>
        <row r="4885">
          <cell r="B4885" t="str">
            <v>НАБОР ДЛЯ ВИСКИ</v>
          </cell>
        </row>
        <row r="4886">
          <cell r="B4886" t="str">
            <v>НАБОР ДЛЯ КРЕПЛЕНИЯ МУФТЫ ОК</v>
          </cell>
        </row>
        <row r="4887">
          <cell r="B4887" t="str">
            <v>НАБОР ДЛЯ НАРЕЗАНИЯ РЕЗЬБЫ</v>
          </cell>
        </row>
        <row r="4888">
          <cell r="B4888" t="str">
            <v>НАБОР ДЛЯ ПИКНИКА</v>
          </cell>
        </row>
        <row r="4889">
          <cell r="B4889" t="str">
            <v>НАБОР ДЛЯ РЕМОНТА МУФТЫ ОК</v>
          </cell>
        </row>
        <row r="4890">
          <cell r="B4890" t="str">
            <v>НАБОР ДЛЯ РУКОВОДИТЕЛЯ</v>
          </cell>
        </row>
        <row r="4891">
          <cell r="B4891" t="str">
            <v>НАБОР ДЛЯ УХОДА ЗА ОБУВЬЮ</v>
          </cell>
        </row>
        <row r="4892">
          <cell r="B4892" t="str">
            <v>НАБОР ДЛЯ ЧИСТКИ КОННЕКТОРОВ</v>
          </cell>
        </row>
        <row r="4893">
          <cell r="B4893" t="str">
            <v>НАБОР ЕЛОЧНЫХ ИГРУШЕК</v>
          </cell>
        </row>
        <row r="4894">
          <cell r="B4894" t="str">
            <v>НАБОР ЗАЗЕМЛИТЕЛЬНЫЙ</v>
          </cell>
        </row>
        <row r="4895">
          <cell r="B4895" t="str">
            <v>НАБОР ЗВЕЗДОЧЕК</v>
          </cell>
        </row>
        <row r="4896">
          <cell r="B4896" t="str">
            <v>НАБОР ИГР</v>
          </cell>
        </row>
        <row r="4897">
          <cell r="B4897" t="str">
            <v>НАБОР ИНСТРУМЕНТОВ 1</v>
          </cell>
        </row>
        <row r="4898">
          <cell r="B4898" t="str">
            <v>НАБОР ИНСТРУМЕНТОВ 2</v>
          </cell>
        </row>
        <row r="4899">
          <cell r="B4899" t="str">
            <v>НАБОР ИНСТРУМЕНТОВ АВТОСЛЕСАРЯ</v>
          </cell>
        </row>
        <row r="4900">
          <cell r="B4900" t="str">
            <v>НАБОР ИНСТРУМЕНТОВ ДЛЯ МОНТАЖА ОПТ.КАБЕЛ</v>
          </cell>
        </row>
        <row r="4901">
          <cell r="B4901" t="str">
            <v>НАБОР ИНСТРУМЕНТОВ КАБЕЛЬЩИКА-СПАЙЩИКА</v>
          </cell>
        </row>
        <row r="4902">
          <cell r="B4902" t="str">
            <v>НАБОР ИНСТРУМЕНТОВ МОНТ.ПЭТ</v>
          </cell>
        </row>
        <row r="4903">
          <cell r="B4903" t="str">
            <v>НАБОР ИНСТРУМЕНТОВ МОНТАЖНИКА</v>
          </cell>
        </row>
        <row r="4904">
          <cell r="B4904" t="str">
            <v>НАБОР ИНСТРУМЕНТОВ ПЛОТНИКА</v>
          </cell>
        </row>
        <row r="4905">
          <cell r="B4905" t="str">
            <v>НАБОР ИНСТРУМЕНТОВ РАДИОМОНТАЖНИКА</v>
          </cell>
        </row>
        <row r="4906">
          <cell r="B4906" t="str">
            <v>НАБОР ИНСТРУМЕНТОВ ЭЛЕКТРИКА</v>
          </cell>
        </row>
        <row r="4907">
          <cell r="B4907" t="str">
            <v>НАБОР ИНСТРУМЕНТОВ ЭЛЕКТРОМОНТЕРА</v>
          </cell>
        </row>
        <row r="4908">
          <cell r="B4908" t="str">
            <v>НАБОР ИНСТУМЕНТОВ ДЛЯ ОК</v>
          </cell>
        </row>
        <row r="4909">
          <cell r="B4909" t="str">
            <v>НАБОР КАБЕЛЕЙ</v>
          </cell>
        </row>
        <row r="4910">
          <cell r="B4910" t="str">
            <v>НАБОР КАНЦТОВАРОВ</v>
          </cell>
        </row>
        <row r="4911">
          <cell r="B4911" t="str">
            <v>НАБОР КЛЮЧЕЙ</v>
          </cell>
        </row>
        <row r="4912">
          <cell r="B4912" t="str">
            <v>НАБОР КЛЮЧЕЙ ГАЕЧНЫХ</v>
          </cell>
        </row>
        <row r="4913">
          <cell r="B4913" t="str">
            <v>НАБОР КЛЮЧЕЙ НАКИДНЫХ</v>
          </cell>
        </row>
        <row r="4914">
          <cell r="B4914" t="str">
            <v>НАБОР КРУЖЕК</v>
          </cell>
        </row>
        <row r="4915">
          <cell r="B4915" t="str">
            <v>НАБОР КУХОННЫЙ</v>
          </cell>
        </row>
        <row r="4916">
          <cell r="B4916" t="str">
            <v>НАБОР МАРКЕРОВ ИЗ 4 ЦВЕТОВ</v>
          </cell>
        </row>
        <row r="4917">
          <cell r="B4917" t="str">
            <v>НАБОР МАРКЕРОВ ИЗ 6 ЦВЕТОВ</v>
          </cell>
        </row>
        <row r="4918">
          <cell r="B4918" t="str">
            <v>НАБОР МЕТЧИКОВ</v>
          </cell>
        </row>
        <row r="4919">
          <cell r="B4919" t="str">
            <v>НАБОР НАДФИЛЕЙ</v>
          </cell>
        </row>
        <row r="4920">
          <cell r="B4920" t="str">
            <v>НАБОР НАПИЛЬНИКОВ</v>
          </cell>
        </row>
        <row r="4921">
          <cell r="B4921" t="str">
            <v>НАБОР НАСТЕННЫХ ПАННО</v>
          </cell>
        </row>
        <row r="4922">
          <cell r="B4922" t="str">
            <v>НАБОР НАСТОЛЬНЫЙ 1</v>
          </cell>
        </row>
        <row r="4923">
          <cell r="B4923" t="str">
            <v>НАБОР НАСТОЛЬНЫЙ 2</v>
          </cell>
        </row>
        <row r="4924">
          <cell r="B4924" t="str">
            <v>НАБОР ОТВЕРТОК</v>
          </cell>
        </row>
        <row r="4925">
          <cell r="B4925" t="str">
            <v>НАБОР ОТВЕРТОК КРЕСТОВЫХ</v>
          </cell>
        </row>
        <row r="4926">
          <cell r="B4926" t="str">
            <v>НАБОР ОТВЕРТОК ШЛИЦЕВЫХ</v>
          </cell>
        </row>
        <row r="4927">
          <cell r="B4927" t="str">
            <v>НАБОР ОТКРЫТОК</v>
          </cell>
        </row>
        <row r="4928">
          <cell r="B4928" t="str">
            <v>НАБОР ОХОТНИЧИЙ</v>
          </cell>
        </row>
        <row r="4929">
          <cell r="B4929" t="str">
            <v>НАБОР ПЕРЕХОДНИКОВ КОАКСИАЛЬНЫХ</v>
          </cell>
        </row>
        <row r="4930">
          <cell r="B4930" t="str">
            <v>НАБОР ПИЛОК К ЭЛЕКТРОЛОБЗИКУ</v>
          </cell>
        </row>
        <row r="4931">
          <cell r="B4931" t="str">
            <v>НАБОР ПОДАРОЧНЫЙ</v>
          </cell>
        </row>
        <row r="4932">
          <cell r="B4932" t="str">
            <v>НАБОР ПОДАРОЧНЫЙ ИЗ 2-Х ПРЕДМЕТОВ (РЕКЛ)</v>
          </cell>
        </row>
        <row r="4933">
          <cell r="B4933" t="str">
            <v>НАБОР ПОДАРОЧНЫЙ ИЗ 3-Х ПРЕДМЕТОВ</v>
          </cell>
        </row>
        <row r="4934">
          <cell r="B4934" t="str">
            <v>НАБОР ПОСУДЫ 1</v>
          </cell>
        </row>
        <row r="4935">
          <cell r="B4935" t="str">
            <v>НАБОР ПОСУДЫ 2</v>
          </cell>
        </row>
        <row r="4936">
          <cell r="B4936" t="str">
            <v>НАБОР ПРОСЕЧЕК</v>
          </cell>
        </row>
        <row r="4937">
          <cell r="B4937" t="str">
            <v>НАБОР РАЗВЕТВ.НА Т/УСАД.МУФТЫ МАЛЫЙ</v>
          </cell>
        </row>
        <row r="4938">
          <cell r="B4938" t="str">
            <v>НАБОР РАЗВЕТВ.НА Т/УСАД.МУФТЫ СРЕДНИЙ</v>
          </cell>
        </row>
        <row r="4939">
          <cell r="B4939" t="str">
            <v>НАБОР САНТЕХНИКА</v>
          </cell>
        </row>
        <row r="4940">
          <cell r="B4940" t="str">
            <v>НАБОР СВЕРЕЛ ПО МЕТАЛЛУ</v>
          </cell>
        </row>
        <row r="4941">
          <cell r="B4941" t="str">
            <v>НАБОР СВЕРЛ</v>
          </cell>
        </row>
        <row r="4942">
          <cell r="B4942" t="str">
            <v>НАБОР СВЕРЛ ДЛЯ ПЕРФОРАТОРА</v>
          </cell>
        </row>
        <row r="4943">
          <cell r="B4943" t="str">
            <v>НАБОР СЛЕСАРНЫЙ</v>
          </cell>
        </row>
        <row r="4944">
          <cell r="B4944" t="str">
            <v>НАБОР СТОЛОВЫЙ</v>
          </cell>
        </row>
        <row r="4945">
          <cell r="B4945" t="str">
            <v>НАБОР СУВЕНИРНЫЙ</v>
          </cell>
        </row>
        <row r="4946">
          <cell r="B4946" t="str">
            <v>НАБОР ТЕСТОВОЙ ВИЛКИ</v>
          </cell>
        </row>
        <row r="4947">
          <cell r="B4947" t="str">
            <v>НАБОР ФЛОМАСТЕРОВ ИЗ 10 ЦВЕТОВ</v>
          </cell>
        </row>
        <row r="4948">
          <cell r="B4948" t="str">
            <v>НАБОР ФЛОМАСТЕРОВ ИЗ 12 ЦВЕТОВ</v>
          </cell>
        </row>
        <row r="4949">
          <cell r="B4949" t="str">
            <v>НАБОР ЦВЕТНЫХ КАРАНДАШЕЙ</v>
          </cell>
        </row>
        <row r="4950">
          <cell r="B4950" t="str">
            <v>НАБОР ЧАЙНЫХ ЧАШЕК</v>
          </cell>
        </row>
        <row r="4951">
          <cell r="B4951" t="str">
            <v>НАВЕСЫ ДВЕРНЫЕ РАЗНЫЕ</v>
          </cell>
        </row>
        <row r="4952">
          <cell r="B4952" t="str">
            <v>НАГРЕВАТЕЛЬ</v>
          </cell>
        </row>
        <row r="4953">
          <cell r="B4953" t="str">
            <v>НАДФИЛЬ</v>
          </cell>
        </row>
        <row r="4954">
          <cell r="B4954" t="str">
            <v>НАЙМ ПЕРСОНАЛА ЧЕРЕЗ РЕКРУТИНГОВЫЕ АГЕНТ</v>
          </cell>
        </row>
        <row r="4955">
          <cell r="B4955" t="str">
            <v>НАКЛАДКА НА СТОЛ</v>
          </cell>
        </row>
        <row r="4956">
          <cell r="B4956" t="str">
            <v>НАКЛАДКА СПОРТИВНАЯ</v>
          </cell>
        </row>
        <row r="4957">
          <cell r="B4957" t="str">
            <v>НАКЛАДКА ТОРМОЗНОЙ КОЛОДКИ УАЗ</v>
          </cell>
        </row>
        <row r="4958">
          <cell r="B4958" t="str">
            <v>НАКЛЕЙКА БУМАЖНАЯ</v>
          </cell>
        </row>
        <row r="4959">
          <cell r="B4959" t="str">
            <v>НАКЛЕЙКА НАДПИСЕЙ ПЛАКАТА ИЗ ОРАКАЛА</v>
          </cell>
        </row>
        <row r="4960">
          <cell r="B4960" t="str">
            <v>НАКЛЕЙКА ФОТОПЕЧАТЬ</v>
          </cell>
        </row>
        <row r="4961">
          <cell r="B4961" t="str">
            <v>НАКОМАРНИК</v>
          </cell>
        </row>
        <row r="4962">
          <cell r="B4962" t="str">
            <v>НАКОНЕЧНИК ВТЫЧНОЙ ИЗОЛИРОВАННЫЙ</v>
          </cell>
        </row>
        <row r="4963">
          <cell r="B4963" t="str">
            <v>НАКОНЕЧНИК ГИЛЬЗА СЕЧЕНИЕ 10КВ.ММ</v>
          </cell>
        </row>
        <row r="4964">
          <cell r="B4964" t="str">
            <v>НАКОНЕЧНИК ГИЛЬЗА СЕЧЕНИЕ 16КВ.ММ</v>
          </cell>
        </row>
        <row r="4965">
          <cell r="B4965" t="str">
            <v>НАКОНЕЧНИК ГИЛЬЗА СЕЧЕНИЕ 25КВ.ММ</v>
          </cell>
        </row>
        <row r="4966">
          <cell r="B4966" t="str">
            <v>НАКОНЕЧНИК ГИЛЬЗА СЕЧЕНИЕ 6КВ.ММ</v>
          </cell>
        </row>
        <row r="4967">
          <cell r="B4967" t="str">
            <v>НАКОНЕЧНИК ДЛЯ ЗАЗЕМЛЕНИЯ 5.5*8</v>
          </cell>
        </row>
        <row r="4968">
          <cell r="B4968" t="str">
            <v>НАКОНЕЧНИК ДЛЯ ФЛАГШТОКА</v>
          </cell>
        </row>
        <row r="4969">
          <cell r="B4969" t="str">
            <v>НАКОНЕЧНИК КАБ.АЛЮМИН.ПОД ОПРЕССОВ.</v>
          </cell>
        </row>
        <row r="4970">
          <cell r="B4970" t="str">
            <v>НАКОНЕЧНИК КАБ.АЛЮМОМЕДНЫЙ</v>
          </cell>
        </row>
        <row r="4971">
          <cell r="B4971" t="str">
            <v>НАКОНЕЧНИК КАБ.МЕДНЫЙ ПОД ОПРЕССОВКУ</v>
          </cell>
        </row>
        <row r="4972">
          <cell r="B4972" t="str">
            <v>НАКОНЕЧНИК КАБ.МЕДНЫЙ ПОД ПАЙКУ</v>
          </cell>
        </row>
        <row r="4973">
          <cell r="B4973" t="str">
            <v>НАКОНЕЧНИК КАБЕЛЬНЫЙ 50</v>
          </cell>
        </row>
        <row r="4974">
          <cell r="B4974" t="str">
            <v>НАКОНЕЧНИК МЕДНЫЙ ЛУЖ.ОПРЕСС.10ММ2</v>
          </cell>
        </row>
        <row r="4975">
          <cell r="B4975" t="str">
            <v>НАКОНЕЧНИК МЕДНЫЙ ЛУЖ.ОПРЕСС.16ММ2</v>
          </cell>
        </row>
        <row r="4976">
          <cell r="B4976" t="str">
            <v>НАКОНЕЧНИК МЕДНЫЙ ЛУЖ.ОПРЕСС.25ММ2</v>
          </cell>
        </row>
        <row r="4977">
          <cell r="B4977" t="str">
            <v>НАКОНЕЧНИК МЕДНЫЙ ЛУЖ.ОПРЕСС.35ММ2</v>
          </cell>
        </row>
        <row r="4978">
          <cell r="B4978" t="str">
            <v>НАКОНЕЧНИК МЕДНЫЙ ЛУЖ.ОПРЕСС.50ММ2</v>
          </cell>
        </row>
        <row r="4979">
          <cell r="B4979" t="str">
            <v>НАКОНЕЧНИК МЕДНЫЙ ЛУЖ.ОПРЕСС.6ММ2</v>
          </cell>
        </row>
        <row r="4980">
          <cell r="B4980" t="str">
            <v>НАКОНЕЧНИК РУЛЕВ.УПРАВ.M.PADJERO</v>
          </cell>
        </row>
        <row r="4981">
          <cell r="B4981" t="str">
            <v>НАКОНЕЧНИК РУЛЕВОЙ</v>
          </cell>
        </row>
        <row r="4982">
          <cell r="B4982" t="str">
            <v>НАКОНЕЧНИК РУЛЕВОЙ CHEVROLET</v>
          </cell>
        </row>
        <row r="4983">
          <cell r="B4983" t="str">
            <v>НАКОНЕЧНИК РУЛЕВОЙ DAMAS</v>
          </cell>
        </row>
        <row r="4984">
          <cell r="B4984" t="str">
            <v>НАКОНЕЧНИК РУЛЕВОЙ FAW СА</v>
          </cell>
        </row>
        <row r="4985">
          <cell r="B4985" t="str">
            <v>НАКОНЕЧНИК РУЛЕВОЙ ВАЗ-2121</v>
          </cell>
        </row>
        <row r="4986">
          <cell r="B4986" t="str">
            <v>НАКОНЕЧНИК РУЛЕВОЙ ГАЗ</v>
          </cell>
        </row>
        <row r="4987">
          <cell r="B4987" t="str">
            <v>НАКОНЕЧНИК РУЛЕВОЙ ЗИЛ</v>
          </cell>
        </row>
        <row r="4988">
          <cell r="B4988" t="str">
            <v>НАКОНЕЧНИК РУЛЕВОЙ ТOYOTA</v>
          </cell>
        </row>
        <row r="4989">
          <cell r="B4989" t="str">
            <v>НАКОНЕЧНИК СВЕЧИ</v>
          </cell>
        </row>
        <row r="4990">
          <cell r="B4990" t="str">
            <v>НАКОНЕЧНИК УНИВЕРСАЛЬНЫЙ 10ММ.КВ.</v>
          </cell>
        </row>
        <row r="4991">
          <cell r="B4991" t="str">
            <v>НАКОНЕЧНИК УНИВЕРСАЛЬНЫЙ 120ММ.КВ.</v>
          </cell>
        </row>
        <row r="4992">
          <cell r="B4992" t="str">
            <v>НАКОНЕЧНИК УНИВЕРСАЛЬНЫЙ 150ММ.КВ.</v>
          </cell>
        </row>
        <row r="4993">
          <cell r="B4993" t="str">
            <v>НАКОНЕЧНИК УНИВЕРСАЛЬНЫЙ 16ММ.КВ.</v>
          </cell>
        </row>
        <row r="4994">
          <cell r="B4994" t="str">
            <v>НАКОНЕЧНИК УНИВЕРСАЛЬНЫЙ 240ММ.КВ.</v>
          </cell>
        </row>
        <row r="4995">
          <cell r="B4995" t="str">
            <v>НАКОНЕЧНИК УНИВЕРСАЛЬНЫЙ 25ММ.КВ.</v>
          </cell>
        </row>
        <row r="4996">
          <cell r="B4996" t="str">
            <v>НАКОНЕЧНИК УНИВЕРСАЛЬНЫЙ 35ММ.КВ.</v>
          </cell>
        </row>
        <row r="4997">
          <cell r="B4997" t="str">
            <v>НАКОНЕЧНИК УНИВЕРСАЛЬНЫЙ 4ММ.КВ.</v>
          </cell>
        </row>
        <row r="4998">
          <cell r="B4998" t="str">
            <v>НАКОНЕЧНИК УНИВЕРСАЛЬНЫЙ 50ММ.КВ.</v>
          </cell>
        </row>
        <row r="4999">
          <cell r="B4999" t="str">
            <v>НАКОНЕЧНИК УНИВЕРСАЛЬНЫЙ 6ММ.КВ.</v>
          </cell>
        </row>
        <row r="5000">
          <cell r="B5000" t="str">
            <v>НАКОНЕЧНИК УНИВЕРСАЛЬНЫЙ 70ММ.КВ.</v>
          </cell>
        </row>
        <row r="5001">
          <cell r="B5001" t="str">
            <v>НАКОНЕЧНИК УНИВЕРСАЛЬНЫЙ 95ММ.КВ.</v>
          </cell>
        </row>
        <row r="5002">
          <cell r="B5002" t="str">
            <v>НАКОПИТЕЛЬ ТВЕРДОТЕЛЬНЫЙ PCIE-900GB</v>
          </cell>
        </row>
        <row r="5003">
          <cell r="B5003" t="str">
            <v>НАЛИЧНИК</v>
          </cell>
        </row>
        <row r="5004">
          <cell r="B5004" t="str">
            <v>НАЛИЧНИК ФИЛЕНЧАТЫЙ</v>
          </cell>
        </row>
        <row r="5005">
          <cell r="B5005" t="str">
            <v>НАПАЛЕЧНИК МЕДИЦИНСКИЙ</v>
          </cell>
        </row>
        <row r="5006">
          <cell r="B5006" t="str">
            <v>НАПИЛЬНИК</v>
          </cell>
        </row>
        <row r="5007">
          <cell r="B5007" t="str">
            <v>НАПИТКИ</v>
          </cell>
        </row>
        <row r="5008">
          <cell r="B5008" t="str">
            <v>НАПОЛНЕНИЕ СИС-МЫ«БД МОНИТОРИНГ»</v>
          </cell>
        </row>
        <row r="5009">
          <cell r="B5009" t="str">
            <v>НАПОЛНЕНИЕ СИС-МЫ«БД»РАСПОР-МИ ДОК-МИ ОБ</v>
          </cell>
        </row>
        <row r="5010">
          <cell r="B5010" t="str">
            <v>НАПОЛНЕНИЕ СИСТ."БД ПЛАНИРУЕМЫЕ МЕРОПР."</v>
          </cell>
        </row>
        <row r="5011">
          <cell r="B5011" t="str">
            <v>НАПОЛНЕНИЕ СИСТЕМЫ SAP</v>
          </cell>
        </row>
        <row r="5012">
          <cell r="B5012" t="str">
            <v>НАПРАВЛЯЮЩИЕ ДЛЯ СЕРВЕРА</v>
          </cell>
        </row>
        <row r="5013">
          <cell r="B5013" t="str">
            <v>НАПРАВЛЯЮЩИЕ КЛАПАНОВ УАЗ</v>
          </cell>
        </row>
        <row r="5014">
          <cell r="B5014" t="str">
            <v>НАПРАВЛЯЮЩИЙ</v>
          </cell>
        </row>
        <row r="5015">
          <cell r="B5015" t="str">
            <v>НАРДЫ ИГРА НАСТОЛЬНАЯ</v>
          </cell>
        </row>
        <row r="5016">
          <cell r="B5016" t="str">
            <v>НАРЯД К ПУТЕВОМУ ЛИСТУ А5</v>
          </cell>
        </row>
        <row r="5017">
          <cell r="B5017" t="str">
            <v>НАСАДКА ДЛЯ ВВОДА/ВЫВОДА КАБЕЛЯ</v>
          </cell>
        </row>
        <row r="5018">
          <cell r="B5018" t="str">
            <v>НАСАДКА ДЛЯ ШУРУПОВЕРТА</v>
          </cell>
        </row>
        <row r="5019">
          <cell r="B5019" t="str">
            <v>НАСАДКА НА ДРЕЛЬ</v>
          </cell>
        </row>
        <row r="5020">
          <cell r="B5020" t="str">
            <v>НАСАДКА ТЕФЛОНОВАЯ Д/ПЛАСТИКОВЫХ ТРУБ</v>
          </cell>
        </row>
        <row r="5021">
          <cell r="B5021" t="str">
            <v>НАСОС LG-123E</v>
          </cell>
        </row>
        <row r="5022">
          <cell r="B5022" t="str">
            <v>НАСОС PH-042</v>
          </cell>
        </row>
        <row r="5023">
          <cell r="B5023" t="str">
            <v>НАСОС PH-252 E</v>
          </cell>
        </row>
        <row r="5024">
          <cell r="B5024" t="str">
            <v>НАСОС ВАКУУМНЫЙ</v>
          </cell>
        </row>
        <row r="5025">
          <cell r="B5025" t="str">
            <v>НАСОС ВОДЯНОЙ 12.1307010.Г2</v>
          </cell>
        </row>
        <row r="5026">
          <cell r="B5026" t="str">
            <v>НАСОС ВОДЯНОЙ 12-1307010-Г2 1Е4МА3</v>
          </cell>
        </row>
        <row r="5027">
          <cell r="B5027" t="str">
            <v>НАСОС ВОДЯНОЙ 21.1307100.34 Д/Е18МА3</v>
          </cell>
        </row>
        <row r="5028">
          <cell r="B5028" t="str">
            <v>НАСОС ВОДЯНОЙ DAEWOO NEXIA</v>
          </cell>
        </row>
        <row r="5029">
          <cell r="B5029" t="str">
            <v>НАСОС ВОДЯНОЙ DAMAS</v>
          </cell>
        </row>
        <row r="5030">
          <cell r="B5030" t="str">
            <v>НАСОС ВОДЯНОЙ TOYOTA HI ACE</v>
          </cell>
        </row>
        <row r="5031">
          <cell r="B5031" t="str">
            <v>НАСОС ВОДЯНОЙ В СБОРЕ ВАЗ-2106</v>
          </cell>
        </row>
        <row r="5032">
          <cell r="B5032" t="str">
            <v>НАСОС ВОДЯНОЙ В СБОРЕ ВАЗ-21213</v>
          </cell>
        </row>
        <row r="5033">
          <cell r="B5033" t="str">
            <v>НАСОС ВОДЯНОЙ В СБОРЕ ВАЗ-2123</v>
          </cell>
        </row>
        <row r="5034">
          <cell r="B5034" t="str">
            <v>НАСОС ВОДЯНОЙ В СБОРЕ ГАЗ-3110</v>
          </cell>
        </row>
        <row r="5035">
          <cell r="B5035" t="str">
            <v>НАСОС ВОДЯНОЙ В СБОРЕ ГАЗ-3221</v>
          </cell>
        </row>
        <row r="5036">
          <cell r="B5036" t="str">
            <v>НАСОС ВОДЯНОЙ В СБОРЕ ГАЗ-3302</v>
          </cell>
        </row>
        <row r="5037">
          <cell r="B5037" t="str">
            <v>НАСОС ВОДЯНОЙ В СБОРЕ ГАЗ-53</v>
          </cell>
        </row>
        <row r="5038">
          <cell r="B5038" t="str">
            <v>НАСОС ВОДЯНОЙ В СБОРЕ ЗИЛ-131</v>
          </cell>
        </row>
        <row r="5039">
          <cell r="B5039" t="str">
            <v>НАСОС ВОДЯНОЙ В СБОРЕ ЗИЛ-4333</v>
          </cell>
        </row>
        <row r="5040">
          <cell r="B5040" t="str">
            <v>НАСОС ВОДЯНОЙ В СБОРЕ КАМАЗ</v>
          </cell>
        </row>
        <row r="5041">
          <cell r="B5041" t="str">
            <v>НАСОС ВОДЯНОЙ В СБОРЕ КОМПРЕССОРА</v>
          </cell>
        </row>
        <row r="5042">
          <cell r="B5042" t="str">
            <v>НАСОС ВОДЯНОЙ В СБОРЕ МАЗ</v>
          </cell>
        </row>
        <row r="5043">
          <cell r="B5043" t="str">
            <v>НАСОС ВОДЯНОЙ В СБОРЕ МТЗ</v>
          </cell>
        </row>
        <row r="5044">
          <cell r="B5044" t="str">
            <v>НАСОС ВОДЯНОЙ В СБОРЕ ПОГРУЗЧ.ДВ</v>
          </cell>
        </row>
        <row r="5045">
          <cell r="B5045" t="str">
            <v>НАСОС ВОДЯНОЙ В СБОРЕ УАЗ</v>
          </cell>
        </row>
        <row r="5046">
          <cell r="B5046" t="str">
            <v>НАСОС ВОДЯНОЙ ВАЗ-2106</v>
          </cell>
        </row>
        <row r="5047">
          <cell r="B5047" t="str">
            <v>НАСОС ВОДЯНОЙ ВАЗ-21150</v>
          </cell>
        </row>
        <row r="5048">
          <cell r="B5048" t="str">
            <v>НАСОС ВОДЯНОЙ ВАЗ-21213</v>
          </cell>
        </row>
        <row r="5049">
          <cell r="B5049" t="str">
            <v>НАСОС ВОДЯНОЙ ВАЗ-2123</v>
          </cell>
        </row>
        <row r="5050">
          <cell r="B5050" t="str">
            <v>НАСОС ВОДЯНОЙ ГАЗ-3221</v>
          </cell>
        </row>
        <row r="5051">
          <cell r="B5051" t="str">
            <v>НАСОС ВОДЯНОЙ ГАЗ-3302</v>
          </cell>
        </row>
        <row r="5052">
          <cell r="B5052" t="str">
            <v>НАСОС ВОДЯНОЙ ГАЗ-3308</v>
          </cell>
        </row>
        <row r="5053">
          <cell r="B5053" t="str">
            <v>НАСОС ВОДЯНОЙ ГАЗ-53</v>
          </cell>
        </row>
        <row r="5054">
          <cell r="B5054" t="str">
            <v>НАСОС ВОДЯНОЙ ГАЗ-66</v>
          </cell>
        </row>
        <row r="5055">
          <cell r="B5055" t="str">
            <v>НАСОС ВОДЯНОЙ ДВ.1Ч 8.5/11</v>
          </cell>
        </row>
        <row r="5056">
          <cell r="B5056" t="str">
            <v>НАСОС ВОДЯНОЙ ДВИГАТЕЛЯ DB58</v>
          </cell>
        </row>
        <row r="5057">
          <cell r="B5057" t="str">
            <v>НАСОС ВОДЯНОЙ ДГА-100-Т40</v>
          </cell>
        </row>
        <row r="5058">
          <cell r="B5058" t="str">
            <v>НАСОС ВОДЯНОЙ ДГА-48</v>
          </cell>
        </row>
        <row r="5059">
          <cell r="B5059" t="str">
            <v>НАСОС ВОДЯНОЙ ДЛЯ ДГА 16 2Э16</v>
          </cell>
        </row>
        <row r="5060">
          <cell r="B5060" t="str">
            <v>НАСОС ВОДЯНОЙ ДЛЯ ДГА-24 (ТОКМАК)</v>
          </cell>
        </row>
        <row r="5061">
          <cell r="B5061" t="str">
            <v>НАСОС ВОДЯНОЙ ДЛЯ ЗАКАЧИВАНИЯ ВОДЫ</v>
          </cell>
        </row>
        <row r="5062">
          <cell r="B5062" t="str">
            <v>НАСОС ВОДЯНОЙ ЗИЛ-130</v>
          </cell>
        </row>
        <row r="5063">
          <cell r="B5063" t="str">
            <v>НАСОС ВОДЯНОЙ КАМАЗ</v>
          </cell>
        </row>
        <row r="5064">
          <cell r="B5064" t="str">
            <v>НАСОС ВОДЯНОЙ ЛЕГК.АВТОМ.</v>
          </cell>
        </row>
        <row r="5065">
          <cell r="B5065" t="str">
            <v>НАСОС ВОДЯНОЙ МТЗ</v>
          </cell>
        </row>
        <row r="5066">
          <cell r="B5066" t="str">
            <v>НАСОС ВОДЯНОЙ ПАЗ-3205</v>
          </cell>
        </row>
        <row r="5067">
          <cell r="B5067" t="str">
            <v>НАСОС ВОДЯНОЙ ПОГРУЗЧ.4081</v>
          </cell>
        </row>
        <row r="5068">
          <cell r="B5068" t="str">
            <v>НАСОС ВОДЯНОЙ УАЗ</v>
          </cell>
        </row>
        <row r="5069">
          <cell r="B5069" t="str">
            <v>НАСОС ВОДЯНОЙ ШЕВРОЛЕТ ЛАЧЕТТИ</v>
          </cell>
        </row>
        <row r="5070">
          <cell r="B5070" t="str">
            <v>НАСОС ГИДРОУСИЛИТЕЛЯ TOYOTA</v>
          </cell>
        </row>
        <row r="5071">
          <cell r="B5071" t="str">
            <v>НАСОС ГИДРОУСИЛИТЕЛЯ ГАЗ</v>
          </cell>
        </row>
        <row r="5072">
          <cell r="B5072" t="str">
            <v>НАСОС ГИДРОУСИЛИТЕЛЯ ГАЗ-66</v>
          </cell>
        </row>
        <row r="5073">
          <cell r="B5073" t="str">
            <v>НАСОС ГИДРОУСИЛИТЕЛЯ ЗИЛ</v>
          </cell>
        </row>
        <row r="5074">
          <cell r="B5074" t="str">
            <v>НАСОС ГИДРОУСИЛИТЕЛЯ КАМАЗ</v>
          </cell>
        </row>
        <row r="5075">
          <cell r="B5075" t="str">
            <v>НАСОС ГИДРОУСИЛИТЕЛЯ УАЗ</v>
          </cell>
        </row>
        <row r="5076">
          <cell r="B5076" t="str">
            <v>НАСОС Д/ПЕРЕКАЧ.ТОПЛИВА РУЧ.0.5М.КУБ.</v>
          </cell>
        </row>
        <row r="5077">
          <cell r="B5077" t="str">
            <v>НАСОС ДЛЯ НАДУВАНИЯ МАТРАЦА</v>
          </cell>
        </row>
        <row r="5078">
          <cell r="B5078" t="str">
            <v>НАСОС ДЛЯ НАКАЧКИ АВТОШИН</v>
          </cell>
        </row>
        <row r="5079">
          <cell r="B5079" t="str">
            <v>НАСОС К20/30 4КВТ</v>
          </cell>
        </row>
        <row r="5080">
          <cell r="B5080" t="str">
            <v>НАСОС К20-30</v>
          </cell>
        </row>
        <row r="5081">
          <cell r="B5081" t="str">
            <v>НАСОС К45/30 7.5КВТ</v>
          </cell>
        </row>
        <row r="5082">
          <cell r="B5082" t="str">
            <v>НАСОС МАСЛЯНЫЙ 1Р4-3500</v>
          </cell>
        </row>
        <row r="5083">
          <cell r="B5083" t="str">
            <v>НАСОС МАСЛЯНЫЙ ВАЗ</v>
          </cell>
        </row>
        <row r="5084">
          <cell r="B5084" t="str">
            <v>НАСОС МАСЛЯНЫЙ ГАЗ-3110</v>
          </cell>
        </row>
        <row r="5085">
          <cell r="B5085" t="str">
            <v>НАСОС МАСЛЯНЫЙ ГАЗ-31105</v>
          </cell>
        </row>
        <row r="5086">
          <cell r="B5086" t="str">
            <v>НАСОС МАСЛЯНЫЙ ГАЗ-3308</v>
          </cell>
        </row>
        <row r="5087">
          <cell r="B5087" t="str">
            <v>НАСОС МАСЛЯНЫЙ ГАЗ-53</v>
          </cell>
        </row>
        <row r="5088">
          <cell r="B5088" t="str">
            <v>НАСОС МАСЛЯНЫЙ ГАЗЕЛЬ</v>
          </cell>
        </row>
        <row r="5089">
          <cell r="B5089" t="str">
            <v>НАСОС МАСЛЯНЫЙ ДГА-48</v>
          </cell>
        </row>
        <row r="5090">
          <cell r="B5090" t="str">
            <v>НАСОС МАСЛЯНЫЙ ЗИЛ</v>
          </cell>
        </row>
        <row r="5091">
          <cell r="B5091" t="str">
            <v>НАСОС МАСЛЯНЫЙ КАМАЗ</v>
          </cell>
        </row>
        <row r="5092">
          <cell r="B5092" t="str">
            <v>НАСОС МАСЛЯНЫЙ МТЗ, ЮМЗ</v>
          </cell>
        </row>
        <row r="5093">
          <cell r="B5093" t="str">
            <v>НАСОС МАСЛЯНЫЙ П2-3500 Д/Е4МА3 У4</v>
          </cell>
        </row>
        <row r="5094">
          <cell r="B5094" t="str">
            <v>НАСОС МАСЛЯНЫЙ УАЗ</v>
          </cell>
        </row>
        <row r="5095">
          <cell r="B5095" t="str">
            <v>НАСОС НШ ДТ-75</v>
          </cell>
        </row>
        <row r="5096">
          <cell r="B5096" t="str">
            <v>НАСОС РН-123</v>
          </cell>
        </row>
        <row r="5097">
          <cell r="B5097" t="str">
            <v>НАСОС РУЧНОЙ ДЛЯ ПЕРЕКАЧКИ МАСЛА</v>
          </cell>
        </row>
        <row r="5098">
          <cell r="B5098" t="str">
            <v>НАСОС РУЧНОЙ ПРОКАЧКИ КАМАЗ</v>
          </cell>
        </row>
        <row r="5099">
          <cell r="B5099" t="str">
            <v>НАСОС ТОПЛ.362-24-000 СУ-12 Д/Е18МА3</v>
          </cell>
        </row>
        <row r="5100">
          <cell r="B5100" t="str">
            <v>НАСОС ТОПЛИВН.ДВИГАТЕЛЯ LDW 903/B1 ДГА</v>
          </cell>
        </row>
        <row r="5101">
          <cell r="B5101" t="str">
            <v>НАСОС ТОПЛИВНЫЙ 16-С30-8В (ДГА РИГА)</v>
          </cell>
        </row>
        <row r="5102">
          <cell r="B5102" t="str">
            <v>НАСОС ТОПЛИВНЫЙ 262-44-000 ДЛЯ 1Е4МАЗ</v>
          </cell>
        </row>
        <row r="5103">
          <cell r="B5103" t="str">
            <v>НАСОС ТОПЛИВНЫЙ 362-24-000/СУ 24В</v>
          </cell>
        </row>
        <row r="5104">
          <cell r="B5104" t="str">
            <v>НАСОС ТОПЛИВНЫЙ ДГА</v>
          </cell>
        </row>
        <row r="5105">
          <cell r="B5105" t="str">
            <v>НАСОС ТОПЛИВНЫЙ ДГА(ДЛЯ РИГА)</v>
          </cell>
        </row>
        <row r="5106">
          <cell r="B5106" t="str">
            <v>НАСОС ТОПЛИВНЫЙ ДЛЯ ДГА-48 (ТОКМАК)</v>
          </cell>
        </row>
        <row r="5107">
          <cell r="B5107" t="str">
            <v>НАСОС ТОПЛИВНЫЙ СА-90Е</v>
          </cell>
        </row>
        <row r="5108">
          <cell r="B5108" t="str">
            <v>НАСОС ТОПЛИВОПОДКАЧИВАЮЩИЙ КАМАЗ</v>
          </cell>
        </row>
        <row r="5109">
          <cell r="B5109" t="str">
            <v>НАСОС ТОПЛИВОПОДКАЧИВАЮЩИЙ МТЗ</v>
          </cell>
        </row>
        <row r="5110">
          <cell r="B5110" t="str">
            <v>НАСОС ТОПЛИВОПОДКАЧИВАЮЩИЙ ПОГРУЗЧ.ДВ</v>
          </cell>
        </row>
        <row r="5111">
          <cell r="B5111" t="str">
            <v>НАСОС ЦИРКУЛЯРНЫЙ ДЛЯ KS-50</v>
          </cell>
        </row>
        <row r="5112">
          <cell r="B5112" t="str">
            <v>НАСОС ЦИРКУЛЯЦИОННЫЙ 32*6</v>
          </cell>
        </row>
        <row r="5113">
          <cell r="B5113" t="str">
            <v>НАСОС ЦИРКУЛЯЦИОННЫЙ GRUNDFOS CH4-30</v>
          </cell>
        </row>
        <row r="5114">
          <cell r="B5114" t="str">
            <v>НАСОС ЦИРКУЛЯЦИОННЫЙ WILO-30/6</v>
          </cell>
        </row>
        <row r="5115">
          <cell r="B5115" t="str">
            <v>НАСОС ЦИРКУЛЯЦИОННЫЙ КОМПРЕССОРА</v>
          </cell>
        </row>
        <row r="5116">
          <cell r="B5116" t="str">
            <v>НАСОС ЦИРКУЛЯЦИОННЫЙ СИСТЕМЫ КОНДИЦИОНИР</v>
          </cell>
        </row>
        <row r="5117">
          <cell r="B5117" t="str">
            <v>НАСОС ШЕСТЕРЕНЧАТЫЙ МТЗ</v>
          </cell>
        </row>
        <row r="5118">
          <cell r="B5118" t="str">
            <v>НАСОС ЭЛЕКТРИЧЕСКИЙ (СТМ 61 230/50)</v>
          </cell>
        </row>
        <row r="5119">
          <cell r="B5119" t="str">
            <v>НАСТИЛ ПРОФИЛЛИРОВАННЫЙ ОЦИНКОВАННЫЙ</v>
          </cell>
        </row>
        <row r="5120">
          <cell r="B5120" t="str">
            <v>НАТРИЙ ЕДКИЙ (СОДА КАУСТИЧЕСКАЯ)</v>
          </cell>
        </row>
        <row r="5121">
          <cell r="B5121" t="str">
            <v>НАТУРАЛЬНЫЙ ГАЗОН</v>
          </cell>
        </row>
        <row r="5122">
          <cell r="B5122" t="str">
            <v>НАТЯЖИТЕЛЬ ЦЕПИ ВАЗ</v>
          </cell>
        </row>
        <row r="5123">
          <cell r="B5123" t="str">
            <v>НАТЯЖИТЕЛЬ ЦЕПИ ГРМ</v>
          </cell>
        </row>
        <row r="5124">
          <cell r="B5124" t="str">
            <v>НАУШНИК ПРОТИВОШУМНЫЙ</v>
          </cell>
        </row>
        <row r="5125">
          <cell r="B5125" t="str">
            <v>НАУШНИК СОТОВЫЙ BLUETOOTH</v>
          </cell>
        </row>
        <row r="5126">
          <cell r="B5126" t="str">
            <v>НАУШНИКИ</v>
          </cell>
        </row>
        <row r="5127">
          <cell r="B5127" t="str">
            <v>НАФАЗОЛИН</v>
          </cell>
        </row>
        <row r="5128">
          <cell r="B5128" t="str">
            <v>НЕБИЛЕТ</v>
          </cell>
        </row>
        <row r="5129">
          <cell r="B5129" t="str">
            <v>НЕКОНДИЦ.ОСТАТ.КАБЕЛ.ПРОД.НА ЛИКВИД.</v>
          </cell>
        </row>
        <row r="5130">
          <cell r="B5130" t="str">
            <v>НЕКОНДИЦ.ОСТАТ.КАБЕЛ.ПРОД.НА ПЕРЕРАБ.</v>
          </cell>
        </row>
        <row r="5131">
          <cell r="B5131" t="str">
            <v>НЕСУЩАЯ ДЛЯ МОДУЛЕЙ С1</v>
          </cell>
        </row>
        <row r="5132">
          <cell r="B5132" t="str">
            <v>НИГРОЛ</v>
          </cell>
        </row>
        <row r="5133">
          <cell r="B5133" t="str">
            <v>НИПЕЛЬ СОЕДИНИТЕЛЬНЫЙ</v>
          </cell>
        </row>
        <row r="5134">
          <cell r="B5134" t="str">
            <v>НИТКА МОНТАЖНАЯ ВОЩЕНАЯ</v>
          </cell>
        </row>
        <row r="5135">
          <cell r="B5135" t="str">
            <v>НИТКА СУРОВАЯ</v>
          </cell>
        </row>
        <row r="5136">
          <cell r="B5136" t="str">
            <v>НИТКИ ДЛЯ ДОКУМЕНТОВ</v>
          </cell>
        </row>
        <row r="5137">
          <cell r="B5137" t="str">
            <v>НИТРОГЛИЦЕРИН ТАБЛЕТКИ</v>
          </cell>
        </row>
        <row r="5138">
          <cell r="B5138" t="str">
            <v>НОВОГОДНИЕ ПОДАРКИ</v>
          </cell>
        </row>
        <row r="5139">
          <cell r="B5139" t="str">
            <v>НОЖ</v>
          </cell>
        </row>
        <row r="5140">
          <cell r="B5140" t="str">
            <v>НОЖ ДЛЯ ГИЛЬОТИНЫ</v>
          </cell>
        </row>
        <row r="5141">
          <cell r="B5141" t="str">
            <v>НОЖ ДЛЯ СНЯТИЯ ОБОЛОЧКИ КАБЕЛЯ FK-28</v>
          </cell>
        </row>
        <row r="5142">
          <cell r="B5142" t="str">
            <v>НОЖ И ЛЕЗВИЕ ПРЕЦИЗИОН.МОНТАЖНЫЕ</v>
          </cell>
        </row>
        <row r="5143">
          <cell r="B5143" t="str">
            <v>НОЖ МАКЕТНЫЙ</v>
          </cell>
        </row>
        <row r="5144">
          <cell r="B5144" t="str">
            <v>НОЖ МОНТАЖНЫЙ</v>
          </cell>
        </row>
        <row r="5145">
          <cell r="B5145" t="str">
            <v>НОЖ ПЛУЖКОВЫЙ Д/РЕЗКИ ОПТИЧЕСКОГО КАБЕЛЯ</v>
          </cell>
        </row>
        <row r="5146">
          <cell r="B5146" t="str">
            <v>НОЖ ПРИНТЕРНЫЙ</v>
          </cell>
        </row>
        <row r="5147">
          <cell r="B5147" t="str">
            <v>НОЖ РОТОРНЫЙ</v>
          </cell>
        </row>
        <row r="5148">
          <cell r="B5148" t="str">
            <v>НОЖНИЦЫ БОЛТОРЕЗНЫЕ</v>
          </cell>
        </row>
        <row r="5149">
          <cell r="B5149" t="str">
            <v>НОЖНИЦЫ БОЛЬШИЕ</v>
          </cell>
        </row>
        <row r="5150">
          <cell r="B5150" t="str">
            <v>НОЖНИЦЫ ДЛЯ КАБЕЛЯ</v>
          </cell>
        </row>
        <row r="5151">
          <cell r="B5151" t="str">
            <v>НОЖНИЦЫ ДЛЯ РЕЗКИ ТРУБ</v>
          </cell>
        </row>
        <row r="5152">
          <cell r="B5152" t="str">
            <v>НОЖНИЦЫ КАБЕЛЬЩИКА-СПАЙЩИКА</v>
          </cell>
        </row>
        <row r="5153">
          <cell r="B5153" t="str">
            <v>НОЖНИЦЫ МАЛЕНЬКИЕ</v>
          </cell>
        </row>
        <row r="5154">
          <cell r="B5154" t="str">
            <v>НОЖНИЦЫ МЕХАНИЧЕСКИЕ ПО ДЕРЕВУ</v>
          </cell>
        </row>
        <row r="5155">
          <cell r="B5155" t="str">
            <v>НОЖНИЦЫ ПО МЕТАЛЛУ 1</v>
          </cell>
        </row>
        <row r="5156">
          <cell r="B5156" t="str">
            <v>НОЖНИЦЫ ПО МЕТАЛЛУ</v>
          </cell>
        </row>
        <row r="5157">
          <cell r="B5157" t="str">
            <v>НОЖНИЦЫ САДОВЫЕ</v>
          </cell>
        </row>
        <row r="5158">
          <cell r="B5158" t="str">
            <v>НОЖНИЦЫ СРЕДНИЕ</v>
          </cell>
        </row>
        <row r="5159">
          <cell r="B5159" t="str">
            <v>НОЖОВКА ПО ДЕРЕВУ</v>
          </cell>
        </row>
        <row r="5160">
          <cell r="B5160" t="str">
            <v>НОЖОВКА ПО МЕТАЛЛУ 1</v>
          </cell>
        </row>
        <row r="5161">
          <cell r="B5161" t="str">
            <v>НОЖОВКА ПО МЕТАЛЛУ</v>
          </cell>
        </row>
        <row r="5162">
          <cell r="B5162" t="str">
            <v>НОМЕРОК ДВЕРНОЙ</v>
          </cell>
        </row>
        <row r="5163">
          <cell r="B5163" t="str">
            <v>НОСИЛКА</v>
          </cell>
        </row>
        <row r="5164">
          <cell r="B5164" t="str">
            <v>НОУТБУК</v>
          </cell>
        </row>
        <row r="5165">
          <cell r="B5165" t="str">
            <v>НУМЕРАТОР</v>
          </cell>
        </row>
        <row r="5166">
          <cell r="B5166" t="str">
            <v>НУТРОМЕР ИНДИКАТОРНЫЙ</v>
          </cell>
        </row>
        <row r="5167">
          <cell r="B5167" t="str">
            <v>ОБЕЗЖИРИВАТЕЛЬ</v>
          </cell>
        </row>
        <row r="5168">
          <cell r="B5168" t="str">
            <v>ОБЕСПЕЧ-Е СГ НОРМ,ПОДДЕРЖ.ЧИСТ.И ПОРЯДКА</v>
          </cell>
        </row>
        <row r="5169">
          <cell r="B5169" t="str">
            <v>ОБЕСПЕЧЕНИЕ УСЛОВИЙ ОТ И ТБ ПРОИЗВОДСТВА</v>
          </cell>
        </row>
        <row r="5170">
          <cell r="B5170" t="str">
            <v>ОБЛИЦОВКА РАДИАТОРА ВАЗ-21214</v>
          </cell>
        </row>
        <row r="5171">
          <cell r="B5171" t="str">
            <v>ОБЛИЦОВКА ФАСАДНАЯ</v>
          </cell>
        </row>
        <row r="5172">
          <cell r="B5172" t="str">
            <v>ОБЛОЖКА ДЛЯ ПЕРЕПЛЕТА А4</v>
          </cell>
        </row>
        <row r="5173">
          <cell r="B5173" t="str">
            <v>ОБЛОЖКА ДЛЯ ПЕРЕПЛЕТА КАРТОННАЯ</v>
          </cell>
        </row>
        <row r="5174">
          <cell r="B5174" t="str">
            <v>ОБЛОЖКА ДЛЯ ПЕРЕПЛЕТА ПЛАСТИКОВАЯ</v>
          </cell>
        </row>
        <row r="5175">
          <cell r="B5175" t="str">
            <v>ОБЛОЖКА ДЛЯ ПЕРЕПЛЕТА ПРОЗРАЧНАЯ</v>
          </cell>
        </row>
        <row r="5176">
          <cell r="B5176" t="str">
            <v>ОБЛУЧАТЕЛЬ SMW XM-601</v>
          </cell>
        </row>
        <row r="5177">
          <cell r="B5177" t="str">
            <v>ОБЛУЧАТЕЛЬ+ОРТОПЛЕКСОР PRTOMT-RODUAL</v>
          </cell>
        </row>
        <row r="5178">
          <cell r="B5178" t="str">
            <v>ОБНОВЛЕНИЕ БАЗЫ "АВС-4"</v>
          </cell>
        </row>
        <row r="5179">
          <cell r="B5179" t="str">
            <v>ОБНОВЛЕНИЕ БАЗЫ ДАННЫХ "ЗАКОН"</v>
          </cell>
        </row>
        <row r="5180">
          <cell r="B5180" t="str">
            <v>ОБНОВЛЕНИЕ БАЗЫ ДАННЫХ "ПАРАГРАФ"</v>
          </cell>
        </row>
        <row r="5181">
          <cell r="B5181" t="str">
            <v>ОБОГРЕВАТЕЛЬ OTD227AHTR</v>
          </cell>
        </row>
        <row r="5182">
          <cell r="B5182" t="str">
            <v>ОБОГРЕВАТЕЛЬ ДЛЯ OTD116A</v>
          </cell>
        </row>
        <row r="5183">
          <cell r="B5183" t="str">
            <v>ОБОД МАХОВИКА ДВИГАТЕЛЯ ГАЗ</v>
          </cell>
        </row>
        <row r="5184">
          <cell r="B5184" t="str">
            <v>ОБОИ</v>
          </cell>
        </row>
        <row r="5185">
          <cell r="B5185" t="str">
            <v>ОБОРУДОВАНИЕ РАДИОМОСТА</v>
          </cell>
        </row>
        <row r="5186">
          <cell r="B5186" t="str">
            <v>ОБРАБОТКА ДЕРЕВЯН.КОНСТР-Й ОГНЕЗАЩ.СОСТ.</v>
          </cell>
        </row>
        <row r="5187">
          <cell r="B5187" t="str">
            <v>ОБРУЧ СПОРТИВНЫЙ</v>
          </cell>
        </row>
        <row r="5188">
          <cell r="B5188" t="str">
            <v>ОБСЛ.СВЕТОВЫХ КОНСТРУКЦИЙ И АНАЛОГ.ОБОР.</v>
          </cell>
        </row>
        <row r="5189">
          <cell r="B5189" t="str">
            <v>ОБСЛЕД-ИЕ ГРУЗОПОДЪМНОГО МЕХАНИЗМА</v>
          </cell>
        </row>
        <row r="5190">
          <cell r="B5190" t="str">
            <v>ОБСЛЕДОВАНИЕ АНТЕННО-МАЧТОВЫХ СООРУЖЕНИЙ</v>
          </cell>
        </row>
        <row r="5191">
          <cell r="B5191" t="str">
            <v>ОБСЛЕДОВАНИЕ ГРУЗОПОДЪЕМНЫХ МЕХАНИЗМОВ</v>
          </cell>
        </row>
        <row r="5192">
          <cell r="B5192" t="str">
            <v>ОБСЛУЖИВАНИЕ ЛИФТОВ</v>
          </cell>
        </row>
        <row r="5193">
          <cell r="B5193" t="str">
            <v>ОБСЛУЖИВАНИЕ ОПС</v>
          </cell>
        </row>
        <row r="5194">
          <cell r="B5194" t="str">
            <v>ОБСЛУЖИВАНИЕ ПАССАЖИРОВ В АЭРОПОРТУ</v>
          </cell>
        </row>
        <row r="5195">
          <cell r="B5195" t="str">
            <v>ОБСЛУЖИВАНИЕ СИСТЕМЫ АУГП</v>
          </cell>
        </row>
        <row r="5196">
          <cell r="B5196" t="str">
            <v>ОБСЛУЖИВАНИЕ СИСТЕМЫ ВИДЕОНАБЛЮДЕНИЯ</v>
          </cell>
        </row>
        <row r="5197">
          <cell r="B5197" t="str">
            <v>ОБСЛУЖИВАНИЕ СИСТЕМЫ КОНТРОЛЯ ДОСТУПА</v>
          </cell>
        </row>
        <row r="5198">
          <cell r="B5198" t="str">
            <v>ОБСЛУЖИВАНИЕ ЭЛ.ОБОР. И ЛИНИЙ ЭЛ.ПЕРЕДАЧ</v>
          </cell>
        </row>
        <row r="5199">
          <cell r="B5199" t="str">
            <v>ОБУЧЕНИЕ</v>
          </cell>
        </row>
        <row r="5200">
          <cell r="B5200" t="str">
            <v>ОБУЧЕНИЕ СОТРУДН.ПО ОТДЕЛЬНЫМ КОНТРАКТАМ</v>
          </cell>
        </row>
        <row r="5201">
          <cell r="B5201" t="str">
            <v>ОБЪЯВ.КОНКУР.О ПРИОБРЕТЕНИИ ТМЗ И УСЛУГ</v>
          </cell>
        </row>
        <row r="5202">
          <cell r="B5202" t="str">
            <v>ОГНЕТУШИТЕЛЬ АВТОМОБИЛЬНЫЙ</v>
          </cell>
        </row>
        <row r="5203">
          <cell r="B5203" t="str">
            <v>ОГНЕТУШИТЕЛЬ ОПУ 10</v>
          </cell>
        </row>
        <row r="5204">
          <cell r="B5204" t="str">
            <v>ОГНЕТУШИТЕЛЬ ПОРОШКОВЫЙ ОП-10</v>
          </cell>
        </row>
        <row r="5205">
          <cell r="B5205" t="str">
            <v>ОГНЕТУШИТЕЛЬ ПОРОШКОВЫЙ ОП-2</v>
          </cell>
        </row>
        <row r="5206">
          <cell r="B5206" t="str">
            <v>ОГНЕТУШИТЕЛЬ ПОРОШКОВЫЙ ОП-5</v>
          </cell>
        </row>
        <row r="5207">
          <cell r="B5207" t="str">
            <v>ОГНЕТУШИТЕЛЬ ПОРОШКОВЫЙ ОПУ-5</v>
          </cell>
        </row>
        <row r="5208">
          <cell r="B5208" t="str">
            <v>ОГНЕТУШИТЕЛЬ УГЛЕКИСЛОТНЫЙ ОУ-10</v>
          </cell>
        </row>
        <row r="5209">
          <cell r="B5209" t="str">
            <v>ОГНЕТУШИТЕЛЬ УГЛЕКИСЛОТНЫЙ ОУ-2</v>
          </cell>
        </row>
        <row r="5210">
          <cell r="B5210" t="str">
            <v>ОГНЕТУШИТЕЛЬ УГЛЕКИСЛОТНЫЙ ОУ-3</v>
          </cell>
        </row>
        <row r="5211">
          <cell r="B5211" t="str">
            <v>ОГНЕТУШИТЕЛЬ УГЛЕКИСЛОТНЫЙ ОУ-5</v>
          </cell>
        </row>
        <row r="5212">
          <cell r="B5212" t="str">
            <v>ОГРАЖДЕНИЕ МЕТАЛЛИЧЕСКОЕ</v>
          </cell>
        </row>
        <row r="5213">
          <cell r="B5213" t="str">
            <v>ОГРАЖДЕНИЕ РАЗБОРНОЕ</v>
          </cell>
        </row>
        <row r="5214">
          <cell r="B5214" t="str">
            <v>ОГРАНИЧИТЕЛЬ НА DIN-РЕЙКУ</v>
          </cell>
        </row>
        <row r="5215">
          <cell r="B5215" t="str">
            <v>ОГУРЦЫ СВЕЖИЕ</v>
          </cell>
        </row>
        <row r="5216">
          <cell r="B5216" t="str">
            <v>ОДЕЯЛО</v>
          </cell>
        </row>
        <row r="5217">
          <cell r="B5217" t="str">
            <v>ОЗЕЛЕНЕНИЕ ТЕРРИТОРИЙ</v>
          </cell>
        </row>
        <row r="5218">
          <cell r="B5218" t="str">
            <v>ОЗУ 2ГБ</v>
          </cell>
        </row>
        <row r="5219">
          <cell r="B5219" t="str">
            <v>ОКНО МЕТАЛЛОПЛАСТИКОВОЕ</v>
          </cell>
        </row>
        <row r="5220">
          <cell r="B5220" t="str">
            <v>ОКНО СМОТРОВОЕ KSO-100R</v>
          </cell>
        </row>
        <row r="5221">
          <cell r="B5221" t="str">
            <v>ОЛИФА</v>
          </cell>
        </row>
        <row r="5222">
          <cell r="B5222" t="str">
            <v>ОЛИФА НАТУРАЛЬНАЯ</v>
          </cell>
        </row>
        <row r="5223">
          <cell r="B5223" t="str">
            <v>ОЛОВО</v>
          </cell>
        </row>
        <row r="5224">
          <cell r="B5224" t="str">
            <v>ОЛОВО С ФЛЮСОМ</v>
          </cell>
        </row>
        <row r="5225">
          <cell r="B5225" t="str">
            <v>ОПЕРАТИВНАЯ ПАМЯТЬ  БОЛЕЕ 38 ГБ</v>
          </cell>
        </row>
        <row r="5226">
          <cell r="B5226" t="str">
            <v>ОПЕРАТИВНАЯ ПАМЯТЬ DDR4 16 GB</v>
          </cell>
        </row>
        <row r="5227">
          <cell r="B5227" t="str">
            <v>ОПОВЕЩАТЕЛЬ/СИРЕНА «МАЯК-12КП»</v>
          </cell>
        </row>
        <row r="5228">
          <cell r="B5228" t="str">
            <v>ОПОРА (СТОЙКА) СВ 95-3</v>
          </cell>
        </row>
        <row r="5229">
          <cell r="B5229" t="str">
            <v>ОПОРА АМОРТИЗАЦ.СТОЙКИ TOYOTA COROLLA</v>
          </cell>
        </row>
        <row r="5230">
          <cell r="B5230" t="str">
            <v>ОПОРА ДО 6.5М, НЕ ПРОПИТАННАЯ АНТИСЕПТИК</v>
          </cell>
        </row>
        <row r="5231">
          <cell r="B5231" t="str">
            <v>ОПОРА ЛИНИИ СВЯЗИ ДО 6.5М</v>
          </cell>
        </row>
        <row r="5232">
          <cell r="B5232" t="str">
            <v>ОПОРА ЛИНИИ СВЯЗИ ДО 7.5М</v>
          </cell>
        </row>
        <row r="5233">
          <cell r="B5233" t="str">
            <v>ОПОРА ЛИНИИ СВЯЗИ ДО 8.5М</v>
          </cell>
        </row>
        <row r="5234">
          <cell r="B5234" t="str">
            <v>ОПОРА ЛИНИИ СВЯЗИ ДО 9.5М</v>
          </cell>
        </row>
        <row r="5235">
          <cell r="B5235" t="str">
            <v>ОПОРА ЛИНИИ СВЯЗИ Ж/Б ВЫС.11М</v>
          </cell>
        </row>
        <row r="5236">
          <cell r="B5236" t="str">
            <v>ОПОРА ЛИНИИ СВЯЗИ Ж/Б, 9,5М</v>
          </cell>
        </row>
        <row r="5237">
          <cell r="B5237" t="str">
            <v>ОПОРА ПРОМЕЖУТОЧНАЯ ДЛЯ КАРДАННОГО ВАЛА</v>
          </cell>
        </row>
        <row r="5238">
          <cell r="B5238" t="str">
            <v>ОПОРА ШАРОВАЯ</v>
          </cell>
        </row>
        <row r="5239">
          <cell r="B5239" t="str">
            <v>ОПОРА ШАРОВАЯ TOYOTA</v>
          </cell>
        </row>
        <row r="5240">
          <cell r="B5240" t="str">
            <v>ОПОРА ШАРОВАЯ ВЕРХНЯЯ 2101</v>
          </cell>
        </row>
        <row r="5241">
          <cell r="B5241" t="str">
            <v>ОПОРА ШАРОВАЯ ВЕРХНЯЯ TOYOTA PRADO</v>
          </cell>
        </row>
        <row r="5242">
          <cell r="B5242" t="str">
            <v>ОПОРА ШАРОВАЯ ВЕРХНЯЯ ВАЗ</v>
          </cell>
        </row>
        <row r="5243">
          <cell r="B5243" t="str">
            <v>ОПОРА ШАРОВАЯ НИЖНЯЯ 2101</v>
          </cell>
        </row>
        <row r="5244">
          <cell r="B5244" t="str">
            <v>ОПОРА ШАРОВАЯ НИЖНЯЯ TOYOTA PRADO</v>
          </cell>
        </row>
        <row r="5245">
          <cell r="B5245" t="str">
            <v>ОПОРА ШАРОВАЯ УАЗ</v>
          </cell>
        </row>
        <row r="5246">
          <cell r="B5246" t="str">
            <v>ОПРЕДЕЛЕНИЕ СОДЕРЖ.ДРАГ.МЕТАЛЛОВ ССТ</v>
          </cell>
        </row>
        <row r="5247">
          <cell r="B5247" t="str">
            <v>ОПТ.МОД. 10GBETHER. СТАНДАРТА 10GBASE-LR</v>
          </cell>
        </row>
        <row r="5248">
          <cell r="B5248" t="str">
            <v>ОПТОТИРИСТОР ТО-325-12. 5-10-0Т3</v>
          </cell>
        </row>
        <row r="5249">
          <cell r="B5249" t="str">
            <v>ОПТРОН 4N33</v>
          </cell>
        </row>
        <row r="5250">
          <cell r="B5250" t="str">
            <v>ОРАКАЛ</v>
          </cell>
        </row>
        <row r="5251">
          <cell r="B5251" t="str">
            <v>ОРГАНАЙЗЕР 1</v>
          </cell>
        </row>
        <row r="5252">
          <cell r="B5252" t="str">
            <v>ОРГАНАЙЗЕР 2</v>
          </cell>
        </row>
        <row r="5253">
          <cell r="B5253" t="str">
            <v>ОРГАНАЙЗЕР В 19" СТОЙКУ ДЛЯ КАБЕЛЯ С КРЫ</v>
          </cell>
        </row>
        <row r="5254">
          <cell r="B5254" t="str">
            <v>ОРГАНАЙЗЕР ДЛЯ ФИКС.КАБ.ЖГУТОВ</v>
          </cell>
        </row>
        <row r="5255">
          <cell r="B5255" t="str">
            <v>ОРГАНАЙЗЕР КАБЕЛ.Д/ШКАФОВ 19" 1U</v>
          </cell>
        </row>
        <row r="5256">
          <cell r="B5256" t="str">
            <v>ОРГАНАЙЗЕР МЕТАЛ.ГЛУБ.40ММ</v>
          </cell>
        </row>
        <row r="5257">
          <cell r="B5257" t="str">
            <v>ОРГАНИЗАЦИЯ И ПРОВЕДЕНИЕ КОРПОР.УЖИНА</v>
          </cell>
        </row>
        <row r="5258">
          <cell r="B5258" t="str">
            <v>ОРГАНИЗАЦИЯ УГОЛКОВ ПО ОТ</v>
          </cell>
        </row>
        <row r="5259">
          <cell r="B5259" t="str">
            <v>ОРГСТЕКЛО 1ММ</v>
          </cell>
        </row>
        <row r="5260">
          <cell r="B5260" t="str">
            <v>ОРГСТЕКЛО 3ММ В ЛИСТАХ</v>
          </cell>
        </row>
        <row r="5261">
          <cell r="B5261" t="str">
            <v>ОРГСТЕКЛО 5ММ В ЛИСТАХ</v>
          </cell>
        </row>
        <row r="5262">
          <cell r="B5262" t="str">
            <v>ОРЕХИ</v>
          </cell>
        </row>
        <row r="5263">
          <cell r="B5263" t="str">
            <v>ОСВЕЖИТЕЛЬ ВОЗДУХА</v>
          </cell>
        </row>
        <row r="5264">
          <cell r="B5264" t="str">
            <v>ОСВИДЕТЕЛЬСТВОВАНИЕ ЛИФТОВ</v>
          </cell>
        </row>
        <row r="5265">
          <cell r="B5265" t="str">
            <v>ОСНАСТКА ДЛЯ ПЕЧАТИ</v>
          </cell>
        </row>
        <row r="5266">
          <cell r="B5266" t="str">
            <v>ОСНАСТКА ДЛЯ ШТАМПА</v>
          </cell>
        </row>
        <row r="5267">
          <cell r="B5267" t="str">
            <v>ОСЬ ПЕРЕДНЯЯ МТЗ</v>
          </cell>
        </row>
        <row r="5268">
          <cell r="B5268" t="str">
            <v>ОТБЕЛИВАТЕЛЬ</v>
          </cell>
        </row>
        <row r="5269">
          <cell r="B5269" t="str">
            <v>ОТВАЛ ЭО-2621</v>
          </cell>
        </row>
        <row r="5270">
          <cell r="B5270" t="str">
            <v>ОТВЕРТКА</v>
          </cell>
        </row>
        <row r="5271">
          <cell r="B5271" t="str">
            <v>ОТВЕРТКА ИНДИКАТОРНАЯ</v>
          </cell>
        </row>
        <row r="5272">
          <cell r="B5272" t="str">
            <v>ОТВЕРТКА КРЕСТООБРАЗНАЯ</v>
          </cell>
        </row>
        <row r="5273">
          <cell r="B5273" t="str">
            <v>ОТВЕРТКА МОНТАЖНАЯ</v>
          </cell>
        </row>
        <row r="5274">
          <cell r="B5274" t="str">
            <v>ОТВЕРТКА С НАСАДКАМИ</v>
          </cell>
        </row>
        <row r="5275">
          <cell r="B5275" t="str">
            <v>ОТВЕРТКА ЭЛЕКТРИЧЕСКАЯ</v>
          </cell>
        </row>
        <row r="5276">
          <cell r="B5276" t="str">
            <v>ОТВЕТВИТЕЛЬ ДЛЯ ЛОТКА</v>
          </cell>
        </row>
        <row r="5277">
          <cell r="B5277" t="str">
            <v>ОТВЕТВИТЕЛЬ ДОМОВОЙ 1-ОТВОД</v>
          </cell>
        </row>
        <row r="5278">
          <cell r="B5278" t="str">
            <v>ОТВЕТВИТЕЛЬ ДОМОВОЙ 1-ОТВОД 10ДБ</v>
          </cell>
        </row>
        <row r="5279">
          <cell r="B5279" t="str">
            <v>ОТВЕТВИТЕЛЬ ДОМОВОЙ 1-ОТВОД 12ДБ</v>
          </cell>
        </row>
        <row r="5280">
          <cell r="B5280" t="str">
            <v>ОТВЕТВИТЕЛЬ ДОМОВОЙ 1-ОТВОД 14ДБ</v>
          </cell>
        </row>
        <row r="5281">
          <cell r="B5281" t="str">
            <v>ОТВЕТВИТЕЛЬ ДОМОВОЙ 1-ОТВОД 16ДБ</v>
          </cell>
        </row>
        <row r="5282">
          <cell r="B5282" t="str">
            <v>ОТВЕТВИТЕЛЬ ДОМОВОЙ 1-ОТВОД 18ДБ</v>
          </cell>
        </row>
        <row r="5283">
          <cell r="B5283" t="str">
            <v>ОТВЕТВИТЕЛЬ ДОМОВОЙ 1-ОТВОД 24ДБ</v>
          </cell>
        </row>
        <row r="5284">
          <cell r="B5284" t="str">
            <v>ОТВЕТВИТЕЛЬ ДОМОВОЙ 1-ОТВОД 6ДБ</v>
          </cell>
        </row>
        <row r="5285">
          <cell r="B5285" t="str">
            <v>ОТВЕТВИТЕЛЬ ДОМОВОЙ 1-ОТВОД 8ДБ</v>
          </cell>
        </row>
        <row r="5286">
          <cell r="B5286" t="str">
            <v>ОТВЕТВИТЕЛЬ ДОМОВОЙ 2-ОТВОДА</v>
          </cell>
        </row>
        <row r="5287">
          <cell r="B5287" t="str">
            <v>ОТВЕТВИТЕЛЬ ДОМОВОЙ 2-ОТВОДА 10ДБ</v>
          </cell>
        </row>
        <row r="5288">
          <cell r="B5288" t="str">
            <v>ОТВЕТВИТЕЛЬ ДОМОВОЙ 2-ОТВОДА 12ДБ</v>
          </cell>
        </row>
        <row r="5289">
          <cell r="B5289" t="str">
            <v>ОТВЕТВИТЕЛЬ ДОМОВОЙ 2-ОТВОДА 14ДБ</v>
          </cell>
        </row>
        <row r="5290">
          <cell r="B5290" t="str">
            <v>ОТВЕТВИТЕЛЬ ДОМОВОЙ 2-ОТВОДА 8ДБ</v>
          </cell>
        </row>
        <row r="5291">
          <cell r="B5291" t="str">
            <v>ОТВЕТВИТЕЛЬ ДОМОВОЙ 3-ОТВОДА</v>
          </cell>
        </row>
        <row r="5292">
          <cell r="B5292" t="str">
            <v>ОТВЕТВИТЕЛЬ ДОМОВОЙ 3-ОТВОДА 10ДБ</v>
          </cell>
        </row>
        <row r="5293">
          <cell r="B5293" t="str">
            <v>ОТВЕТВИТЕЛЬ ДОМОВОЙ 4-ОТВОДА</v>
          </cell>
        </row>
        <row r="5294">
          <cell r="B5294" t="str">
            <v>ОТВЕТВИТЕЛЬ ДОМОВОЙ 4-ОТВОДА 10ДБ</v>
          </cell>
        </row>
        <row r="5295">
          <cell r="B5295" t="str">
            <v>ОТВЕТВИТЕЛЬ ДОМОВОЙ 4-ОТВОДА 12ДБ</v>
          </cell>
        </row>
        <row r="5296">
          <cell r="B5296" t="str">
            <v>ОТВЕТВИТЕЛЬ ДОМОВОЙ 4-ОТВОДА 14ДБ</v>
          </cell>
        </row>
        <row r="5297">
          <cell r="B5297" t="str">
            <v>ОТВЕТВИТЕЛЬ ДОМОВОЙ 4-ОТВОДА 16ДБ</v>
          </cell>
        </row>
        <row r="5298">
          <cell r="B5298" t="str">
            <v>ОТВЕТВИТЕЛЬ ДОМОВОЙ 4-ОТВОДА 24ДБ</v>
          </cell>
        </row>
        <row r="5299">
          <cell r="B5299" t="str">
            <v>ОТВЕТВИТЕЛЬ ДОМОВОЙ 6-ОТВОДА 14ДБ</v>
          </cell>
        </row>
        <row r="5300">
          <cell r="B5300" t="str">
            <v>ОТВЕТВИТЕЛЬ ОПТ. ШИРОКОПОЛОСНЫЙ  50/50</v>
          </cell>
        </row>
        <row r="5301">
          <cell r="B5301" t="str">
            <v>ОТВЕТВИТЕЛЬ ОПТ. ШИРОКОПОЛОСНЫЙ  55/45</v>
          </cell>
        </row>
        <row r="5302">
          <cell r="B5302" t="str">
            <v>ОТВЕТВИТЕЛЬ ОПТ. ШИРОКОПОЛОСНЫЙ  60/40</v>
          </cell>
        </row>
        <row r="5303">
          <cell r="B5303" t="str">
            <v>ОТВЕТВИТЕЛЬ ОПТ. ШИРОКОПОЛОСНЫЙ  65/35</v>
          </cell>
        </row>
        <row r="5304">
          <cell r="B5304" t="str">
            <v>ОТВЕТВИТЕЛЬ ОПТ. ШИРОКОПОЛОСНЫЙ  70/30</v>
          </cell>
        </row>
        <row r="5305">
          <cell r="B5305" t="str">
            <v>ОТВЕТВИТЕЛЬ ОПТ. ШИРОКОПОЛОСНЫЙ  75/25</v>
          </cell>
        </row>
        <row r="5306">
          <cell r="B5306" t="str">
            <v>ОТВЕТВИТЕЛЬ ОПТ. ШИРОКОПОЛОСНЫЙ  80/20</v>
          </cell>
        </row>
        <row r="5307">
          <cell r="B5307" t="str">
            <v>ОТВЕТВИТЕЛЬ ОПТ. ШИРОКОПОЛОСНЫЙ  85/15</v>
          </cell>
        </row>
        <row r="5308">
          <cell r="B5308" t="str">
            <v>ОТВЕТВИТЕЛЬ ОПТ. ШИРОКОПОЛОСНЫЙ  90/10</v>
          </cell>
        </row>
        <row r="5309">
          <cell r="B5309" t="str">
            <v>ОТВЕТВИТЕЛЬ ОПТ. ШИРОКОПОЛОСНЫЙ  95/05</v>
          </cell>
        </row>
        <row r="5310">
          <cell r="B5310" t="str">
            <v>ОТВЕТВИТЕЛЬ ОПТ. ШИРОКОПОЛОСНЫЙ  97/03</v>
          </cell>
        </row>
        <row r="5311">
          <cell r="B5311" t="str">
            <v>ОТВЕТВИТЕЛЬ ТВ СИГНАЛА</v>
          </cell>
        </row>
        <row r="5312">
          <cell r="B5312" t="str">
            <v>ОТВЕТНАЯ ЧАСТЬ РАЗЪЕМА ВБВ 60/8-2М</v>
          </cell>
        </row>
        <row r="5313">
          <cell r="B5313" t="str">
            <v>ОТВОД</v>
          </cell>
        </row>
        <row r="5314">
          <cell r="B5314" t="str">
            <v>ОТВОД 45ГР НА ОТВЕТВЛЕНИЕ</v>
          </cell>
        </row>
        <row r="5315">
          <cell r="B5315" t="str">
            <v>ОТВОД 90ГР 1*1М С П/К</v>
          </cell>
        </row>
        <row r="5316">
          <cell r="B5316" t="str">
            <v>ОТВОД ИЗ СТАЛИ</v>
          </cell>
        </row>
        <row r="5317">
          <cell r="B5317" t="str">
            <v>ОТВОД ТРУБНЫЙ D-108ММ</v>
          </cell>
        </row>
        <row r="5318">
          <cell r="B5318" t="str">
            <v>ОТВОД ТРУБНЫЙ D-76ММ</v>
          </cell>
        </row>
        <row r="5319">
          <cell r="B5319" t="str">
            <v>ОТВОД ТРУБНЫЙ ДУ 100</v>
          </cell>
        </row>
        <row r="5320">
          <cell r="B5320" t="str">
            <v>ОТВОД ТРУБНЫЙ ДУ 15</v>
          </cell>
        </row>
        <row r="5321">
          <cell r="B5321" t="str">
            <v>ОТВОД ТРУБНЫЙ ДУ 20</v>
          </cell>
        </row>
        <row r="5322">
          <cell r="B5322" t="str">
            <v>ОТВОД ТРУБНЫЙ ДУ 25</v>
          </cell>
        </row>
        <row r="5323">
          <cell r="B5323" t="str">
            <v>ОТВОД ТРУБНЫЙ ДУ 32</v>
          </cell>
        </row>
        <row r="5324">
          <cell r="B5324" t="str">
            <v>ОТВОД ТРУБНЫЙ ДУ 40</v>
          </cell>
        </row>
        <row r="5325">
          <cell r="B5325" t="str">
            <v>ОТВОД ТРУБНЫЙ ДУ 50</v>
          </cell>
        </row>
        <row r="5326">
          <cell r="B5326" t="str">
            <v>ОТКРЫТКА 1</v>
          </cell>
        </row>
        <row r="5327">
          <cell r="B5327" t="str">
            <v>ОТКРЫТКА 2</v>
          </cell>
        </row>
        <row r="5328">
          <cell r="B5328" t="str">
            <v>ОТСЕВ 1</v>
          </cell>
        </row>
        <row r="5329">
          <cell r="B5329" t="str">
            <v>ОТСЕВ</v>
          </cell>
        </row>
        <row r="5330">
          <cell r="B5330" t="str">
            <v>ОТТИСК</v>
          </cell>
        </row>
        <row r="5331">
          <cell r="B5331" t="str">
            <v>ОТЧЕТ ГОДОВОЙ</v>
          </cell>
        </row>
        <row r="5332">
          <cell r="B5332" t="str">
            <v>ОТЧЕТ ПО УСТОЙЧИВОМУ РАЗВИТИЮ</v>
          </cell>
        </row>
        <row r="5333">
          <cell r="B5333" t="str">
            <v>ОТЧИСЛЕНИЕ В МЕД.И ПЕНС.ФОНДЫ ДР.ГОСУД.</v>
          </cell>
        </row>
        <row r="5334">
          <cell r="B5334" t="str">
            <v>ОТЧИСЛЕНИЯ ПРОФСОЮЗУ</v>
          </cell>
        </row>
        <row r="5335">
          <cell r="B5335" t="str">
            <v>ОФОРМЛЕНИЕ ДОКУМЕНТОВ, ВИЗ</v>
          </cell>
        </row>
        <row r="5336">
          <cell r="B5336" t="str">
            <v>ОФОРМЛЕНИЕ ЗЕМЕЛЬНЫХ УЧАСТКОВ</v>
          </cell>
        </row>
        <row r="5337">
          <cell r="B5337" t="str">
            <v>ОФОРМЛЕНИЕ ИМУЩЕСТВЕН.ПРАВ БЕЗ КАПИТАЛИЗ</v>
          </cell>
        </row>
        <row r="5338">
          <cell r="B5338" t="str">
            <v>ОФОРМЛЕНИЕ ИМУЩЕСТВЕН.ПРАВ(КАПИТАЛИЗИР.)</v>
          </cell>
        </row>
        <row r="5339">
          <cell r="B5339" t="str">
            <v>ОФОРМЛЕНИЕ ПРАВОУСТ-Х ДОКУМЕНТОВ</v>
          </cell>
        </row>
        <row r="5340">
          <cell r="B5340" t="str">
            <v>ОФОРМЛЕНИЕ СТЕНДА НАГЛЯДНОЙ АГИТАЦИИ</v>
          </cell>
        </row>
        <row r="5341">
          <cell r="B5341" t="str">
            <v>ОФОРМЛЕНИЕ/ПРОДАЖА ЭЛЕКТРОННЫХ ПРОЕЗДНЫХ</v>
          </cell>
        </row>
        <row r="5342">
          <cell r="B5342" t="str">
            <v>ОХЛАДИТЕЛЬ ДЛЯ НОУТБУКА</v>
          </cell>
        </row>
        <row r="5343">
          <cell r="B5343" t="str">
            <v>ОХР.ОБЪЕКТ.С ПОМОЩЬЮ ТЕХ.СР-В И ТРЕВ.СИГ</v>
          </cell>
        </row>
        <row r="5344">
          <cell r="B5344" t="str">
            <v>ОХРАНА ОБЪЕКТОВ</v>
          </cell>
        </row>
        <row r="5345">
          <cell r="B5345" t="str">
            <v>ОЦЕНКА АВТОТРАНСПОРТНЫХ СРЕДСТВ</v>
          </cell>
        </row>
        <row r="5346">
          <cell r="B5346" t="str">
            <v>ОЦЕНКА ДВИЖИМОГО ИМУЩЕСТВА</v>
          </cell>
        </row>
        <row r="5347">
          <cell r="B5347" t="str">
            <v>ОЦЕНКА НЕДВИЖИМОГО ИМУЩЕСТВА</v>
          </cell>
        </row>
        <row r="5348">
          <cell r="B5348" t="str">
            <v>ОЧИСТИТЕЛЬ</v>
          </cell>
        </row>
        <row r="5349">
          <cell r="B5349" t="str">
            <v>ОЧИСТИТЕЛЬ КАРБЮРАТОРА</v>
          </cell>
        </row>
        <row r="5350">
          <cell r="B5350" t="str">
            <v>ОЧИСТИТЕЛЬ ОПТИЧЕСКИХ КОННЕКТОРОВ</v>
          </cell>
        </row>
        <row r="5351">
          <cell r="B5351" t="str">
            <v>ОЧИСТИТЕЛЬ ОПТИЧЕСКИХ ПОВЕРХНОСТЕЙ</v>
          </cell>
        </row>
        <row r="5352">
          <cell r="B5352" t="str">
            <v>ОЧИСТИТЕЛЬ РОЗЕТОК FUJIKURA ONE CLICK CL</v>
          </cell>
        </row>
        <row r="5353">
          <cell r="B5353" t="str">
            <v>ОЧИСТИТЕЛЬ РОЗЕТОК MU (HUXCLTANER)</v>
          </cell>
        </row>
        <row r="5354">
          <cell r="B5354" t="str">
            <v>ОЧИСТИТЕЛЬ-КАССЕТА ОПТИЧЕСКИХ ПОВЕРХНОСТ</v>
          </cell>
        </row>
        <row r="5355">
          <cell r="B5355" t="str">
            <v>ОЧКИ ДЛЯ ГАЗОСВАРКИ</v>
          </cell>
        </row>
        <row r="5356">
          <cell r="B5356" t="str">
            <v>ОЧКИ ЗАЩИТНЫЕ 1</v>
          </cell>
        </row>
        <row r="5357">
          <cell r="B5357" t="str">
            <v>ОЧКИ ЗАЩИТНЫЕ 2</v>
          </cell>
        </row>
        <row r="5358">
          <cell r="B5358" t="str">
            <v>П/КОМБ. ЗИМН. С ПОДКЛ.ИЗ П/ЭФИРНОЙ ТКАНИ</v>
          </cell>
        </row>
        <row r="5359">
          <cell r="B5359" t="str">
            <v>П/КОМБИНЕЗОН ЗИМНИЙ С В/О ПОКРЫТИЕМ</v>
          </cell>
        </row>
        <row r="5360">
          <cell r="B5360" t="str">
            <v>ПАКЕТ 1</v>
          </cell>
        </row>
        <row r="5361">
          <cell r="B5361" t="str">
            <v>ПАКЕТ 2</v>
          </cell>
        </row>
        <row r="5362">
          <cell r="B5362" t="str">
            <v>ПАКЕТ ДЛЯ МУСОРА</v>
          </cell>
        </row>
        <row r="5363">
          <cell r="B5363" t="str">
            <v>ПАКЕТ ОБНОВЛ.НА ПРОГР.ПРОДУКТЫ CHECK POI</v>
          </cell>
        </row>
        <row r="5364">
          <cell r="B5364" t="str">
            <v>ПАКЛЯ</v>
          </cell>
        </row>
        <row r="5365">
          <cell r="B5365" t="str">
            <v>ПАКЛЯ ПРОПИТАННАЯ</v>
          </cell>
        </row>
        <row r="5366">
          <cell r="B5366" t="str">
            <v>ПАЛАНТИН ЖЕНСКИЙ</v>
          </cell>
        </row>
        <row r="5367">
          <cell r="B5367" t="str">
            <v>ПАЛАТКА</v>
          </cell>
        </row>
        <row r="5368">
          <cell r="B5368" t="str">
            <v>ПАЛАТКА 10-ТИ МЕСТНАЯ</v>
          </cell>
        </row>
        <row r="5369">
          <cell r="B5369" t="str">
            <v>ПАЛАТКА 6-ТИ МЕСТНАЯ</v>
          </cell>
        </row>
        <row r="5370">
          <cell r="B5370" t="str">
            <v>ПАЛКА ВИНТОВАЯ</v>
          </cell>
        </row>
        <row r="5371">
          <cell r="B5371" t="str">
            <v>ПАМЯТЬ 8GB,PC3-14900, DDR3, RDIMM</v>
          </cell>
        </row>
        <row r="5372">
          <cell r="B5372" t="str">
            <v>ПАМЯТЬ ОПЕРАТИВНАЯ</v>
          </cell>
        </row>
        <row r="5373">
          <cell r="B5373" t="str">
            <v>ПАМЯТЬ ОПЕРАТИВНАЯ 2GB</v>
          </cell>
        </row>
        <row r="5374">
          <cell r="B5374" t="str">
            <v>ПАМЯТЬ ОПЕРАТИВНАЯ HP 4GB DIMM</v>
          </cell>
        </row>
        <row r="5375">
          <cell r="B5375" t="str">
            <v>ПАМЯТЬ ОПЕРАТИВНАЯ KIT 4GB</v>
          </cell>
        </row>
        <row r="5376">
          <cell r="B5376" t="str">
            <v>ПАМЯТЬ ОПЕРАТИВНАЯ ДЛЯ СЕРВЕРА</v>
          </cell>
        </row>
        <row r="5377">
          <cell r="B5377" t="str">
            <v>ПАНЕЛЬ 19" СИЛОВАЯ РАСПРЕДЕЛИТЕЛЬНАЯ</v>
          </cell>
        </row>
        <row r="5378">
          <cell r="B5378" t="str">
            <v>ПАНЕЛЬ MPO, SM</v>
          </cell>
        </row>
        <row r="5379">
          <cell r="B5379" t="str">
            <v>ПАНЕЛЬ ДЛЯ КРОССА</v>
          </cell>
        </row>
        <row r="5380">
          <cell r="B5380" t="str">
            <v>ПАНЕЛЬ КОММУНИКАЦИОННАЯ UTP 110</v>
          </cell>
        </row>
        <row r="5381">
          <cell r="B5381" t="str">
            <v>ПАНЕЛЬ КОММУТАЦИОННАЯ (VOICE) 50 RJ-45</v>
          </cell>
        </row>
        <row r="5382">
          <cell r="B5382" t="str">
            <v>ПАНЕЛЬ МОНТАЖНАЯ ДЛЯ ЭЛЕКТООБОРУДОВАНИЯ</v>
          </cell>
        </row>
        <row r="5383">
          <cell r="B5383" t="str">
            <v>ПАНЕЛЬ ОТДЕЛОЧНАЯ</v>
          </cell>
        </row>
        <row r="5384">
          <cell r="B5384" t="str">
            <v>ПАНЕЛЬ РАСПРЕД.ЭЛЕКТРОПИТАНИЮ</v>
          </cell>
        </row>
        <row r="5385">
          <cell r="B5385" t="str">
            <v>ПАНЕЛЬ СЕНСОРНАЯ CANON IR 2XXX</v>
          </cell>
        </row>
        <row r="5386">
          <cell r="B5386" t="str">
            <v>ПАНЕЛЬ УПРАВЛЕНИЯ</v>
          </cell>
        </row>
        <row r="5387">
          <cell r="B5387" t="str">
            <v>ПАНЕЛЬ-ОРГАНАЙЗЕР 19" 1U</v>
          </cell>
        </row>
        <row r="5388">
          <cell r="B5388" t="str">
            <v>ПАПКА</v>
          </cell>
        </row>
        <row r="5389">
          <cell r="B5389" t="str">
            <v>ПАПКА 10 П/Э КАРМАНОВ</v>
          </cell>
        </row>
        <row r="5390">
          <cell r="B5390" t="str">
            <v>ПАПКА 20 П/Э КАРМАНОВ</v>
          </cell>
        </row>
        <row r="5391">
          <cell r="B5391" t="str">
            <v>ПАПКА 30 П/Э КАРМАНОВ</v>
          </cell>
        </row>
        <row r="5392">
          <cell r="B5392" t="str">
            <v>ПАПКА 40 П/Э КАРМАНОВ</v>
          </cell>
        </row>
        <row r="5393">
          <cell r="B5393" t="str">
            <v>ПАПКА 60 П/Э КАРМАНОВ</v>
          </cell>
        </row>
        <row r="5394">
          <cell r="B5394" t="str">
            <v>ПАПКА 80 П/Э КАРМАНОВ</v>
          </cell>
        </row>
        <row r="5395">
          <cell r="B5395" t="str">
            <v>ПАПКА А5</v>
          </cell>
        </row>
        <row r="5396">
          <cell r="B5396" t="str">
            <v>ПАПКА АДРЕСНАЯ</v>
          </cell>
        </row>
        <row r="5397">
          <cell r="B5397" t="str">
            <v>ПАПКА ДЛЯ БУМАГ С ЗАВЯЗКАМИ</v>
          </cell>
        </row>
        <row r="5398">
          <cell r="B5398" t="str">
            <v>ПАПКА ДЛЯ ДОКУМЕНТОВ</v>
          </cell>
        </row>
        <row r="5399">
          <cell r="B5399" t="str">
            <v>ПАПКА ДЛЯ ДОКУМЕНТОВ В КОЖЗАМ.ПЕРЕПЛЕТЕ</v>
          </cell>
        </row>
        <row r="5400">
          <cell r="B5400" t="str">
            <v>ПАПКА ДЛЯ ДОКУМЕНТОВ С РЕЗИНКАМИ А4</v>
          </cell>
        </row>
        <row r="5401">
          <cell r="B5401" t="str">
            <v>ПАПКА НА КНОПКЕ</v>
          </cell>
        </row>
        <row r="5402">
          <cell r="B5402" t="str">
            <v>ПАПКА НА ПОДПИСЬ</v>
          </cell>
        </row>
        <row r="5403">
          <cell r="B5403" t="str">
            <v>ПАПКА ПЛАНШЕТ С ВЕРХНИМ ЗАЖИМОМ</v>
          </cell>
        </row>
        <row r="5404">
          <cell r="B5404" t="str">
            <v>ПАПКА С 2 КОЛЬЦАМИ</v>
          </cell>
        </row>
        <row r="5405">
          <cell r="B5405" t="str">
            <v>ПАПКА С 4 КОЛЬЦАМИ</v>
          </cell>
        </row>
        <row r="5406">
          <cell r="B5406" t="str">
            <v>ПАПКА С БОКОВЫМ КАРМАНОМ</v>
          </cell>
        </row>
        <row r="5407">
          <cell r="B5407" t="str">
            <v>ПАПКА С ДВУМЯ ЗАЖИМАМИ</v>
          </cell>
        </row>
        <row r="5408">
          <cell r="B5408" t="str">
            <v>ПАПКА С КНОПКОЙ</v>
          </cell>
        </row>
        <row r="5409">
          <cell r="B5409" t="str">
            <v>ПАПКА С ЛОГОТИПОМ</v>
          </cell>
        </row>
        <row r="5410">
          <cell r="B5410" t="str">
            <v>ПАПКА С РЕЗИНКАМИ ПЛАСТИКОВАЯ</v>
          </cell>
        </row>
        <row r="5411">
          <cell r="B5411" t="str">
            <v>ПАПКА С ФАЙЛАМИ 10</v>
          </cell>
        </row>
        <row r="5412">
          <cell r="B5412" t="str">
            <v>ПАПКА С ФАЙЛАМИ 20</v>
          </cell>
        </row>
        <row r="5413">
          <cell r="B5413" t="str">
            <v>ПАПКА С ФАЙЛАМИ 40</v>
          </cell>
        </row>
        <row r="5414">
          <cell r="B5414" t="str">
            <v>ПАПКА УГОЛОК А4</v>
          </cell>
        </row>
        <row r="5415">
          <cell r="B5415" t="str">
            <v>ПАПКА ЮБИЛЕЙНАЯ</v>
          </cell>
        </row>
        <row r="5416">
          <cell r="B5416" t="str">
            <v>ПАПКА-БИЗНЕС С БОКОВЫМ ЗАЖИМОМ</v>
          </cell>
        </row>
        <row r="5417">
          <cell r="B5417" t="str">
            <v>ПАПКА-БИЗНЕС С ВЕРХНИМ ЗАЖИМОМ</v>
          </cell>
        </row>
        <row r="5418">
          <cell r="B5418" t="str">
            <v>ПАПКА-СКОРОСШИВАТЕЛЬ БУМАЖНЫЙ</v>
          </cell>
        </row>
        <row r="5419">
          <cell r="B5419" t="str">
            <v>ПАПКА-СКОРОСШИВАТЕЛЬ НА ПРУЖИНЕ</v>
          </cell>
        </row>
        <row r="5420">
          <cell r="B5420" t="str">
            <v>ПАПКА-СКОРОСШИВАТЕЛЬ ПЛАСТИКОВЫЙ</v>
          </cell>
        </row>
        <row r="5421">
          <cell r="B5421" t="str">
            <v>ПАРА ПЛУНЖЕРНАЯ ТНВД ДЛЯ ДГА-48</v>
          </cell>
        </row>
        <row r="5422">
          <cell r="B5422" t="str">
            <v>ПАРА ХВОСТОВАЯ УАЗ</v>
          </cell>
        </row>
        <row r="5423">
          <cell r="B5423" t="str">
            <v>ПАРА ЧАЙНАЯ</v>
          </cell>
        </row>
        <row r="5424">
          <cell r="B5424" t="str">
            <v>ПАРАНИТ 1.0ММ</v>
          </cell>
        </row>
        <row r="5425">
          <cell r="B5425" t="str">
            <v>ПАРАНИТ 1.5ММ</v>
          </cell>
        </row>
        <row r="5426">
          <cell r="B5426" t="str">
            <v>ПАРАНИТ 4.0ММ</v>
          </cell>
        </row>
        <row r="5427">
          <cell r="B5427" t="str">
            <v>ПАРАЦЕТАМОЛ</v>
          </cell>
        </row>
        <row r="5428">
          <cell r="B5428" t="str">
            <v>ПАРКЕТ</v>
          </cell>
        </row>
        <row r="5429">
          <cell r="B5429" t="str">
            <v>ПАРОНИТ ГОСТ 481-80 ПОН-Б 2,0ММ</v>
          </cell>
        </row>
        <row r="5430">
          <cell r="B5430" t="str">
            <v>ПАРОФИН</v>
          </cell>
        </row>
        <row r="5431">
          <cell r="B5431" t="str">
            <v>ПАССАТИЖИ 1</v>
          </cell>
        </row>
        <row r="5432">
          <cell r="B5432" t="str">
            <v>ПАССАТИЖИ 2</v>
          </cell>
        </row>
        <row r="5433">
          <cell r="B5433" t="str">
            <v>ПАСТА АНТИСЕПТИЧЕСКАЯ</v>
          </cell>
        </row>
        <row r="5434">
          <cell r="B5434" t="str">
            <v>ПАСТА ДЛЯ ОЧИСТКИ ВАЛИКОВ ПЕЧАТНОЙ МАШИН</v>
          </cell>
        </row>
        <row r="5435">
          <cell r="B5435" t="str">
            <v>ПАСТА ПАЯЛЬНАЯ</v>
          </cell>
        </row>
        <row r="5436">
          <cell r="B5436" t="str">
            <v>ПАТРОН ДЛЯ ВЫСОКОВОЛЬТНОГО ПРЕДОХРАНИТЕЛ</v>
          </cell>
        </row>
        <row r="5437">
          <cell r="B5437" t="str">
            <v>ПАТРОН К МОНТАЖНОМУ ПИСТОЛЕТУ</v>
          </cell>
        </row>
        <row r="5438">
          <cell r="B5438" t="str">
            <v>ПАТРОН К ОСВЕТИТЕЛЬНОЙ АРМАТУРЕ</v>
          </cell>
        </row>
        <row r="5439">
          <cell r="B5439" t="str">
            <v>ПАТРОН СВЕРЛИЛЬНЫЙ</v>
          </cell>
        </row>
        <row r="5440">
          <cell r="B5440" t="str">
            <v>ПАТРОН СТРОИТЕЛЬНЫЙ</v>
          </cell>
        </row>
        <row r="5441">
          <cell r="B5441" t="str">
            <v>ПАТРОН ФИЛЬТРУЮЩИЙ</v>
          </cell>
        </row>
        <row r="5442">
          <cell r="B5442" t="str">
            <v>ПАТРОН ЭЛЕКТРИЧЕСКИЙ</v>
          </cell>
        </row>
        <row r="5443">
          <cell r="B5443" t="str">
            <v>ПАТРОН ЭЛЕКТРИЧЕСКИЙ ПОДВЕСНОЙ</v>
          </cell>
        </row>
        <row r="5444">
          <cell r="B5444" t="str">
            <v>ПАТРОН ЭЛЕКТРИЧЕСКИЙ ФАРФОРОВЫЙ</v>
          </cell>
        </row>
        <row r="5445">
          <cell r="B5445" t="str">
            <v>ПАТРУБКИ ГАЗ-53</v>
          </cell>
        </row>
        <row r="5446">
          <cell r="B5446" t="str">
            <v>ПАТРУБКИ ОТОПИТЕЛЯ УАЗ</v>
          </cell>
        </row>
        <row r="5447">
          <cell r="B5447" t="str">
            <v>ПАТРУБКИ УАЗ</v>
          </cell>
        </row>
        <row r="5448">
          <cell r="B5448" t="str">
            <v>ПАТРУБОК БЛОКА</v>
          </cell>
        </row>
        <row r="5449">
          <cell r="B5449" t="str">
            <v>ПАТРУБОК НА РАДИАТОР EPOH</v>
          </cell>
        </row>
        <row r="5450">
          <cell r="B5450" t="str">
            <v>ПАТРУБОК РЕЗИНОВЫЙ D-16/200ММ</v>
          </cell>
        </row>
        <row r="5451">
          <cell r="B5451" t="str">
            <v>ПАТРУБОК РЕЗИНОВЫЙ D-20/150СМ)</v>
          </cell>
        </row>
        <row r="5452">
          <cell r="B5452" t="str">
            <v>ПАТРУБОК РЕЗИНОВЫЙ D-25/150СМ)</v>
          </cell>
        </row>
        <row r="5453">
          <cell r="B5453" t="str">
            <v>ПАТРУБОК РЕЗИНОВЫЙ D-26/150СМ)</v>
          </cell>
        </row>
        <row r="5454">
          <cell r="B5454" t="str">
            <v>ПАТРУБОК РЕЗИНОВЫЙ D-32ММ/150СМ</v>
          </cell>
        </row>
        <row r="5455">
          <cell r="B5455" t="str">
            <v>ПАТРУБОК РЕЗИНОВЫЙ D-40/100ММ</v>
          </cell>
        </row>
        <row r="5456">
          <cell r="B5456" t="str">
            <v>ПАТРУБОК РЕЗИНОВЫЙ D-40/200ММ</v>
          </cell>
        </row>
        <row r="5457">
          <cell r="B5457" t="str">
            <v>ПАТЧ FC/MU SM(9\125) DUPLEX 2.00MM-10M</v>
          </cell>
        </row>
        <row r="5458">
          <cell r="B5458" t="str">
            <v>ПАТЧ FC/MU SM(9\125) DUPLEX 2.00MM-15M</v>
          </cell>
        </row>
        <row r="5459">
          <cell r="B5459" t="str">
            <v>ПАТЧ LC UPC -SC UPC SM (9\125) DUPL 12М</v>
          </cell>
        </row>
        <row r="5460">
          <cell r="B5460" t="str">
            <v>ПАТЧ LC UPC/LC UPC MM DUPLEX 2ММ-20М</v>
          </cell>
        </row>
        <row r="5461">
          <cell r="B5461" t="str">
            <v>ПАТЧ LC UPC/LC UPC MMDUPLEX 2ММ-5М</v>
          </cell>
        </row>
        <row r="5462">
          <cell r="B5462" t="str">
            <v>ПАТЧ LC/UPC-LC/UPC MM(50/125) DUPLEX 15M</v>
          </cell>
        </row>
        <row r="5463">
          <cell r="B5463" t="str">
            <v>ПАТЧ LC/UPC-LC/UPC MM(50/125) DUPLEX 20M</v>
          </cell>
        </row>
        <row r="5464">
          <cell r="B5464" t="str">
            <v>ПАТЧ LC/UPC-LC/UPC SM(9/125)  DUPLEX 40M</v>
          </cell>
        </row>
        <row r="5465">
          <cell r="B5465" t="str">
            <v>ПАТЧ LC-UPC/SC UPC SM (9\125) DUPLEX 2.0</v>
          </cell>
        </row>
        <row r="5466">
          <cell r="B5466" t="str">
            <v>ПАТЧ SC APC/-SCAPC SM(9\125) DUPL 5 М</v>
          </cell>
        </row>
        <row r="5467">
          <cell r="B5467" t="str">
            <v>ПАТЧ SC(APC)-LC(UPC)SM(9\125) DUPLEX 2.0</v>
          </cell>
        </row>
        <row r="5468">
          <cell r="B5468" t="str">
            <v>ПАТЧ SC/APC-SC/APC SM(9/125)  DUPLEX 3М</v>
          </cell>
        </row>
        <row r="5469">
          <cell r="B5469" t="str">
            <v>ПАТЧ SC/UPC-LC/UPC SM(9/125)  DUPLEX 50М</v>
          </cell>
        </row>
        <row r="5470">
          <cell r="B5470" t="str">
            <v>ПАТЧ ПАНЕЛЬ 24 ПОРТА RJ-45</v>
          </cell>
        </row>
        <row r="5471">
          <cell r="B5471" t="str">
            <v>ПАТЧ ПАНЕЛЬ 48 ПОРТА RJ-45</v>
          </cell>
        </row>
        <row r="5472">
          <cell r="B5472" t="str">
            <v>ПАТЧ ПАНЕЛЬ ОПТИЧЕСКИЙ SC/PC</v>
          </cell>
        </row>
        <row r="5473">
          <cell r="B5473" t="str">
            <v>ПАТЧ.LC/UPC-LC/UPC ММ(50/125)DUPLEX 2M</v>
          </cell>
        </row>
        <row r="5474">
          <cell r="B5474" t="str">
            <v>ПАТЧ.SC/APC-LC/APC SM(9/125) DUPLEX 3M</v>
          </cell>
        </row>
        <row r="5475">
          <cell r="B5475" t="str">
            <v>ПАТЧ.SC/APC-LC/APCSM(9/125) DUPLEX 5M</v>
          </cell>
        </row>
        <row r="5476">
          <cell r="B5476" t="str">
            <v>ПАТЧК LC UPC/LC UPCSM DUPLEX 2ММ-40M</v>
          </cell>
        </row>
        <row r="5477">
          <cell r="B5477" t="str">
            <v>ПАТЧК SC/UPC-LC/UPC SM(9/125) DUPLEX 40M</v>
          </cell>
        </row>
        <row r="5478">
          <cell r="B5478" t="str">
            <v>ПАТЧКОРД  ВНЕШНИЙ НАВИВНОЙ SC/APC, 100М</v>
          </cell>
        </row>
        <row r="5479">
          <cell r="B5479" t="str">
            <v>ПАТЧКОРД  ВНЕШНИЙ НАВИВНОЙ SC/APC, 120М</v>
          </cell>
        </row>
        <row r="5480">
          <cell r="B5480" t="str">
            <v>ПАТЧКОРД  ВНЕШНИЙ НАВИВНОЙ SC/APC, 140М</v>
          </cell>
        </row>
        <row r="5481">
          <cell r="B5481" t="str">
            <v>ПАТЧКОРД  ВНЕШНИЙ НАВИВНОЙ SC/APC, 160М</v>
          </cell>
        </row>
        <row r="5482">
          <cell r="B5482" t="str">
            <v>ПАТЧКОРД  ВНЕШНИЙ НАВИВНОЙ SC/APC, 60М</v>
          </cell>
        </row>
        <row r="5483">
          <cell r="B5483" t="str">
            <v>ПАТЧКОРД  ВНЕШНИЙ НАВИВНОЙ SC/APC, 80М</v>
          </cell>
        </row>
        <row r="5484">
          <cell r="B5484" t="str">
            <v>ПАТЧКОРД E2000/APC-E2000/APC, 10М</v>
          </cell>
        </row>
        <row r="5485">
          <cell r="B5485" t="str">
            <v>ПАТЧКОРД FC- LC /SРС 5 М</v>
          </cell>
        </row>
        <row r="5486">
          <cell r="B5486" t="str">
            <v>ПАТЧКОРД FC- LC/SРС 15М</v>
          </cell>
        </row>
        <row r="5487">
          <cell r="B5487" t="str">
            <v>ПАТЧКОРД FC/APC 2М</v>
          </cell>
        </row>
        <row r="5488">
          <cell r="B5488" t="str">
            <v>ПАТЧКОРД FC/PC LC/PC 2MM 30M</v>
          </cell>
        </row>
        <row r="5489">
          <cell r="B5489" t="str">
            <v>ПАТЧКОРД FC/PC-SC 10М</v>
          </cell>
        </row>
        <row r="5490">
          <cell r="B5490" t="str">
            <v>ПАТЧКОРД FC/PC-SC 35М</v>
          </cell>
        </row>
        <row r="5491">
          <cell r="B5491" t="str">
            <v>ПАТЧКОРД FC/SPC</v>
          </cell>
        </row>
        <row r="5492">
          <cell r="B5492" t="str">
            <v>ПАТЧКОРД FC/SPC-FC/SC 2М</v>
          </cell>
        </row>
        <row r="5493">
          <cell r="B5493" t="str">
            <v>ПАТЧКОРД FC/SPC-SC/APC 1М</v>
          </cell>
        </row>
        <row r="5494">
          <cell r="B5494" t="str">
            <v>ПАТЧКОРД FC/UPC 10M</v>
          </cell>
        </row>
        <row r="5495">
          <cell r="B5495" t="str">
            <v>ПАТЧКОРД FC/UPC 15M</v>
          </cell>
        </row>
        <row r="5496">
          <cell r="B5496" t="str">
            <v>ПАТЧКОРД FC/UPC 20M</v>
          </cell>
        </row>
        <row r="5497">
          <cell r="B5497" t="str">
            <v>ПАТЧКОРД FC/UPC 30M</v>
          </cell>
        </row>
        <row r="5498">
          <cell r="B5498" t="str">
            <v>ПАТЧКОРД FC/UPC 3M</v>
          </cell>
        </row>
        <row r="5499">
          <cell r="B5499" t="str">
            <v>ПАТЧКОРД FC/UPC -LC UPC 7М DUPLEX</v>
          </cell>
        </row>
        <row r="5500">
          <cell r="B5500" t="str">
            <v>ПАТЧКОРД FC/UPC-FC/UPC 0,5М</v>
          </cell>
        </row>
        <row r="5501">
          <cell r="B5501" t="str">
            <v>ПАТЧКОРД FC/UPC-FC/UPC 15М</v>
          </cell>
        </row>
        <row r="5502">
          <cell r="B5502" t="str">
            <v>ПАТЧКОРД FC/UPC-FC/UPC SM 1.5М</v>
          </cell>
        </row>
        <row r="5503">
          <cell r="B5503" t="str">
            <v>ПАТЧКОРД FC/UPC-FC/UPC SM 2М</v>
          </cell>
        </row>
        <row r="5504">
          <cell r="B5504" t="str">
            <v>ПАТЧ-КОРД FC/UPC-FC/UPC SM,SX 2MM-ДО 1М</v>
          </cell>
        </row>
        <row r="5505">
          <cell r="B5505" t="str">
            <v>ПАТЧКОРД FC/UPC-FC/UPC, SM, 5М</v>
          </cell>
        </row>
        <row r="5506">
          <cell r="B5506" t="str">
            <v>ПАТЧКОРД FC/UPC-LC/UPC * 30M</v>
          </cell>
        </row>
        <row r="5507">
          <cell r="B5507" t="str">
            <v>ПАТЧКОРД FC/UPC-LC/UPC 10M (62.5/125)</v>
          </cell>
        </row>
        <row r="5508">
          <cell r="B5508" t="str">
            <v>ПАТЧКОРД FC/UPC-LC/UPC 15М</v>
          </cell>
        </row>
        <row r="5509">
          <cell r="B5509" t="str">
            <v>ПАТЧКОРД FC/UPC-LC/UPC 20M 1</v>
          </cell>
        </row>
        <row r="5510">
          <cell r="B5510" t="str">
            <v>ПАТЧКОРД FC/UPC-LC/UPC 20M 2</v>
          </cell>
        </row>
        <row r="5511">
          <cell r="B5511" t="str">
            <v>ПАТЧКОРД FC/UPC-LC/UPC 3M</v>
          </cell>
        </row>
        <row r="5512">
          <cell r="B5512" t="str">
            <v>ПАТЧКОРД FC/UPC-LC/UPC 50M</v>
          </cell>
        </row>
        <row r="5513">
          <cell r="B5513" t="str">
            <v>ПАТЧКОРД FC/UPC-LC/UPC 5M</v>
          </cell>
        </row>
        <row r="5514">
          <cell r="B5514" t="str">
            <v>ПАТЧКОРД FC/UPC-LC/UPC 70M</v>
          </cell>
        </row>
        <row r="5515">
          <cell r="B5515" t="str">
            <v>ПАТЧКОРД FC/UPC-LC/UPC SM 2М</v>
          </cell>
        </row>
        <row r="5516">
          <cell r="B5516" t="str">
            <v>ПАТЧКОРД FC/UPC-LC/UPC SM 40М</v>
          </cell>
        </row>
        <row r="5517">
          <cell r="B5517" t="str">
            <v>ПАТЧКОРД FC/UPC-LC/UPC SM 60М</v>
          </cell>
        </row>
        <row r="5518">
          <cell r="B5518" t="str">
            <v>ПАТЧКОРД FC/UPC-LC/UPC SM 80М</v>
          </cell>
        </row>
        <row r="5519">
          <cell r="B5519" t="str">
            <v>ПАТЧКОРД FC/UPC-LC/UPC, SM, 1,5М</v>
          </cell>
        </row>
        <row r="5520">
          <cell r="B5520" t="str">
            <v>ПАТЧКОРД FC/UPC-LC/UPC, SM, 1М</v>
          </cell>
        </row>
        <row r="5521">
          <cell r="B5521" t="str">
            <v>ПАТЧКОРД FC/UPC-LC/UPC, SM, 25М</v>
          </cell>
        </row>
        <row r="5522">
          <cell r="B5522" t="str">
            <v>ПАТЧКОРД FC/UPC-SC/APC SM 1М</v>
          </cell>
        </row>
        <row r="5523">
          <cell r="B5523" t="str">
            <v>ПАТЧКОРД FC/UPC-SC/APC SM 2М</v>
          </cell>
        </row>
        <row r="5524">
          <cell r="B5524" t="str">
            <v>ПАТЧКОРД FC/UPC-SC/UPC 20M</v>
          </cell>
        </row>
        <row r="5525">
          <cell r="B5525" t="str">
            <v>ПАТЧКОРД FC/UPC-SC/UPC 30M</v>
          </cell>
        </row>
        <row r="5526">
          <cell r="B5526" t="str">
            <v>ПАТЧКОРД FC/UPC-SC/UPC 3M</v>
          </cell>
        </row>
        <row r="5527">
          <cell r="B5527" t="str">
            <v>ПАТЧКОРД FC/UPC-SC/UPC 5M</v>
          </cell>
        </row>
        <row r="5528">
          <cell r="B5528" t="str">
            <v>ПАТЧКОРД FC/UPC-SC/UPC SM 2М</v>
          </cell>
        </row>
        <row r="5529">
          <cell r="B5529" t="str">
            <v>ПАТЧКОРД FC-FC 0,65М</v>
          </cell>
        </row>
        <row r="5530">
          <cell r="B5530" t="str">
            <v>ПАТЧКОРД FC-LC SM 1.5 М</v>
          </cell>
        </row>
        <row r="5531">
          <cell r="B5531" t="str">
            <v>ПАТЧКОРД FC-LC/SPC 10М</v>
          </cell>
        </row>
        <row r="5532">
          <cell r="B5532" t="str">
            <v>ПАТЧКОРД FC-LC/SPC 25M</v>
          </cell>
        </row>
        <row r="5533">
          <cell r="B5533" t="str">
            <v>ПАТЧКОРД FC-LC/SPC 6M</v>
          </cell>
        </row>
        <row r="5534">
          <cell r="B5534" t="str">
            <v>ПАТЧКОРД FC-LC/SРС(ИЗГИБ 90ГРАД) 1,5М</v>
          </cell>
        </row>
        <row r="5535">
          <cell r="B5535" t="str">
            <v>ПАТЧКОРД FC-SC 15М</v>
          </cell>
        </row>
        <row r="5536">
          <cell r="B5536" t="str">
            <v>ПАТЧКОРД FC-SC 3М</v>
          </cell>
        </row>
        <row r="5537">
          <cell r="B5537" t="str">
            <v>ПАТЧКОРД FC-SC APС 50М</v>
          </cell>
        </row>
        <row r="5538">
          <cell r="B5538" t="str">
            <v>ПАТЧКОРД FC-SC/SPC 1.5М</v>
          </cell>
        </row>
        <row r="5539">
          <cell r="B5539" t="str">
            <v>ПАТЧКОРД FC-SC/SPC 10М</v>
          </cell>
        </row>
        <row r="5540">
          <cell r="B5540" t="str">
            <v>ПАТЧКОРД FC-SC/SPC 20М</v>
          </cell>
        </row>
        <row r="5541">
          <cell r="B5541" t="str">
            <v>ПАТЧКОРД FC-SC/SPC 2М</v>
          </cell>
        </row>
        <row r="5542">
          <cell r="B5542" t="str">
            <v>ПАТЧКОРД FC-SC/SPC 3М</v>
          </cell>
        </row>
        <row r="5543">
          <cell r="B5543" t="str">
            <v>ПАТЧКОРД FC-SC/SPC 5М</v>
          </cell>
        </row>
        <row r="5544">
          <cell r="B5544" t="str">
            <v>ПАТЧКОРД FC-SC/SPC 7М</v>
          </cell>
        </row>
        <row r="5545">
          <cell r="B5545" t="str">
            <v>ПАТЧ-КОРД FTTH-SC/APC-100М</v>
          </cell>
        </row>
        <row r="5546">
          <cell r="B5546" t="str">
            <v>ПАТЧ-КОРД FTTH-SC/APC-10М</v>
          </cell>
        </row>
        <row r="5547">
          <cell r="B5547" t="str">
            <v>ПАТЧКОРД FTTH-SC/APC-150М</v>
          </cell>
        </row>
        <row r="5548">
          <cell r="B5548" t="str">
            <v>ПАТЧ-КОРД FTTH-SC/APC-15М</v>
          </cell>
        </row>
        <row r="5549">
          <cell r="B5549" t="str">
            <v>ПАТЧ-КОРД FTTH-SC/APC-20М</v>
          </cell>
        </row>
        <row r="5550">
          <cell r="B5550" t="str">
            <v>ПАТЧ-КОРД FTTH-SC/APC-25М</v>
          </cell>
        </row>
        <row r="5551">
          <cell r="B5551" t="str">
            <v>ПАТЧ-КОРД FTTH-SC/APC-30М</v>
          </cell>
        </row>
        <row r="5552">
          <cell r="B5552" t="str">
            <v>ПАТЧ-КОРД FTTH-SC/APC-35М</v>
          </cell>
        </row>
        <row r="5553">
          <cell r="B5553" t="str">
            <v>ПАТЧ-КОРД FTTH-SC/APC-3М</v>
          </cell>
        </row>
        <row r="5554">
          <cell r="B5554" t="str">
            <v>ПАТЧ-КОРД FTTH-SC/APC-40М</v>
          </cell>
        </row>
        <row r="5555">
          <cell r="B5555" t="str">
            <v>ПАТЧ-КОРД FTTH-SC/APC-45М 1</v>
          </cell>
        </row>
        <row r="5556">
          <cell r="B5556" t="str">
            <v>ПАТЧ-КОРД FTTH-SC/APC-45М</v>
          </cell>
        </row>
        <row r="5557">
          <cell r="B5557" t="str">
            <v>ПАТЧ-КОРД FTTH-SC/APC-50М</v>
          </cell>
        </row>
        <row r="5558">
          <cell r="B5558" t="str">
            <v>ПАТЧ-КОРД FTTH-SC/APC-5М</v>
          </cell>
        </row>
        <row r="5559">
          <cell r="B5559" t="str">
            <v>ПАТЧКОРД FTTH-SC/APC-70М</v>
          </cell>
        </row>
        <row r="5560">
          <cell r="B5560" t="str">
            <v>ПАТЧКОРД FTTH-SC/APC-SC/APC-135М</v>
          </cell>
        </row>
        <row r="5561">
          <cell r="B5561" t="str">
            <v>ПАТЧКОРД FTTH-SC/APC-SC/APC-75М</v>
          </cell>
        </row>
        <row r="5562">
          <cell r="B5562" t="str">
            <v>ПАТЧКОРД LC/APC-LC/APC, 1,5М</v>
          </cell>
        </row>
        <row r="5563">
          <cell r="B5563" t="str">
            <v>ПАТЧКОРД LC/APC-SC/APC,S/M9/125,20MM-3M</v>
          </cell>
        </row>
        <row r="5564">
          <cell r="B5564" t="str">
            <v>ПАТЧКОРД LC/FC SM DUPLEX 2ММ - 10М</v>
          </cell>
        </row>
        <row r="5565">
          <cell r="B5565" t="str">
            <v>ПАТЧКОРД LC/FC SM DUPLEX 2ММ - 25М</v>
          </cell>
        </row>
        <row r="5566">
          <cell r="B5566" t="str">
            <v>ПАТЧКОРД LC/FC SM DUPLEX 2ММ - 2М</v>
          </cell>
        </row>
        <row r="5567">
          <cell r="B5567" t="str">
            <v>ПАТЧКОРД LC/FC SM DUPLEX 2ММ - 3М</v>
          </cell>
        </row>
        <row r="5568">
          <cell r="B5568" t="str">
            <v>ПАТЧКОРД LC/LC SM DUPLEX 2ММ - 10М</v>
          </cell>
        </row>
        <row r="5569">
          <cell r="B5569" t="str">
            <v>ПАТЧКОРД LC/LC SM DUPLEX 2ММ - 15М</v>
          </cell>
        </row>
        <row r="5570">
          <cell r="B5570" t="str">
            <v>ПАТЧКОРД LC/PC, SC/PC</v>
          </cell>
        </row>
        <row r="5571">
          <cell r="B5571" t="str">
            <v>ПАТЧКОРД LC/SC SM DUPLEX 2ММ - 15 М</v>
          </cell>
        </row>
        <row r="5572">
          <cell r="B5572" t="str">
            <v>ПАТЧКОРД LC/SC SM DUPLEX 2ММ - 3М</v>
          </cell>
        </row>
        <row r="5573">
          <cell r="B5573" t="str">
            <v>ПАТЧКОРД LC/SC SM DUPLEX 2ММ - 7М</v>
          </cell>
        </row>
        <row r="5574">
          <cell r="B5574" t="str">
            <v>ПАТЧКОРД LC/UPC 20M</v>
          </cell>
        </row>
        <row r="5575">
          <cell r="B5575" t="str">
            <v>ПАТЧКОРД LC/UPC 25M</v>
          </cell>
        </row>
        <row r="5576">
          <cell r="B5576" t="str">
            <v>ПАТЧКОРД LC/UPC 30M</v>
          </cell>
        </row>
        <row r="5577">
          <cell r="B5577" t="str">
            <v>ПАТЧКОРД LC/UPC 3M</v>
          </cell>
        </row>
        <row r="5578">
          <cell r="B5578" t="str">
            <v>ПАТЧКОРД LC/UPC 3M (62.5/125)</v>
          </cell>
        </row>
        <row r="5579">
          <cell r="B5579" t="str">
            <v>ПАТЧКОРД LC/UPC 50M</v>
          </cell>
        </row>
        <row r="5580">
          <cell r="B5580" t="str">
            <v>ПАТЧКОРД LC/UPC 5M</v>
          </cell>
        </row>
        <row r="5581">
          <cell r="B5581" t="str">
            <v>ПАТЧКОРД LC/UPC, SM 10M</v>
          </cell>
        </row>
        <row r="5582">
          <cell r="B5582" t="str">
            <v>ПАТЧКОРД LC/UPC-FC/UPC,10М</v>
          </cell>
        </row>
        <row r="5583">
          <cell r="B5583" t="str">
            <v>ПАТЧКОРД LC/UPC-LC/UPC 12M</v>
          </cell>
        </row>
        <row r="5584">
          <cell r="B5584" t="str">
            <v>ПАТЧКОРД LC/UPC-LC/UPC, 15М</v>
          </cell>
        </row>
        <row r="5585">
          <cell r="B5585" t="str">
            <v>ПАТЧКОРД LC/UPC-LC/UPC, 20М</v>
          </cell>
        </row>
        <row r="5586">
          <cell r="B5586" t="str">
            <v>ПАТЧКОРД LC/UPC-LC/UPC, 2М</v>
          </cell>
        </row>
        <row r="5587">
          <cell r="B5587" t="str">
            <v>ПАТЧКОРД LC/UPC-LC/UPC, 30М</v>
          </cell>
        </row>
        <row r="5588">
          <cell r="B5588" t="str">
            <v>ПАТЧКОРД LC/UPC-LC/UPC, 5М</v>
          </cell>
        </row>
        <row r="5589">
          <cell r="B5589" t="str">
            <v>ПАТЧКОРД LC/UPC-LC/UPC, 7М</v>
          </cell>
        </row>
        <row r="5590">
          <cell r="B5590" t="str">
            <v>ПАТЧКОРД LC/UPC-LC/UPC, 8М</v>
          </cell>
        </row>
        <row r="5591">
          <cell r="B5591" t="str">
            <v>ПАТЧКОРД LC/UPC-LC/UPC, MM 10М</v>
          </cell>
        </row>
        <row r="5592">
          <cell r="B5592" t="str">
            <v>ПАТЧКОРД LC/UPC-LC/UPC, MM, 0,5М</v>
          </cell>
        </row>
        <row r="5593">
          <cell r="B5593" t="str">
            <v>ПАТЧКОРД LC/UPC-LC/UPC, MM, 1,5М</v>
          </cell>
        </row>
        <row r="5594">
          <cell r="B5594" t="str">
            <v>ПАТЧКОРД LC/UPC-LC/UPC, MM, 1М</v>
          </cell>
        </row>
        <row r="5595">
          <cell r="B5595" t="str">
            <v>ПАТЧКОРД LC/UPC-LC/UPC, SM, 1,5М</v>
          </cell>
        </row>
        <row r="5596">
          <cell r="B5596" t="str">
            <v>ПАТЧКОРД LC/UPC-MU 15M</v>
          </cell>
        </row>
        <row r="5597">
          <cell r="B5597" t="str">
            <v>ПАТЧКОРД LC/UPC-MU 20M</v>
          </cell>
        </row>
        <row r="5598">
          <cell r="B5598" t="str">
            <v>ПАТЧКОРД LC/UPC-MU 25M</v>
          </cell>
        </row>
        <row r="5599">
          <cell r="B5599" t="str">
            <v>ПАТЧКОРД LC/UPC-SC/APC 1М</v>
          </cell>
        </row>
        <row r="5600">
          <cell r="B5600" t="str">
            <v>ПАТЧКОРД LC/UPC-SC/APC 2М</v>
          </cell>
        </row>
        <row r="5601">
          <cell r="B5601" t="str">
            <v>ПАТЧКОРД LC/UPC-SC/APC 60М</v>
          </cell>
        </row>
        <row r="5602">
          <cell r="B5602" t="str">
            <v>ПАТЧКОРД LC/UPC-SC/APC, 45М</v>
          </cell>
        </row>
        <row r="5603">
          <cell r="B5603" t="str">
            <v>ПАТЧКОРД LC/UPC-SC/UPC SM 15М</v>
          </cell>
        </row>
        <row r="5604">
          <cell r="B5604" t="str">
            <v>ПАТЧКОРД LC/UPC-SC/UPC, 8М</v>
          </cell>
        </row>
        <row r="5605">
          <cell r="B5605" t="str">
            <v>ПАТЧКОРД LC/UPC-SC/UPC,10М</v>
          </cell>
        </row>
        <row r="5606">
          <cell r="B5606" t="str">
            <v>ПАТЧКОРД LC/UPC-SC/UPC,90М</v>
          </cell>
        </row>
        <row r="5607">
          <cell r="B5607" t="str">
            <v>ПАТЧКОРД LC-FC</v>
          </cell>
        </row>
        <row r="5608">
          <cell r="B5608" t="str">
            <v>ПАТЧКОРД LC-FC SM 9/125  DUPLEX  15М</v>
          </cell>
        </row>
        <row r="5609">
          <cell r="B5609" t="str">
            <v>ПАТЧКОРД LC-FC SM 9/125  DUPLEX  5М</v>
          </cell>
        </row>
        <row r="5610">
          <cell r="B5610" t="str">
            <v>ПАТЧКОРД LC-LC</v>
          </cell>
        </row>
        <row r="5611">
          <cell r="B5611" t="str">
            <v>ПАТЧКОРД LC-SC</v>
          </cell>
        </row>
        <row r="5612">
          <cell r="B5612" t="str">
            <v>ПАТЧКОРД LC-SC 10М</v>
          </cell>
        </row>
        <row r="5613">
          <cell r="B5613" t="str">
            <v>ПАТЧКОРД LC-SC 20М</v>
          </cell>
        </row>
        <row r="5614">
          <cell r="B5614" t="str">
            <v>ПАТЧКОРД LC-SC 5М</v>
          </cell>
        </row>
        <row r="5615">
          <cell r="B5615" t="str">
            <v>ПАТЧКОРД LC-SC/APC SM 15М</v>
          </cell>
        </row>
        <row r="5616">
          <cell r="B5616" t="str">
            <v>ПАТЧКОРД MU/UPC-LC/UPC, 10М</v>
          </cell>
        </row>
        <row r="5617">
          <cell r="B5617" t="str">
            <v>ПАТЧКОРД MU-E2000 10М</v>
          </cell>
        </row>
        <row r="5618">
          <cell r="B5618" t="str">
            <v>ПАТЧКОРД MU-E2000 5М</v>
          </cell>
        </row>
        <row r="5619">
          <cell r="B5619" t="str">
            <v>ПАТЧКОРД MU-FC/PC 10М</v>
          </cell>
        </row>
        <row r="5620">
          <cell r="B5620" t="str">
            <v>ПАТЧКОРД MU-FC/PC 5М</v>
          </cell>
        </row>
        <row r="5621">
          <cell r="B5621" t="str">
            <v>ПАТЧКОРД MU-LC 10М</v>
          </cell>
        </row>
        <row r="5622">
          <cell r="B5622" t="str">
            <v>ПАТЧКОРД MU-LC, 5М</v>
          </cell>
        </row>
        <row r="5623">
          <cell r="B5623" t="str">
            <v>ПАТЧКОРД MU-MU 10М</v>
          </cell>
        </row>
        <row r="5624">
          <cell r="B5624" t="str">
            <v>ПАТЧКОРД MU-MU 5М</v>
          </cell>
        </row>
        <row r="5625">
          <cell r="B5625" t="str">
            <v>ПАТЧКОРД OPTICAL MM/MTRJ-SC 3М</v>
          </cell>
        </row>
        <row r="5626">
          <cell r="B5626" t="str">
            <v>ПАТЧКОРД OPTICAL SM LC-SC 2М</v>
          </cell>
        </row>
        <row r="5627">
          <cell r="B5627" t="str">
            <v>ПАТЧКОРД RJ45 0.5M</v>
          </cell>
        </row>
        <row r="5628">
          <cell r="B5628" t="str">
            <v>ПАТЧКОРД RJ45 UTP 1.5M</v>
          </cell>
        </row>
        <row r="5629">
          <cell r="B5629" t="str">
            <v>ПАТЧКОРД RJ45 UTP 10M</v>
          </cell>
        </row>
        <row r="5630">
          <cell r="B5630" t="str">
            <v>ПАТЧКОРД RJ45 UTP 1M</v>
          </cell>
        </row>
        <row r="5631">
          <cell r="B5631" t="str">
            <v>ПАТЧКОРД RJ45 UTP 2M</v>
          </cell>
        </row>
        <row r="5632">
          <cell r="B5632" t="str">
            <v>ПАТЧКОРД RJ45 UTP 3M</v>
          </cell>
        </row>
        <row r="5633">
          <cell r="B5633" t="str">
            <v>ПАТЧКОРД RJ45 UTP 5M</v>
          </cell>
        </row>
        <row r="5634">
          <cell r="B5634" t="str">
            <v>ПАТЧКОРД SC/APC  5М</v>
          </cell>
        </row>
        <row r="5635">
          <cell r="B5635" t="str">
            <v>ПАТЧКОРД SC/APC 2М</v>
          </cell>
        </row>
        <row r="5636">
          <cell r="B5636" t="str">
            <v>ПАТЧКОРД SC/APC 3,5М</v>
          </cell>
        </row>
        <row r="5637">
          <cell r="B5637" t="str">
            <v>ПАТЧКОРД SC/APC 3М</v>
          </cell>
        </row>
        <row r="5638">
          <cell r="B5638" t="str">
            <v>ПАТЧКОРД SC/APC-FC/PC,30М</v>
          </cell>
        </row>
        <row r="5639">
          <cell r="B5639" t="str">
            <v>ПАТЧКОРД SC/APC-FC/UPC 10М</v>
          </cell>
        </row>
        <row r="5640">
          <cell r="B5640" t="str">
            <v>ПАТЧКОРД SC/APC-FC/UPC 15М</v>
          </cell>
        </row>
        <row r="5641">
          <cell r="B5641" t="str">
            <v>ПАТЧКОРД SC/APC-FC/UPC 20М</v>
          </cell>
        </row>
        <row r="5642">
          <cell r="B5642" t="str">
            <v>ПАТЧКОРД SC/APC-FC/UPC 25М</v>
          </cell>
        </row>
        <row r="5643">
          <cell r="B5643" t="str">
            <v>ПАТЧКОРД SC/APC-FC/UPC 3М</v>
          </cell>
        </row>
        <row r="5644">
          <cell r="B5644" t="str">
            <v>ПАТЧКОРД SC/APC-FC/UPC 5М</v>
          </cell>
        </row>
        <row r="5645">
          <cell r="B5645" t="str">
            <v>ПАТЧКОРД SC/APC-FC/UPC 7М DUPLEX</v>
          </cell>
        </row>
        <row r="5646">
          <cell r="B5646" t="str">
            <v>ПАТЧКОРД SC/APC-FC/UPC, 30М</v>
          </cell>
        </row>
        <row r="5647">
          <cell r="B5647" t="str">
            <v>ПАТЧКОРД SC/APC-LC/PC, 30М</v>
          </cell>
        </row>
        <row r="5648">
          <cell r="B5648" t="str">
            <v>ПАТЧКОРД SC/APC-LC/PC,40М</v>
          </cell>
        </row>
        <row r="5649">
          <cell r="B5649" t="str">
            <v>ПАТЧКОРД SC/APC-LC/PC,60М</v>
          </cell>
        </row>
        <row r="5650">
          <cell r="B5650" t="str">
            <v>ПАТЧКОРД SC/APC-LC/UPC 10М</v>
          </cell>
        </row>
        <row r="5651">
          <cell r="B5651" t="str">
            <v>ПАТЧКОРД SC/APC-LC/UPC 12М</v>
          </cell>
        </row>
        <row r="5652">
          <cell r="B5652" t="str">
            <v>ПАТЧКОРД SC/APC-LC/UPC 15М</v>
          </cell>
        </row>
        <row r="5653">
          <cell r="B5653" t="str">
            <v>ПАТЧКОРД SC/APC-LC/UPC 20М</v>
          </cell>
        </row>
        <row r="5654">
          <cell r="B5654" t="str">
            <v>ПАТЧКОРД SC/APC-LC/UPC 25М</v>
          </cell>
        </row>
        <row r="5655">
          <cell r="B5655" t="str">
            <v>ПАТЧКОРД SC/APC-LC/UPC 35М</v>
          </cell>
        </row>
        <row r="5656">
          <cell r="B5656" t="str">
            <v>ПАТЧКОРД SC/APC-LC/UPC 3М</v>
          </cell>
        </row>
        <row r="5657">
          <cell r="B5657" t="str">
            <v>ПАТЧКОРД SC/APC-LC/UPC 40М</v>
          </cell>
        </row>
        <row r="5658">
          <cell r="B5658" t="str">
            <v>ПАТЧКОРД SC/APC-LC/UPC 50М</v>
          </cell>
        </row>
        <row r="5659">
          <cell r="B5659" t="str">
            <v>ПАТЧКОРД SC/APC-LC/UPC 5М</v>
          </cell>
        </row>
        <row r="5660">
          <cell r="B5660" t="str">
            <v>ПАТЧКОРД SC/APC-LC/UPC 7М</v>
          </cell>
        </row>
        <row r="5661">
          <cell r="B5661" t="str">
            <v>ПАТЧКОРД SC/APC-LC/UPC, 16М</v>
          </cell>
        </row>
        <row r="5662">
          <cell r="B5662" t="str">
            <v>ПАТЧКОРД SC/APC-LC/UPC, 17М</v>
          </cell>
        </row>
        <row r="5663">
          <cell r="B5663" t="str">
            <v>ПАТЧКОРД SC/APC-LC/UPC, 30М</v>
          </cell>
        </row>
        <row r="5664">
          <cell r="B5664" t="str">
            <v>ПАТЧКОРД SC/APC-MU/UPC, 10М</v>
          </cell>
        </row>
        <row r="5665">
          <cell r="B5665" t="str">
            <v>ПАТЧКОРД SC/APC-MU/UPC, 30М</v>
          </cell>
        </row>
        <row r="5666">
          <cell r="B5666" t="str">
            <v>ПАТЧКОРД SC/APC-MU/UPC, 35М</v>
          </cell>
        </row>
        <row r="5667">
          <cell r="B5667" t="str">
            <v>ПАТЧКОРД SC/APC-MU/UPC, 40М</v>
          </cell>
        </row>
        <row r="5668">
          <cell r="B5668" t="str">
            <v>ПАТЧКОРД SC/APC-MU/UPC, 50М</v>
          </cell>
        </row>
        <row r="5669">
          <cell r="B5669" t="str">
            <v>ПАТЧКОРД SC/APC-MU/UPC, 60М</v>
          </cell>
        </row>
        <row r="5670">
          <cell r="B5670" t="str">
            <v>ПАТЧКОРД SC/APC-SC/APC 1,5М</v>
          </cell>
        </row>
        <row r="5671">
          <cell r="B5671" t="str">
            <v>ПАТЧКОРД SC/APC-SC/APC SM 2MM SX G657</v>
          </cell>
        </row>
        <row r="5672">
          <cell r="B5672" t="str">
            <v>ПАТЧКОРД SC/APC-SC/APC, 15М</v>
          </cell>
        </row>
        <row r="5673">
          <cell r="B5673" t="str">
            <v>ПАТЧКОРД SC/APC-SC/UPC 1М</v>
          </cell>
        </row>
        <row r="5674">
          <cell r="B5674" t="str">
            <v>ПАТЧКОРД SC/APC-SC/UPC 20М</v>
          </cell>
        </row>
        <row r="5675">
          <cell r="B5675" t="str">
            <v>ПАТЧКОРД SC/APC-SC/UPC 26М</v>
          </cell>
        </row>
        <row r="5676">
          <cell r="B5676" t="str">
            <v>ПАТЧКОРД SC/APC-SC/UPC 30М</v>
          </cell>
        </row>
        <row r="5677">
          <cell r="B5677" t="str">
            <v>ПАТЧКОРД SC/APC-SC/UPC 3М</v>
          </cell>
        </row>
        <row r="5678">
          <cell r="B5678" t="str">
            <v>ПАТЧКОРД SC/APC-SC/UPC 50М</v>
          </cell>
        </row>
        <row r="5679">
          <cell r="B5679" t="str">
            <v>ПАТЧКОРД SC/APC-SC/UPC SM 12 М</v>
          </cell>
        </row>
        <row r="5680">
          <cell r="B5680" t="str">
            <v>ПАТЧКОРД SC/APC-SC/UPC SM 8 М</v>
          </cell>
        </row>
        <row r="5681">
          <cell r="B5681" t="str">
            <v>ПАТЧКОРД SC/APC-SC/UPC, 25М</v>
          </cell>
        </row>
        <row r="5682">
          <cell r="B5682" t="str">
            <v>ПАТЧКОРД SC/APC-SC/UPC, 5М</v>
          </cell>
        </row>
        <row r="5683">
          <cell r="B5683" t="str">
            <v>ПАТЧКОРД SC/LC SM DUPLEX 2ММ-10М</v>
          </cell>
        </row>
        <row r="5684">
          <cell r="B5684" t="str">
            <v>ПАТЧКОРД SC/MU SM DUPLEX 2ММ - 15М</v>
          </cell>
        </row>
        <row r="5685">
          <cell r="B5685" t="str">
            <v>ПАТЧКОРД SC/MU SM DUPLEX 2ММ -10М</v>
          </cell>
        </row>
        <row r="5686">
          <cell r="B5686" t="str">
            <v>ПАТЧКОРД SC/MU SM(9\125)DUPLEX 2.00MM-25</v>
          </cell>
        </row>
        <row r="5687">
          <cell r="B5687" t="str">
            <v>ПАТЧКОРД SC/MU SM(9\125)DUPLEX2.00MM-20M</v>
          </cell>
        </row>
        <row r="5688">
          <cell r="B5688" t="str">
            <v>ПАТЧКОРД SC/SC SM DUPLEX 2ММ - 2М</v>
          </cell>
        </row>
        <row r="5689">
          <cell r="B5689" t="str">
            <v>ПАТЧКОРД SC/SC SM UPC DUPLEX 2ММ-10М</v>
          </cell>
        </row>
        <row r="5690">
          <cell r="B5690" t="str">
            <v>ПАТЧКОРД SC/SC SM UPC DUPLEX 2ММ-20М</v>
          </cell>
        </row>
        <row r="5691">
          <cell r="B5691" t="str">
            <v>ПАТЧКОРД SC/SC SM UPC DUPLEX 2ММ-30М</v>
          </cell>
        </row>
        <row r="5692">
          <cell r="B5692" t="str">
            <v>ПАТЧКОРД SC/SC SM UPC DUPLEX 2ММ-5М</v>
          </cell>
        </row>
        <row r="5693">
          <cell r="B5693" t="str">
            <v>ПАТЧКОРД SC/SPC 1 М</v>
          </cell>
        </row>
        <row r="5694">
          <cell r="B5694" t="str">
            <v>ПАТЧКОРД SC/SPC 10М</v>
          </cell>
        </row>
        <row r="5695">
          <cell r="B5695" t="str">
            <v>ПАТЧКОРД SC/SPC 3М</v>
          </cell>
        </row>
        <row r="5696">
          <cell r="B5696" t="str">
            <v>ПАТЧКОРД SC/UPC 10M (62.5/125)</v>
          </cell>
        </row>
        <row r="5697">
          <cell r="B5697" t="str">
            <v>ПАТЧКОРД SC/UPC 30M</v>
          </cell>
        </row>
        <row r="5698">
          <cell r="B5698" t="str">
            <v>ПАТЧКОРД SC/UPC 5M</v>
          </cell>
        </row>
        <row r="5699">
          <cell r="B5699" t="str">
            <v>ПАТЧКОРД SC/UPC- FC/UPC 15М DUPLEX</v>
          </cell>
        </row>
        <row r="5700">
          <cell r="B5700" t="str">
            <v>ПАТЧКОРД SC/UPC-FC/UPC, SM, 1,5М</v>
          </cell>
        </row>
        <row r="5701">
          <cell r="B5701" t="str">
            <v>ПАТЧКОРД SC/UPC-FC/UPC, SM, 1М</v>
          </cell>
        </row>
        <row r="5702">
          <cell r="B5702" t="str">
            <v>ПАТЧКОРД SC/UPC-LC/UPC 10M (62.5/125)</v>
          </cell>
        </row>
        <row r="5703">
          <cell r="B5703" t="str">
            <v>ПАТЧКОРД SC/UPC-LC/UPC 30M</v>
          </cell>
        </row>
        <row r="5704">
          <cell r="B5704" t="str">
            <v>ПАТЧКОРД SC/UPC-LC/UPC 5M</v>
          </cell>
        </row>
        <row r="5705">
          <cell r="B5705" t="str">
            <v>ПАТЧКОРД SC/UPC-LC/UPC MM 10М</v>
          </cell>
        </row>
        <row r="5706">
          <cell r="B5706" t="str">
            <v>ПАТЧКОРД SC/UPC-LC/UPC MM 5М</v>
          </cell>
        </row>
        <row r="5707">
          <cell r="B5707" t="str">
            <v>ПАТЧКОРД SC/UPC-LC/UPC, 12М</v>
          </cell>
        </row>
        <row r="5708">
          <cell r="B5708" t="str">
            <v>ПАТЧКОРД SC/UPC-LC/UPC, 15М</v>
          </cell>
        </row>
        <row r="5709">
          <cell r="B5709" t="str">
            <v>ПАТЧКОРД SC/UPC-LC/UPC, SM, 20М</v>
          </cell>
        </row>
        <row r="5710">
          <cell r="B5710" t="str">
            <v>ПАТЧКОРД SC/UPC-LC/UPC, SM, 25М</v>
          </cell>
        </row>
        <row r="5711">
          <cell r="B5711" t="str">
            <v>ПАТЧКОРД SC/UPC-LC/UPC, SM, 2М</v>
          </cell>
        </row>
        <row r="5712">
          <cell r="B5712" t="str">
            <v>ПАТЧКОРД SC/UPC-LC/UPC, SM, 3М</v>
          </cell>
        </row>
        <row r="5713">
          <cell r="B5713" t="str">
            <v>ПАТЧКОРД SC/UPC-SC/APC 25М</v>
          </cell>
        </row>
        <row r="5714">
          <cell r="B5714" t="str">
            <v>ПАТЧКОРД SC/UPC-SC/APC 2М</v>
          </cell>
        </row>
        <row r="5715">
          <cell r="B5715" t="str">
            <v>ПАТЧКОРД SC/UPC-SC/APC 60М</v>
          </cell>
        </row>
        <row r="5716">
          <cell r="B5716" t="str">
            <v>ПАТЧКОРД SC/UPC-SC/APC, 15М</v>
          </cell>
        </row>
        <row r="5717">
          <cell r="B5717" t="str">
            <v>ПАТЧКОРД SC/UPC-SC/UPC 10М</v>
          </cell>
        </row>
        <row r="5718">
          <cell r="B5718" t="str">
            <v>ПАТЧ-КОРД SC/UPC-SC/UPC SM,SX 2MM-10-20М</v>
          </cell>
        </row>
        <row r="5719">
          <cell r="B5719" t="str">
            <v>ПАТЧКОРД SC/UPC-SC/UPC, 6М</v>
          </cell>
        </row>
        <row r="5720">
          <cell r="B5720" t="str">
            <v>ПАТЧКОРД SC/UPC-SC/UPC, 7М</v>
          </cell>
        </row>
        <row r="5721">
          <cell r="B5721" t="str">
            <v>ПАТЧКОРД SC/UPC-SC/UPC, 8М</v>
          </cell>
        </row>
        <row r="5722">
          <cell r="B5722" t="str">
            <v>ПАТЧКОРД SC/UPC-SC/UPC, SM, 1,5М</v>
          </cell>
        </row>
        <row r="5723">
          <cell r="B5723" t="str">
            <v>ПАТЧКОРД SC/UPC-SC/UPC, SM, 1М</v>
          </cell>
        </row>
        <row r="5724">
          <cell r="B5724" t="str">
            <v>ПАТЧКОРД SC/UPC-SC/UPC, SM, 20М</v>
          </cell>
        </row>
        <row r="5725">
          <cell r="B5725" t="str">
            <v>ПАТЧКОРД SC/UPC-SC/UPC, SM, 25М</v>
          </cell>
        </row>
        <row r="5726">
          <cell r="B5726" t="str">
            <v>ПАТЧКОРД SC/UPC-SC/UPC, SM, 2М</v>
          </cell>
        </row>
        <row r="5727">
          <cell r="B5727" t="str">
            <v>ПАТЧКОРД SC/АPC-SC/APC 1М</v>
          </cell>
        </row>
        <row r="5728">
          <cell r="B5728" t="str">
            <v>ПАТЧКОРД SC-LC/SPC 25М</v>
          </cell>
        </row>
        <row r="5729">
          <cell r="B5729" t="str">
            <v>ПАТЧКОРД SC-PC</v>
          </cell>
        </row>
        <row r="5730">
          <cell r="B5730" t="str">
            <v>ПАТЧКОРД SC-SC 15М</v>
          </cell>
        </row>
        <row r="5731">
          <cell r="B5731" t="str">
            <v>ПАТЧКОРД SC-SC 3М</v>
          </cell>
        </row>
        <row r="5732">
          <cell r="B5732" t="str">
            <v>ПАТЧКОРД SC-SC/APC 19М</v>
          </cell>
        </row>
        <row r="5733">
          <cell r="B5733" t="str">
            <v>ПАТЧКОРД SM DUPLEX LC-LC 10М</v>
          </cell>
        </row>
        <row r="5734">
          <cell r="B5734" t="str">
            <v>ПАТЧКОРД SM DUPLEX LC-LC 20М</v>
          </cell>
        </row>
        <row r="5735">
          <cell r="B5735" t="str">
            <v>ПАТЧКОРД SM DUPLEX LC-LC 5М</v>
          </cell>
        </row>
        <row r="5736">
          <cell r="B5736" t="str">
            <v>ПАТЧКОРД UTP КАТ.5E PVC 1.5М</v>
          </cell>
        </row>
        <row r="5737">
          <cell r="B5737" t="str">
            <v>ПАТЧКОРД UTP КАТ.5E PVC 1М</v>
          </cell>
        </row>
        <row r="5738">
          <cell r="B5738" t="str">
            <v>ПАТЧКОРД UTP КАТ.5E PVC 3М</v>
          </cell>
        </row>
        <row r="5739">
          <cell r="B5739" t="str">
            <v>ПАТЧКОРД UTP КАТ.5E PVC 5М</v>
          </cell>
        </row>
        <row r="5740">
          <cell r="B5740" t="str">
            <v>ПАТЧКОРД В/О FC/PC-FC/PC 20М</v>
          </cell>
        </row>
        <row r="5741">
          <cell r="B5741" t="str">
            <v>ПАТЧКОРД В/О FC-FC</v>
          </cell>
        </row>
        <row r="5742">
          <cell r="B5742" t="str">
            <v>ПАТЧКОРД В/О LC/PC-FC/PC 10М</v>
          </cell>
        </row>
        <row r="5743">
          <cell r="B5743" t="str">
            <v>ПАТЧКОРД В/О LC/PC-FC/PC 20М</v>
          </cell>
        </row>
        <row r="5744">
          <cell r="B5744" t="str">
            <v>ПАТЧКОРД В/О LC/PC-LC/PC 10М</v>
          </cell>
        </row>
        <row r="5745">
          <cell r="B5745" t="str">
            <v>ПАТЧКОРД В/О LC/PC-LC/PC 2М</v>
          </cell>
        </row>
        <row r="5746">
          <cell r="B5746" t="str">
            <v>ПАТЧКОРД В/О LC/PC-LC/PC 3.0М</v>
          </cell>
        </row>
        <row r="5747">
          <cell r="B5747" t="str">
            <v>ПАТЧКОРД В/О LC/PC-LC/PC 6М</v>
          </cell>
        </row>
        <row r="5748">
          <cell r="B5748" t="str">
            <v>ПАТЧКОРД В/О LC/PC-LSH(E200)HRL</v>
          </cell>
        </row>
        <row r="5749">
          <cell r="B5749" t="str">
            <v>ПАТЧКОРД В/О LSH(E2000)/HRL-FC/PC</v>
          </cell>
        </row>
        <row r="5750">
          <cell r="B5750" t="str">
            <v>ПАТЧКОРД ВНЕШНИЙ SC/APC 40М</v>
          </cell>
        </row>
        <row r="5751">
          <cell r="B5751" t="str">
            <v>ПАТЧКОРД ВНЕШНИЙ SC/APC 50М</v>
          </cell>
        </row>
        <row r="5752">
          <cell r="B5752" t="str">
            <v>ПАТЧКОРД ВНЕШНИЙ SC/APC 55М</v>
          </cell>
        </row>
        <row r="5753">
          <cell r="B5753" t="str">
            <v>ПАТЧКОРД ВНЕШНИЙ SC/APC 65М</v>
          </cell>
        </row>
        <row r="5754">
          <cell r="B5754" t="str">
            <v>ПАТЧКОРД ВНЕШНИЙ SC/APC 75М</v>
          </cell>
        </row>
        <row r="5755">
          <cell r="B5755" t="str">
            <v>ПАТЧКОРД ВНЕШНИЙ SC/APC 80М</v>
          </cell>
        </row>
        <row r="5756">
          <cell r="B5756" t="str">
            <v>ПАТЧКОРД ВНЕШНИЙ НАВИВНОЙ SC/APC, 180М</v>
          </cell>
        </row>
        <row r="5757">
          <cell r="B5757" t="str">
            <v>ПАТЧКОРД ВНЕШНИЙ НАВИВНОЙ SC/APC, 200М</v>
          </cell>
        </row>
        <row r="5758">
          <cell r="B5758" t="str">
            <v>ПАТЧКОРД ВНЕШНИЙ НАВИВНОЙ SC/APC, 220М</v>
          </cell>
        </row>
        <row r="5759">
          <cell r="B5759" t="str">
            <v>ПАТЧКОРД ВНЕШНИЙ НАВИВНОЙ SC/APC, 240М</v>
          </cell>
        </row>
        <row r="5760">
          <cell r="B5760" t="str">
            <v>ПАТЧКОРД ВНЕШНИЙ НАВИВНОЙ SC/APC, 260М</v>
          </cell>
        </row>
        <row r="5761">
          <cell r="B5761" t="str">
            <v>ПАТЧКОРД ВНЕШНИЙ НАВИВНОЙ SC/APC, 280М</v>
          </cell>
        </row>
        <row r="5762">
          <cell r="B5762" t="str">
            <v>ПАТЧКОРД ВНЕШНИЙ НАВИВНОЙ SC/APC, 300М</v>
          </cell>
        </row>
        <row r="5763">
          <cell r="B5763" t="str">
            <v>ПАТЧКОРД ВНЕШНИЙ НАВИВНОЙ SC/APC, 40М</v>
          </cell>
        </row>
        <row r="5764">
          <cell r="B5764" t="str">
            <v>ПАТЧКОРД ВНЕШНИЙSC/APC 100М</v>
          </cell>
        </row>
        <row r="5765">
          <cell r="B5765" t="str">
            <v>ПАТЧКОРД ВНЕШНИЙSC/APC 105М</v>
          </cell>
        </row>
        <row r="5766">
          <cell r="B5766" t="str">
            <v>ПАТЧКОРД ВНЕШНИЙSC/APC 120М</v>
          </cell>
        </row>
        <row r="5767">
          <cell r="B5767" t="str">
            <v>ПАТЧКОРД ВНЕШНИЙSC/APC 140М</v>
          </cell>
        </row>
        <row r="5768">
          <cell r="B5768" t="str">
            <v>ПАТЧКОРД ВНЕШНИЙSC/APC 145М</v>
          </cell>
        </row>
        <row r="5769">
          <cell r="B5769" t="str">
            <v>ПАТЧКОРД ВНЕШНИЙSC/APC 160М</v>
          </cell>
        </row>
        <row r="5770">
          <cell r="B5770" t="str">
            <v>ПАТЧКОРД ВНЕШНИЙSC/APC 180М</v>
          </cell>
        </row>
        <row r="5771">
          <cell r="B5771" t="str">
            <v>ПАТЧКОРД ВНЕШНИЙSC/APC 205М</v>
          </cell>
        </row>
        <row r="5772">
          <cell r="B5772" t="str">
            <v>ПАТЧКОРД ВНЕШНИЙSC/APC 250М</v>
          </cell>
        </row>
        <row r="5773">
          <cell r="B5773" t="str">
            <v>ПАТЧКОРД Е2000/FC 25 М</v>
          </cell>
        </row>
        <row r="5774">
          <cell r="B5774" t="str">
            <v>ПАТЧКОРД О/В SC-SC/APC 1,5М</v>
          </cell>
        </row>
        <row r="5775">
          <cell r="B5775" t="str">
            <v>ПАТЧКОРД О/В SC-SC/APC 10 М</v>
          </cell>
        </row>
        <row r="5776">
          <cell r="B5776" t="str">
            <v>ПАТЧКОРД О/В SC-SC/APC 11 М</v>
          </cell>
        </row>
        <row r="5777">
          <cell r="B5777" t="str">
            <v>ПАТЧКОРД О/В SC-SC/APC 12 М</v>
          </cell>
        </row>
        <row r="5778">
          <cell r="B5778" t="str">
            <v>ПАТЧКОРД О/В SC-SC/APC 13 М</v>
          </cell>
        </row>
        <row r="5779">
          <cell r="B5779" t="str">
            <v>ПАТЧКОРД О/В SC-SC/APC 14 М</v>
          </cell>
        </row>
        <row r="5780">
          <cell r="B5780" t="str">
            <v>ПАТЧКОРД О/В SC-SC/APC 15М</v>
          </cell>
        </row>
        <row r="5781">
          <cell r="B5781" t="str">
            <v>ПАТЧКОРД О/В SC-SC/APC 16 М</v>
          </cell>
        </row>
        <row r="5782">
          <cell r="B5782" t="str">
            <v>ПАТЧКОРД О/В SC-SC/APC 20 М</v>
          </cell>
        </row>
        <row r="5783">
          <cell r="B5783" t="str">
            <v>ПАТЧКОРД О/В SC-SC/APC 25 М</v>
          </cell>
        </row>
        <row r="5784">
          <cell r="B5784" t="str">
            <v>ПАТЧКОРД О/В SC-SC/APC 30М</v>
          </cell>
        </row>
        <row r="5785">
          <cell r="B5785" t="str">
            <v>ПАТЧКОРД О/В SC-SC/APC 35М</v>
          </cell>
        </row>
        <row r="5786">
          <cell r="B5786" t="str">
            <v>ПАТЧКОРД О/В SC-SC/APC 40 М</v>
          </cell>
        </row>
        <row r="5787">
          <cell r="B5787" t="str">
            <v>ПАТЧКОРД О/В SC-SC/APC 5 М</v>
          </cell>
        </row>
        <row r="5788">
          <cell r="B5788" t="str">
            <v>ПАТЧКОРД О/В SC-SC/APC 7 М</v>
          </cell>
        </row>
        <row r="5789">
          <cell r="B5789" t="str">
            <v>ПАТЧКОРД О/В SC-SC/APC 7М</v>
          </cell>
        </row>
        <row r="5790">
          <cell r="B5790" t="str">
            <v>ПАТЧКОРД О/В SC-SC/APC 8 М</v>
          </cell>
        </row>
        <row r="5791">
          <cell r="B5791" t="str">
            <v>ПАТЧКОРД О/В SC-SC/APC 8М</v>
          </cell>
        </row>
        <row r="5792">
          <cell r="B5792" t="str">
            <v>ПАТЧКОРД О/В SC-SC/APC 9 М</v>
          </cell>
        </row>
        <row r="5793">
          <cell r="B5793" t="str">
            <v>ПАТЧКОРД ОДНОМОД. SINGLE MODE LC-LC 5М</v>
          </cell>
        </row>
        <row r="5794">
          <cell r="B5794" t="str">
            <v>ПАТЧКОРД ОП.FC/UPC-FC/UPC SINGL MODE 10М</v>
          </cell>
        </row>
        <row r="5795">
          <cell r="B5795" t="str">
            <v>ПАТЧКОРД ОП.SC/UPC-FC/UPC SINGL MODE 10М</v>
          </cell>
        </row>
        <row r="5796">
          <cell r="B5796" t="str">
            <v>ПАТЧКОРД ОПТ. SC/UPC-SC/APC 30М</v>
          </cell>
        </row>
        <row r="5797">
          <cell r="B5797" t="str">
            <v>ПАТЧКОРД ОПТ. SC/UPC-SC/APC SM 10М</v>
          </cell>
        </row>
        <row r="5798">
          <cell r="B5798" t="str">
            <v>ПАТЧКОРД ОПТ. SC/UPC-SC/APC SM 12М</v>
          </cell>
        </row>
        <row r="5799">
          <cell r="B5799" t="str">
            <v>ПАТЧКОРД ОПТ. SC/UPC-SC/APC SM 13М</v>
          </cell>
        </row>
        <row r="5800">
          <cell r="B5800" t="str">
            <v>ПАТЧКОРД ОПТ. SC/UPC-SC/APC SM 16М</v>
          </cell>
        </row>
        <row r="5801">
          <cell r="B5801" t="str">
            <v>ПАТЧКОРД ОПТ. SC/UPC-SC/APC SM 17М</v>
          </cell>
        </row>
        <row r="5802">
          <cell r="B5802" t="str">
            <v>ПАТЧКОРД ОПТ. SC/UPC-SC/APC SM 18М</v>
          </cell>
        </row>
        <row r="5803">
          <cell r="B5803" t="str">
            <v>ПАТЧКОРД ОПТ. SC/UPC-SC/APC SM 6М</v>
          </cell>
        </row>
        <row r="5804">
          <cell r="B5804" t="str">
            <v>ПАТЧКОРД ОПТ. SC/UPC-SC/APC SM 8М</v>
          </cell>
        </row>
        <row r="5805">
          <cell r="B5805" t="str">
            <v>ПАТЧКОРД ОПТ. SC/UPC-SC/APC SM 9М</v>
          </cell>
        </row>
        <row r="5806">
          <cell r="B5806" t="str">
            <v>ПАТЧКОРД ОПТ. SC/UPC-SC/UPC 15М</v>
          </cell>
        </row>
        <row r="5807">
          <cell r="B5807" t="str">
            <v>ПАТЧКОРД ОПТ. SC/UPC-SC/UPC, 3М</v>
          </cell>
        </row>
        <row r="5808">
          <cell r="B5808" t="str">
            <v>ПАТЧКОРД ОПТ. SC/АPC-SC/APC SM 10М</v>
          </cell>
        </row>
        <row r="5809">
          <cell r="B5809" t="str">
            <v>ПАТЧКОРД ОПТ. SC/АPC-SC/APC SM 12М</v>
          </cell>
        </row>
        <row r="5810">
          <cell r="B5810" t="str">
            <v>ПАТЧКОРД ОПТ. SC/АPC-SC/APC SM 8М</v>
          </cell>
        </row>
        <row r="5811">
          <cell r="B5811" t="str">
            <v>ПАТЧКОРД ОПТ.FC/PC-FC/PC-SM -5М</v>
          </cell>
        </row>
        <row r="5812">
          <cell r="B5812" t="str">
            <v>ПАТЧКОРД ОПТ.LC-LC 50/125MM 10М</v>
          </cell>
        </row>
        <row r="5813">
          <cell r="B5813" t="str">
            <v>ПАТЧКОРД ОПТ.LC-LC 50/125MM 5М</v>
          </cell>
        </row>
        <row r="5814">
          <cell r="B5814" t="str">
            <v>ПАТЧКОРД ОПТ.SC/UPC-FC/UPC SINGL MODE 25</v>
          </cell>
        </row>
        <row r="5815">
          <cell r="B5815" t="str">
            <v>ПАТЧКОРД ОПТ.SC/UPC-SC/APC SINGL MODE 24</v>
          </cell>
        </row>
        <row r="5816">
          <cell r="B5816" t="str">
            <v>ПАТЧКОРД ОПТИЧЕСКИЙ</v>
          </cell>
        </row>
        <row r="5817">
          <cell r="B5817" t="str">
            <v>ПАТЧКОРД ОПТИЧЕСКИЙ MULTI MODE</v>
          </cell>
        </row>
        <row r="5818">
          <cell r="B5818" t="str">
            <v>ПАТЧКОРД ОПТИЧЕСКИЙ SINGLE MODE</v>
          </cell>
        </row>
        <row r="5819">
          <cell r="B5819" t="str">
            <v>ПАТЧКОРД ОПТИЧЕСКИЙ SM  DUPLEX  SC-LC 10</v>
          </cell>
        </row>
        <row r="5820">
          <cell r="B5820" t="str">
            <v>ПАТЧКОРД ОПТИЧЕСКИЙ SM  DUPLEX  SC-LC 3М</v>
          </cell>
        </row>
        <row r="5821">
          <cell r="B5821" t="str">
            <v>ПАТЧКОРД ОПТИЧЕСКИЙ SM  DUPLEX  SC-LC 5М</v>
          </cell>
        </row>
        <row r="5822">
          <cell r="B5822" t="str">
            <v>ПАТЧКОРД ОПТИЧЕСКИЙ SM DUMPLEX LC/PC-SC/</v>
          </cell>
        </row>
        <row r="5823">
          <cell r="B5823" t="str">
            <v>ПАТЧКОРД ОПТИЧЕСКИЙ SM SC-LC 5М</v>
          </cell>
        </row>
        <row r="5824">
          <cell r="B5824" t="str">
            <v>ПАТЧКОРД ОПТИЧЕСКИЙ МM  DUPLEX  SC-LC 30</v>
          </cell>
        </row>
        <row r="5825">
          <cell r="B5825" t="str">
            <v>ПАТЧКОРД ОПТИЧЕСКИЙ С ГИБ.ВОЛОКНОМ G.657</v>
          </cell>
        </row>
        <row r="5826">
          <cell r="B5826" t="str">
            <v>ПАТЧКОРД УСИЛЕННЫЙ ОПТИЧЕСКИЙ SC/APC,15М</v>
          </cell>
        </row>
        <row r="5827">
          <cell r="B5827" t="str">
            <v>ПАТЧКОРД УСИЛЕННЫЙ ОПТИЧЕСКИЙ SC/APC,20М</v>
          </cell>
        </row>
        <row r="5828">
          <cell r="B5828" t="str">
            <v>ПАТЧКОРД УСИЛЕННЫЙ ОПТИЧЕСКИЙ SC/APC,25М</v>
          </cell>
        </row>
        <row r="5829">
          <cell r="B5829" t="str">
            <v>ПАТЧКОРД УСИЛЕННЫЙ ОПТИЧЕСКИЙ SC/APC,30М</v>
          </cell>
        </row>
        <row r="5830">
          <cell r="B5830" t="str">
            <v>ПАТЧКОРД УСИЛЕННЫЙ ОПТИЧЕСКИЙ SC/APC,35М</v>
          </cell>
        </row>
        <row r="5831">
          <cell r="B5831" t="str">
            <v>ПАТЧКОРД УСИЛЕННЫЙ ОПТИЧЕСКИЙ SC/APC,40М</v>
          </cell>
        </row>
        <row r="5832">
          <cell r="B5832" t="str">
            <v>ПАТЧКОРД УСИЛЕННЫЙ ОПТИЧЕСКИЙ SC/APC,45М</v>
          </cell>
        </row>
        <row r="5833">
          <cell r="B5833" t="str">
            <v>ПАТЧКОРД УСИЛЕННЫЙ ОПТИЧЕСКИЙ SC/APC,50М</v>
          </cell>
        </row>
        <row r="5834">
          <cell r="B5834" t="str">
            <v>ПАТЧКОРД УСИЛЕННЫЙ ОПТИЧЕСКИЙ SC/APC,60М</v>
          </cell>
        </row>
        <row r="5835">
          <cell r="B5835" t="str">
            <v>ПАТЧКОРД УСИЛЕННЫЙ ОПТИЧЕСКИЙ SC/APC,70М</v>
          </cell>
        </row>
        <row r="5836">
          <cell r="B5836" t="str">
            <v>ПАТЧКОРД УСИЛЕННЫЙ ОПТИЧЕСКИЙ SC/APC,80М</v>
          </cell>
        </row>
        <row r="5837">
          <cell r="B5837" t="str">
            <v>ПАТЧ-ПАНЕЛЬ MOLEX19 POWERCAT 6</v>
          </cell>
        </row>
        <row r="5838">
          <cell r="B5838" t="str">
            <v>ПАЯЛЬНИК 220В</v>
          </cell>
        </row>
        <row r="5839">
          <cell r="B5839" t="str">
            <v>ПАЯЛЬНИК МОЛОТКОВЫЙ 500ВТ</v>
          </cell>
        </row>
        <row r="5840">
          <cell r="B5840" t="str">
            <v>ПАЯЛЬНИКИ РАЗНЫЕ</v>
          </cell>
        </row>
        <row r="5841">
          <cell r="B5841" t="str">
            <v>ПВХ 3-5ММ</v>
          </cell>
        </row>
        <row r="5842">
          <cell r="B5842" t="str">
            <v>ПЕНА МОНТАЖНАЯ</v>
          </cell>
        </row>
        <row r="5843">
          <cell r="B5843" t="str">
            <v>ПЕНА МОНТАЖНАЯ 0.75Л/ШТ</v>
          </cell>
        </row>
        <row r="5844">
          <cell r="B5844" t="str">
            <v>ПЕНА МОНТАЖНАЯ В БАЛОНЕ</v>
          </cell>
        </row>
        <row r="5845">
          <cell r="B5845" t="str">
            <v>ПЕНА СТРОИТЕЛЬНАЯ</v>
          </cell>
        </row>
        <row r="5846">
          <cell r="B5846" t="str">
            <v>ПЕНАЛ ДЛЯ КЛЮЧЕЙ</v>
          </cell>
        </row>
        <row r="5847">
          <cell r="B5847" t="str">
            <v>ПЕНОПЛАСТ</v>
          </cell>
        </row>
        <row r="5848">
          <cell r="B5848" t="str">
            <v>ПЕНОПЛЕН</v>
          </cell>
        </row>
        <row r="5849">
          <cell r="B5849" t="str">
            <v>ПЕНОПОЛИСТЕРОЛ</v>
          </cell>
        </row>
        <row r="5850">
          <cell r="B5850" t="str">
            <v>ПЕРЕВОД ДОКУМЕНТОВ</v>
          </cell>
        </row>
        <row r="5851">
          <cell r="B5851" t="str">
            <v>ПЕРЕВОЗКА НЕФТЕПРОДУКТОВ АВТОЦИСТЕРНАМИ</v>
          </cell>
        </row>
        <row r="5852">
          <cell r="B5852" t="str">
            <v>ПЕРЕВОЗКИ ПО РК 1</v>
          </cell>
        </row>
        <row r="5853">
          <cell r="B5853" t="str">
            <v>ПЕРЕВОЗКИ ПО РК 2</v>
          </cell>
        </row>
        <row r="5854">
          <cell r="B5854" t="str">
            <v>ПЕРЕВЯЗОЧНЫЙ ПАКЕТ (ИПП-1)</v>
          </cell>
        </row>
        <row r="5855">
          <cell r="B5855" t="str">
            <v>ПЕРЕГОРОДКА ДЕРЕВЯННАЯ</v>
          </cell>
        </row>
        <row r="5856">
          <cell r="B5856" t="str">
            <v>ПЕРЕГОРОДКА МЕТАЛЛОПЛАСТИКОВАЯ</v>
          </cell>
        </row>
        <row r="5857">
          <cell r="B5857" t="str">
            <v>ПЕРЕДАТЧИК KU ДИАПАЗ. 4 ВАТТ/ODU TRNSMIT</v>
          </cell>
        </row>
        <row r="5858">
          <cell r="B5858" t="str">
            <v>ПЕРЕДАТЧИК СПУТНИКОВОЙ СТАНЦИИ ODU 2W</v>
          </cell>
        </row>
        <row r="5859">
          <cell r="B5859" t="str">
            <v>ПЕРЕДАЧА ГЛАВНАЯ ЗАДНЕГО МОСТА</v>
          </cell>
        </row>
        <row r="5860">
          <cell r="B5860" t="str">
            <v>ПЕРЕДАЧА ГЛАВНАЯ ЗАДНЕГО МОСТА ВАЗ-21213</v>
          </cell>
        </row>
        <row r="5861">
          <cell r="B5861" t="str">
            <v>ПЕРЕДАЧА КАРДАН.ТРАНСМИС.УАЗ</v>
          </cell>
        </row>
        <row r="5862">
          <cell r="B5862" t="str">
            <v>ПЕРЕЗАРЯДКА ОГНЕТУШИТЕЛЕЙ</v>
          </cell>
        </row>
        <row r="5863">
          <cell r="B5863" t="str">
            <v>ПЕРЕКЛАДИНА 300</v>
          </cell>
        </row>
        <row r="5864">
          <cell r="B5864" t="str">
            <v>ПЕРЕКЛЮЧАТЕЛЬ</v>
          </cell>
        </row>
        <row r="5865">
          <cell r="B5865" t="str">
            <v>ПЕРЕКЛЮЧАТЕЛЬ КОМБИНИРОВАННЫЙ</v>
          </cell>
        </row>
        <row r="5866">
          <cell r="B5866" t="str">
            <v>ПЕРЕКЛЮЧАТЕЛЬ КОМБИНИРОВАННЫЙ DAMAS</v>
          </cell>
        </row>
        <row r="5867">
          <cell r="B5867" t="str">
            <v>ПЕРЕКЛЮЧАТЕЛЬ ПОВОРОТОВ УАЗ</v>
          </cell>
        </row>
        <row r="5868">
          <cell r="B5868" t="str">
            <v>ПЕРЕКЛЮЧАТЕЛЬ ЦЕНТРАЛЬНЫЙ СВЕТА УАЗ</v>
          </cell>
        </row>
        <row r="5869">
          <cell r="B5869" t="str">
            <v>ПЕРЕПЛЕТ ДОКУМЕНТОВ</v>
          </cell>
        </row>
        <row r="5870">
          <cell r="B5870" t="str">
            <v>ПЕРЕХОДНИК</v>
          </cell>
        </row>
        <row r="5871">
          <cell r="B5871" t="str">
            <v>ПЕРЕХОДНИК KS 06</v>
          </cell>
        </row>
        <row r="5872">
          <cell r="B5872" t="str">
            <v>ПЕРЕХОДНИК USB НА DB9F COM</v>
          </cell>
        </row>
        <row r="5873">
          <cell r="B5873" t="str">
            <v>ПЕРЕХОДНИК USB-IDE</v>
          </cell>
        </row>
        <row r="5874">
          <cell r="B5874" t="str">
            <v>ПЕРЕХОДНИК ОПТИЧЕСКИЙ LC/LC</v>
          </cell>
        </row>
        <row r="5875">
          <cell r="B5875" t="str">
            <v>ПЕРЕХОДНИК ОПТИЧЕСКИЙ SC/LC</v>
          </cell>
        </row>
        <row r="5876">
          <cell r="B5876" t="str">
            <v>ПЕРЕХОДНИК ОПТИЧЕСКИЙ SC/SC</v>
          </cell>
        </row>
        <row r="5877">
          <cell r="B5877" t="str">
            <v>ПЕРЕХОДНИК ЭЛЕКТРИЧЕСКИЙ</v>
          </cell>
        </row>
        <row r="5878">
          <cell r="B5878" t="str">
            <v>ПЕРИКИСЬ ВОДОРОДА</v>
          </cell>
        </row>
        <row r="5879">
          <cell r="B5879" t="str">
            <v>ПЕРИЛА</v>
          </cell>
        </row>
        <row r="5880">
          <cell r="B5880" t="str">
            <v>ПЕРИЛА ДЕКОРАТИВНЫЕ МАТАЛ.</v>
          </cell>
        </row>
        <row r="5881">
          <cell r="B5881" t="str">
            <v>ПЕРИОДИЧЕСКИЙ ПРОФОСМОТР</v>
          </cell>
        </row>
        <row r="5882">
          <cell r="B5882" t="str">
            <v>ПЕРФОРАТОР BOSCH</v>
          </cell>
        </row>
        <row r="5883">
          <cell r="B5883" t="str">
            <v>ПЕРФОРАТОР ПО БЕТОНУ</v>
          </cell>
        </row>
        <row r="5884">
          <cell r="B5884" t="str">
            <v>ПЕРЧАТКИ Д/Э</v>
          </cell>
        </row>
        <row r="5885">
          <cell r="B5885" t="str">
            <v>ПЕРЧАТКИ ЗИМНИЕ</v>
          </cell>
        </row>
        <row r="5886">
          <cell r="B5886" t="str">
            <v>ПЕРЧАТКИ КОЖАНЫЕ</v>
          </cell>
        </row>
        <row r="5887">
          <cell r="B5887" t="str">
            <v>ПЕРЧАТКИ КОМБИНИРОВАННЫЕ (СПИЛКОВЫЕ)</v>
          </cell>
        </row>
        <row r="5888">
          <cell r="B5888" t="str">
            <v>ПЕРЧАТКИ КЩС</v>
          </cell>
        </row>
        <row r="5889">
          <cell r="B5889" t="str">
            <v>ПЕРЧАТКИ ПРОРЕЗИНЕННЫЕ С ХИМИЧЕСКОЙ ЗАЩИ</v>
          </cell>
        </row>
        <row r="5890">
          <cell r="B5890" t="str">
            <v>ПЕРЧАТКИ РЕЗИНОВЫЕ 1</v>
          </cell>
        </row>
        <row r="5891">
          <cell r="B5891" t="str">
            <v>ПЕРЧАТКИ РЕЗИНОВЫЕ 2</v>
          </cell>
        </row>
        <row r="5892">
          <cell r="B5892" t="str">
            <v>ПЕРЧАТКИ С ЛАТЕКС ПОКРЫТИЕМ</v>
          </cell>
        </row>
        <row r="5893">
          <cell r="B5893" t="str">
            <v>ПЕРЧАТКИ ТРИКОТАЖНЫЕ С ПВХ ПОКРЫТИЕМ 1</v>
          </cell>
        </row>
        <row r="5894">
          <cell r="B5894" t="str">
            <v>ПЕРЧАТКИ ТРИКОТАЖНЫЕ С ПВХ ПОКРЫТИЕМ 2</v>
          </cell>
        </row>
        <row r="5895">
          <cell r="B5895" t="str">
            <v>ПЕРЧАТКИ Х/Б 1</v>
          </cell>
        </row>
        <row r="5896">
          <cell r="B5896" t="str">
            <v>ПЕРЧАТКИ Х/Б 2</v>
          </cell>
        </row>
        <row r="5897">
          <cell r="B5897" t="str">
            <v>ПЕСКОБЛОК</v>
          </cell>
        </row>
        <row r="5898">
          <cell r="B5898" t="str">
            <v>ПЕСОК</v>
          </cell>
        </row>
        <row r="5899">
          <cell r="B5899" t="str">
            <v>ПЕТЛЯ</v>
          </cell>
        </row>
        <row r="5900">
          <cell r="B5900" t="str">
            <v>ПЕТЛЯ ДВЕРНАЯ</v>
          </cell>
        </row>
        <row r="5901">
          <cell r="B5901" t="str">
            <v>ПЕТЛЯ КАПОТА</v>
          </cell>
        </row>
        <row r="5902">
          <cell r="B5902" t="str">
            <v>ПЕЧАТАНИЕ НА МАТЕРИАЛАХ, КРОМЕ БУМАГИ</v>
          </cell>
        </row>
        <row r="5903">
          <cell r="B5903" t="str">
            <v>ПЕЧАТЬ</v>
          </cell>
        </row>
        <row r="5904">
          <cell r="B5904" t="str">
            <v>ПЕЧАТЬ НА САМОКЛЕЮЩЕЙСЯ ПЛЕНКЕ</v>
          </cell>
        </row>
        <row r="5905">
          <cell r="B5905" t="str">
            <v>ПЕЧЕНЬЕ 1</v>
          </cell>
        </row>
        <row r="5906">
          <cell r="B5906" t="str">
            <v>ПЕЧЕНЬЕ 2</v>
          </cell>
        </row>
        <row r="5907">
          <cell r="B5907" t="str">
            <v>ПЕЧЬ В СБОРЕ CANON IR3570</v>
          </cell>
        </row>
        <row r="5908">
          <cell r="B5908" t="str">
            <v>ПЕЧЬ В СБОРЕ HP LJ P3005DN</v>
          </cell>
        </row>
        <row r="5909">
          <cell r="B5909" t="str">
            <v>ПЕЧЬ КАЛОРИФЕРНАЯ ДЛЯ ОБОГРЕВА</v>
          </cell>
        </row>
        <row r="5910">
          <cell r="B5910" t="str">
            <v>ПЕЧЬ НА ТВЕРДОМ ТОПЛИВЕ</v>
          </cell>
        </row>
        <row r="5911">
          <cell r="B5911" t="str">
            <v>ПЕЧЬ СВЧ</v>
          </cell>
        </row>
        <row r="5912">
          <cell r="B5912" t="str">
            <v>ПИГТЕЙЛ FC/PC -1.5М</v>
          </cell>
        </row>
        <row r="5913">
          <cell r="B5913" t="str">
            <v>ПИГТЕЙЛ LC/UPC 1,5М</v>
          </cell>
        </row>
        <row r="5914">
          <cell r="B5914" t="str">
            <v>ПИГТЕЙЛ SC/APC - 1,5М</v>
          </cell>
        </row>
        <row r="5915">
          <cell r="B5915" t="str">
            <v>ПИГТЕЙЛ SC/SPC-1.5M</v>
          </cell>
        </row>
        <row r="5916">
          <cell r="B5916" t="str">
            <v>ПИГТЕЙЛ SC/SPCS/M., 9/125МКМ, 1.5М</v>
          </cell>
        </row>
        <row r="5917">
          <cell r="B5917" t="str">
            <v>ПИГТЕЙЛ SC/UPC 1,5М</v>
          </cell>
        </row>
        <row r="5918">
          <cell r="B5918" t="str">
            <v>ПИГТЕЙЛ МНОГОМОД.SC 1.5М</v>
          </cell>
        </row>
        <row r="5919">
          <cell r="B5919" t="str">
            <v>ПИГТЕЙЛ ОДНОМОД.E2000/APC</v>
          </cell>
        </row>
        <row r="5920">
          <cell r="B5920" t="str">
            <v>ПИГТЕЙЛ ОДНОМОД.FC 1.5М</v>
          </cell>
        </row>
        <row r="5921">
          <cell r="B5921" t="str">
            <v>ПИГТЕЙЛ ОДНОМОД.LC 1.5М</v>
          </cell>
        </row>
        <row r="5922">
          <cell r="B5922" t="str">
            <v>ПИГТЕЙЛ ОДНОМОД.SC 1.5М</v>
          </cell>
        </row>
        <row r="5923">
          <cell r="B5923" t="str">
            <v>ПИКА-ХВОСТОВИК</v>
          </cell>
        </row>
        <row r="5924">
          <cell r="B5924" t="str">
            <v>ПИКИ ДЛЯ ОТБОЙНОГО МОЛОТКА</v>
          </cell>
        </row>
        <row r="5925">
          <cell r="B5925" t="str">
            <v>ПИЛА ДВУРУЧНАЯ</v>
          </cell>
        </row>
        <row r="5926">
          <cell r="B5926" t="str">
            <v>ПИЛА ДИСКОВАЯ</v>
          </cell>
        </row>
        <row r="5927">
          <cell r="B5927" t="str">
            <v>ПИЛА РУЧНАЯ</v>
          </cell>
        </row>
        <row r="5928">
          <cell r="B5928" t="str">
            <v>ПИЛА ЭЛЕКТРИЧЕСКАЯ</v>
          </cell>
        </row>
        <row r="5929">
          <cell r="B5929" t="str">
            <v>ПИЛОМАТЕРИАЛ</v>
          </cell>
        </row>
        <row r="5930">
          <cell r="B5930" t="str">
            <v>ПИНЦЕТЫ</v>
          </cell>
        </row>
        <row r="5931">
          <cell r="B5931" t="str">
            <v>ПИССУАР</v>
          </cell>
        </row>
        <row r="5932">
          <cell r="B5932" t="str">
            <v>ПИСТОЛЕТ ДЛЯ ГЕРМЕТИКА</v>
          </cell>
        </row>
        <row r="5933">
          <cell r="B5933" t="str">
            <v>ПИСТОЛЕТ ДЛЯ ПОДКАЧКИ ШИН</v>
          </cell>
        </row>
        <row r="5934">
          <cell r="B5934" t="str">
            <v>ПИСТОЛЕТ КЛЕЕВОЙ</v>
          </cell>
        </row>
        <row r="5935">
          <cell r="B5935" t="str">
            <v>ПИСТОЛЕТ МОНТАЖНЫЙ</v>
          </cell>
        </row>
        <row r="5936">
          <cell r="B5936" t="str">
            <v>ПИСТОЛЕТ СКОБОЗАБИВАТЕЛЬ</v>
          </cell>
        </row>
        <row r="5937">
          <cell r="B5937" t="str">
            <v>ПЛ.КОНТР.НАПР.И СИГНАЛ.ПСКМ.687282.016-0</v>
          </cell>
        </row>
        <row r="5938">
          <cell r="B5938" t="str">
            <v>ПЛАКАТ</v>
          </cell>
        </row>
        <row r="5939">
          <cell r="B5939" t="str">
            <v>ПЛАКАТ БЕЗОПАСНОСТИ</v>
          </cell>
        </row>
        <row r="5940">
          <cell r="B5940" t="str">
            <v>ПЛАНЕР</v>
          </cell>
        </row>
        <row r="5941">
          <cell r="B5941" t="str">
            <v>ПЛАНИТАРКА С ХВОСТОВИКОМ 37 ЗУБ УАЗ</v>
          </cell>
        </row>
        <row r="5942">
          <cell r="B5942" t="str">
            <v>ПЛАНКА НАПОЛЬНАЯ (ПОРОГ)</v>
          </cell>
        </row>
        <row r="5943">
          <cell r="B5943" t="str">
            <v>ПЛАНКА НАПРАВЛЯЮЩАЯ КАБЕЛЬНАЯ</v>
          </cell>
        </row>
        <row r="5944">
          <cell r="B5944" t="str">
            <v>ПЛАНКА СОЕДИНИТЕЛЬНАЯ</v>
          </cell>
        </row>
        <row r="5945">
          <cell r="B5945" t="str">
            <v>ПЛАНКА СОЕДИНИТЕЛЬНАЯ НАПОЛЬНАЯ</v>
          </cell>
        </row>
        <row r="5946">
          <cell r="B5946" t="str">
            <v>ПЛАНШЕТ (ДЛЯ РЕКЛАМЫ)</v>
          </cell>
        </row>
        <row r="5947">
          <cell r="B5947" t="str">
            <v>ПЛАНШЕТ ГРАФИЧЕСКИЙ</v>
          </cell>
        </row>
        <row r="5948">
          <cell r="B5948" t="str">
            <v>ПЛАСТИК</v>
          </cell>
        </row>
        <row r="5949">
          <cell r="B5949" t="str">
            <v>ПЛАСТИЛИН</v>
          </cell>
        </row>
        <row r="5950">
          <cell r="B5950" t="str">
            <v>ПЛАСТИНА ЗАКЛАДНАЯ</v>
          </cell>
        </row>
        <row r="5951">
          <cell r="B5951" t="str">
            <v>ПЛАСТИНА ОФСЕТНАЯ</v>
          </cell>
        </row>
        <row r="5952">
          <cell r="B5952" t="str">
            <v>ПЛАСТИНА РИЗОГРАФА</v>
          </cell>
        </row>
        <row r="5953">
          <cell r="B5953" t="str">
            <v>ПЛАСТИНА УГЛОВАЯ Д/ЛЕСТНИЧН.ЛОТКА</v>
          </cell>
        </row>
        <row r="5954">
          <cell r="B5954" t="str">
            <v>ПЛАТА 16 АНАЛОГОВЫХ АБОН.ЛИНИЙ (ТЭЗ)</v>
          </cell>
        </row>
        <row r="5955">
          <cell r="B5955" t="str">
            <v>ПЛАТА CC1920</v>
          </cell>
        </row>
        <row r="5956">
          <cell r="B5956" t="str">
            <v>ПЛАТА CISCO - WAN ИНТЕРФЕЙС</v>
          </cell>
        </row>
        <row r="5957">
          <cell r="B5957" t="str">
            <v>ПЛАТА CSLA</v>
          </cell>
        </row>
        <row r="5958">
          <cell r="B5958" t="str">
            <v>ПЛАТА CО-126</v>
          </cell>
        </row>
        <row r="5959">
          <cell r="B5959" t="str">
            <v>ПЛАТА DSL</v>
          </cell>
        </row>
        <row r="5960">
          <cell r="B5960" t="str">
            <v>ПЛАТА MICROFACE E-PLATINE 24VAC</v>
          </cell>
        </row>
        <row r="5961">
          <cell r="B5961" t="str">
            <v>ПЛАТА MUX\DEMUX НА 16 КАНАЛОВ</v>
          </cell>
        </row>
        <row r="5962">
          <cell r="B5962" t="str">
            <v>ПЛАТА STM-1 INTFC (ОРТ)</v>
          </cell>
        </row>
        <row r="5963">
          <cell r="B5963" t="str">
            <v>ПЛАТА TPC SI2000</v>
          </cell>
        </row>
        <row r="5964">
          <cell r="B5964" t="str">
            <v>ПЛАТА VOICE CARD</v>
          </cell>
        </row>
        <row r="5965">
          <cell r="B5965" t="str">
            <v>ПЛАТА VSP3-0 PVG15K</v>
          </cell>
        </row>
        <row r="5966">
          <cell r="B5966" t="str">
            <v>ПЛАТА А-16 ВЕРСИИ 5100</v>
          </cell>
        </row>
        <row r="5967">
          <cell r="B5967" t="str">
            <v>ПЛАТА А3 2Д2.222.857 ДЛЯ ВБВ 60/8</v>
          </cell>
        </row>
        <row r="5968">
          <cell r="B5968" t="str">
            <v>ПЛАТА А4 В СБОРЕ С ШУНТОМ ДЛЯ ИНДИКАТОРА</v>
          </cell>
        </row>
        <row r="5969">
          <cell r="B5969" t="str">
            <v>ПЛАТА АБОНЕНТСКАЯ ATUC-P</v>
          </cell>
        </row>
        <row r="5970">
          <cell r="B5970" t="str">
            <v>ПЛАТА АБОНЕНТСКАЯ МС-240</v>
          </cell>
        </row>
        <row r="5971">
          <cell r="B5971" t="str">
            <v>ПЛАТА АБОНЕНТСКАЯ НА 64 АБОН.SI3000</v>
          </cell>
        </row>
        <row r="5972">
          <cell r="B5972" t="str">
            <v>ПЛАТА АВТОМАТИКИ 6А2.224.019-01</v>
          </cell>
        </row>
        <row r="5973">
          <cell r="B5973" t="str">
            <v>ПЛАТА АВТОМАТИКИ ВБВ60/15 2Д2.222.901-01</v>
          </cell>
        </row>
        <row r="5974">
          <cell r="B5974" t="str">
            <v>ПЛАТА АО-120</v>
          </cell>
        </row>
        <row r="5975">
          <cell r="B5975" t="str">
            <v>ПЛАТА АО-126</v>
          </cell>
        </row>
        <row r="5976">
          <cell r="B5976" t="str">
            <v>ПЛАТА ВВОДА ИЗОБРАЖЕНИЯ С ВИДЕОКАМЕРЫ</v>
          </cell>
        </row>
        <row r="5977">
          <cell r="B5977" t="str">
            <v>ПЛАТА ВЫПРЯМИТЕЛЯ 2Д2.222.914</v>
          </cell>
        </row>
        <row r="5978">
          <cell r="B5978" t="str">
            <v>ПЛАТА ВЫПРЯМИТЕЛЯ 2Д2.225.030</v>
          </cell>
        </row>
        <row r="5979">
          <cell r="B5979" t="str">
            <v>ПЛАТА ВЫПРЯМИТЕЛЯ ВБВ 60/15-2МК</v>
          </cell>
        </row>
        <row r="5980">
          <cell r="B5980" t="str">
            <v>ПЛАТА ВЫПРЯМИТЕЛЯ ПДКЕ 687283.006</v>
          </cell>
        </row>
        <row r="5981">
          <cell r="B5981" t="str">
            <v>ПЛАТА ВЫПРЯМИТЕЛЯ ПДКЕ.687284.006</v>
          </cell>
        </row>
        <row r="5982">
          <cell r="B5982" t="str">
            <v>ПЛАТА ГОЛОСОВАЯ ДЛЯ VSAT</v>
          </cell>
        </row>
        <row r="5983">
          <cell r="B5983" t="str">
            <v>ПЛАТА ДРАЙВЕРА ПДКЕ.687282.006</v>
          </cell>
        </row>
        <row r="5984">
          <cell r="B5984" t="str">
            <v>ПЛАТА ДРАЙВЕРОВ ПДКЕ.687281.044 1</v>
          </cell>
        </row>
        <row r="5985">
          <cell r="B5985" t="str">
            <v>ПЛАТА ДРАЙВЕРОВ ПДКЕ.687281.044</v>
          </cell>
        </row>
        <row r="5986">
          <cell r="B5986" t="str">
            <v>ПЛАТА ИНДИКАТОРА 2Д2.225.062</v>
          </cell>
        </row>
        <row r="5987">
          <cell r="B5987" t="str">
            <v>ПЛАТА ИНДИКАТОРА 30А (СТ) 2Д2.225.034-02</v>
          </cell>
        </row>
        <row r="5988">
          <cell r="B5988" t="str">
            <v>ПЛАТА ИНДИКАТОРА 30А (СТ) 2Д2.225.034-09</v>
          </cell>
        </row>
        <row r="5989">
          <cell r="B5989" t="str">
            <v>ПЛАТА ИНДИКАТОРА 75А (СТ) 2Д2.225.034-11</v>
          </cell>
        </row>
        <row r="5990">
          <cell r="B5990" t="str">
            <v>ПЛАТА ИНТЕРФ.(ETHERNET)ДЛЯ КОНТР.МАК-1Р</v>
          </cell>
        </row>
        <row r="5991">
          <cell r="B5991" t="str">
            <v>ПЛАТА ИНТЕРФЕЙСНАЯ ПДКЕ.687284.012</v>
          </cell>
        </row>
        <row r="5992">
          <cell r="B5992" t="str">
            <v>ПЛАТА КАНАЛЬНАЯ 2М/БИТ К ЦИФР.ОБОР.КОМ.</v>
          </cell>
        </row>
        <row r="5993">
          <cell r="B5993" t="str">
            <v>ПЛАТА КОНТРОЛЛЕРА NPT-1300</v>
          </cell>
        </row>
        <row r="5994">
          <cell r="B5994" t="str">
            <v>ПЛАТА КОНТРОЛЛЕРА PFC ДЛЯ ВБВ 60/16</v>
          </cell>
        </row>
        <row r="5995">
          <cell r="B5995" t="str">
            <v>ПЛАТА КОНТРОЛЛЕРА PFC ПДКЕ.687281.003-01</v>
          </cell>
        </row>
        <row r="5996">
          <cell r="B5996" t="str">
            <v>ПЛАТА КОНТРОЛЛЕРА БАЙПАСА ПДКЕ.687284.02</v>
          </cell>
        </row>
        <row r="5997">
          <cell r="B5997" t="str">
            <v>ПЛАТА КОНТРОЛЛЕРА ВБВ 60/15-2МК</v>
          </cell>
        </row>
        <row r="5998">
          <cell r="B5998" t="str">
            <v>ПЛАТА КОНТРОЛЛЕРА ПДКЕ. 687283.021</v>
          </cell>
        </row>
        <row r="5999">
          <cell r="B5999" t="str">
            <v>ПЛАТА КОНТРОЛЛЕРА ПДКЕ.687281.008</v>
          </cell>
        </row>
        <row r="6000">
          <cell r="B6000" t="str">
            <v>ПЛАТА КОНТРОЛЛЕРА ПДКЕ.687281.043</v>
          </cell>
        </row>
        <row r="6001">
          <cell r="B6001" t="str">
            <v>ПЛАТА КОНТРОЛЛЕРА ПСКМ.687281.028</v>
          </cell>
        </row>
        <row r="6002">
          <cell r="B6002" t="str">
            <v>ПЛАТА КОНТРОЛЛЕРА ПСКМ.687281.028-01</v>
          </cell>
        </row>
        <row r="6003">
          <cell r="B6003" t="str">
            <v>ПЛАТА КОНТРОЛЯ ВХ.НАПР.2Д2.225.073</v>
          </cell>
        </row>
        <row r="6004">
          <cell r="B6004" t="str">
            <v>ПЛАТА КОНТРОЛЯ МОДУЛЯ</v>
          </cell>
        </row>
        <row r="6005">
          <cell r="B6005" t="str">
            <v>ПЛАТА КОНТРОЛЯ НАПРЯЖЕНИЯ 2Д2.222.731</v>
          </cell>
        </row>
        <row r="6006">
          <cell r="B6006" t="str">
            <v>ПЛАТА КОНТРОЛЯ ЦИФРОВЫХ КАНАЛОВ</v>
          </cell>
        </row>
        <row r="6007">
          <cell r="B6007" t="str">
            <v>ПЛАТА КОРРЕКТОРА 2Д2.222.901-01</v>
          </cell>
        </row>
        <row r="6008">
          <cell r="B6008" t="str">
            <v>ПЛАТА КРОСС-КОММУТАЦИИ</v>
          </cell>
        </row>
        <row r="6009">
          <cell r="B6009" t="str">
            <v>ПЛАТА МАРШРУТИЗАТОРА</v>
          </cell>
        </row>
        <row r="6010">
          <cell r="B6010" t="str">
            <v>ПЛАТА МАТЕРИН.ELITEGROUP S1156GH55H2DDR3</v>
          </cell>
        </row>
        <row r="6011">
          <cell r="B6011" t="str">
            <v>ПЛАТА МАТЕРИН.MB S-478 ASUS P4C800E DELU</v>
          </cell>
        </row>
        <row r="6012">
          <cell r="B6012" t="str">
            <v>ПЛАТА МАТЕРИНСКАЯ</v>
          </cell>
        </row>
        <row r="6013">
          <cell r="B6013" t="str">
            <v>ПЛАТА МАТЕРИНСКАЯ C ПРОЦЕССОРОМ  ATOM</v>
          </cell>
        </row>
        <row r="6014">
          <cell r="B6014" t="str">
            <v>ПЛАТА МАТЕРИНСКАЯ LGA 1200</v>
          </cell>
        </row>
        <row r="6015">
          <cell r="B6015" t="str">
            <v>ПЛАТА МАТЕРИНСКАЯ SOCKET 1150</v>
          </cell>
        </row>
        <row r="6016">
          <cell r="B6016" t="str">
            <v>ПЛАТА МАТЕРИНСКАЯ SOCKET 478 533МГЦ</v>
          </cell>
        </row>
        <row r="6017">
          <cell r="B6017" t="str">
            <v>ПЛАТА МАТЕРИНСКАЯ SOCKET 775</v>
          </cell>
        </row>
        <row r="6018">
          <cell r="B6018" t="str">
            <v>ПЛАТА МАТЕРИНСКАЯ SOCKET 775 БЮДЖЕТНАЯ</v>
          </cell>
        </row>
        <row r="6019">
          <cell r="B6019" t="str">
            <v>ПЛАТА МАТЕРИНСКАЯ SOCKET I5</v>
          </cell>
        </row>
        <row r="6020">
          <cell r="B6020" t="str">
            <v>ПЛАТА МАТЕРИНСКАЯ SOCKET1155,</v>
          </cell>
        </row>
        <row r="6021">
          <cell r="B6021" t="str">
            <v>ПЛАТА МАТЕРИНСКАЯ БИК ТЕХНО</v>
          </cell>
        </row>
        <row r="6022">
          <cell r="B6022" t="str">
            <v>ПЛАТА МЕЖБЛОЧНЫХ СОЕДИНЕНИЙ</v>
          </cell>
        </row>
        <row r="6023">
          <cell r="B6023" t="str">
            <v>ПЛАТА ОГРАНИЧЕНИЯ МОЩНОСТИ 2Д2.225.032</v>
          </cell>
        </row>
        <row r="6024">
          <cell r="B6024" t="str">
            <v>ПЛАТА ПИТАНИЯ</v>
          </cell>
        </row>
        <row r="6025">
          <cell r="B6025" t="str">
            <v>ПЛАТА ПИТАНИЯ 2Д2.225.024</v>
          </cell>
        </row>
        <row r="6026">
          <cell r="B6026" t="str">
            <v>ПЛАТА ПИТАНИЯ ВБВ60/15 2Д2.087.403</v>
          </cell>
        </row>
        <row r="6027">
          <cell r="B6027" t="str">
            <v>ПЛАТА ПИТАНИЯ К ЦИФР.ОБОР.КОМ.</v>
          </cell>
        </row>
        <row r="6028">
          <cell r="B6028" t="str">
            <v>ПЛАТА ПОТОКА Е1/PRI LT2</v>
          </cell>
        </row>
        <row r="6029">
          <cell r="B6029" t="str">
            <v>ПЛАТА ПРЕОБРАЗОВАТЕЛЯ 2Д2.222.857</v>
          </cell>
        </row>
        <row r="6030">
          <cell r="B6030" t="str">
            <v>ПЛАТА ПРЕОБРАЗОВАТЕЛЯ 2Д2.222.904-01</v>
          </cell>
        </row>
        <row r="6031">
          <cell r="B6031" t="str">
            <v>ПЛАТА ПРЕОБРАЗОВАТЕЛЯ 2Д2.225.026</v>
          </cell>
        </row>
        <row r="6032">
          <cell r="B6032" t="str">
            <v>ПЛАТА ПРЕОБРАЗОВАТЕЛЯ 6А2.224.011-02</v>
          </cell>
        </row>
        <row r="6033">
          <cell r="B6033" t="str">
            <v>ПЛАТА ПРЕОБРАЗОВАТЕЛЯ 6Д2.224.011-02</v>
          </cell>
        </row>
        <row r="6034">
          <cell r="B6034" t="str">
            <v>ПЛАТА ПРОГРАММАТОРА ПДКЕ.687281.019</v>
          </cell>
        </row>
        <row r="6035">
          <cell r="B6035" t="str">
            <v>ПЛАТА ПРОЦЕССОРА ПДКЕ</v>
          </cell>
        </row>
        <row r="6036">
          <cell r="B6036" t="str">
            <v>ПЛАТА ПРОЦЕССОРА ПДКЕ 687283.016</v>
          </cell>
        </row>
        <row r="6037">
          <cell r="B6037" t="str">
            <v>ПЛАТА РАСШИРЕНИЯ К АТС</v>
          </cell>
        </row>
        <row r="6038">
          <cell r="B6038" t="str">
            <v>ПЛАТА СИГНАЛИЗАЦИИ  6А2.224.010-01-02</v>
          </cell>
        </row>
        <row r="6039">
          <cell r="B6039" t="str">
            <v>ПЛАТА СИГНАЛИЗАЦИИ 2Д2.225.061</v>
          </cell>
        </row>
        <row r="6040">
          <cell r="B6040" t="str">
            <v>ПЛАТА СИГНАЛИЗАЦИИ ПДКЕ.687281.002</v>
          </cell>
        </row>
        <row r="6041">
          <cell r="B6041" t="str">
            <v>ПЛАТА СИГНАЛИЗАЦИИ СЕКЦИИ СВЧ</v>
          </cell>
        </row>
        <row r="6042">
          <cell r="B6042" t="str">
            <v>ПЛАТА СИЛОВАЯ ПДКЕ.687284.002</v>
          </cell>
        </row>
        <row r="6043">
          <cell r="B6043" t="str">
            <v>ПЛАТА СИЛОВАЯ ПДКЕ.687284.002-02</v>
          </cell>
        </row>
        <row r="6044">
          <cell r="B6044" t="str">
            <v>ПЛАТА СО-120</v>
          </cell>
        </row>
        <row r="6045">
          <cell r="B6045" t="str">
            <v>ПЛАТА СОЕДИНИТЕЛЬНЫХ ЛИНИЙ LR4</v>
          </cell>
        </row>
        <row r="6046">
          <cell r="B6046" t="str">
            <v>ПЛАТА СТАНДАРТНЫХ ТЕЛЕФОНОВ</v>
          </cell>
        </row>
        <row r="6047">
          <cell r="B6047" t="str">
            <v>ПЛАТА УПРАВЛЕНИЯ</v>
          </cell>
        </row>
        <row r="6048">
          <cell r="B6048" t="str">
            <v>ПЛАТА УПРАВЛЕНИЯ 6А2.224.018-01</v>
          </cell>
        </row>
        <row r="6049">
          <cell r="B6049" t="str">
            <v>ПЛАТА УПРАВЛЕНИЯ HI FOCUS</v>
          </cell>
        </row>
        <row r="6050">
          <cell r="B6050" t="str">
            <v>ПЛАТА УПРАВЛЕНИЯ ВБВ 60/8-2М</v>
          </cell>
        </row>
        <row r="6051">
          <cell r="B6051" t="str">
            <v>ПЛАТА УПРАВЛЕНИЯ ВБВ60/15 2Д2.222.903-02</v>
          </cell>
        </row>
        <row r="6052">
          <cell r="B6052" t="str">
            <v>ПЛАТА УПРАВЛЕНИЯ ДЛЯ РС-КОНТРОЛЬ 2</v>
          </cell>
        </row>
        <row r="6053">
          <cell r="B6053" t="str">
            <v>ПЛАТА УПРАВЛЕНИЯ КОНДИЦ-РА (DB93-02539A)</v>
          </cell>
        </row>
        <row r="6054">
          <cell r="B6054" t="str">
            <v>ПЛАТА УПРАВЛЕНИЯ ПДКЕ.687281.001</v>
          </cell>
        </row>
        <row r="6055">
          <cell r="B6055" t="str">
            <v>ПЛАТА УСИЛИТЕЛЯ</v>
          </cell>
        </row>
        <row r="6056">
          <cell r="B6056" t="str">
            <v>ПЛАТА УСИЛИТЕЛЯ ДВУХКАСКАДНОГО</v>
          </cell>
        </row>
        <row r="6057">
          <cell r="B6057" t="str">
            <v>ПЛАТА ФИЛЬТРА 6Д2.224.009-01</v>
          </cell>
        </row>
        <row r="6058">
          <cell r="B6058" t="str">
            <v>ПЛАТА ФИЛЬТРА ВБВ60/8 2Д2.222.966</v>
          </cell>
        </row>
        <row r="6059">
          <cell r="B6059" t="str">
            <v>ПЛАТА ФИЛЬТРА РАДИОПОМЕХ</v>
          </cell>
        </row>
        <row r="6060">
          <cell r="B6060" t="str">
            <v>ПЛАТА ФИЛЬТРА РАДИОПОМЕХ 2Д2.222.966</v>
          </cell>
        </row>
        <row r="6061">
          <cell r="B6061" t="str">
            <v>ПЛАТА ФИЛЬТРОВ 6А2.224.009-01</v>
          </cell>
        </row>
        <row r="6062">
          <cell r="B6062" t="str">
            <v>ПЛАТА ФОРМАТИР.СС368-60001 HP LJ M1522NF</v>
          </cell>
        </row>
        <row r="6063">
          <cell r="B6063" t="str">
            <v>ПЛАТА ФОРМАТИРОВАНИЯ ДЛЯ МФУ</v>
          </cell>
        </row>
        <row r="6064">
          <cell r="B6064" t="str">
            <v>ПЛАТА ЦЕНТР.ПРОЦЕС.В К-ТЕ UTA5031BC CVC</v>
          </cell>
        </row>
        <row r="6065">
          <cell r="B6065" t="str">
            <v>ПЛАТА ЦЕНТР.ПРОЦЕС.ЦАТС МС-240 ЦПЕV3</v>
          </cell>
        </row>
        <row r="6066">
          <cell r="B6066" t="str">
            <v>ПЛАТА ЦИФРОВЫХ ТЕЛЕФОНОВ</v>
          </cell>
        </row>
        <row r="6067">
          <cell r="B6067" t="str">
            <v>ПЛАТОК ЖЕНСКИЙ</v>
          </cell>
        </row>
        <row r="6068">
          <cell r="B6068" t="str">
            <v>ПЛАФОН ДЛЯ СВЕТИЛЬНИКА</v>
          </cell>
        </row>
        <row r="6069">
          <cell r="B6069" t="str">
            <v>ПЛАШКА С МЕТРИЧЕСКОЙ РЕЗЬБОЙ</v>
          </cell>
        </row>
        <row r="6070">
          <cell r="B6070" t="str">
            <v>ПЛАЩ НЕПРОМОКАЕМЫЙ С КАПЮШОНОМ</v>
          </cell>
        </row>
        <row r="6071">
          <cell r="B6071" t="str">
            <v>ПЛАЩ ПРОРЕЗИНЕННЫЙ</v>
          </cell>
        </row>
        <row r="6072">
          <cell r="B6072" t="str">
            <v>ПЛЕД</v>
          </cell>
        </row>
        <row r="6073">
          <cell r="B6073" t="str">
            <v>ПЛЕНКА ДЛЯ ЛАМИНИРОВАНИЯ</v>
          </cell>
        </row>
        <row r="6074">
          <cell r="B6074" t="str">
            <v>ПЛЕНКА ЗАЩИТНАЯ</v>
          </cell>
        </row>
        <row r="6075">
          <cell r="B6075" t="str">
            <v>ПЛЕНКА П/Э 1</v>
          </cell>
        </row>
        <row r="6076">
          <cell r="B6076" t="str">
            <v>ПЛЕНКА П/Э</v>
          </cell>
        </row>
        <row r="6077">
          <cell r="B6077" t="str">
            <v>ПЛЕНКА САМОКЛЕЮЩАЯ (ТЕКСТУРНАЯ БУМАГА )</v>
          </cell>
        </row>
        <row r="6078">
          <cell r="B6078" t="str">
            <v>ПЛЕНКА ТОНИРОВОЧНАЯ</v>
          </cell>
        </row>
        <row r="6079">
          <cell r="B6079" t="str">
            <v>ПЛЕЧИКИ</v>
          </cell>
        </row>
        <row r="6080">
          <cell r="B6080" t="str">
            <v>ПЛИНТ 10 ПАРНЫЙ С РАЗМЫКАЕМЫМИ КОНТАКТАМ</v>
          </cell>
        </row>
        <row r="6081">
          <cell r="B6081" t="str">
            <v>ПЛИНТ 10*2 С НЕРАЗМЫК.КОНТАКТАМИ</v>
          </cell>
        </row>
        <row r="6082">
          <cell r="B6082" t="str">
            <v>ПЛИНТ 10*2 С НОРМ.-ЗАМК.КОНТАКТАМИ</v>
          </cell>
        </row>
        <row r="6083">
          <cell r="B6083" t="str">
            <v>ПЛИНТ 10*2 С НОРМ.-РАЗОМК.КОНТАКТАМИ</v>
          </cell>
        </row>
        <row r="6084">
          <cell r="B6084" t="str">
            <v>ПЛИНТ 8*2 С НОРМ.-ЗАМК.КОНТАКТАМИ</v>
          </cell>
        </row>
        <row r="6085">
          <cell r="B6085" t="str">
            <v>ПЛИНТ 8*2 С НОРМ.-РАЗОМК.КОНТАКТАМИ</v>
          </cell>
        </row>
        <row r="6086">
          <cell r="B6086" t="str">
            <v>ПЛИНТ DDF KRONE</v>
          </cell>
        </row>
        <row r="6087">
          <cell r="B6087" t="str">
            <v>ПЛИНТ LSA PLUS C10</v>
          </cell>
        </row>
        <row r="6088">
          <cell r="B6088" t="str">
            <v>ПЛИНТ SID C10-2</v>
          </cell>
        </row>
        <row r="6089">
          <cell r="B6089" t="str">
            <v>ПЛИНТУС</v>
          </cell>
        </row>
        <row r="6090">
          <cell r="B6090" t="str">
            <v>ПЛИНТУС ДЕРЕВЯННЫЙ</v>
          </cell>
        </row>
        <row r="6091">
          <cell r="B6091" t="str">
            <v>ПЛИНТУС ДЛЯ ПОЛОВ (ДЛЯ ЛАМИНАТА)</v>
          </cell>
        </row>
        <row r="6092">
          <cell r="B6092" t="str">
            <v>ПЛИТА ГАЗОВАЯ</v>
          </cell>
        </row>
        <row r="6093">
          <cell r="B6093" t="str">
            <v>ПЛИТА ДВП</v>
          </cell>
        </row>
        <row r="6094">
          <cell r="B6094" t="str">
            <v>ПЛИТА ДСП</v>
          </cell>
        </row>
        <row r="6095">
          <cell r="B6095" t="str">
            <v>ПЛИТА Ж/Б</v>
          </cell>
        </row>
        <row r="6096">
          <cell r="B6096" t="str">
            <v>ПЛИТА ИЗ МРАМОРА ОБЛИЦОВОЧНАЯ</v>
          </cell>
        </row>
        <row r="6097">
          <cell r="B6097" t="str">
            <v>ПЛИТА ИЗ СТЕКЛОВОЛОКНА</v>
          </cell>
        </row>
        <row r="6098">
          <cell r="B6098" t="str">
            <v>ПЛИТА КАМЫШИТОВАЯ</v>
          </cell>
        </row>
        <row r="6099">
          <cell r="B6099" t="str">
            <v>ПЛИТА НЕЭЛЕКТРИЧЕСКАЯ, 1КОНФОРОЧНАЯ</v>
          </cell>
        </row>
        <row r="6100">
          <cell r="B6100" t="str">
            <v>ПЛИТА ОSB</v>
          </cell>
        </row>
        <row r="6101">
          <cell r="B6101" t="str">
            <v>ПЛИТА ПЕРЕКРЫТИЯ ККС</v>
          </cell>
        </row>
        <row r="6102">
          <cell r="B6102" t="str">
            <v>ПЛИТА ПЕЧНАЯ</v>
          </cell>
        </row>
        <row r="6103">
          <cell r="B6103" t="str">
            <v>ПЛИТА ПОДВЕСНОГО ПОТОЛКА</v>
          </cell>
        </row>
        <row r="6104">
          <cell r="B6104" t="str">
            <v>ПЛИТА ТЕПЛОИЗОЛЯЦИОННАЯ (МИН.ПЛИТА)</v>
          </cell>
        </row>
        <row r="6105">
          <cell r="B6105" t="str">
            <v>ПЛИТА ТРОТУАРНАЯ</v>
          </cell>
        </row>
        <row r="6106">
          <cell r="B6106" t="str">
            <v>ПЛИТКА КЕРАМИЧЕСКАЯ ДЛЯ ПОЛОВ</v>
          </cell>
        </row>
        <row r="6107">
          <cell r="B6107" t="str">
            <v>ПЛИТКА КЕРАМИЧЕСКАЯ ДЛЯ СТЕН</v>
          </cell>
        </row>
        <row r="6108">
          <cell r="B6108" t="str">
            <v>ПЛИТКА КЕРАМИЧЕСКАЯ ФАСАДНАЯ</v>
          </cell>
        </row>
        <row r="6109">
          <cell r="B6109" t="str">
            <v>ПЛИТКА КЕРАМОГРАН. ОБЛИЦОВОЧН. 60*60СМ</v>
          </cell>
        </row>
        <row r="6110">
          <cell r="B6110" t="str">
            <v>ПЛИТКА ПОТОЛОЧНАЯ МИНЕРАЛЬНАЯ</v>
          </cell>
        </row>
        <row r="6111">
          <cell r="B6111" t="str">
            <v>ПЛИТКА ПОТОЛОЧНАЯ ПЕНОПЛАСТОВАЯ</v>
          </cell>
        </row>
        <row r="6112">
          <cell r="B6112" t="str">
            <v>ПЛИТКА ТРОТУАРНАЯ</v>
          </cell>
        </row>
        <row r="6113">
          <cell r="B6113" t="str">
            <v>ПЛОМБА ЗАПОРНАЯ</v>
          </cell>
        </row>
        <row r="6114">
          <cell r="B6114" t="str">
            <v>ПЛОМБА КОНТРОЛЬНАЯ ПЛАСТИКОВАЯ</v>
          </cell>
        </row>
        <row r="6115">
          <cell r="B6115" t="str">
            <v>ПЛОМБА СВИНЦОВАЯ</v>
          </cell>
        </row>
        <row r="6116">
          <cell r="B6116" t="str">
            <v>ПЛОМБА-НАКЛЕЙКА</v>
          </cell>
        </row>
        <row r="6117">
          <cell r="B6117" t="str">
            <v>ПЛОМБИР ПОД ПЛАСТЕЛИН</v>
          </cell>
        </row>
        <row r="6118">
          <cell r="B6118" t="str">
            <v>ПЛОСКОГУБЦЫ 1</v>
          </cell>
        </row>
        <row r="6119">
          <cell r="B6119" t="str">
            <v>ПЛОСКОГУБЦЫ 2</v>
          </cell>
        </row>
        <row r="6120">
          <cell r="B6120" t="str">
            <v>ПЛОТНИЦКИЕ,САНТЕХНИЧЕСКИЕ УСЛУГИ</v>
          </cell>
        </row>
        <row r="6121">
          <cell r="B6121" t="str">
            <v>ПЛОЩАДКА КАБЕЛЬНАЯ</v>
          </cell>
        </row>
        <row r="6122">
          <cell r="B6122" t="str">
            <v>ПЛОЩАДКА ПОД ХОМУТ НЕЙЛОНОВАЯ САМОКЛЕЮЩ.</v>
          </cell>
        </row>
        <row r="6123">
          <cell r="B6123" t="str">
            <v>ПЛОЩАДКА ТОРМОЗНАЯ HP LJ 1102</v>
          </cell>
        </row>
        <row r="6124">
          <cell r="B6124" t="str">
            <v>ПЛОЩАДКА ТОРМОЗНАЯ HP LJ 1132</v>
          </cell>
        </row>
        <row r="6125">
          <cell r="B6125" t="str">
            <v>ПЛОЩАДКА ТОРМОЗНАЯ HP LJ 11XX</v>
          </cell>
        </row>
        <row r="6126">
          <cell r="B6126" t="str">
            <v>ПЛОЩАДКА ТОРМОЗНАЯ HP LJ 30XX</v>
          </cell>
        </row>
        <row r="6127">
          <cell r="B6127" t="str">
            <v>ПЛОЩАДКА ТОРМОЗНАЯ HP LJ M1522 MFP</v>
          </cell>
        </row>
        <row r="6128">
          <cell r="B6128" t="str">
            <v>ПЛОЩАДКА ТОРМОЗНАЯ HP LJ P1006</v>
          </cell>
        </row>
        <row r="6129">
          <cell r="B6129" t="str">
            <v>ПЛОЩАДКА ТОРМОЗНАЯ КАССЕТЫ HP LJ P3005DN</v>
          </cell>
        </row>
        <row r="6130">
          <cell r="B6130" t="str">
            <v>ПОВЕРКА ИЗМЕРЕНИЙ ЭЛЕКТРИЧЕСКИХ ВЕЛИЧИН</v>
          </cell>
        </row>
        <row r="6131">
          <cell r="B6131" t="str">
            <v>ПОВЕРКА ОПТИКО-ФИЗИЧЕСКИХ ИЗМЕРЕНИЙ</v>
          </cell>
        </row>
        <row r="6132">
          <cell r="B6132" t="str">
            <v>ПОВЕРКА РАДИОТЕХНИЧЕСКИХ ИЗМЕРЕНИЙ</v>
          </cell>
        </row>
        <row r="6133">
          <cell r="B6133" t="str">
            <v>ПОВЕРКА СИ ОПРЕД. УРОВНЯ ОБЪЕМА ВЕЩЕСТВ</v>
          </cell>
        </row>
        <row r="6134">
          <cell r="B6134" t="str">
            <v>ПОВЕРКА СРЕДСТВ ИЗМЕРЕНИЙ И СЧЕТЧИКОВ</v>
          </cell>
        </row>
        <row r="6135">
          <cell r="B6135" t="str">
            <v>ПОВЫШЕНИЕ КВАЛИФИКАЦИИ РАБОТН.ОБЩЕСТВА</v>
          </cell>
        </row>
        <row r="6136">
          <cell r="B6136" t="str">
            <v>ПОДАВИТЕЛЬ СИГНАЛОВ СОТОВЫХ ТЕЛЕФОНОВ</v>
          </cell>
        </row>
        <row r="6137">
          <cell r="B6137" t="str">
            <v>ПОДАРОК НОВОГОДНИЙ</v>
          </cell>
        </row>
        <row r="6138">
          <cell r="B6138" t="str">
            <v>ПОДВЕС ДЛЯ МАЛОПАРНОГО КАБЕЛЯ</v>
          </cell>
        </row>
        <row r="6139">
          <cell r="B6139" t="str">
            <v>ПОДВЕС КАБЕЛЬНЫЙ 10*2</v>
          </cell>
        </row>
        <row r="6140">
          <cell r="B6140" t="str">
            <v>ПОДВЕС КАБЕЛЬНЫЙ 100*2</v>
          </cell>
        </row>
        <row r="6141">
          <cell r="B6141" t="str">
            <v>ПОДВЕС КАБЕЛЬНЫЙ 20*2</v>
          </cell>
        </row>
        <row r="6142">
          <cell r="B6142" t="str">
            <v>ПОДВЕС КАБЕЛЬНЫЙ 20*3</v>
          </cell>
        </row>
        <row r="6143">
          <cell r="B6143" t="str">
            <v>ПОДВЕС КАБЕЛЬНЫЙ 30*2</v>
          </cell>
        </row>
        <row r="6144">
          <cell r="B6144" t="str">
            <v>ПОДВЕС КАБЕЛЬНЫЙ 30*3</v>
          </cell>
        </row>
        <row r="6145">
          <cell r="B6145" t="str">
            <v>ПОДВЕС КАБЕЛЬНЫЙ 50*2</v>
          </cell>
        </row>
        <row r="6146">
          <cell r="B6146" t="str">
            <v>ПОДВЕС МЕТАЛ.ДЛЯ КАБЕЛЯ</v>
          </cell>
        </row>
        <row r="6147">
          <cell r="B6147" t="str">
            <v>ПОДВЕС МЕТАЛЛИЧЕСКИЙ КАБЕЛЬНЫЙ</v>
          </cell>
        </row>
        <row r="6148">
          <cell r="B6148" t="str">
            <v>ПОДВЕС ПРЯМОЙ</v>
          </cell>
        </row>
        <row r="6149">
          <cell r="B6149" t="str">
            <v>ПОДВЕСКА ПЕРЕДНЯЯ В СБОРЕ DAMAS</v>
          </cell>
        </row>
        <row r="6150">
          <cell r="B6150" t="str">
            <v>ПОДВОЗ ПИТЬЕВОЙ ВОДЫ</v>
          </cell>
        </row>
        <row r="6151">
          <cell r="B6151" t="str">
            <v>ПОДГ.ОТЧ.ВОЗД.ДЕЯТ.ПРЕДПР.НА ОКР.СРЕДУ</v>
          </cell>
        </row>
        <row r="6152">
          <cell r="B6152" t="str">
            <v>ПОДГОТОВКА КАДРОВ-НЕРАБОТНИКОВ ОБЩЕСТВА</v>
          </cell>
        </row>
        <row r="6153">
          <cell r="B6153" t="str">
            <v>ПОДГОТОВКА КАДРОВ-РАБОТНИКОВ ОБЩЕСТВА</v>
          </cell>
        </row>
        <row r="6154">
          <cell r="B6154" t="str">
            <v>ПОДДЕРЖКА/ПРЕДОСТАВЛ.ЭЛ.ПОЧТОВОГО АДРЕСА</v>
          </cell>
        </row>
        <row r="6155">
          <cell r="B6155" t="str">
            <v>ПОДДОН ДУШЕВОЙ</v>
          </cell>
        </row>
        <row r="6156">
          <cell r="B6156" t="str">
            <v>ПОДКРЫЛКИ ЗАЩИТНЫЕ А/М</v>
          </cell>
        </row>
        <row r="6157">
          <cell r="B6157" t="str">
            <v>ПОДЛОЖКА ДЛЯ ЛАМИНАТА</v>
          </cell>
        </row>
        <row r="6158">
          <cell r="B6158" t="str">
            <v>ПОДНОС</v>
          </cell>
        </row>
        <row r="6159">
          <cell r="B6159" t="str">
            <v>ПОДОГРЕВАТЕЛЬ 2Р4А2-2200</v>
          </cell>
        </row>
        <row r="6160">
          <cell r="B6160" t="str">
            <v>ПОДОГРЕВАТЕЛЬ 2Р4А2-2200 Д/Е18МА3</v>
          </cell>
        </row>
        <row r="6161">
          <cell r="B6161" t="str">
            <v>ПОДОГРЕВАТЕЛЬ RO403/00 С МОНТАЖ.ЧАСТ.ДГА</v>
          </cell>
        </row>
        <row r="6162">
          <cell r="B6162" t="str">
            <v>ПОДОГРЕВАТЕЛЬ Д/1Е18МАЗ-Е18-2200-04</v>
          </cell>
        </row>
        <row r="6163">
          <cell r="B6163" t="str">
            <v>ПОДОГРЕВАТЕЛЬ ДЛЯ ДГА-48А (ДГА-24А)</v>
          </cell>
        </row>
        <row r="6164">
          <cell r="B6164" t="str">
            <v>ПОДОКОННИК ИЗ МЕТАЛЛОПЛАСТИКА</v>
          </cell>
        </row>
        <row r="6165">
          <cell r="B6165" t="str">
            <v>ПОДОКОННИК ИЗ ПВХ</v>
          </cell>
        </row>
        <row r="6166">
          <cell r="B6166" t="str">
            <v>ПОДПИСКА 1</v>
          </cell>
        </row>
        <row r="6167">
          <cell r="B6167" t="str">
            <v>ПОДПИСКА 2</v>
          </cell>
        </row>
        <row r="6168">
          <cell r="B6168" t="str">
            <v>ПОДРОЗЕТНИК</v>
          </cell>
        </row>
        <row r="6169">
          <cell r="B6169" t="str">
            <v>ПОДСТАВКА</v>
          </cell>
        </row>
        <row r="6170">
          <cell r="B6170" t="str">
            <v>ПОДСТАВКА ДЛЯ БУМАГ С ЛОГОТИПОМ</v>
          </cell>
        </row>
        <row r="6171">
          <cell r="B6171" t="str">
            <v>ПОДСТАВКА ДЛЯ НОГ</v>
          </cell>
        </row>
        <row r="6172">
          <cell r="B6172" t="str">
            <v>ПОДСТАВКА ПОД НОУТБУК</v>
          </cell>
        </row>
        <row r="6173">
          <cell r="B6173" t="str">
            <v>ПОДСТАВКА ПОД ОГНЕТУШИТЕЛЬ</v>
          </cell>
        </row>
        <row r="6174">
          <cell r="B6174" t="str">
            <v>ПОДСТАКАННИК</v>
          </cell>
        </row>
        <row r="6175">
          <cell r="B6175" t="str">
            <v>ПОДУШКА</v>
          </cell>
        </row>
        <row r="6176">
          <cell r="B6176" t="str">
            <v>ПОДУШКА АМОРТИЗ.ДВИГАТЕЛЯ Д/ДГА ЕА 4Е</v>
          </cell>
        </row>
        <row r="6177">
          <cell r="B6177" t="str">
            <v>ПОДУШКА АМОРТИЗАТОРА ДЛЯ ДГА 1Е 10МАЗ</v>
          </cell>
        </row>
        <row r="6178">
          <cell r="B6178" t="str">
            <v>ПОДУШКА ДВИГАТЕЛЯ УАЗ</v>
          </cell>
        </row>
        <row r="6179">
          <cell r="B6179" t="str">
            <v>ПОДУШКА ПЕРЕД.АМОРТИЗ.DAMAS</v>
          </cell>
        </row>
        <row r="6180">
          <cell r="B6180" t="str">
            <v>ПОДУШКА ПОДРЕССОРНАЯ УАЗ</v>
          </cell>
        </row>
        <row r="6181">
          <cell r="B6181" t="str">
            <v>ПОДУШКА ШТЕМПЕЛЬНАЯ</v>
          </cell>
        </row>
        <row r="6182">
          <cell r="B6182" t="str">
            <v>ПОДШИПНИК 201 ВАЗ</v>
          </cell>
        </row>
        <row r="6183">
          <cell r="B6183" t="str">
            <v>ПОДШИПНИК 207</v>
          </cell>
        </row>
        <row r="6184">
          <cell r="B6184" t="str">
            <v>ПОДШИПНИК 302 ВАЗ 2101</v>
          </cell>
        </row>
        <row r="6185">
          <cell r="B6185" t="str">
            <v>ПОДШИПНИК 60202</v>
          </cell>
        </row>
        <row r="6186">
          <cell r="B6186" t="str">
            <v>ПОДШИПНИК 7510 УАЗ</v>
          </cell>
        </row>
        <row r="6187">
          <cell r="B6187" t="str">
            <v>ПОДШИПНИК ВАЗ</v>
          </cell>
        </row>
        <row r="6188">
          <cell r="B6188" t="str">
            <v>ПОДШИПНИК ВЫЖИМНОЙ ВАЗ</v>
          </cell>
        </row>
        <row r="6189">
          <cell r="B6189" t="str">
            <v>ПОДШИПНИК ВЫЖИМНОЙ ГАЗ</v>
          </cell>
        </row>
        <row r="6190">
          <cell r="B6190" t="str">
            <v>ПОДШИПНИК ВЫЖИМНОЙ ЗИЛ</v>
          </cell>
        </row>
        <row r="6191">
          <cell r="B6191" t="str">
            <v>ПОДШИПНИК ВЫЖИМНОЙ МУФТЫ СЦЕПЛЕНИЯ КАМАЗ</v>
          </cell>
        </row>
        <row r="6192">
          <cell r="B6192" t="str">
            <v>ПОДШИПНИК ВЫЖИМНОЙ СЦЕПЛЕНИЯ УАЗ</v>
          </cell>
        </row>
        <row r="6193">
          <cell r="B6193" t="str">
            <v>ПОДШИПНИК ОПОРНЫЙ ЗИЛ</v>
          </cell>
        </row>
        <row r="6194">
          <cell r="B6194" t="str">
            <v>ПОДШИПНИК СТУПИЦЫ ЗАДНИЙ, ЛЕГК.АВТОМ.</v>
          </cell>
        </row>
        <row r="6195">
          <cell r="B6195" t="str">
            <v>ПОДШИПНИК СТУПИЦЫ КОЛЕСА TOYOTA HI ACE</v>
          </cell>
        </row>
        <row r="6196">
          <cell r="B6196" t="str">
            <v>ПОДШИПНИК УАЗ</v>
          </cell>
        </row>
        <row r="6197">
          <cell r="B6197" t="str">
            <v>ПОДШИПНИК ХВОСТОВИКА БКМ МТЗ-82</v>
          </cell>
        </row>
        <row r="6198">
          <cell r="B6198" t="str">
            <v>ПОДШИПНИКИ РАЗНЫЕ</v>
          </cell>
        </row>
        <row r="6199">
          <cell r="B6199" t="str">
            <v>ПОДШЛЕМНИК</v>
          </cell>
        </row>
        <row r="6200">
          <cell r="B6200" t="str">
            <v>ПОКРЫВАЛО</v>
          </cell>
        </row>
        <row r="6201">
          <cell r="B6201" t="str">
            <v>ПОКРЫТИЕ АНТИКОРРОЗИЙНОЕ</v>
          </cell>
        </row>
        <row r="6202">
          <cell r="B6202" t="str">
            <v>ПОКРЫТИЕ НАПОЛЬНОЕ</v>
          </cell>
        </row>
        <row r="6203">
          <cell r="B6203" t="str">
            <v>ПОКРЫШКА DAEWOO NEXIA</v>
          </cell>
        </row>
        <row r="6204">
          <cell r="B6204" t="str">
            <v>ПОКРЫШКА DAMAS</v>
          </cell>
        </row>
        <row r="6205">
          <cell r="B6205" t="str">
            <v>ПОКРЫШКА TOYOTA CAMRY</v>
          </cell>
        </row>
        <row r="6206">
          <cell r="B6206" t="str">
            <v>ПОКРЫШКА TOYOTA COROLLA</v>
          </cell>
        </row>
        <row r="6207">
          <cell r="B6207" t="str">
            <v>ПОКРЫШКА TOYOTA HI ACE</v>
          </cell>
        </row>
        <row r="6208">
          <cell r="B6208" t="str">
            <v>ПОКРЫШКА В СБОРЕ 6.50 -10 НА АВТОПОГРУЗЧ</v>
          </cell>
        </row>
        <row r="6209">
          <cell r="B6209" t="str">
            <v>ПОКРЫШКА В СБОРЕ 8.15/65-15 НА АВТОПОГР.</v>
          </cell>
        </row>
        <row r="6210">
          <cell r="B6210" t="str">
            <v>ПОКРЫШКА ВАЗ-2106</v>
          </cell>
        </row>
        <row r="6211">
          <cell r="B6211" t="str">
            <v>ПОКРЫШКА ВАЗ-2107</v>
          </cell>
        </row>
        <row r="6212">
          <cell r="B6212" t="str">
            <v>ПОКРЫШКА ВАЗ-21213</v>
          </cell>
        </row>
        <row r="6213">
          <cell r="B6213" t="str">
            <v>ПОКРЫШКА ВАЗ-21310</v>
          </cell>
        </row>
        <row r="6214">
          <cell r="B6214" t="str">
            <v>ПОКРЫШКА ГАЗ-3110</v>
          </cell>
        </row>
        <row r="6215">
          <cell r="B6215" t="str">
            <v>ПОКРЫШКА ГАЗ-31105</v>
          </cell>
        </row>
        <row r="6216">
          <cell r="B6216" t="str">
            <v>ПОКРЫШКА ГАЗ-3221</v>
          </cell>
        </row>
        <row r="6217">
          <cell r="B6217" t="str">
            <v>ПОКРЫШКА ГАЗ-3302</v>
          </cell>
        </row>
        <row r="6218">
          <cell r="B6218" t="str">
            <v>ПОКРЫШКА ГАЗ-53</v>
          </cell>
        </row>
        <row r="6219">
          <cell r="B6219" t="str">
            <v>ПОКРЫШКА ГАЗ-66</v>
          </cell>
        </row>
        <row r="6220">
          <cell r="B6220" t="str">
            <v>ПОКРЫШКА ЗАДНЯЯ МТЗ</v>
          </cell>
        </row>
        <row r="6221">
          <cell r="B6221" t="str">
            <v>ПОКРЫШКА ЗИЛ-130</v>
          </cell>
        </row>
        <row r="6222">
          <cell r="B6222" t="str">
            <v>ПОКРЫШКА КАМАЗ</v>
          </cell>
        </row>
        <row r="6223">
          <cell r="B6223" t="str">
            <v>ПОКРЫШКА ПЕРЕДНЯЯ МТЗ</v>
          </cell>
        </row>
        <row r="6224">
          <cell r="B6224" t="str">
            <v>ПОКРЫШКА ПРИЦЕПА ПТС</v>
          </cell>
        </row>
        <row r="6225">
          <cell r="B6225" t="str">
            <v>ПОКРЫШКА УАЗ</v>
          </cell>
        </row>
        <row r="6226">
          <cell r="B6226" t="str">
            <v>ПОЛИВ ЗЕЛЕНЫХ НАСАЖДЕНИЙ</v>
          </cell>
        </row>
        <row r="6227">
          <cell r="B6227" t="str">
            <v>ПОЛИГАЛЬ</v>
          </cell>
        </row>
        <row r="6228">
          <cell r="B6228" t="str">
            <v>ПОЛИК ДЕРЕВЯННЫЙ</v>
          </cell>
        </row>
        <row r="6229">
          <cell r="B6229" t="str">
            <v>ПОЛИРОЛЬ</v>
          </cell>
        </row>
        <row r="6230">
          <cell r="B6230" t="str">
            <v>ПОЛИСПАС L-20М</v>
          </cell>
        </row>
        <row r="6231">
          <cell r="B6231" t="str">
            <v>ПОЛКА ДЛЯ СТОЙКИ/ШКАФА 19"</v>
          </cell>
        </row>
        <row r="6232">
          <cell r="B6232" t="str">
            <v>ПОЛКА ДЛЯ УКЛАДКИ ЗАПАСА ПАТЧКОРДОВ</v>
          </cell>
        </row>
        <row r="6233">
          <cell r="B6233" t="str">
            <v>ПОЛКА МОНТАЖНАЯ 19"</v>
          </cell>
        </row>
        <row r="6234">
          <cell r="B6234" t="str">
            <v>ПОЛКА ОПТ. НP 14402 НА 144 ВОЛОКОН</v>
          </cell>
        </row>
        <row r="6235">
          <cell r="B6235" t="str">
            <v>ПОЛКА ОПТ.FC/APC НА 12 ОПТ.ВОЛОКОН SM</v>
          </cell>
        </row>
        <row r="6236">
          <cell r="B6236" t="str">
            <v>ПОЛКА ОПТ.FC/APC НА 24 ОПТ.ВОЛОКОН SM</v>
          </cell>
        </row>
        <row r="6237">
          <cell r="B6237" t="str">
            <v>ПОЛКА ОПТ.FC/APC НА 8 ОПТ.ВОЛОКОН SM</v>
          </cell>
        </row>
        <row r="6238">
          <cell r="B6238" t="str">
            <v>ПОЛКА ОПТ.FC/UPC НА 12 ОПТ.ВОЛОКОН SM</v>
          </cell>
        </row>
        <row r="6239">
          <cell r="B6239" t="str">
            <v>ПОЛКА ОПТ.FC/UPC НА 24 ОПТ.ВОЛОКОН SM</v>
          </cell>
        </row>
        <row r="6240">
          <cell r="B6240" t="str">
            <v>ПОЛКА ОПТ.FC/UPC НА 48 ОПТ.ВОЛОКОН SM</v>
          </cell>
        </row>
        <row r="6241">
          <cell r="B6241" t="str">
            <v>ПОЛКА ОПТ.FC/UPC НА 8 ОПТ.ВОЛОКОН SM</v>
          </cell>
        </row>
        <row r="6242">
          <cell r="B6242" t="str">
            <v>ПОЛКА ОПТ.FC/UPC НА 96 ВОЛОКОН</v>
          </cell>
        </row>
        <row r="6243">
          <cell r="B6243" t="str">
            <v>ПОЛКА ОПТ.RP 2401-1U-SC-8SM-SC/SPC-8-К-Г</v>
          </cell>
        </row>
        <row r="6244">
          <cell r="B6244" t="str">
            <v>ПОЛКА ОПТ.RP 2403-1U-FC-16-SM-FC/SPC-16-</v>
          </cell>
        </row>
        <row r="6245">
          <cell r="B6245" t="str">
            <v>ПОЛКА ОПТ.RP2403-1U-FC-8-SM-FC/SPC-8-KГ</v>
          </cell>
        </row>
        <row r="6246">
          <cell r="B6246" t="str">
            <v>ПОЛКА ОПТ.RP2405-1U-FC 24-SM-FC/SPC-24-K</v>
          </cell>
        </row>
        <row r="6247">
          <cell r="B6247" t="str">
            <v>ПОЛКА ОПТ.SC/APC НА 24 ОПТ.ВОЛОКОН SM</v>
          </cell>
        </row>
        <row r="6248">
          <cell r="B6248" t="str">
            <v>ПОЛКА ОПТ.SC/APC НА 48 ОПТ.ВОЛОКОН SM</v>
          </cell>
        </row>
        <row r="6249">
          <cell r="B6249" t="str">
            <v>ПОЛКА ОПТ.SC/APC НА 8 ОПТ.ВОЛОКОН SM</v>
          </cell>
        </row>
        <row r="6250">
          <cell r="B6250" t="str">
            <v>ПОЛКА ОПТ.SC/UPC НА 24 ОПТ.ВОЛОКОН SM</v>
          </cell>
        </row>
        <row r="6251">
          <cell r="B6251" t="str">
            <v>ПОЛКА ОПТ.SC/UPC НА 96 ВОЛОКОН</v>
          </cell>
        </row>
        <row r="6252">
          <cell r="B6252" t="str">
            <v>ПОЛКА ОПТ.SC/АPC НА 96 ОПТ.ВОЛОКОН SM</v>
          </cell>
        </row>
        <row r="6253">
          <cell r="B6253" t="str">
            <v>ПОЛКА ОПТ.Д/ОДНОМОД.8 ВОЛОКОН.КАБ</v>
          </cell>
        </row>
        <row r="6254">
          <cell r="B6254" t="str">
            <v>ПОЛКА ОПТИЧ. СТАНЦ. НА 144 ПОРТА</v>
          </cell>
        </row>
        <row r="6255">
          <cell r="B6255" t="str">
            <v>ПОЛКА ОПТИЧЕС. FS НА 4 ОПТ.ВОЛОКОН</v>
          </cell>
        </row>
        <row r="6256">
          <cell r="B6256" t="str">
            <v>ПОЛКА ОПТИЧЕС. LC НА 24 ОПТ.ВОЛОКОН SM</v>
          </cell>
        </row>
        <row r="6257">
          <cell r="B6257" t="str">
            <v>ПОЛКА ОПТИЧЕС. LC НА 48 ОПТ.ВОЛОКОН SM</v>
          </cell>
        </row>
        <row r="6258">
          <cell r="B6258" t="str">
            <v>ПОЛКА ОПТИЧЕС. RP-2405-1U-FC-8-SM-FC/SPC</v>
          </cell>
        </row>
        <row r="6259">
          <cell r="B6259" t="str">
            <v>ПОЛКА ОПТИЧЕСКАЯ RP 14401-4U-SC-144-SM</v>
          </cell>
        </row>
        <row r="6260">
          <cell r="B6260" t="str">
            <v>ПОЛКА ОПТИЧЕСКАЯ RP 4803-2U-SC-48-SM-SC/</v>
          </cell>
        </row>
        <row r="6261">
          <cell r="B6261" t="str">
            <v>ПОЛКА ОПТИЧЕСКАЯ ДО 100КГ</v>
          </cell>
        </row>
        <row r="6262">
          <cell r="B6262" t="str">
            <v>ПОЛКА ОПТИЧЕСКАЯ НА 16 ПОРТ.1U</v>
          </cell>
        </row>
        <row r="6263">
          <cell r="B6263" t="str">
            <v>ПОЛКА ОПТИЧЕСКОГО КРОССА НА 24 ВОЛОКНА</v>
          </cell>
        </row>
        <row r="6264">
          <cell r="B6264" t="str">
            <v>ПОЛКА ПЛАСТМАССОВАЯ</v>
          </cell>
        </row>
        <row r="6265">
          <cell r="B6265" t="str">
            <v>ПОЛКА ПРОМЕЖУТОЧНАЯ</v>
          </cell>
        </row>
        <row r="6266">
          <cell r="B6266" t="str">
            <v>ПОЛКА РАСШИРЕНИЯ EXT-2U</v>
          </cell>
        </row>
        <row r="6267">
          <cell r="B6267" t="str">
            <v>ПОЛКА СПЛИТТЕРНАЯ</v>
          </cell>
        </row>
        <row r="6268">
          <cell r="B6268" t="str">
            <v>ПОЛОГ</v>
          </cell>
        </row>
        <row r="6269">
          <cell r="B6269" t="str">
            <v>ПОЛОСА СТАЛЬНАЯ 50*5</v>
          </cell>
        </row>
        <row r="6270">
          <cell r="B6270" t="str">
            <v>ПОЛОСКА ПРЯЖКА</v>
          </cell>
        </row>
        <row r="6271">
          <cell r="B6271" t="str">
            <v>ПОЛОСКА ПРЯЖКА РАЗНАЯ</v>
          </cell>
        </row>
        <row r="6272">
          <cell r="B6272" t="str">
            <v>ПОЛОТЕНЦЕ БУМАЖНОЕ 1</v>
          </cell>
        </row>
        <row r="6273">
          <cell r="B6273" t="str">
            <v>ПОЛОТЕНЦЕ БУМАЖНОЕ 2</v>
          </cell>
        </row>
        <row r="6274">
          <cell r="B6274" t="str">
            <v>ПОЛОТЕНЦЕ ВАФЕЛЬНОЕ</v>
          </cell>
        </row>
        <row r="6275">
          <cell r="B6275" t="str">
            <v>ПОЛОТЕНЦЕ МАХРОВОЕ</v>
          </cell>
        </row>
        <row r="6276">
          <cell r="B6276" t="str">
            <v>ПОЛОТЕНЦЕДЕРЖАТЕЛЬ</v>
          </cell>
        </row>
        <row r="6277">
          <cell r="B6277" t="str">
            <v>ПОЛОТНО  ПРОТИВОПОЖАРНОЕ ПП-600</v>
          </cell>
        </row>
        <row r="6278">
          <cell r="B6278" t="str">
            <v>ПОЛОТНО БАННЕРНОЕ</v>
          </cell>
        </row>
        <row r="6279">
          <cell r="B6279" t="str">
            <v>ПОЛОТНО ДЛЯ БЕНЗОПИЛЫ</v>
          </cell>
        </row>
        <row r="6280">
          <cell r="B6280" t="str">
            <v>ПОЛОТНО ДЛЯ ЭЛЕКТРОЛОБЗИКА</v>
          </cell>
        </row>
        <row r="6281">
          <cell r="B6281" t="str">
            <v>ПОЛОТНО НЕТКАННОЕ</v>
          </cell>
        </row>
        <row r="6282">
          <cell r="B6282" t="str">
            <v>ПОЛОТНО НОЖОВОЧНОЕ</v>
          </cell>
        </row>
        <row r="6283">
          <cell r="B6283" t="str">
            <v>ПОЛОТНО НОЖОВОЧНОЕ ПО МЕТАЛЛУ 1</v>
          </cell>
        </row>
        <row r="6284">
          <cell r="B6284" t="str">
            <v>ПОЛОТНО НОЖОВОЧНОЕ ПО МЕТАЛЛУ</v>
          </cell>
        </row>
        <row r="6285">
          <cell r="B6285" t="str">
            <v>ПОЛОТНО ОБТИРОЧНОЕ</v>
          </cell>
        </row>
        <row r="6286">
          <cell r="B6286" t="str">
            <v>ПОЛОТНО ПО МЕТАЛЛУ</v>
          </cell>
        </row>
        <row r="6287">
          <cell r="B6287" t="str">
            <v>ПОЛОТНО РЕЖУЩЕЕ ДЛЯ СУЧКОРЕЗА</v>
          </cell>
        </row>
        <row r="6288">
          <cell r="B6288" t="str">
            <v>ПОЛОТНО ФИЛЬТРОВАЛЬНОЕ СТ15-20 2*20М</v>
          </cell>
        </row>
        <row r="6289">
          <cell r="B6289" t="str">
            <v>ПОЛОЧКА</v>
          </cell>
        </row>
        <row r="6290">
          <cell r="B6290" t="str">
            <v>ПОЛУБОТИНКИ</v>
          </cell>
        </row>
        <row r="6291">
          <cell r="B6291" t="str">
            <v>ПОЛУБОТИНКИ КОЖАНЫЕ С ПОДНОСКОМ</v>
          </cell>
        </row>
        <row r="6292">
          <cell r="B6292" t="str">
            <v>ПОЛУБОТИНКИ ЛЕТНИЕ</v>
          </cell>
        </row>
        <row r="6293">
          <cell r="B6293" t="str">
            <v>ПОЛУКОЛОДЕЦ Ж/Б ККС-2 С ЛЮКОМ</v>
          </cell>
        </row>
        <row r="6294">
          <cell r="B6294" t="str">
            <v>ПОЛУКОМБИНЕЗОН</v>
          </cell>
        </row>
        <row r="6295">
          <cell r="B6295" t="str">
            <v>ПОЛУКОМБИНЕЗОН ЛЕТНИЙ Х/Б</v>
          </cell>
        </row>
        <row r="6296">
          <cell r="B6296" t="str">
            <v>ПОЛУКОМБИНЕЗОН С УТЕПЛИТЕЛЕМ</v>
          </cell>
        </row>
        <row r="6297">
          <cell r="B6297" t="str">
            <v>ПОЛУОСЬ ЗАДНЕГО МОСТА DAMAS</v>
          </cell>
        </row>
        <row r="6298">
          <cell r="B6298" t="str">
            <v>ПОЛУОСЬ ЗАДНЕГО МОСТА ВАЗ-2106</v>
          </cell>
        </row>
        <row r="6299">
          <cell r="B6299" t="str">
            <v>ПОЛУОСЬ ЗАДНЕГО МОСТА ВАЗ-21213</v>
          </cell>
        </row>
        <row r="6300">
          <cell r="B6300" t="str">
            <v>ПОЛУОСЬ ЗАДНЕГО МОСТА ГАЗ-3110</v>
          </cell>
        </row>
        <row r="6301">
          <cell r="B6301" t="str">
            <v>ПОЛУОСЬ ЗАДНЕГО МОСТА ГАЗ-3302</v>
          </cell>
        </row>
        <row r="6302">
          <cell r="B6302" t="str">
            <v>ПОЛУОСЬ ЗАДНЕГО МОСТА ГАЗ-53</v>
          </cell>
        </row>
        <row r="6303">
          <cell r="B6303" t="str">
            <v>ПОЛУОСЬ ЗАДНЕГО МОСТА КАМАЗ</v>
          </cell>
        </row>
        <row r="6304">
          <cell r="B6304" t="str">
            <v>ПОЛУОСЬ ЗАДНЕГО МОСТА ЛЕГ.АВТОМ.</v>
          </cell>
        </row>
        <row r="6305">
          <cell r="B6305" t="str">
            <v>ПОЛУОСЬ ЗАДНЕГО МОСТА МТЗ</v>
          </cell>
        </row>
        <row r="6306">
          <cell r="B6306" t="str">
            <v>ПОЛУОСЬ ЗАДНЕГО МОСТА УАЗ</v>
          </cell>
        </row>
        <row r="6307">
          <cell r="B6307" t="str">
            <v>ПОЛУОСЬ СРЕДНЕГО МОСТА ЗИЛ-131</v>
          </cell>
        </row>
        <row r="6308">
          <cell r="B6308" t="str">
            <v>ПОЛУОТВОД</v>
          </cell>
        </row>
        <row r="6309">
          <cell r="B6309" t="str">
            <v>ПОЛУСАПОГИ МУЖСКИЕ</v>
          </cell>
        </row>
        <row r="6310">
          <cell r="B6310" t="str">
            <v>ПОМИДОРЫ СВЕЖИЕ</v>
          </cell>
        </row>
        <row r="6311">
          <cell r="B6311" t="str">
            <v>ПОМПА ДЛЯ АВТОМАШИН</v>
          </cell>
        </row>
        <row r="6312">
          <cell r="B6312" t="str">
            <v>ПОМПА ДЛЯ ДГА</v>
          </cell>
        </row>
        <row r="6313">
          <cell r="B6313" t="str">
            <v>ПОМПА СИСТ.ОХЛАЖД. ДВИГАТЕЛЯ LDW 1404GSE</v>
          </cell>
        </row>
        <row r="6314">
          <cell r="B6314" t="str">
            <v>ПОМПА СИСТЕМЫ ОХЛАЖ. ДВИГ. BF6M1013E</v>
          </cell>
        </row>
        <row r="6315">
          <cell r="B6315" t="str">
            <v>ПОМПА СИСТЕМЫ ОХЛАЖД. ДВИГ. BF6M1015C</v>
          </cell>
        </row>
        <row r="6316">
          <cell r="B6316" t="str">
            <v>ПОПЛАВОК</v>
          </cell>
        </row>
        <row r="6317">
          <cell r="B6317" t="str">
            <v>ПОРОЛОН</v>
          </cell>
        </row>
        <row r="6318">
          <cell r="B6318" t="str">
            <v>ПОРОШОК СТИРАЛЬНЫЙ</v>
          </cell>
        </row>
        <row r="6319">
          <cell r="B6319" t="str">
            <v>ПОРОШОК СТИРАЛЬНЫЙ АВТОМАТ</v>
          </cell>
        </row>
        <row r="6320">
          <cell r="B6320" t="str">
            <v>ПОРТМОНЕ</v>
          </cell>
        </row>
        <row r="6321">
          <cell r="B6321" t="str">
            <v>ПОРТМОНЕ ДОРОЖНОЕ (РЕКЛАМА)</v>
          </cell>
        </row>
        <row r="6322">
          <cell r="B6322" t="str">
            <v>ПОРТМОНЕ ЖЕНСКОЕ</v>
          </cell>
        </row>
        <row r="6323">
          <cell r="B6323" t="str">
            <v>ПОРТМОНЕ МУЖСКОЕ</v>
          </cell>
        </row>
        <row r="6324">
          <cell r="B6324" t="str">
            <v>ПОРТРЕТ</v>
          </cell>
        </row>
        <row r="6325">
          <cell r="B6325" t="str">
            <v>ПОРТФЕЛЬ</v>
          </cell>
        </row>
        <row r="6326">
          <cell r="B6326" t="str">
            <v>ПОРТФЕЛЬ ИЗ КОЖЗАМЕНИТЕЛЯ</v>
          </cell>
        </row>
        <row r="6327">
          <cell r="B6327" t="str">
            <v>ПОРТФЕЛЬ ИЗ ПЛАСТИКА</v>
          </cell>
        </row>
        <row r="6328">
          <cell r="B6328" t="str">
            <v>ПОРТФЕЛЬ КОЖАННЫЙ</v>
          </cell>
        </row>
        <row r="6329">
          <cell r="B6329" t="str">
            <v>ПОРШЕНЬ DAMAS</v>
          </cell>
        </row>
        <row r="6330">
          <cell r="B6330" t="str">
            <v>ПОРШЕНЬ ВАЗ-2106</v>
          </cell>
        </row>
        <row r="6331">
          <cell r="B6331" t="str">
            <v>ПОРШЕНЬ ВАЗ-21213</v>
          </cell>
        </row>
        <row r="6332">
          <cell r="B6332" t="str">
            <v>ПОРШЕНЬ ГАЗ-3221</v>
          </cell>
        </row>
        <row r="6333">
          <cell r="B6333" t="str">
            <v>ПОРШЕНЬ ГАЗ-3302</v>
          </cell>
        </row>
        <row r="6334">
          <cell r="B6334" t="str">
            <v>ПОРШЕНЬ ГАЗ-3307</v>
          </cell>
        </row>
        <row r="6335">
          <cell r="B6335" t="str">
            <v>ПОРШЕНЬ ГАЗ-53</v>
          </cell>
        </row>
        <row r="6336">
          <cell r="B6336" t="str">
            <v>ПОРШЕНЬ ДВИГАТЕЛЯ ЛЕГК.АВТОМ.</v>
          </cell>
        </row>
        <row r="6337">
          <cell r="B6337" t="str">
            <v>ПОРШЕНЬ КАМАЗ</v>
          </cell>
        </row>
        <row r="6338">
          <cell r="B6338" t="str">
            <v>ПОРШЕНЬ КОМПРЕССОРА</v>
          </cell>
        </row>
        <row r="6339">
          <cell r="B6339" t="str">
            <v>ПОРШЕНЬ УАЗ</v>
          </cell>
        </row>
        <row r="6340">
          <cell r="B6340" t="str">
            <v>ПОСЕЩЕНИЕ КОНФЕРЕНЦИЙ,СЕМИНАРОВ,ФОРУМОВ</v>
          </cell>
        </row>
        <row r="6341">
          <cell r="B6341" t="str">
            <v>ПОСЕЩЕНИЕ НАЦПАРКА</v>
          </cell>
        </row>
        <row r="6342">
          <cell r="B6342" t="str">
            <v>ПОСЕЩЕНИЕ ПРИРОДНЫХ ЗАПОВЕДНИКОВ</v>
          </cell>
        </row>
        <row r="6343">
          <cell r="B6343" t="str">
            <v>ПОСТЕР</v>
          </cell>
        </row>
        <row r="6344">
          <cell r="B6344" t="str">
            <v>ПОСТИКИ 38*51ММ</v>
          </cell>
        </row>
        <row r="6345">
          <cell r="B6345" t="str">
            <v>ПОСТИКИ 76*76ММ</v>
          </cell>
        </row>
        <row r="6346">
          <cell r="B6346" t="str">
            <v>ПОСТИКИ-ФЛАЖКИ</v>
          </cell>
        </row>
        <row r="6347">
          <cell r="B6347" t="str">
            <v>ПОСТРОЕНИЕ ЛОКАЛЬНЫХ И АНАЛОГИЧНЫХ СЕТЕЙ</v>
          </cell>
        </row>
        <row r="6348">
          <cell r="B6348" t="str">
            <v>ПОТОЛОК НАТЯЖНОЙ</v>
          </cell>
        </row>
        <row r="6349">
          <cell r="B6349" t="str">
            <v>ПОТОЛОК ПОДВЕСНОЙ</v>
          </cell>
        </row>
        <row r="6350">
          <cell r="B6350" t="str">
            <v>ПОЧВОСМЕСЬ УНИВЕРСАЛЬНАЯ</v>
          </cell>
        </row>
        <row r="6351">
          <cell r="B6351" t="str">
            <v>ПОЧТОВЫЕ УСЛУГИ МЕЖДУНАРОДНЫЕ</v>
          </cell>
        </row>
        <row r="6352">
          <cell r="B6352" t="str">
            <v>ПОЧТОВЫЕ УСЛУГИ ПО РК</v>
          </cell>
        </row>
        <row r="6353">
          <cell r="B6353" t="str">
            <v>ПОЯС МОНТАЖНЫЙ</v>
          </cell>
        </row>
        <row r="6354">
          <cell r="B6354" t="str">
            <v>ПОЯС МОНТЕРСКИЙ</v>
          </cell>
        </row>
        <row r="6355">
          <cell r="B6355" t="str">
            <v>ПОЯС СПАСАТЕЛЬНЫЙ</v>
          </cell>
        </row>
        <row r="6356">
          <cell r="B6356" t="str">
            <v>ПР ЩИТ РАСПРЕДЕЛИТЕЛЬНЫЙ</v>
          </cell>
        </row>
        <row r="6357">
          <cell r="B6357" t="str">
            <v>ПРАВИЛА ОБСЛУЖ.РЕМ.ЛИНИЙ КАБ.И ВОЗД</v>
          </cell>
        </row>
        <row r="6358">
          <cell r="B6358" t="str">
            <v>ПРАЙМЕР</v>
          </cell>
        </row>
        <row r="6359">
          <cell r="B6359" t="str">
            <v>ПРЕДОХРАНИТЕЛЬ 1</v>
          </cell>
        </row>
        <row r="6360">
          <cell r="B6360" t="str">
            <v>ПРЕДОХРАНИТЕЛЬ</v>
          </cell>
        </row>
        <row r="6361">
          <cell r="B6361" t="str">
            <v>ПРЕДОХРАНИТЕЛЬ 10 КВ 20А</v>
          </cell>
        </row>
        <row r="6362">
          <cell r="B6362" t="str">
            <v>ПРЕДОХРАНИТЕЛЬ 10КВ</v>
          </cell>
        </row>
        <row r="6363">
          <cell r="B6363" t="str">
            <v>ПРЕДОХРАНИТЕЛЬ 32А</v>
          </cell>
        </row>
        <row r="6364">
          <cell r="B6364" t="str">
            <v>ПРЕДОХРАНИТЕЛЬ DIN46623 125A</v>
          </cell>
        </row>
        <row r="6365">
          <cell r="B6365" t="str">
            <v>ПРЕДОХРАНИТЕЛЬ F4A 1941 400</v>
          </cell>
        </row>
        <row r="6366">
          <cell r="B6366" t="str">
            <v>ПРЕДОХРАНИТЕЛЬ FST 5X20-20A</v>
          </cell>
        </row>
        <row r="6367">
          <cell r="B6367" t="str">
            <v>ПРЕДОХРАНИТЕЛЬ FUSE 13A-20</v>
          </cell>
        </row>
        <row r="6368">
          <cell r="B6368" t="str">
            <v>ПРЕДОХРАНИТЕЛЬ FUSE 20А</v>
          </cell>
        </row>
        <row r="6369">
          <cell r="B6369" t="str">
            <v>ПРЕДОХРАНИТЕЛЬ АВТОМАТ.4А</v>
          </cell>
        </row>
        <row r="6370">
          <cell r="B6370" t="str">
            <v>ПРЕДОХРАНИТЕЛЬ ПН-2 100А</v>
          </cell>
        </row>
        <row r="6371">
          <cell r="B6371" t="str">
            <v>ПРЕДОХРАНИТЕЛЬ ПН-2 250А</v>
          </cell>
        </row>
        <row r="6372">
          <cell r="B6372" t="str">
            <v>ПРЕДСМЕННЫЙ ОСМОТР ВОДИТЕЛЕЙ</v>
          </cell>
        </row>
        <row r="6373">
          <cell r="B6373" t="str">
            <v>ПРЕДСТАВИТЕЛЬСКИЕ РАСХОДЫ В ПРЕД.НОРМЫ</v>
          </cell>
        </row>
        <row r="6374">
          <cell r="B6374" t="str">
            <v>ПРЕДСТАВИТЕЛЬСКИЕ РАСХОДЫ СВЕРХ НОРМЫ</v>
          </cell>
        </row>
        <row r="6375">
          <cell r="B6375" t="str">
            <v>ПРЕОБРАЗОВАТЕЛЬ 13.F4.S3D-3410</v>
          </cell>
        </row>
        <row r="6376">
          <cell r="B6376" t="str">
            <v>ПРЕОБРАЗОВАТЕЛЬ ИЗМЕРИТЕЛЬНЫЙ/~380В/20МА</v>
          </cell>
        </row>
        <row r="6377">
          <cell r="B6377" t="str">
            <v>ПРЕОБРАЗОВАТЕЛЬ ИНТЕРФЕЙСОВ RS422-RS232</v>
          </cell>
        </row>
        <row r="6378">
          <cell r="B6378" t="str">
            <v>ПРЕОБРАЗОВАТЕЛЬ НАПРЯЖЕНИЯ</v>
          </cell>
        </row>
        <row r="6379">
          <cell r="B6379" t="str">
            <v>ПРЕОБРАЗОВАТЕЛЬ ОПТ. LAMBDA PRO 50</v>
          </cell>
        </row>
        <row r="6380">
          <cell r="B6380" t="str">
            <v>ПРЕОБРАЗОВАТЕЛЬ ОПТИЧЕСКИЙ</v>
          </cell>
        </row>
        <row r="6381">
          <cell r="B6381" t="str">
            <v>ПРЕОБРАЗОВАТЕЛЬ РАСХОДА</v>
          </cell>
        </row>
        <row r="6382">
          <cell r="B6382" t="str">
            <v>ПРЕОБРАЗОВАТЕЛЬ УЛЬТРАЗВУКОВОЙ</v>
          </cell>
        </row>
        <row r="6383">
          <cell r="B6383" t="str">
            <v>ПРЕСС ГИДРАВЛИЧЕСКИЙ</v>
          </cell>
        </row>
        <row r="6384">
          <cell r="B6384" t="str">
            <v>ПРЕСС ДЛЯ 10-ПАРНЫХ МОДУЛЕЙ</v>
          </cell>
        </row>
        <row r="6385">
          <cell r="B6385" t="str">
            <v>ПРЕСС ДЛЯ 25-ПАРНЫХ МОДУЛЕЙ</v>
          </cell>
        </row>
        <row r="6386">
          <cell r="B6386" t="str">
            <v>ПРЕСС КЛЕЩИ ГИДРАВЛИЧЕСКИЕ</v>
          </cell>
        </row>
        <row r="6387">
          <cell r="B6387" t="str">
            <v>ПРЕСС-КЛЕЩИ ПКВК-16</v>
          </cell>
        </row>
        <row r="6388">
          <cell r="B6388" t="str">
            <v>ПРЕСС-МЕХАНИЗМ 4021-M2/36</v>
          </cell>
        </row>
        <row r="6389">
          <cell r="B6389" t="str">
            <v>ПРЕССОСТАТ В/Д CAL 24-17.5 BAR</v>
          </cell>
        </row>
        <row r="6390">
          <cell r="B6390" t="str">
            <v>ПРЕССОСТАТ В/Д PS3-BF5 11/16</v>
          </cell>
        </row>
        <row r="6391">
          <cell r="B6391" t="str">
            <v>ПРЕССОСТАТ В/Д PS3-В6S/27.03</v>
          </cell>
        </row>
        <row r="6392">
          <cell r="B6392" t="str">
            <v>ПРЕССОСТАТ Н/Д PS3-АF5 0.3/1.3</v>
          </cell>
        </row>
        <row r="6393">
          <cell r="B6393" t="str">
            <v>ПРИБОР ВПХР</v>
          </cell>
        </row>
        <row r="6394">
          <cell r="B6394" t="str">
            <v>ПРИБОР ДЛЯ МАРКИРОВКИ СКС</v>
          </cell>
        </row>
        <row r="6395">
          <cell r="B6395" t="str">
            <v>ПРИБОР ДОЗИМЕТР-РАДИОМЕТР</v>
          </cell>
        </row>
        <row r="6396">
          <cell r="B6396" t="str">
            <v>ПРИБОР МЕТЕОРОЛОГ.БАРОМЕТР-АНЕРОИД</v>
          </cell>
        </row>
        <row r="6397">
          <cell r="B6397" t="str">
            <v>ПРИБОР ПРИЕМНО-КОНТРОЛЬНЫЙ "ВЭРС-ПК-2"</v>
          </cell>
        </row>
        <row r="6398">
          <cell r="B6398" t="str">
            <v>ПРИБОР СИГНАЛ</v>
          </cell>
        </row>
        <row r="6399">
          <cell r="B6399" t="str">
            <v>ПРИБОР ТРАССОПОИСКОВЫЙ</v>
          </cell>
        </row>
        <row r="6400">
          <cell r="B6400" t="str">
            <v>ПРИБОР УЧЕТА ГАЗА</v>
          </cell>
        </row>
        <row r="6401">
          <cell r="B6401" t="str">
            <v>ПРИВОД CD-ROM</v>
          </cell>
        </row>
        <row r="6402">
          <cell r="B6402" t="str">
            <v>ПРИВОД CD-RW/DVD ВНЕШНИЙ</v>
          </cell>
        </row>
        <row r="6403">
          <cell r="B6403" t="str">
            <v>ПРИВОД DVD-ROM</v>
          </cell>
        </row>
        <row r="6404">
          <cell r="B6404" t="str">
            <v>ПРИВОД DVD-ROM+CD-ROM</v>
          </cell>
        </row>
        <row r="6405">
          <cell r="B6405" t="str">
            <v>ПРИВОД DVD-RW</v>
          </cell>
        </row>
        <row r="6406">
          <cell r="B6406" t="str">
            <v>ПРИВОД LR24</v>
          </cell>
        </row>
        <row r="6407">
          <cell r="B6407" t="str">
            <v>ПРИВОД БЛОКА ТЕРМОФИК. LJ 3005</v>
          </cell>
        </row>
        <row r="6408">
          <cell r="B6408" t="str">
            <v>ПРИВОД ВНЕШНИЙ CD-RW/DVD-ROM USB</v>
          </cell>
        </row>
        <row r="6409">
          <cell r="B6409" t="str">
            <v>ПРИВОД ЛЕВЫЙ В СБОРЕ ВАЗ-21213</v>
          </cell>
        </row>
        <row r="6410">
          <cell r="B6410" t="str">
            <v>ПРИВОД ШНЕКОВ В СБОРЕ БГМ, ЭТЦ</v>
          </cell>
        </row>
        <row r="6411">
          <cell r="B6411" t="str">
            <v>ПРИЕМ, ПЕРЕВОЗ.ДОСТАВ.ОТПР.ВАЖ.ДЕЛОВО</v>
          </cell>
        </row>
        <row r="6412">
          <cell r="B6412" t="str">
            <v>ПРИЕМНИК LNB</v>
          </cell>
        </row>
        <row r="6413">
          <cell r="B6413" t="str">
            <v>ПРИЕМНИК ОПТИЧЕСКИЙ</v>
          </cell>
        </row>
        <row r="6414">
          <cell r="B6414" t="str">
            <v>ПРИЗОВОЙ ФОНД РЕКЛАМНОГО МЕРОПРИЯТИЯ</v>
          </cell>
        </row>
        <row r="6415">
          <cell r="B6415" t="str">
            <v>ПРИМУС</v>
          </cell>
        </row>
        <row r="6416">
          <cell r="B6416" t="str">
            <v>ПРИНТЕР</v>
          </cell>
        </row>
        <row r="6417">
          <cell r="B6417" t="str">
            <v>ПРИНТЕР А4 (ШИРОКИЙ) ДЛЯ ИНФ.КИОСКА</v>
          </cell>
        </row>
        <row r="6418">
          <cell r="B6418" t="str">
            <v>ПРИНТ-КАРТРИДЖ XEROX WCP423/428</v>
          </cell>
        </row>
        <row r="6419">
          <cell r="B6419" t="str">
            <v>ПРИОБРЕТЕНИЕ СТАТИСТ.И ПР.ИНФОРМАЦИИ</v>
          </cell>
        </row>
        <row r="6420">
          <cell r="B6420" t="str">
            <v>ПРИПОЙ МЕДНЫЙ ЛЕГКОПЛ.</v>
          </cell>
        </row>
        <row r="6421">
          <cell r="B6421" t="str">
            <v>ПРИПОЙ ОЛОВЯННЫЙ</v>
          </cell>
        </row>
        <row r="6422">
          <cell r="B6422" t="str">
            <v>ПРИПОЙ ПОС 30</v>
          </cell>
        </row>
        <row r="6423">
          <cell r="B6423" t="str">
            <v>ПРИПОЙ ПОС 40</v>
          </cell>
        </row>
        <row r="6424">
          <cell r="B6424" t="str">
            <v>ПРИПОЙ ПОС 61</v>
          </cell>
        </row>
        <row r="6425">
          <cell r="B6425" t="str">
            <v>ПРИПОЙ ПОС-40</v>
          </cell>
        </row>
        <row r="6426">
          <cell r="B6426" t="str">
            <v>ПРИПОЙ ПОС-60</v>
          </cell>
        </row>
        <row r="6427">
          <cell r="B6427" t="str">
            <v>ПРИПОЙ ПОС61</v>
          </cell>
        </row>
        <row r="6428">
          <cell r="B6428" t="str">
            <v>ПРИПОЙ ТВЕРДЫЙ</v>
          </cell>
        </row>
        <row r="6429">
          <cell r="B6429" t="str">
            <v>ПРИПОЙ ЦОП</v>
          </cell>
        </row>
        <row r="6430">
          <cell r="B6430" t="str">
            <v>ПРИСАДКА К ДИЗ.ТОПЛИВУ</v>
          </cell>
        </row>
        <row r="6431">
          <cell r="B6431" t="str">
            <v>ПРИСОСКА</v>
          </cell>
        </row>
        <row r="6432">
          <cell r="B6432" t="str">
            <v>ПРИСПОСОБЛЕНИЕ Д/УДЕРЖАНИЯ ПРИ СПУСКЕ</v>
          </cell>
        </row>
        <row r="6433">
          <cell r="B6433" t="str">
            <v>ПРИСПОСОБЛЕНИЕ ДЛЯ ПОДЪЕМА ГРУЗА</v>
          </cell>
        </row>
        <row r="6434">
          <cell r="B6434" t="str">
            <v>ПРИСТАВА Ж/Б ПР-0.8</v>
          </cell>
        </row>
        <row r="6435">
          <cell r="B6435" t="str">
            <v>ПРИСТАВА Ж/Б ПТ-0.8</v>
          </cell>
        </row>
        <row r="6436">
          <cell r="B6436" t="str">
            <v>ПРИСТАВКА STB</v>
          </cell>
        </row>
        <row r="6437">
          <cell r="B6437" t="str">
            <v>ПРИСТАВКА ИГРОВАЯ</v>
          </cell>
        </row>
        <row r="6438">
          <cell r="B6438" t="str">
            <v>ПРОБКА РАДИАТОРНАЯ</v>
          </cell>
        </row>
        <row r="6439">
          <cell r="B6439" t="str">
            <v>ПРОВЕД.ВЕРИФ.ОТЧ.ПО ИНВЕНТ.ВЫБР.ПАРН.ГАЗ</v>
          </cell>
        </row>
        <row r="6440">
          <cell r="B6440" t="str">
            <v>ПРОВЕДЕНИЕ АЛЬПИНИСТСКОГО ТУРА</v>
          </cell>
        </row>
        <row r="6441">
          <cell r="B6441" t="str">
            <v>ПРОВЕДЕНИЕ АТТЕСТАЦИЙ</v>
          </cell>
        </row>
        <row r="6442">
          <cell r="B6442" t="str">
            <v>ПРОВЕДЕНИЕ ВЕЛОПРОГУЛКИ ПО МАРШРУТУ</v>
          </cell>
        </row>
        <row r="6443">
          <cell r="B6443" t="str">
            <v>ПРОВЕДЕНИЕ ВОДНОГО СПЛАВА ПО РЕКАМ</v>
          </cell>
        </row>
        <row r="6444">
          <cell r="B6444" t="str">
            <v>ПРОВЕДЕНИЕ ВОСХОЖДЕНИЯ НА ВЕРШИНУ</v>
          </cell>
        </row>
        <row r="6445">
          <cell r="B6445" t="str">
            <v>ПРОВЕДЕНИЕ ВЫЕЗДА В БОТАНИЧЕСКИЙ САД</v>
          </cell>
        </row>
        <row r="6446">
          <cell r="B6446" t="str">
            <v>ПРОВЕДЕНИЕ ВЫСТАВОК, ЗАКАЗ И ИЗГОТОВЛ.</v>
          </cell>
        </row>
        <row r="6447">
          <cell r="B6447" t="str">
            <v>ПРОВЕДЕНИЕ ИСТОРИКО-ПОЗНОВАТЕЛ.ЭКСКУРСИИ</v>
          </cell>
        </row>
        <row r="6448">
          <cell r="B6448" t="str">
            <v>ПРОВЕДЕНИЕ ИТОГОВЫХ СОВЕЩАНИЙ</v>
          </cell>
        </row>
        <row r="6449">
          <cell r="B6449" t="str">
            <v>ПРОВЕДЕНИЕ КОННОЙ ПОЕЗДКИ</v>
          </cell>
        </row>
        <row r="6450">
          <cell r="B6450" t="str">
            <v>ПРОВЕДЕНИЕ КОПОРАТИВНОГО ТИМБИЛДИНГА</v>
          </cell>
        </row>
        <row r="6451">
          <cell r="B6451" t="str">
            <v>ПРОВЕДЕНИЕ ЛЕТНЕЙ СПАРТАКИАДЫ</v>
          </cell>
        </row>
        <row r="6452">
          <cell r="B6452" t="str">
            <v>ПРОВЕДЕНИЕ ЛЕЧЕБНО-ОЗДОР. ОТДЫХА</v>
          </cell>
        </row>
        <row r="6453">
          <cell r="B6453" t="str">
            <v>ПРОВЕДЕНИЕ ЛЕЧЕБНО-ОЗДОРОВ. ОТДЫХА</v>
          </cell>
        </row>
        <row r="6454">
          <cell r="B6454" t="str">
            <v>ПРОВЕДЕНИЕ НЕЗАВИС.ЭКСПЕРТИЗЫ ПСД, НИР</v>
          </cell>
        </row>
        <row r="6455">
          <cell r="B6455" t="str">
            <v>ПРОВЕДЕНИЕ ПЕШЕЙ ПРОГУЛКИ</v>
          </cell>
        </row>
        <row r="6456">
          <cell r="B6456" t="str">
            <v>ПРОВЕДЕНИЕ ПИР</v>
          </cell>
        </row>
        <row r="6457">
          <cell r="B6457" t="str">
            <v>ПРОВЕДЕНИЕ ПИР ПО КАП. РЕМОНТУ</v>
          </cell>
        </row>
        <row r="6458">
          <cell r="B6458" t="str">
            <v>ПРОВЕДЕНИЕ ПОЕЗДКИ В НАЦИОНАЛЬНЫЙ ПАРК</v>
          </cell>
        </row>
        <row r="6459">
          <cell r="B6459" t="str">
            <v>ПРОВЕДЕНИЕ СОРЕВ-ИЯ ПО ЛЕГКОЙ АТЛЕТИКЕ</v>
          </cell>
        </row>
        <row r="6460">
          <cell r="B6460" t="str">
            <v>ПРОВЕДЕНИЕ СОРЕВ-ИЯ ПО СПОРТ.ОРИЕНТ-ИЮ</v>
          </cell>
        </row>
        <row r="6461">
          <cell r="B6461" t="str">
            <v>ПРОВЕДЕНИЕ СОРЕВНОВАН. ПО НАСТОЛ.ТЕННИСУ</v>
          </cell>
        </row>
        <row r="6462">
          <cell r="B6462" t="str">
            <v>ПРОВЕДЕНИЕ СОРЕВНОВАНИЙ ПО БИАТЛОНУ</v>
          </cell>
        </row>
        <row r="6463">
          <cell r="B6463" t="str">
            <v>ПРОВЕДЕНИЕ СОРЕВНОВАНИЙ ПО ХОККЕЮ</v>
          </cell>
        </row>
        <row r="6464">
          <cell r="B6464" t="str">
            <v>ПРОВЕДЕНИЕ СОРЕВНОВАНИЯ ПО БАСКЕТБОЛУ</v>
          </cell>
        </row>
        <row r="6465">
          <cell r="B6465" t="str">
            <v>ПРОВЕДЕНИЕ СОРЕВНОВАНИЯ ПО БОУЛИНГУ</v>
          </cell>
        </row>
        <row r="6466">
          <cell r="B6466" t="str">
            <v>ПРОВЕДЕНИЕ СОРЕВНОВАНИЯ ПО ВОДНОМУ ПОЛО</v>
          </cell>
        </row>
        <row r="6467">
          <cell r="B6467" t="str">
            <v>ПРОВЕДЕНИЕ СОРЕВНОВАНИЯ ПО ВОЛЕЙБОЛУ</v>
          </cell>
        </row>
        <row r="6468">
          <cell r="B6468" t="str">
            <v>ПРОВЕДЕНИЕ СОРЕВНОВАНИЯ ПО ГОЛЬФУ</v>
          </cell>
        </row>
        <row r="6469">
          <cell r="B6469" t="str">
            <v>ПРОВЕДЕНИЕ СОРЕВНОВАНИЯ ПО ПЛАВАНИЮ</v>
          </cell>
        </row>
        <row r="6470">
          <cell r="B6470" t="str">
            <v>ПРОВЕДЕНИЕ СОРЕВНОВАНИЯ ПО СТРЕЛЬБЕ</v>
          </cell>
        </row>
        <row r="6471">
          <cell r="B6471" t="str">
            <v>ПРОВЕДЕНИЕ СОРЕВНОВАНИЯ ПО ТРОЕБОРЬЮ</v>
          </cell>
        </row>
        <row r="6472">
          <cell r="B6472" t="str">
            <v>ПРОВЕДЕНИЕ СПОРТИВНОГО ПРАЗДНИКА</v>
          </cell>
        </row>
        <row r="6473">
          <cell r="B6473" t="str">
            <v>ПРОВЕДЕНИЕ СПОРТИВНОЙ РЫБАЛКИ</v>
          </cell>
        </row>
        <row r="6474">
          <cell r="B6474" t="str">
            <v>ПРОВЕДЕНИЕ ТЕХМИНИМУМА</v>
          </cell>
        </row>
        <row r="6475">
          <cell r="B6475" t="str">
            <v>ПРОВЕДЕНИЕ ТУРИСТИЧЕСКОГО ВЫЕЗДА</v>
          </cell>
        </row>
        <row r="6476">
          <cell r="B6476" t="str">
            <v>ПРОВЕДЕНИЕ ТУРИСТИЧЕСКОГО ПОХОДА</v>
          </cell>
        </row>
        <row r="6477">
          <cell r="B6477" t="str">
            <v>ПРОВЕДЕНИЕ ТУРНИРОВ ПО БИЛЬЯРДУ</v>
          </cell>
        </row>
        <row r="6478">
          <cell r="B6478" t="str">
            <v>ПРОВЕДЕНИЕ ТУРНИРОВ ПО ФУТБОЛУ</v>
          </cell>
        </row>
        <row r="6479">
          <cell r="B6479" t="str">
            <v>ПРОВЕДЕНИЕ ТУРПОХОДА</v>
          </cell>
        </row>
        <row r="6480">
          <cell r="B6480" t="str">
            <v>ПРОВЕДЕНИЕ ЭКСКУРСИИ</v>
          </cell>
        </row>
        <row r="6481">
          <cell r="B6481" t="str">
            <v>ПРОВЕДЕНИЕ ЭКСПЕРТИЗЫ ОБЪЕКТОВ ТЕЛЕКОММ.</v>
          </cell>
        </row>
        <row r="6482">
          <cell r="B6482" t="str">
            <v>ПРОВЕДЕНИЕ ЭЛ.ИЗМ-ИЙ (СОПРОТ.ЗАЗЕМ.СОПР</v>
          </cell>
        </row>
        <row r="6483">
          <cell r="B6483" t="str">
            <v>ПРОВЕДЕНИЕ ЭТНОГРАФИЧЕСКОГО ТУРА</v>
          </cell>
        </row>
        <row r="6484">
          <cell r="B6484" t="str">
            <v>ПРОВОД H07V-R1*16</v>
          </cell>
        </row>
        <row r="6485">
          <cell r="B6485" t="str">
            <v>ПРОВОД H07V-R1*25</v>
          </cell>
        </row>
        <row r="6486">
          <cell r="B6486" t="str">
            <v>ПРОВОД А25/7*2.13</v>
          </cell>
        </row>
        <row r="6487">
          <cell r="B6487" t="str">
            <v>ПРОВОД А35/7*2.5</v>
          </cell>
        </row>
        <row r="6488">
          <cell r="B6488" t="str">
            <v>ПРОВОД АКУСТИЧЕСКИЙ 2*2.5</v>
          </cell>
        </row>
        <row r="6489">
          <cell r="B6489" t="str">
            <v>ПРОВОД АПВ1*25</v>
          </cell>
        </row>
        <row r="6490">
          <cell r="B6490" t="str">
            <v>ПРОВОД АПВ1*50</v>
          </cell>
        </row>
        <row r="6491">
          <cell r="B6491" t="str">
            <v>ПРОВОД АПВ1*6</v>
          </cell>
        </row>
        <row r="6492">
          <cell r="B6492" t="str">
            <v>ПРОВОД АППВ2*2.5</v>
          </cell>
        </row>
        <row r="6493">
          <cell r="B6493" t="str">
            <v>ПРОВОД АППВ3*2.5</v>
          </cell>
        </row>
        <row r="6494">
          <cell r="B6494" t="str">
            <v>ПРОВОД АС35/6.2</v>
          </cell>
        </row>
        <row r="6495">
          <cell r="B6495" t="str">
            <v>ПРОВОД АС50/8</v>
          </cell>
        </row>
        <row r="6496">
          <cell r="B6496" t="str">
            <v>ПРОВОД БИМЕТАЛ.СТ.3ММ</v>
          </cell>
        </row>
        <row r="6497">
          <cell r="B6497" t="str">
            <v>ПРОВОД ВЫСОКОВОЛЬТНЫЙ К СВЕЧЕ ЗАЖИГАНИЯ</v>
          </cell>
        </row>
        <row r="6498">
          <cell r="B6498" t="str">
            <v>ПРОВОД ВЫСОКОГО НАПРЯЖЕНИЯ ГАЗ-53</v>
          </cell>
        </row>
        <row r="6499">
          <cell r="B6499" t="str">
            <v>ПРОВОД ВЫСОКОГО НАПРЯЖЕНИЯ ЛЕГК.АВТОМ.</v>
          </cell>
        </row>
        <row r="6500">
          <cell r="B6500" t="str">
            <v>ПРОВОД ВЫСОКОГО НАПРЯЖЕНИЯ УАЗ</v>
          </cell>
        </row>
        <row r="6501">
          <cell r="B6501" t="str">
            <v>ПРОВОД ЛИН.СТ.4ММ</v>
          </cell>
        </row>
        <row r="6502">
          <cell r="B6502" t="str">
            <v>ПРОВОД МГТФ 1*1.5</v>
          </cell>
        </row>
        <row r="6503">
          <cell r="B6503" t="str">
            <v>ПРОВОД МГТФ 1*2.5</v>
          </cell>
        </row>
        <row r="6504">
          <cell r="B6504" t="str">
            <v>ПРОВОД ОБМОТОЧНЫЙ ПЭВ КГ</v>
          </cell>
        </row>
        <row r="6505">
          <cell r="B6505" t="str">
            <v>ПРОВОД П-274</v>
          </cell>
        </row>
        <row r="6506">
          <cell r="B6506" t="str">
            <v>ПРОВОД П-274М</v>
          </cell>
        </row>
        <row r="6507">
          <cell r="B6507" t="str">
            <v>ПРОВОД ПВ1(ПВ1-ХЛ)1*1.5</v>
          </cell>
        </row>
        <row r="6508">
          <cell r="B6508" t="str">
            <v>ПРОВОД ПВ1(ПВ1-ХЛ)1*6</v>
          </cell>
        </row>
        <row r="6509">
          <cell r="B6509" t="str">
            <v>ПРОВОД ПВ1*16</v>
          </cell>
        </row>
        <row r="6510">
          <cell r="B6510" t="str">
            <v>ПРОВОД ПВ1-Т1*4</v>
          </cell>
        </row>
        <row r="6511">
          <cell r="B6511" t="str">
            <v>ПРОВОД ПВ2(ПВ2-ХЛ)1*16</v>
          </cell>
        </row>
        <row r="6512">
          <cell r="B6512" t="str">
            <v>ПРОВОД ПВ3 1*150</v>
          </cell>
        </row>
        <row r="6513">
          <cell r="B6513" t="str">
            <v>ПРОВОД ПВ3 1*16</v>
          </cell>
        </row>
        <row r="6514">
          <cell r="B6514" t="str">
            <v>ПРОВОД ПВ3 1*95</v>
          </cell>
        </row>
        <row r="6515">
          <cell r="B6515" t="str">
            <v>ПРОВОД ПВ3(ПВ3-ХЛ)1*1.5</v>
          </cell>
        </row>
        <row r="6516">
          <cell r="B6516" t="str">
            <v>ПРОВОД ПВ3(ПВ3-ХЛ)1*10</v>
          </cell>
        </row>
        <row r="6517">
          <cell r="B6517" t="str">
            <v>ПРОВОД ПВ3(ПВ3-ХЛ)1*120</v>
          </cell>
        </row>
        <row r="6518">
          <cell r="B6518" t="str">
            <v>ПРОВОД ПВ3(ПВ3-ХЛ)1*150</v>
          </cell>
        </row>
        <row r="6519">
          <cell r="B6519" t="str">
            <v>ПРОВОД ПВ3(ПВ3-ХЛ)1*16</v>
          </cell>
        </row>
        <row r="6520">
          <cell r="B6520" t="str">
            <v>ПРОВОД ПВ3(ПВ3-ХЛ)1*2.5</v>
          </cell>
        </row>
        <row r="6521">
          <cell r="B6521" t="str">
            <v>ПРОВОД ПВ3(ПВ3-ХЛ)1*25</v>
          </cell>
        </row>
        <row r="6522">
          <cell r="B6522" t="str">
            <v>ПРОВОД ПВ3(ПВ3-ХЛ)1*35</v>
          </cell>
        </row>
        <row r="6523">
          <cell r="B6523" t="str">
            <v>ПРОВОД ПВ3(ПВ3-ХЛ)1*4</v>
          </cell>
        </row>
        <row r="6524">
          <cell r="B6524" t="str">
            <v>ПРОВОД ПВ3(ПВ3-ХЛ)1*50</v>
          </cell>
        </row>
        <row r="6525">
          <cell r="B6525" t="str">
            <v>ПРОВОД ПВ3(ПВ3-ХЛ)1*6</v>
          </cell>
        </row>
        <row r="6526">
          <cell r="B6526" t="str">
            <v>ПРОВОД ПВ3(ПВ3-ХЛ)1*70</v>
          </cell>
        </row>
        <row r="6527">
          <cell r="B6527" t="str">
            <v>ПРОВОД ПВ3(ПВ3-ХЛ)1*95</v>
          </cell>
        </row>
        <row r="6528">
          <cell r="B6528" t="str">
            <v>ПРОВОД ПВ3*10</v>
          </cell>
        </row>
        <row r="6529">
          <cell r="B6529" t="str">
            <v>ПРОВОД ПВ4 1*16</v>
          </cell>
        </row>
        <row r="6530">
          <cell r="B6530" t="str">
            <v>ПРОВОД ПВ4 1*95</v>
          </cell>
        </row>
        <row r="6531">
          <cell r="B6531" t="str">
            <v>ПРОВОД ПВ4(ПВ4-ХЛ)1*10</v>
          </cell>
        </row>
        <row r="6532">
          <cell r="B6532" t="str">
            <v>ПРОВОД ПВ4(ПВ4-ХЛ)1*6</v>
          </cell>
        </row>
        <row r="6533">
          <cell r="B6533" t="str">
            <v>ПРОВОД ПВС 1*2.5</v>
          </cell>
        </row>
        <row r="6534">
          <cell r="B6534" t="str">
            <v>ПРОВОД ПВС, 2*0.75</v>
          </cell>
        </row>
        <row r="6535">
          <cell r="B6535" t="str">
            <v>ПРОВОД ПВС, 3*6 ММ2</v>
          </cell>
        </row>
        <row r="6536">
          <cell r="B6536" t="str">
            <v>ПРОВОД ПВС, СЕЧЕНИЕМ 5*2,5 ММ2</v>
          </cell>
        </row>
        <row r="6537">
          <cell r="B6537" t="str">
            <v>ПРОВОД ПВС,4*2.5</v>
          </cell>
        </row>
        <row r="6538">
          <cell r="B6538" t="str">
            <v>ПРОВОД ПВС2*1.5</v>
          </cell>
        </row>
        <row r="6539">
          <cell r="B6539" t="str">
            <v>ПРОВОД ПВС2*10</v>
          </cell>
        </row>
        <row r="6540">
          <cell r="B6540" t="str">
            <v>ПРОВОД ПВС2*2.5</v>
          </cell>
        </row>
        <row r="6541">
          <cell r="B6541" t="str">
            <v>ПРОВОД ПВС2*4</v>
          </cell>
        </row>
        <row r="6542">
          <cell r="B6542" t="str">
            <v>ПРОВОД ПВС2*6</v>
          </cell>
        </row>
        <row r="6543">
          <cell r="B6543" t="str">
            <v>ПРОВОД ПВС3*0.75</v>
          </cell>
        </row>
        <row r="6544">
          <cell r="B6544" t="str">
            <v>ПРОВОД ПВС3*1.5</v>
          </cell>
        </row>
        <row r="6545">
          <cell r="B6545" t="str">
            <v>ПРОВОД ПВС3*2.5</v>
          </cell>
        </row>
        <row r="6546">
          <cell r="B6546" t="str">
            <v>ПРОВОД ПВС3*4</v>
          </cell>
        </row>
        <row r="6547">
          <cell r="B6547" t="str">
            <v>ПРОВОД ПВС4*4</v>
          </cell>
        </row>
        <row r="6548">
          <cell r="B6548" t="str">
            <v>ПРОВОД ПВС4*6</v>
          </cell>
        </row>
        <row r="6549">
          <cell r="B6549" t="str">
            <v>ПРОВОД ПЕРЕВЯЗ.СТ.2ММ</v>
          </cell>
        </row>
        <row r="6550">
          <cell r="B6550" t="str">
            <v>ПРОВОД ПКСВ2*0.4</v>
          </cell>
        </row>
        <row r="6551">
          <cell r="B6551" t="str">
            <v>ПРОВОД ПКСВ2*0.5</v>
          </cell>
        </row>
        <row r="6552">
          <cell r="B6552" t="str">
            <v>ПРОВОД ПКСВ3*0.5</v>
          </cell>
        </row>
        <row r="6553">
          <cell r="B6553" t="str">
            <v>ПРОВОД ПКСВ4*0.4</v>
          </cell>
        </row>
        <row r="6554">
          <cell r="B6554" t="str">
            <v>ПРОВОД ПКСВ4*0.5</v>
          </cell>
        </row>
        <row r="6555">
          <cell r="B6555" t="str">
            <v>ПРОВОД ППВ3*2.5</v>
          </cell>
        </row>
        <row r="6556">
          <cell r="B6556" t="str">
            <v>ПРОВОД ПРППМ2*0.9</v>
          </cell>
        </row>
        <row r="6557">
          <cell r="B6557" t="str">
            <v>ПРОВОД ПСО 2ММ</v>
          </cell>
        </row>
        <row r="6558">
          <cell r="B6558" t="str">
            <v>ПРОВОД ПСО 3ММ</v>
          </cell>
        </row>
        <row r="6559">
          <cell r="B6559" t="str">
            <v>ПРОВОД ПСО 4ММ</v>
          </cell>
        </row>
        <row r="6560">
          <cell r="B6560" t="str">
            <v>ПРОВОД ПУГНП2*2.5</v>
          </cell>
        </row>
        <row r="6561">
          <cell r="B6561" t="str">
            <v>ПРОВОД ПУГНП3*1.5</v>
          </cell>
        </row>
        <row r="6562">
          <cell r="B6562" t="str">
            <v>ПРОВОД ПУГНП3*2.5</v>
          </cell>
        </row>
        <row r="6563">
          <cell r="B6563" t="str">
            <v>ПРОВОД СИП 2*16</v>
          </cell>
        </row>
        <row r="6564">
          <cell r="B6564" t="str">
            <v>ПРОВОД СИП 4*25</v>
          </cell>
        </row>
        <row r="6565">
          <cell r="B6565" t="str">
            <v>ПРОВОД СИП 4*35</v>
          </cell>
        </row>
        <row r="6566">
          <cell r="B6566" t="str">
            <v>ПРОВОД СИП-1(СИП-1А)3*16+1*25</v>
          </cell>
        </row>
        <row r="6567">
          <cell r="B6567" t="str">
            <v>ПРОВОД СИП-2(СИП-2А)1*16+1*25</v>
          </cell>
        </row>
        <row r="6568">
          <cell r="B6568" t="str">
            <v>ПРОВОД СИП-2(СИП-2А)3*16+1*25</v>
          </cell>
        </row>
        <row r="6569">
          <cell r="B6569" t="str">
            <v>ПРОВОД СИП-4 2*16</v>
          </cell>
        </row>
        <row r="6570">
          <cell r="B6570" t="str">
            <v>ПРОВОД СИП-4 4*16 1</v>
          </cell>
        </row>
        <row r="6571">
          <cell r="B6571" t="str">
            <v>ПРОВОД СИП-4 4*16 2</v>
          </cell>
        </row>
        <row r="6572">
          <cell r="B6572" t="str">
            <v>ПРОВОД СИП-5 4*50ММ</v>
          </cell>
        </row>
        <row r="6573">
          <cell r="B6573" t="str">
            <v>ПРОВОД ТЕЛЕФОННЫЙ</v>
          </cell>
        </row>
        <row r="6574">
          <cell r="B6574" t="str">
            <v>ПРОВОД ТРП2*0.4</v>
          </cell>
        </row>
        <row r="6575">
          <cell r="B6575" t="str">
            <v>ПРОВОД ТРП2*0.5</v>
          </cell>
        </row>
        <row r="6576">
          <cell r="B6576" t="str">
            <v>ПРОВОД ШВВП2*0.75</v>
          </cell>
        </row>
        <row r="6577">
          <cell r="B6577" t="str">
            <v>ПРОВОД ШВВП2*2.5</v>
          </cell>
        </row>
        <row r="6578">
          <cell r="B6578" t="str">
            <v>ПРОВОДНИК ЗАЗЕМЛЯЮЩИЙ</v>
          </cell>
        </row>
        <row r="6579">
          <cell r="B6579" t="str">
            <v>ПРОВОЛКА СВАРОЧНАЯ</v>
          </cell>
        </row>
        <row r="6580">
          <cell r="B6580" t="str">
            <v>ПРОВОЛОКА (КАТАНКА) 6-6.5ММ 1</v>
          </cell>
        </row>
        <row r="6581">
          <cell r="B6581" t="str">
            <v>ПРОВОЛОКА (КАТАНКА) 6-6.5ММ 2</v>
          </cell>
        </row>
        <row r="6582">
          <cell r="B6582" t="str">
            <v>ПРОВОЛОКА АЛЮМИНИЕВАЯ</v>
          </cell>
        </row>
        <row r="6583">
          <cell r="B6583" t="str">
            <v>ПРОВОЛОКА ВЯЗ.1.2ММ</v>
          </cell>
        </row>
        <row r="6584">
          <cell r="B6584" t="str">
            <v>ПРОВОЛОКА ВЯЗАЛЬНАЯ</v>
          </cell>
        </row>
        <row r="6585">
          <cell r="B6585" t="str">
            <v>ПРОВОЛОКА КОЛЮЧАЯ ОЦИНКОВАННАЯ</v>
          </cell>
        </row>
        <row r="6586">
          <cell r="B6586" t="str">
            <v>ПРОВОЛОКА ОХРАННАЯ (КОЛЮЧАЯ)</v>
          </cell>
        </row>
        <row r="6587">
          <cell r="B6587" t="str">
            <v>ПРОВОЛОКА ОЦИНКОВАННАЯ</v>
          </cell>
        </row>
        <row r="6588">
          <cell r="B6588" t="str">
            <v>ПРОВОЛОКА СТ.ОЦ.1.5ММ</v>
          </cell>
        </row>
        <row r="6589">
          <cell r="B6589" t="str">
            <v>ПРОВОЛОКА СТ.ОЦ.2.5ММ</v>
          </cell>
        </row>
        <row r="6590">
          <cell r="B6590" t="str">
            <v>ПРОВОЛОКА СТ.ОЦ.2ММ</v>
          </cell>
        </row>
        <row r="6591">
          <cell r="B6591" t="str">
            <v>ПРОВОЛОКА СТ.ОЦ.3ММ</v>
          </cell>
        </row>
        <row r="6592">
          <cell r="B6592" t="str">
            <v>ПРОВОЛОКА СТ.ОЦ.4ММ</v>
          </cell>
        </row>
        <row r="6593">
          <cell r="B6593" t="str">
            <v>ПРОВОЛОКА СТ.ОЦ.5ММ</v>
          </cell>
        </row>
        <row r="6594">
          <cell r="B6594" t="str">
            <v>ПРОГРАММНОЕ ОБЕСПЕЧЕНИЕ "ПАРАГРАФ"</v>
          </cell>
        </row>
        <row r="6595">
          <cell r="B6595" t="str">
            <v>ПРОДВИЖЕНИЕ ИМИДЖА, ТОРГОВОЙ МАРКИ</v>
          </cell>
        </row>
        <row r="6596">
          <cell r="B6596" t="str">
            <v>ПРОДУКТЫ ПИТАНИЯ</v>
          </cell>
        </row>
        <row r="6597">
          <cell r="B6597" t="str">
            <v>ПРОДУКЦИЯ ПОЛИГРАФИЧЕСКАЯ</v>
          </cell>
        </row>
        <row r="6598">
          <cell r="B6598" t="str">
            <v>ПРОДУКЦИЯ СУВЕНИРНАЯ</v>
          </cell>
        </row>
        <row r="6599">
          <cell r="B6599" t="str">
            <v>ПРОЖЕКТОР</v>
          </cell>
        </row>
        <row r="6600">
          <cell r="B6600" t="str">
            <v>ПРОЖЕКТОР LED 50W</v>
          </cell>
        </row>
        <row r="6601">
          <cell r="B6601" t="str">
            <v>ПРОЖЕКТОР СВЕТОДИОДНЫЙ 36ВТ.</v>
          </cell>
        </row>
        <row r="6602">
          <cell r="B6602" t="str">
            <v>ПРОИЗВОДСТВО ИНЖЕНЕРНО-ГЕОДЕЗИЧЕСКИХ РАБ</v>
          </cell>
        </row>
        <row r="6603">
          <cell r="B6603" t="str">
            <v>ПРОКАТ КРУГЛОГО И КВАДРАТНОГО СЕЧЕНИЯ</v>
          </cell>
        </row>
        <row r="6604">
          <cell r="B6604" t="str">
            <v>ПРОКАТ ЛИСТОВОЙ</v>
          </cell>
        </row>
        <row r="6605">
          <cell r="B6605" t="str">
            <v>ПРОКАТ МЕТАЛЛИЧЕСКИЙ D-22ММ</v>
          </cell>
        </row>
        <row r="6606">
          <cell r="B6606" t="str">
            <v>ПРОКАТ МЕТАЛЛИЧЕСКИЙ D-30ММ</v>
          </cell>
        </row>
        <row r="6607">
          <cell r="B6607" t="str">
            <v>ПРОКАТ МЕТАЛЛИЧЕСКИЙ D-50ММ</v>
          </cell>
        </row>
        <row r="6608">
          <cell r="B6608" t="str">
            <v>ПРОКАТ МЕТАЛЛИЧЕСКИЙ D-80ММ</v>
          </cell>
        </row>
        <row r="6609">
          <cell r="B6609" t="str">
            <v>ПРОКАТ ПОЛОСОВОЙ</v>
          </cell>
        </row>
        <row r="6610">
          <cell r="B6610" t="str">
            <v>ПРОКАТ УГЛОВОЙ</v>
          </cell>
        </row>
        <row r="6611">
          <cell r="B6611" t="str">
            <v>ПРОКЛАДКА 1Р2-160003 Д/1Е24МА3</v>
          </cell>
        </row>
        <row r="6612">
          <cell r="B6612" t="str">
            <v>ПРОКЛАДКА БЛОКА ДВИГАТЕЛЯ</v>
          </cell>
        </row>
        <row r="6613">
          <cell r="B6613" t="str">
            <v>ПРОКЛАДКА ГБЦ</v>
          </cell>
        </row>
        <row r="6614">
          <cell r="B6614" t="str">
            <v>ПРОКЛАДКА ГЛУШИТЕЛЯ</v>
          </cell>
        </row>
        <row r="6615">
          <cell r="B6615" t="str">
            <v>ПРОКЛАДКА ГЛУШИТЕЛЯ УАЗ</v>
          </cell>
        </row>
        <row r="6616">
          <cell r="B6616" t="str">
            <v>ПРОКЛАДКА ГОЛОВКИ БЛОКА ВОЛГА</v>
          </cell>
        </row>
        <row r="6617">
          <cell r="B6617" t="str">
            <v>ПРОКЛАДКА ГОЛОВКИ БЛОКА ГАЗ-53</v>
          </cell>
        </row>
        <row r="6618">
          <cell r="B6618" t="str">
            <v>ПРОКЛАДКА ГОЛОВКИ БЛОКА ДЛЯ ДГА-48</v>
          </cell>
        </row>
        <row r="6619">
          <cell r="B6619" t="str">
            <v>ПРОКЛАДКА ГОЛОВКИ БЛОКА НИВА</v>
          </cell>
        </row>
        <row r="6620">
          <cell r="B6620" t="str">
            <v>ПРОКЛАДКА ГОЛОВКИ БЛОКА УАЗ</v>
          </cell>
        </row>
        <row r="6621">
          <cell r="B6621" t="str">
            <v>ПРОКЛАДКА ГОЛОВКИ БЛОКА ЦИЛИНДРА ДГА</v>
          </cell>
        </row>
        <row r="6622">
          <cell r="B6622" t="str">
            <v>ПРОКЛАДКА КЛАПАННОЙ КРЫШКИ ВАЗ</v>
          </cell>
        </row>
        <row r="6623">
          <cell r="B6623" t="str">
            <v>ПРОКЛАДКА КЛАПАННОЙ КРЫШКИ ДЛЯ ДГА-48</v>
          </cell>
        </row>
        <row r="6624">
          <cell r="B6624" t="str">
            <v>ПРОКЛАДКА КЛАПАННОЙ КРЫШКИ УАЗ</v>
          </cell>
        </row>
        <row r="6625">
          <cell r="B6625" t="str">
            <v>ПРОКЛАДКА КОЛЛЕКТОРА ВОЛГА</v>
          </cell>
        </row>
        <row r="6626">
          <cell r="B6626" t="str">
            <v>ПРОКЛАДКА КОЛЛЕКТОРА УАЗ</v>
          </cell>
        </row>
        <row r="6627">
          <cell r="B6627" t="str">
            <v>ПРОКЛАДКА ОПТОВОЛ.КАБЕЛЯ ПОДРЯД.СПОСОБОМ</v>
          </cell>
        </row>
        <row r="6628">
          <cell r="B6628" t="str">
            <v>ПРОКЛАДКА ПОД ГОЛ.ЦИЛИНДРА 4Ч 8.5/11 ДГА</v>
          </cell>
        </row>
        <row r="6629">
          <cell r="B6629" t="str">
            <v>ПРОКЛАДКА ПОД ГОЛОВКУ БЛОКА Д/Е4 МА3 У4</v>
          </cell>
        </row>
        <row r="6630">
          <cell r="B6630" t="str">
            <v>ПРОКЛАДКА ПОДДОНА</v>
          </cell>
        </row>
        <row r="6631">
          <cell r="B6631" t="str">
            <v>ПРОКЛАДКА ПОДДОНА ВОЛГА</v>
          </cell>
        </row>
        <row r="6632">
          <cell r="B6632" t="str">
            <v>ПРОКЛАДКА ПОДДОНА П4-130007 (ДГА РИГА)</v>
          </cell>
        </row>
        <row r="6633">
          <cell r="B6633" t="str">
            <v>ПРОКЛАДКА ПОДДОНА УАЗ</v>
          </cell>
        </row>
        <row r="6634">
          <cell r="B6634" t="str">
            <v>ПРОКЛАДКА РЕЗИНОВАЯ</v>
          </cell>
        </row>
        <row r="6635">
          <cell r="B6635" t="str">
            <v>ПРОКЛАДКА САЛЬНИК ДВ.1Ч8.5/11(1Е4МА30У4</v>
          </cell>
        </row>
        <row r="6636">
          <cell r="B6636" t="str">
            <v>ПРОМОМЕРОПРИЯТИЯ ДЛЯ КЛИЕНТОВ</v>
          </cell>
        </row>
        <row r="6637">
          <cell r="B6637" t="str">
            <v>ПРОПИТКА ОГНЕЗАЩИТНАЯ</v>
          </cell>
        </row>
        <row r="6638">
          <cell r="B6638" t="str">
            <v>ПРОПУСК</v>
          </cell>
        </row>
        <row r="6639">
          <cell r="B6639" t="str">
            <v>ПРОПУСК ТРАФИКА</v>
          </cell>
        </row>
        <row r="6640">
          <cell r="B6640" t="str">
            <v>ПРОПУСК ТРАФИКА НА СЕТИ ОПЕРАТОРОВ СВЯЗИ</v>
          </cell>
        </row>
        <row r="6641">
          <cell r="B6641" t="str">
            <v>ПРОСТЫНЯ</v>
          </cell>
        </row>
        <row r="6642">
          <cell r="B6642" t="str">
            <v>ПРОТЕКТОР МАГНИЕВЫЙ ПМ10У</v>
          </cell>
        </row>
        <row r="6643">
          <cell r="B6643" t="str">
            <v>ПРОТИВОГАЗ</v>
          </cell>
        </row>
        <row r="6644">
          <cell r="B6644" t="str">
            <v>ПРОТИВОГАЗ ГП7</v>
          </cell>
        </row>
        <row r="6645">
          <cell r="B6645" t="str">
            <v>ПРОТИВОГАЗ ПРОМЫШЛЕННЫЙ ППФ-95М</v>
          </cell>
        </row>
        <row r="6646">
          <cell r="B6646" t="str">
            <v>ПРОТИВОПОЖАРНЫЕ МЕРОПРИЯТИЯ</v>
          </cell>
        </row>
        <row r="6647">
          <cell r="B6647" t="str">
            <v>ПРОФИЛЬ АЛЮМИНИЕВЫЙ</v>
          </cell>
        </row>
        <row r="6648">
          <cell r="B6648" t="str">
            <v>ПРОФИЛЬ ДЛЯ ЗАЩИТЫ КРОМОК ЛОТКА</v>
          </cell>
        </row>
        <row r="6649">
          <cell r="B6649" t="str">
            <v>ПРОФИЛЬ ИЗ ОЦИНКОВАННОЙ СТАЛИ 100/40</v>
          </cell>
        </row>
        <row r="6650">
          <cell r="B6650" t="str">
            <v>ПРОФИЛЬ ИЗ ОЦИНКОВАННОЙ СТАЛИ 100/50</v>
          </cell>
        </row>
        <row r="6651">
          <cell r="B6651" t="str">
            <v>ПРОФИЛЬ ИЗ ОЦИНКОВАННОЙ СТАЛИ 28/27</v>
          </cell>
        </row>
        <row r="6652">
          <cell r="B6652" t="str">
            <v>ПРОФИЛЬ ИЗ ОЦИНКОВАННОЙ СТАЛИ 50/40</v>
          </cell>
        </row>
        <row r="6653">
          <cell r="B6653" t="str">
            <v>ПРОФИЛЬ ИЗ ОЦИНКОВАННОЙ СТАЛИ 60/27</v>
          </cell>
        </row>
        <row r="6654">
          <cell r="B6654" t="str">
            <v>ПРОФИЛЬ ИЗ ОЦИНКОВАННОЙ СТАЛИ 75/40</v>
          </cell>
        </row>
        <row r="6655">
          <cell r="B6655" t="str">
            <v>ПРОФИЛЬ ИЗ ОЦИНКОВАННОЙ СТАЛИ 75/50</v>
          </cell>
        </row>
        <row r="6656">
          <cell r="B6656" t="str">
            <v>ПРОФИЛЬ МОНТАЖНЫЙ</v>
          </cell>
        </row>
        <row r="6657">
          <cell r="B6657" t="str">
            <v>ПРОФИЛЬ НАПРАВЛЯЮЩИЙ</v>
          </cell>
        </row>
        <row r="6658">
          <cell r="B6658" t="str">
            <v>ПРОФИЛЬ СТАЛЬНОЙ</v>
          </cell>
        </row>
        <row r="6659">
          <cell r="B6659" t="str">
            <v>ПРОЦЕССОР</v>
          </cell>
        </row>
        <row r="6660">
          <cell r="B6660" t="str">
            <v>ПРОЦЕССОР CDG ETN5046BA</v>
          </cell>
        </row>
        <row r="6661">
          <cell r="B6661" t="str">
            <v>ПРОЦЕССОР COPE I3-540 3.03GHZ 4MB OEM</v>
          </cell>
        </row>
        <row r="6662">
          <cell r="B6662" t="str">
            <v>ПРОЦЕССОР I7</v>
          </cell>
        </row>
        <row r="6663">
          <cell r="B6663" t="str">
            <v>ПРОЦЕССОР INTEL CORE I5</v>
          </cell>
        </row>
        <row r="6664">
          <cell r="B6664" t="str">
            <v>ПРОЦЕССОР INTEL CORE2 DUO SOCKET 775</v>
          </cell>
        </row>
        <row r="6665">
          <cell r="B6665" t="str">
            <v>ПРОЦЕССОР INTEL CORE2QUAD SOCKET 775</v>
          </cell>
        </row>
        <row r="6666">
          <cell r="B6666" t="str">
            <v>ПРОЦЕССОР INTEL PENTIUM SOCKET 1150</v>
          </cell>
        </row>
        <row r="6667">
          <cell r="B6667" t="str">
            <v>ПРОЦЕССОР INTEL PENTIUM4 SOCKET 478</v>
          </cell>
        </row>
        <row r="6668">
          <cell r="B6668" t="str">
            <v>ПРОЦЕССОР INTEL PENTIUM4 SOCKET 775</v>
          </cell>
        </row>
        <row r="6669">
          <cell r="B6669" t="str">
            <v>ПРОЦЕССОР ДЛЯ МАТЕРИНСКОЙ ПЛАТЫ</v>
          </cell>
        </row>
        <row r="6670">
          <cell r="B6670" t="str">
            <v>ПРОЧ.КОМПЛ. КПП FAW CA</v>
          </cell>
        </row>
        <row r="6671">
          <cell r="B6671" t="str">
            <v>ПРОЧ.КОМПЛ. ПОДВЕСКИ CHEVROLET LACETTI</v>
          </cell>
        </row>
        <row r="6672">
          <cell r="B6672" t="str">
            <v>ПРОЧ.КОМПЛ. ТОРМОЗОВ CHEVROLET LACETTI</v>
          </cell>
        </row>
        <row r="6673">
          <cell r="B6673" t="str">
            <v>ПРОЧ.КОМПЛ.БГМ, ЭТЦ</v>
          </cell>
        </row>
        <row r="6674">
          <cell r="B6674" t="str">
            <v>ПРОЧ.КОМПЛ.ГИДР.СИСТ.КОЛЕС.ТРАКТОРА</v>
          </cell>
        </row>
        <row r="6675">
          <cell r="B6675" t="str">
            <v>ПРОЧ.КОМПЛ.ДВИГАТЕЛЯ DAMAS</v>
          </cell>
        </row>
        <row r="6676">
          <cell r="B6676" t="str">
            <v>ПРОЧ.КОМПЛ.ДВИГАТЕЛЯ HYUNDAI</v>
          </cell>
        </row>
        <row r="6677">
          <cell r="B6677" t="str">
            <v>ПРОЧ.КОМПЛ.ДВИГАТЕЛЯ MITSUBISHI</v>
          </cell>
        </row>
        <row r="6678">
          <cell r="B6678" t="str">
            <v>ПРОЧ.КОМПЛ.ДВИГАТЕЛЯ TOYOTA CAMRY</v>
          </cell>
        </row>
        <row r="6679">
          <cell r="B6679" t="str">
            <v>ПРОЧ.КОМПЛ.ДВИГАТЕЛЯ TOYOTA HI ACER</v>
          </cell>
        </row>
        <row r="6680">
          <cell r="B6680" t="str">
            <v>ПРОЧ.КОМПЛ.ДВИГАТЕЛЯ TOYOTA L.CRUISER</v>
          </cell>
        </row>
        <row r="6681">
          <cell r="B6681" t="str">
            <v>ПРОЧ.КОМПЛ.ДВИГАТЕЛЯ ВАЗ-2104</v>
          </cell>
        </row>
        <row r="6682">
          <cell r="B6682" t="str">
            <v>ПРОЧ.КОМПЛ.ДВИГАТЕЛЯ ВАЗ-2106</v>
          </cell>
        </row>
        <row r="6683">
          <cell r="B6683" t="str">
            <v>ПРОЧ.КОМПЛ.ДВИГАТЕЛЯ ВАЗ-2107</v>
          </cell>
        </row>
        <row r="6684">
          <cell r="B6684" t="str">
            <v>ПРОЧ.КОМПЛ.ДВИГАТЕЛЯ ВАЗ-21093</v>
          </cell>
        </row>
        <row r="6685">
          <cell r="B6685" t="str">
            <v>ПРОЧ.КОМПЛ.ДВИГАТЕЛЯ ВАЗ-21099</v>
          </cell>
        </row>
        <row r="6686">
          <cell r="B6686" t="str">
            <v>ПРОЧ.КОМПЛ.ДВИГАТЕЛЯ ВАЗ-21213</v>
          </cell>
        </row>
        <row r="6687">
          <cell r="B6687" t="str">
            <v>ПРОЧ.КОМПЛ.ДВИГАТЕЛЯ ГАЗ-3110</v>
          </cell>
        </row>
        <row r="6688">
          <cell r="B6688" t="str">
            <v>ПРОЧ.КОМПЛ.ДВИГАТЕЛЯ ГАЗ-3221</v>
          </cell>
        </row>
        <row r="6689">
          <cell r="B6689" t="str">
            <v>ПРОЧ.КОМПЛ.ДВИГАТЕЛЯ ГАЗ-3302</v>
          </cell>
        </row>
        <row r="6690">
          <cell r="B6690" t="str">
            <v>ПРОЧ.КОМПЛ.ДВИГАТЕЛЯ ГАЗ-3307</v>
          </cell>
        </row>
        <row r="6691">
          <cell r="B6691" t="str">
            <v>ПРОЧ.КОМПЛ.ДВИГАТЕЛЯ ГАЗ-52</v>
          </cell>
        </row>
        <row r="6692">
          <cell r="B6692" t="str">
            <v>ПРОЧ.КОМПЛ.ДВИГАТЕЛЯ ГАЗ-53</v>
          </cell>
        </row>
        <row r="6693">
          <cell r="B6693" t="str">
            <v>ПРОЧ.КОМПЛ.ДВИГАТЕЛЯ ЗИЛ-130</v>
          </cell>
        </row>
        <row r="6694">
          <cell r="B6694" t="str">
            <v>ПРОЧ.КОМПЛ.ДВИГАТЕЛЯ КАМАЗ</v>
          </cell>
        </row>
        <row r="6695">
          <cell r="B6695" t="str">
            <v>ПРОЧ.КОМПЛ.ДВИГАТЕЛЯ МТЗ</v>
          </cell>
        </row>
        <row r="6696">
          <cell r="B6696" t="str">
            <v>ПРОЧ.КОМПЛ.ДВИГАТЕЛЯ ПАЗ-3205</v>
          </cell>
        </row>
        <row r="6697">
          <cell r="B6697" t="str">
            <v>ПРОЧ.КОМПЛ.ДВИГАТЕЛЯ УАЗ</v>
          </cell>
        </row>
        <row r="6698">
          <cell r="B6698" t="str">
            <v>ПРОЧ.КОМПЛ.ЗАДН.МОСТА TOYOTA L.CRUISER</v>
          </cell>
        </row>
        <row r="6699">
          <cell r="B6699" t="str">
            <v>ПРОЧ.КОМПЛ.ЗАДН.МОСТА ВАЗ-2106</v>
          </cell>
        </row>
        <row r="6700">
          <cell r="B6700" t="str">
            <v>ПРОЧ.КОМПЛ.ЗАДН.МОСТА ВАЗ-21213</v>
          </cell>
        </row>
        <row r="6701">
          <cell r="B6701" t="str">
            <v>ПРОЧ.КОМПЛ.ЗАДН.МОСТА ГАЗ-3302</v>
          </cell>
        </row>
        <row r="6702">
          <cell r="B6702" t="str">
            <v>ПРОЧ.КОМПЛ.ЗАДН.МОСТА КАМАЗ</v>
          </cell>
        </row>
        <row r="6703">
          <cell r="B6703" t="str">
            <v>ПРОЧ.КОМПЛ.ЗАДН.МОСТА МТЗ</v>
          </cell>
        </row>
        <row r="6704">
          <cell r="B6704" t="str">
            <v>ПРОЧ.КОМПЛ.ЗАДН.МОСТА УАЗ</v>
          </cell>
        </row>
        <row r="6705">
          <cell r="B6705" t="str">
            <v>ПРОЧ.КОМПЛ.К ГЛУШИТЕЛЮ ВАЗ-21150</v>
          </cell>
        </row>
        <row r="6706">
          <cell r="B6706" t="str">
            <v>ПРОЧ.КОМПЛ.К ГЛУШИТЕЛЮ ВАЗ-21213</v>
          </cell>
        </row>
        <row r="6707">
          <cell r="B6707" t="str">
            <v>ПРОЧ.КОМПЛ.К ГЛУШИТЕЛЮ ГАЗ-53</v>
          </cell>
        </row>
        <row r="6708">
          <cell r="B6708" t="str">
            <v>ПРОЧ.КОМПЛ.К ГЛУШИТЕЛЮ УАЗ</v>
          </cell>
        </row>
        <row r="6709">
          <cell r="B6709" t="str">
            <v>ПРОЧ.КОМПЛ.КАРД.ПЕРЕД.ВАЗ-2106</v>
          </cell>
        </row>
        <row r="6710">
          <cell r="B6710" t="str">
            <v>ПРОЧ.КОМПЛ.КАРД.ПЕРЕД.ГАЗ-3302</v>
          </cell>
        </row>
        <row r="6711">
          <cell r="B6711" t="str">
            <v>ПРОЧ.КОМПЛ.КАРД.ПЕРЕД.КАМАЗ</v>
          </cell>
        </row>
        <row r="6712">
          <cell r="B6712" t="str">
            <v>ПРОЧ.КОМПЛ.КАРД.ПЕРЕД.УАЗ</v>
          </cell>
        </row>
        <row r="6713">
          <cell r="B6713" t="str">
            <v>ПРОЧ.КОМПЛ.КАРД.ТРАНСМ.TOYOTA L.CRUISER</v>
          </cell>
        </row>
        <row r="6714">
          <cell r="B6714" t="str">
            <v>ПРОЧ.КОМПЛ.КАРД.ТРАНСМ.ВАЗ-21213</v>
          </cell>
        </row>
        <row r="6715">
          <cell r="B6715" t="str">
            <v>ПРОЧ.КОМПЛ.КОЛЕС TOYOTA CAMRY</v>
          </cell>
        </row>
        <row r="6716">
          <cell r="B6716" t="str">
            <v>ПРОЧ.КОМПЛ.КОЛЕС TOYOTA PRADO</v>
          </cell>
        </row>
        <row r="6717">
          <cell r="B6717" t="str">
            <v>ПРОЧ.КОМПЛ.КОЛЕС ВАЗ-2106</v>
          </cell>
        </row>
        <row r="6718">
          <cell r="B6718" t="str">
            <v>ПРОЧ.КОМПЛ.КОЛЕС ВАЗ-21213</v>
          </cell>
        </row>
        <row r="6719">
          <cell r="B6719" t="str">
            <v>ПРОЧ.КОМПЛ.КОЛЕС ГАЗ-3110</v>
          </cell>
        </row>
        <row r="6720">
          <cell r="B6720" t="str">
            <v>ПРОЧ.КОМПЛ.КОЛЕС КАМАЗ</v>
          </cell>
        </row>
        <row r="6721">
          <cell r="B6721" t="str">
            <v>ПРОЧ.КОМПЛ.КОЛЕС МТЗ</v>
          </cell>
        </row>
        <row r="6722">
          <cell r="B6722" t="str">
            <v>ПРОЧ.КОМПЛ.КОЛЕС УАЗ</v>
          </cell>
        </row>
        <row r="6723">
          <cell r="B6723" t="str">
            <v>ПРОЧ.КОМПЛ.КПП DAMAS</v>
          </cell>
        </row>
        <row r="6724">
          <cell r="B6724" t="str">
            <v>ПРОЧ.КОМПЛ.КПП TOYOTA CAMRY</v>
          </cell>
        </row>
        <row r="6725">
          <cell r="B6725" t="str">
            <v>ПРОЧ.КОМПЛ.КПП TOYOTA L.CRUISER</v>
          </cell>
        </row>
        <row r="6726">
          <cell r="B6726" t="str">
            <v>ПРОЧ.КОМПЛ.КПП ВАЗ-2104</v>
          </cell>
        </row>
        <row r="6727">
          <cell r="B6727" t="str">
            <v>ПРОЧ.КОМПЛ.КПП ВАЗ-2106</v>
          </cell>
        </row>
        <row r="6728">
          <cell r="B6728" t="str">
            <v>ПРОЧ.КОМПЛ.КПП ВАЗ-2107</v>
          </cell>
        </row>
        <row r="6729">
          <cell r="B6729" t="str">
            <v>ПРОЧ.КОМПЛ.КПП ВАЗ-21213</v>
          </cell>
        </row>
        <row r="6730">
          <cell r="B6730" t="str">
            <v>ПРОЧ.КОМПЛ.КПП ВАЗ-2123</v>
          </cell>
        </row>
        <row r="6731">
          <cell r="B6731" t="str">
            <v>ПРОЧ.КОМПЛ.КПП ГАЗ-3110</v>
          </cell>
        </row>
        <row r="6732">
          <cell r="B6732" t="str">
            <v>ПРОЧ.КОМПЛ.КПП ГАЗ-31105</v>
          </cell>
        </row>
        <row r="6733">
          <cell r="B6733" t="str">
            <v>ПРОЧ.КОМПЛ.КПП ГАЗ-3302</v>
          </cell>
        </row>
        <row r="6734">
          <cell r="B6734" t="str">
            <v>ПРОЧ.КОМПЛ.КПП ГАЗ-3307</v>
          </cell>
        </row>
        <row r="6735">
          <cell r="B6735" t="str">
            <v>ПРОЧ.КОМПЛ.КПП КАМАЗ</v>
          </cell>
        </row>
        <row r="6736">
          <cell r="B6736" t="str">
            <v>ПРОЧ.КОМПЛ.КПП МТЗ</v>
          </cell>
        </row>
        <row r="6737">
          <cell r="B6737" t="str">
            <v>ПРОЧ.КОМПЛ.КПП ПАЗ-3205</v>
          </cell>
        </row>
        <row r="6738">
          <cell r="B6738" t="str">
            <v>ПРОЧ.КОМПЛ.КПП УАЗ</v>
          </cell>
        </row>
        <row r="6739">
          <cell r="B6739" t="str">
            <v>ПРОЧ.КОМПЛ.КУЗОВА DAEWOO NEXIA</v>
          </cell>
        </row>
        <row r="6740">
          <cell r="B6740" t="str">
            <v>ПРОЧ.КОМПЛ.КУЗОВА DAMAS</v>
          </cell>
        </row>
        <row r="6741">
          <cell r="B6741" t="str">
            <v>ПРОЧ.КОМПЛ.КУЗОВА TOYOTA CAMRY</v>
          </cell>
        </row>
        <row r="6742">
          <cell r="B6742" t="str">
            <v>ПРОЧ.КОМПЛ.КУЗОВА ВАЗ-2106</v>
          </cell>
        </row>
        <row r="6743">
          <cell r="B6743" t="str">
            <v>ПРОЧ.КОМПЛ.КУЗОВА ВАЗ-21213</v>
          </cell>
        </row>
        <row r="6744">
          <cell r="B6744" t="str">
            <v>ПРОЧ.КОМПЛ.КУЗОВА ГАЗ-3302</v>
          </cell>
        </row>
        <row r="6745">
          <cell r="B6745" t="str">
            <v>ПРОЧ.КОМПЛ.КУЗОВА ГАЗ-3307</v>
          </cell>
        </row>
        <row r="6746">
          <cell r="B6746" t="str">
            <v>ПРОЧ.КОМПЛ.КУЗОВА ГАЗ-53</v>
          </cell>
        </row>
        <row r="6747">
          <cell r="B6747" t="str">
            <v>ПРОЧ.КОМПЛ.КУЗОВА ЗИЛ-130</v>
          </cell>
        </row>
        <row r="6748">
          <cell r="B6748" t="str">
            <v>ПРОЧ.КОМПЛ.КУЗОВА УАЗ-2206</v>
          </cell>
        </row>
        <row r="6749">
          <cell r="B6749" t="str">
            <v>ПРОЧ.КОМПЛ.КУЗОВА УАЗ-3909</v>
          </cell>
        </row>
        <row r="6750">
          <cell r="B6750" t="str">
            <v>ПРОЧ.КОМПЛ.ОСИ ПЕРЕД.УАЗ</v>
          </cell>
        </row>
        <row r="6751">
          <cell r="B6751" t="str">
            <v>ПРОЧ.КОМПЛ.ПЕРЕДНЕГО МОСТА УАЗ</v>
          </cell>
        </row>
        <row r="6752">
          <cell r="B6752" t="str">
            <v>ПРОЧ.КОМПЛ.ПО ИНСТРУМЕНТАМ ЗИЛ</v>
          </cell>
        </row>
        <row r="6753">
          <cell r="B6753" t="str">
            <v>ПРОЧ.КОМПЛ.ПО ИНСТРУМЕНТАМ УАЗ</v>
          </cell>
        </row>
        <row r="6754">
          <cell r="B6754" t="str">
            <v>ПРОЧ.КОМПЛ.ПОДВЕСКИ DAEWOO NEXIA</v>
          </cell>
        </row>
        <row r="6755">
          <cell r="B6755" t="str">
            <v>ПРОЧ.КОМПЛ.ПОДВЕСКИ DAMAS</v>
          </cell>
        </row>
        <row r="6756">
          <cell r="B6756" t="str">
            <v>ПРОЧ.КОМПЛ.ПОДВЕСКИ TOYOTA CAMRY</v>
          </cell>
        </row>
        <row r="6757">
          <cell r="B6757" t="str">
            <v>ПРОЧ.КОМПЛ.ПОДВЕСКИ TOYOTA HI ACE</v>
          </cell>
        </row>
        <row r="6758">
          <cell r="B6758" t="str">
            <v>ПРОЧ.КОМПЛ.ПОДВЕСКИ ВАЗ-2106</v>
          </cell>
        </row>
        <row r="6759">
          <cell r="B6759" t="str">
            <v>ПРОЧ.КОМПЛ.ПОДВЕСКИ ВАЗ-21213</v>
          </cell>
        </row>
        <row r="6760">
          <cell r="B6760" t="str">
            <v>ПРОЧ.КОМПЛ.ПОДВЕСКИ ГАЗ-3302</v>
          </cell>
        </row>
        <row r="6761">
          <cell r="B6761" t="str">
            <v>ПРОЧ.КОМПЛ.ПОДВЕСКИ ГАЗ-3307</v>
          </cell>
        </row>
        <row r="6762">
          <cell r="B6762" t="str">
            <v>ПРОЧ.КОМПЛ.ПОДВЕСКИ ГАЗ-53</v>
          </cell>
        </row>
        <row r="6763">
          <cell r="B6763" t="str">
            <v>ПРОЧ.КОМПЛ.ПОДВЕСКИ ЗИЛ-130</v>
          </cell>
        </row>
        <row r="6764">
          <cell r="B6764" t="str">
            <v>ПРОЧ.КОМПЛ.ПОДВЕСКИ КАМАЗ</v>
          </cell>
        </row>
        <row r="6765">
          <cell r="B6765" t="str">
            <v>ПРОЧ.КОМПЛ.ПОДВЕСКИ МТЗ</v>
          </cell>
        </row>
        <row r="6766">
          <cell r="B6766" t="str">
            <v>ПРОЧ.КОМПЛ.ПОДВЕСКИ УАЗ</v>
          </cell>
        </row>
        <row r="6767">
          <cell r="B6767" t="str">
            <v>ПРОЧ.КОМПЛ.РУЛЕВ.УПРАВ.DAMAS</v>
          </cell>
        </row>
        <row r="6768">
          <cell r="B6768" t="str">
            <v>ПРОЧ.КОМПЛ.РУЛЕВ.УПРАВ.TOYOTA CAMRY</v>
          </cell>
        </row>
        <row r="6769">
          <cell r="B6769" t="str">
            <v>ПРОЧ.КОМПЛ.РУЛЕВ.УПРАВ.TOYOTA L.CRUISER</v>
          </cell>
        </row>
        <row r="6770">
          <cell r="B6770" t="str">
            <v>ПРОЧ.КОМПЛ.РУЛЕВ.УПРАВ.ВАЗ-21213 1</v>
          </cell>
        </row>
        <row r="6771">
          <cell r="B6771" t="str">
            <v>ПРОЧ.КОМПЛ.РУЛЕВ.УПРАВ.ВАЗ-21213 2</v>
          </cell>
        </row>
        <row r="6772">
          <cell r="B6772" t="str">
            <v>ПРОЧ.КОМПЛ.РУЛЕВ.УПРАВ.ГАЗ-3302</v>
          </cell>
        </row>
        <row r="6773">
          <cell r="B6773" t="str">
            <v>ПРОЧ.КОМПЛ.РУЛЕВ.УПРАВ.ГАЗ-53</v>
          </cell>
        </row>
        <row r="6774">
          <cell r="B6774" t="str">
            <v>ПРОЧ.КОМПЛ.РУЛЕВ.УПРАВ.ГАЗ-66</v>
          </cell>
        </row>
        <row r="6775">
          <cell r="B6775" t="str">
            <v>ПРОЧ.КОМПЛ.РУЛЕВ.УПРАВ.КАМАЗ</v>
          </cell>
        </row>
        <row r="6776">
          <cell r="B6776" t="str">
            <v>ПРОЧ.КОМПЛ.РУЛЕВ.УПРАВ.МТЗ</v>
          </cell>
        </row>
        <row r="6777">
          <cell r="B6777" t="str">
            <v>ПРОЧ.КОМПЛ.РУЛЕВ.УПРАВ.ПОГРУЗЧ.4081</v>
          </cell>
        </row>
        <row r="6778">
          <cell r="B6778" t="str">
            <v>ПРОЧ.КОМПЛ.РУЛЕВ.УПРАВ.УАЗ</v>
          </cell>
        </row>
        <row r="6779">
          <cell r="B6779" t="str">
            <v>ПРОЧ.КОМПЛ.СИСТ.ОХЛАЖД.TOYOTA CAMRY</v>
          </cell>
        </row>
        <row r="6780">
          <cell r="B6780" t="str">
            <v>ПРОЧ.КОМПЛ.СИСТ.ОХЛАЖД.TOYOTA L.CRUISER</v>
          </cell>
        </row>
        <row r="6781">
          <cell r="B6781" t="str">
            <v>ПРОЧ.КОМПЛ.СИСТ.ОХЛАЖД.ВАЗ-2106</v>
          </cell>
        </row>
        <row r="6782">
          <cell r="B6782" t="str">
            <v>ПРОЧ.КОМПЛ.СИСТ.ОХЛАЖД.ВАЗ-21213</v>
          </cell>
        </row>
        <row r="6783">
          <cell r="B6783" t="str">
            <v>ПРОЧ.КОМПЛ.СИСТ.ОХЛАЖД.ГАЗ-3221</v>
          </cell>
        </row>
        <row r="6784">
          <cell r="B6784" t="str">
            <v>ПРОЧ.КОМПЛ.СИСТ.ОХЛАЖД.ГАЗ-3302</v>
          </cell>
        </row>
        <row r="6785">
          <cell r="B6785" t="str">
            <v>ПРОЧ.КОМПЛ.СИСТ.ОХЛАЖД.ГАЗ-3307</v>
          </cell>
        </row>
        <row r="6786">
          <cell r="B6786" t="str">
            <v>ПРОЧ.КОМПЛ.СИСТ.ОХЛАЖД.ГАЗ-53</v>
          </cell>
        </row>
        <row r="6787">
          <cell r="B6787" t="str">
            <v>ПРОЧ.КОМПЛ.СИСТ.ОХЛАЖД.ГАЗ-66</v>
          </cell>
        </row>
        <row r="6788">
          <cell r="B6788" t="str">
            <v>ПРОЧ.КОМПЛ.СИСТ.ОХЛАЖД.ЗИЛ-130</v>
          </cell>
        </row>
        <row r="6789">
          <cell r="B6789" t="str">
            <v>ПРОЧ.КОМПЛ.СИСТ.ОХЛАЖД.МТЗ</v>
          </cell>
        </row>
        <row r="6790">
          <cell r="B6790" t="str">
            <v>ПРОЧ.КОМПЛ.СИСТ.ОХЛАЖД.УАЗ</v>
          </cell>
        </row>
        <row r="6791">
          <cell r="B6791" t="str">
            <v>ПРОЧ.КОМПЛ.СИСТ.ПИТАНИЯ DAMAS</v>
          </cell>
        </row>
        <row r="6792">
          <cell r="B6792" t="str">
            <v>ПРОЧ.КОМПЛ.СИСТ.ПИТАНИЯ TOYOTA CAMRY</v>
          </cell>
        </row>
        <row r="6793">
          <cell r="B6793" t="str">
            <v>ПРОЧ.КОМПЛ.СИСТ.ПИТАНИЯ ГАЗ-3302</v>
          </cell>
        </row>
        <row r="6794">
          <cell r="B6794" t="str">
            <v>ПРОЧ.КОМПЛ.СИСТ.ПИТАНИЯ ЗИЛ-130</v>
          </cell>
        </row>
        <row r="6795">
          <cell r="B6795" t="str">
            <v>ПРОЧ.КОМПЛ.СИСТ.ПИТАНИЯ КАМАЗ</v>
          </cell>
        </row>
        <row r="6796">
          <cell r="B6796" t="str">
            <v>ПРОЧ.КОМПЛ.СИСТ.ПИТАНИЯ МТЗ</v>
          </cell>
        </row>
        <row r="6797">
          <cell r="B6797" t="str">
            <v>ПРОЧ.КОМПЛ.СИСТ.ПИТАНИЯ УАЗ</v>
          </cell>
        </row>
        <row r="6798">
          <cell r="B6798" t="str">
            <v>ПРОЧ.КОМПЛ.СЦЕПЛЕНИЯ DAEWOO NEXIA</v>
          </cell>
        </row>
        <row r="6799">
          <cell r="B6799" t="str">
            <v>ПРОЧ.КОМПЛ.СЦЕПЛЕНИЯ TOYOTA L.CRUISER</v>
          </cell>
        </row>
        <row r="6800">
          <cell r="B6800" t="str">
            <v>ПРОЧ.КОМПЛ.СЦЕПЛЕНИЯ ВАЗ-2106</v>
          </cell>
        </row>
        <row r="6801">
          <cell r="B6801" t="str">
            <v>ПРОЧ.КОМПЛ.СЦЕПЛЕНИЯ ВАЗ-21213</v>
          </cell>
        </row>
        <row r="6802">
          <cell r="B6802" t="str">
            <v>ПРОЧ.КОМПЛ.СЦЕПЛЕНИЯ ГАЗ-31105</v>
          </cell>
        </row>
        <row r="6803">
          <cell r="B6803" t="str">
            <v>ПРОЧ.КОМПЛ.СЦЕПЛЕНИЯ ГАЗ-3221</v>
          </cell>
        </row>
        <row r="6804">
          <cell r="B6804" t="str">
            <v>ПРОЧ.КОМПЛ.СЦЕПЛЕНИЯ ГАЗ-3302</v>
          </cell>
        </row>
        <row r="6805">
          <cell r="B6805" t="str">
            <v>ПРОЧ.КОМПЛ.СЦЕПЛЕНИЯ ГАЗ-3307</v>
          </cell>
        </row>
        <row r="6806">
          <cell r="B6806" t="str">
            <v>ПРОЧ.КОМПЛ.СЦЕПЛЕНИЯ ГАЗ-53</v>
          </cell>
        </row>
        <row r="6807">
          <cell r="B6807" t="str">
            <v>ПРОЧ.КОМПЛ.СЦЕПЛЕНИЯ КАМАЗ</v>
          </cell>
        </row>
        <row r="6808">
          <cell r="B6808" t="str">
            <v>ПРОЧ.КОМПЛ.СЦЕПЛЕНИЯ МТЗ</v>
          </cell>
        </row>
        <row r="6809">
          <cell r="B6809" t="str">
            <v>ПРОЧ.КОМПЛ.СЦЕПЛЕНИЯ ПАЗ-3205</v>
          </cell>
        </row>
        <row r="6810">
          <cell r="B6810" t="str">
            <v>ПРОЧ.КОМПЛ.СЦЕПЛЕНИЯ УАЗ</v>
          </cell>
        </row>
        <row r="6811">
          <cell r="B6811" t="str">
            <v>ПРОЧ.КОМПЛ.ТОРМОЗОВ DAEWOO PRINCE</v>
          </cell>
        </row>
        <row r="6812">
          <cell r="B6812" t="str">
            <v>ПРОЧ.КОМПЛ.ТОРМОЗОВ DAMAS</v>
          </cell>
        </row>
        <row r="6813">
          <cell r="B6813" t="str">
            <v>ПРОЧ.КОМПЛ.ТОРМОЗОВ TOYOTA CAMRY</v>
          </cell>
        </row>
        <row r="6814">
          <cell r="B6814" t="str">
            <v>ПРОЧ.КОМПЛ.ТОРМОЗОВ TOYOTA HI ACE</v>
          </cell>
        </row>
        <row r="6815">
          <cell r="B6815" t="str">
            <v>ПРОЧ.КОМПЛ.ТОРМОЗОВ TOYOTA L.CRUISER</v>
          </cell>
        </row>
        <row r="6816">
          <cell r="B6816" t="str">
            <v>ПРОЧ.КОМПЛ.ТОРМОЗОВ TOYOTA PRADO</v>
          </cell>
        </row>
        <row r="6817">
          <cell r="B6817" t="str">
            <v>ПРОЧ.КОМПЛ.ТОРМОЗОВ ВАЗ-2106</v>
          </cell>
        </row>
        <row r="6818">
          <cell r="B6818" t="str">
            <v>ПРОЧ.КОМПЛ.ТОРМОЗОВ ВАЗ-2107</v>
          </cell>
        </row>
        <row r="6819">
          <cell r="B6819" t="str">
            <v>ПРОЧ.КОМПЛ.ТОРМОЗОВ ВАЗ-21213</v>
          </cell>
        </row>
        <row r="6820">
          <cell r="B6820" t="str">
            <v>ПРОЧ.КОМПЛ.ТОРМОЗОВ ГАЗ-3221</v>
          </cell>
        </row>
        <row r="6821">
          <cell r="B6821" t="str">
            <v>ПРОЧ.КОМПЛ.ТОРМОЗОВ ГАЗ-3302</v>
          </cell>
        </row>
        <row r="6822">
          <cell r="B6822" t="str">
            <v>ПРОЧ.КОМПЛ.ТОРМОЗОВ ГАЗ-53</v>
          </cell>
        </row>
        <row r="6823">
          <cell r="B6823" t="str">
            <v>ПРОЧ.КОМПЛ.ТОРМОЗОВ ЗИЛ-4333</v>
          </cell>
        </row>
        <row r="6824">
          <cell r="B6824" t="str">
            <v>ПРОЧ.КОМПЛ.ТОРМОЗОВ КАМАЗ</v>
          </cell>
        </row>
        <row r="6825">
          <cell r="B6825" t="str">
            <v>ПРОЧ.КОМПЛ.ТОРМОЗОВ ПАЗ-3205</v>
          </cell>
        </row>
        <row r="6826">
          <cell r="B6826" t="str">
            <v>ПРОЧ.КОМПЛ.ТОРМОЗОВ УАЗ</v>
          </cell>
        </row>
        <row r="6827">
          <cell r="B6827" t="str">
            <v>ПРОЧ.КОМПЛ.ЭЛЕКТРООБОР CHEVROLET LACETTI</v>
          </cell>
        </row>
        <row r="6828">
          <cell r="B6828" t="str">
            <v>ПРОЧ.КОМПЛ.ЭЛЕКТРООБОР.TOYOTA CAMRY</v>
          </cell>
        </row>
        <row r="6829">
          <cell r="B6829" t="str">
            <v>ПРОЧ.КОМПЛ.ЭЛЕКТРООБОР.TOYOTA HI ACE</v>
          </cell>
        </row>
        <row r="6830">
          <cell r="B6830" t="str">
            <v>ПРОЧ.КОМПЛ.ЭЛЕКТРООБОР.TOYOTA L.CRUISER</v>
          </cell>
        </row>
        <row r="6831">
          <cell r="B6831" t="str">
            <v>ПРОЧ.КОМПЛ.ЭЛЕКТРООБОР.ВАЗ-2107</v>
          </cell>
        </row>
        <row r="6832">
          <cell r="B6832" t="str">
            <v>ПРОЧ.КОМПЛ.ЭЛЕКТРООБОР.ВАЗ-21213</v>
          </cell>
        </row>
        <row r="6833">
          <cell r="B6833" t="str">
            <v>ПРОЧ.КОМПЛ.ЭЛЕКТРООБОР.ВАЗ-2123</v>
          </cell>
        </row>
        <row r="6834">
          <cell r="B6834" t="str">
            <v>ПРОЧ.КОМПЛ.ЭЛЕКТРООБОР.ГАЗ-3110</v>
          </cell>
        </row>
        <row r="6835">
          <cell r="B6835" t="str">
            <v>ПРОЧ.КОМПЛ.ЭЛЕКТРООБОР.ГАЗ-3221</v>
          </cell>
        </row>
        <row r="6836">
          <cell r="B6836" t="str">
            <v>ПРОЧ.КОМПЛ.ЭЛЕКТРООБОР.ГАЗ-3302</v>
          </cell>
        </row>
        <row r="6837">
          <cell r="B6837" t="str">
            <v>ПРОЧ.КОМПЛ.ЭЛЕКТРООБОР.ГАЗ-3307</v>
          </cell>
        </row>
        <row r="6838">
          <cell r="B6838" t="str">
            <v>ПРОЧ.КОМПЛ.ЭЛЕКТРООБОР.ГАЗ-53</v>
          </cell>
        </row>
        <row r="6839">
          <cell r="B6839" t="str">
            <v>ПРОЧ.КОМПЛ.ЭЛЕКТРООБОР.ГАЗ-66</v>
          </cell>
        </row>
        <row r="6840">
          <cell r="B6840" t="str">
            <v>ПРОЧ.КОМПЛ.ЭЛЕКТРООБОР.ЗИЛ-130</v>
          </cell>
        </row>
        <row r="6841">
          <cell r="B6841" t="str">
            <v>ПРОЧ.КОМПЛ.ЭЛЕКТРООБОР.КАМАЗ</v>
          </cell>
        </row>
        <row r="6842">
          <cell r="B6842" t="str">
            <v>ПРОЧ.КОМПЛ.ЭЛЕКТРООБОР.МТЗ</v>
          </cell>
        </row>
        <row r="6843">
          <cell r="B6843" t="str">
            <v>ПРОЧ.КОМПЛ.ЭЛЕКТРООБОР.УАЗ</v>
          </cell>
        </row>
        <row r="6844">
          <cell r="B6844" t="str">
            <v>ПРОЧИЕ УСЛУГИ ПО МЕТРОЛОГИИ</v>
          </cell>
        </row>
        <row r="6845">
          <cell r="B6845" t="str">
            <v>ПРОЯВИТЕЛЬ ДЛЯ ПЛАСТИН</v>
          </cell>
        </row>
        <row r="6846">
          <cell r="B6846" t="str">
            <v>ПРУЖИНА ДВЕРНАЯ</v>
          </cell>
        </row>
        <row r="6847">
          <cell r="B6847" t="str">
            <v>ПРУЖИНА ДЛЯ ПЕРЕПЛЕТА</v>
          </cell>
        </row>
        <row r="6848">
          <cell r="B6848" t="str">
            <v>ПРУЖИНА ДЛЯ ПЕРЕПЛЕТА 0.8ММ</v>
          </cell>
        </row>
        <row r="6849">
          <cell r="B6849" t="str">
            <v>ПРУЖИНА ДЛЯ ПЕРЕПЛЕТА 10ММ</v>
          </cell>
        </row>
        <row r="6850">
          <cell r="B6850" t="str">
            <v>ПРУЖИНА ДЛЯ ПЕРЕПЛЕТА 12ММ</v>
          </cell>
        </row>
        <row r="6851">
          <cell r="B6851" t="str">
            <v>ПРУЖИНА ДЛЯ ПЕРЕПЛЕТА 14ММ</v>
          </cell>
        </row>
        <row r="6852">
          <cell r="B6852" t="str">
            <v>ПРУЖИНА ДЛЯ ПЕРЕПЛЕТА 16ММ</v>
          </cell>
        </row>
        <row r="6853">
          <cell r="B6853" t="str">
            <v>ПРУЖИНА ДЛЯ ПЕРЕПЛЕТА 19ММ</v>
          </cell>
        </row>
        <row r="6854">
          <cell r="B6854" t="str">
            <v>ПРУЖИНА ДЛЯ ПЕРЕПЛЕТА 22ММ</v>
          </cell>
        </row>
        <row r="6855">
          <cell r="B6855" t="str">
            <v>ПРУЖИНА ДЛЯ ПЕРЕПЛЕТА 25ММ</v>
          </cell>
        </row>
        <row r="6856">
          <cell r="B6856" t="str">
            <v>ПРУЖИНА ДЛЯ ПЕРЕПЛЕТА 38 ММ</v>
          </cell>
        </row>
        <row r="6857">
          <cell r="B6857" t="str">
            <v>ПРУЖИНА ДЛЯ ПЕРЕПЛЕТА 51ММ</v>
          </cell>
        </row>
        <row r="6858">
          <cell r="B6858" t="str">
            <v>ПРУЖИНА ДЛЯ ПЕРЕПЛЕТА 6ММ</v>
          </cell>
        </row>
        <row r="6859">
          <cell r="B6859" t="str">
            <v>ПРУЖИНА КЛАПАНА ВОЗВРАТНАЯ</v>
          </cell>
        </row>
        <row r="6860">
          <cell r="B6860" t="str">
            <v>ПРУЖИНА ПОДВЕСКИ DAEWOO NEXIA</v>
          </cell>
        </row>
        <row r="6861">
          <cell r="B6861" t="str">
            <v>ПРУЖИНА ПОДВЕСКИ FAW СА</v>
          </cell>
        </row>
        <row r="6862">
          <cell r="B6862" t="str">
            <v>ПРУЖИНА ПОДВЕСКИ ВАЗ-2106</v>
          </cell>
        </row>
        <row r="6863">
          <cell r="B6863" t="str">
            <v>ПРУЖИНА ПОДВЕСКИ ВАЗ-21099</v>
          </cell>
        </row>
        <row r="6864">
          <cell r="B6864" t="str">
            <v>ПРУЖИНА ПОДВЕСКИ ВАЗ-21150</v>
          </cell>
        </row>
        <row r="6865">
          <cell r="B6865" t="str">
            <v>ПРУЖИНА ПОДВЕСКИ ВАЗ-21213</v>
          </cell>
        </row>
        <row r="6866">
          <cell r="B6866" t="str">
            <v>ПРУЖИНА ПОДВЕСКИ УАЗ</v>
          </cell>
        </row>
        <row r="6867">
          <cell r="B6867" t="str">
            <v>ПРУЖИНА СОЛЕНОИДА DC 460</v>
          </cell>
        </row>
        <row r="6868">
          <cell r="B6868" t="str">
            <v>ПРУТ D-16MM</v>
          </cell>
        </row>
        <row r="6869">
          <cell r="B6869" t="str">
            <v>ПРУТ МЕТАЛЛИЧЕСКИЙ 12ММ</v>
          </cell>
        </row>
        <row r="6870">
          <cell r="B6870" t="str">
            <v>ПРУТ СТЕКЛОПЛАСТИКОВЫЙ С БАРАБАНОМ</v>
          </cell>
        </row>
        <row r="6871">
          <cell r="B6871" t="str">
            <v>ПРУТОК ЛАТУННЫЙ</v>
          </cell>
        </row>
        <row r="6872">
          <cell r="B6872" t="str">
            <v>ПСИХРОМЕТР</v>
          </cell>
        </row>
        <row r="6873">
          <cell r="B6873" t="str">
            <v>ПУДРА АЛЮМИНИЕВАЯ 1</v>
          </cell>
        </row>
        <row r="6874">
          <cell r="B6874" t="str">
            <v>ПУДРА АЛЮМИНИЕВАЯ</v>
          </cell>
        </row>
        <row r="6875">
          <cell r="B6875" t="str">
            <v>ПУЛЬТ ДИСТАНЦИОННОГО УПРАВЛЕНИЯ</v>
          </cell>
        </row>
        <row r="6876">
          <cell r="B6876" t="str">
            <v>ПУЛЬТ ДУ ДЛЯ АВТОМАТИЧЕСКИХ ВОРОТ</v>
          </cell>
        </row>
        <row r="6877">
          <cell r="B6877" t="str">
            <v>ПУЛЬТ ПРЕДСЕДАТЕЛЯ</v>
          </cell>
        </row>
        <row r="6878">
          <cell r="B6878" t="str">
            <v>ПУЛЬТ СЕЛЕКТОРНЫЙ</v>
          </cell>
        </row>
        <row r="6879">
          <cell r="B6879" t="str">
            <v>ПУЛЬТ УПРАВЛЕНИЯ IP STB</v>
          </cell>
        </row>
        <row r="6880">
          <cell r="B6880" t="str">
            <v>ПУЛЬТ УПРАВЛЕНИЯ ДЛЯ КОТЛА КД 1000</v>
          </cell>
        </row>
        <row r="6881">
          <cell r="B6881" t="str">
            <v>ПУЛЬТ УПРАВЛЕНИЯ ДЛЯ ПРЕЗЕНТАЦИЙ</v>
          </cell>
        </row>
        <row r="6882">
          <cell r="B6882" t="str">
            <v>ПУСЕР (РЕКЛАМ.)</v>
          </cell>
        </row>
        <row r="6883">
          <cell r="B6883" t="str">
            <v>ПУСКАТЕЛЬ</v>
          </cell>
        </row>
        <row r="6884">
          <cell r="B6884" t="str">
            <v>ПУСКАТЕЛЬ МАГНИТНЫЙ 1 ВЕЛИЧИНЫ</v>
          </cell>
        </row>
        <row r="6885">
          <cell r="B6885" t="str">
            <v>ПУСКАТЕЛЬ МАГНИТНЫЙ 160А</v>
          </cell>
        </row>
        <row r="6886">
          <cell r="B6886" t="str">
            <v>ПУСКАТЕЛЬ МАГНИТНЫЙ 2 ВЕЛИЧИНЫ</v>
          </cell>
        </row>
        <row r="6887">
          <cell r="B6887" t="str">
            <v>ПУСКАТЕЛЬ МАГНИТНЫЙ 310</v>
          </cell>
        </row>
        <row r="6888">
          <cell r="B6888" t="str">
            <v>ПУСКАТЕЛЬ МАГНИТНЫЙ ПРОЧИЕ</v>
          </cell>
        </row>
        <row r="6889">
          <cell r="B6889" t="str">
            <v>ПУСКАТЕЛЬ ОТ 0 ДО 6 ВЕЛИЧИН</v>
          </cell>
        </row>
        <row r="6890">
          <cell r="B6890" t="str">
            <v>ПУСКАТЕЛЬ ПМА-5100</v>
          </cell>
        </row>
        <row r="6891">
          <cell r="B6891" t="str">
            <v>ПУСКАТЕЛЬ ПМЕ-211</v>
          </cell>
        </row>
        <row r="6892">
          <cell r="B6892" t="str">
            <v>ПУСКАТЕЛЬ ЭЛ/МАГНИТНЫЙ ПМ 4100/380В</v>
          </cell>
        </row>
        <row r="6893">
          <cell r="B6893" t="str">
            <v>ПУШКА ТЕПЛОВАЯ 18 КВТ</v>
          </cell>
        </row>
        <row r="6894">
          <cell r="B6894" t="str">
            <v>ПЫЛЕСОС</v>
          </cell>
        </row>
        <row r="6895">
          <cell r="B6895" t="str">
            <v>ПЫЛЬНИК НАКОНЕЧНИКА</v>
          </cell>
        </row>
        <row r="6896">
          <cell r="B6896" t="str">
            <v>ПЫЛЬНИК НАКОНЕЧНИКА TOYOTA</v>
          </cell>
        </row>
        <row r="6897">
          <cell r="B6897" t="str">
            <v>ПЫЛЬНИК РУЛЕВЫХ ТЯГ ГАЗ</v>
          </cell>
        </row>
        <row r="6898">
          <cell r="B6898" t="str">
            <v>РАБ.ПО ГОРИЗОНТАЛЬНО-НАПРАВЛЕННОМУ БУРЕН</v>
          </cell>
        </row>
        <row r="6899">
          <cell r="B6899" t="str">
            <v>РАБ.ПО ДЕМОНТАЖУ/РАЗДЕЛКЕ ТЕХ.И ОБОРУД.</v>
          </cell>
        </row>
        <row r="6900">
          <cell r="B6900" t="str">
            <v>РАБ.ПО ИЗГ,СБОРКЕ,МОНТАЖУ МЕТАЛЛ.КОНСТР.</v>
          </cell>
        </row>
        <row r="6901">
          <cell r="B6901" t="str">
            <v>РАБ.ПО МОНТАЖУ БОЛОН.-ГАЗ.ОБОРУД.НА АВТО</v>
          </cell>
        </row>
        <row r="6902">
          <cell r="B6902" t="str">
            <v>РАБ.ПО МОНТАЖУ СИС-М КАБЕЛЬ.ЭЛЕКТР.</v>
          </cell>
        </row>
        <row r="6903">
          <cell r="B6903" t="str">
            <v>РАБ.ПО РЕМ./МОДЕР-ЦИИ ЛИФТОВ/ЛИФТОВЫХ ША</v>
          </cell>
        </row>
        <row r="6904">
          <cell r="B6904" t="str">
            <v>РАБ.ПО РЕМОНТУ И ТЕХ.ОБСЛУЖ.ТЕПЛОВЫХ СЕТ</v>
          </cell>
        </row>
        <row r="6905">
          <cell r="B6905" t="str">
            <v>РАБ.ЭКСПЛ-НЫЕ ПО ОБСЛ.И СОДЕР-НИЮ ИНЖ.СЕ</v>
          </cell>
        </row>
        <row r="6906">
          <cell r="B6906" t="str">
            <v>РАБОТЫ В ОБЛ.АРХИТЕКТУРЫ (В Т.Ч. ДИЗАЙН)</v>
          </cell>
        </row>
        <row r="6907">
          <cell r="B6907" t="str">
            <v>РАБОТЫ ВЫСОТНЫЕ (ПРОМЫШЛЕННЫЙ АЛЬПИНИЗМ)</v>
          </cell>
        </row>
        <row r="6908">
          <cell r="B6908" t="str">
            <v>РАБОТЫ ИНЖЕНЕРНЫЕ ПО ПРОЕКТИРОВАНИЮ</v>
          </cell>
        </row>
        <row r="6909">
          <cell r="B6909" t="str">
            <v>РАБОТЫ ПО АВАР-МУ ВОССТАНОВ.ТП,ЛЭП,РУ</v>
          </cell>
        </row>
        <row r="6910">
          <cell r="B6910" t="str">
            <v>РАБОТЫ ПО ВНЕДРЕНИЮ АВТОМАТ-НОЙ СИС-МЫ</v>
          </cell>
        </row>
        <row r="6911">
          <cell r="B6911" t="str">
            <v>РАБОТЫ ПО ВНЕДРЕНИЮ ПО</v>
          </cell>
        </row>
        <row r="6912">
          <cell r="B6912" t="str">
            <v>РАБОТЫ ПО ВЫП.НАУЧН.ИССЛЕД.В СФЕРЕ ИТ</v>
          </cell>
        </row>
        <row r="6913">
          <cell r="B6913" t="str">
            <v>РАБОТЫ ПО ИЗГ-ИЮ ПЕЧАТЕЙ И ШТАМПОВ</v>
          </cell>
        </row>
        <row r="6914">
          <cell r="B6914" t="str">
            <v>РАБОТЫ ПО ИЗГОТОВЛЕНИЮ БУКЛЕТОВ</v>
          </cell>
        </row>
        <row r="6915">
          <cell r="B6915" t="str">
            <v>РАБОТЫ ПО ИЗГОТОВЛЕНИЮ ЖАЛЮЗИ/ЗАНАВЕСОК</v>
          </cell>
        </row>
        <row r="6916">
          <cell r="B6916" t="str">
            <v>РАБОТЫ ПО ИЗГОТОВЛЕНИЮ КЛЮЧЕЙ</v>
          </cell>
        </row>
        <row r="6917">
          <cell r="B6917" t="str">
            <v>РАБОТЫ ПО ИЗГОТОВЛЕНИЮ ЛИФЛЕТОВ</v>
          </cell>
        </row>
        <row r="6918">
          <cell r="B6918" t="str">
            <v>РАБОТЫ ПО ИЗГОТОВЛЕНИЮ ПОСТЕРОВ</v>
          </cell>
        </row>
        <row r="6919">
          <cell r="B6919" t="str">
            <v>РАБОТЫ ПО ИЗГОТОВЛЕНИЮ ФЛАГА</v>
          </cell>
        </row>
        <row r="6920">
          <cell r="B6920" t="str">
            <v>РАБОТЫ ПО КОМПЛЕКС.ОБСЛУЖ.ЗДАНИЯ</v>
          </cell>
        </row>
        <row r="6921">
          <cell r="B6921" t="str">
            <v>РАБОТЫ ПО МЕЖЛАБОР.СРАВН.ИСПЫТ.(СЛИЧЕН)</v>
          </cell>
        </row>
        <row r="6922">
          <cell r="B6922" t="str">
            <v>РАБОТЫ ПО МЕХАНИЧЕСКОЙ ОБРАБОТКЕ</v>
          </cell>
        </row>
        <row r="6923">
          <cell r="B6923" t="str">
            <v>РАБОТЫ ПО МОНТАЖ.И ДЕМОНТАЖ.ОБОРУДОВАНИЯ</v>
          </cell>
        </row>
        <row r="6924">
          <cell r="B6924" t="str">
            <v>РАБОТЫ ПО МОНТАЖУ И НАЛАДКЕ СИСТЕМ АГПТ</v>
          </cell>
        </row>
        <row r="6925">
          <cell r="B6925" t="str">
            <v>РАБОТЫ ПО ОБСЛУЖ.ЗДАНИЙ,СООРУЖЕНИЙ И АСО</v>
          </cell>
        </row>
        <row r="6926">
          <cell r="B6926" t="str">
            <v>РАБОТЫ ПО ПОШИВУ ОДЕЖДЫ</v>
          </cell>
        </row>
        <row r="6927">
          <cell r="B6927" t="str">
            <v>РАБОТЫ ПО ПРОВЕДЕНИЮ ГРАДУИРОВКИ</v>
          </cell>
        </row>
        <row r="6928">
          <cell r="B6928" t="str">
            <v>РАБОТЫ ПО РАЗРАБОТКЕ/УСТАНОВКЕ ПО</v>
          </cell>
        </row>
        <row r="6929">
          <cell r="B6929" t="str">
            <v>РАБОТЫ ПО РЕМОНТУ КОПИРОВАЛЬНОЙ ТЕХНИКИ</v>
          </cell>
        </row>
        <row r="6930">
          <cell r="B6930" t="str">
            <v>РАБОТЫ ПО РЕМОНТУ КУЗОВОВ ЛЕГК. ТС</v>
          </cell>
        </row>
        <row r="6931">
          <cell r="B6931" t="str">
            <v>РАБОТЫ ПО РЕМОНТУ ЛИНИЙ ЭЛ.ПЕРЕДАЧ</v>
          </cell>
        </row>
        <row r="6932">
          <cell r="B6932" t="str">
            <v>РАБОТЫ ПО РЕМОНТУ МОТОРНОЙ ЧАСТИ ЛЕГК. Т</v>
          </cell>
        </row>
        <row r="6933">
          <cell r="B6933" t="str">
            <v>РАБОТЫ ПО РЕМОНТУ ХОДОВОЙ ЧАСТИ ЛЕГК. ТС</v>
          </cell>
        </row>
        <row r="6934">
          <cell r="B6934" t="str">
            <v>РАБОТЫ ПО СОЗДАНИЮ ИНФОРМ.СИСТЕМЫ</v>
          </cell>
        </row>
        <row r="6935">
          <cell r="B6935" t="str">
            <v>РАБОТЫ ПО ТЕК.РЕМ.СИСТЕМЫ КОНДИЦИОНИР-Я</v>
          </cell>
        </row>
        <row r="6936">
          <cell r="B6936" t="str">
            <v>РАБОТЫ ПО УСТАНОВКЕ ТРАНСФОРМАТОРОВ</v>
          </cell>
        </row>
        <row r="6937">
          <cell r="B6937" t="str">
            <v>РАБОТЫ ПО УСТРОЙСТВУ ПОЖАРНОЙ СИГНАЛИЗ.</v>
          </cell>
        </row>
        <row r="6938">
          <cell r="B6938" t="str">
            <v>РАБОТЫ СТРОИТ. ПО РЕМОНТУ ЛИНИЙ СВЯЗИ</v>
          </cell>
        </row>
        <row r="6939">
          <cell r="B6939" t="str">
            <v>РАБОТЫ СТРОИТ.ЗАВЕР.И ОТДЕЛ.ПР.,НЕВКЛ.В</v>
          </cell>
        </row>
        <row r="6940">
          <cell r="B6940" t="str">
            <v>РАБОТЫ СТРОИТЕЛЬНЫЕ ПО РЕМОНТУ ПОМЕЩЕНИЯ</v>
          </cell>
        </row>
        <row r="6941">
          <cell r="B6941" t="str">
            <v>РАДИАТОР  ОХЛАЖДЕНИЯ ВАЗ</v>
          </cell>
        </row>
        <row r="6942">
          <cell r="B6942" t="str">
            <v>РАДИАТОР  ОХЛАЖДЕНИЯ ГАЗ 3110</v>
          </cell>
        </row>
        <row r="6943">
          <cell r="B6943" t="str">
            <v>РАДИАТОР  ОХЛАЖДЕНИЯ УАЗ</v>
          </cell>
        </row>
        <row r="6944">
          <cell r="B6944" t="str">
            <v>РАДИАТОР 7-МИ СЕКЦИОННЫЙ 1</v>
          </cell>
        </row>
        <row r="6945">
          <cell r="B6945" t="str">
            <v>РАДИАТОР 7-МИ СЕКЦИОННЫЙ</v>
          </cell>
        </row>
        <row r="6946">
          <cell r="B6946" t="str">
            <v>РАДИАТОР 8-МИ СЕКЦИОННЫЙ</v>
          </cell>
        </row>
        <row r="6947">
          <cell r="B6947" t="str">
            <v>РАДИАТОР АЛЮМИНИЕВЫЙ 7,8,9,10 СЕКЦИИ</v>
          </cell>
        </row>
        <row r="6948">
          <cell r="B6948" t="str">
            <v>РАДИАТОР В СБОРЕ DAEWOO NEXIA</v>
          </cell>
        </row>
        <row r="6949">
          <cell r="B6949" t="str">
            <v>РАДИАТОР В СБОРЕ DAMAS</v>
          </cell>
        </row>
        <row r="6950">
          <cell r="B6950" t="str">
            <v>РАДИАТОР В СБОРЕ TOYOTA CAMRY</v>
          </cell>
        </row>
        <row r="6951">
          <cell r="B6951" t="str">
            <v>РАДИАТОР В СБОРЕ TOYOTA L.CRUISER</v>
          </cell>
        </row>
        <row r="6952">
          <cell r="B6952" t="str">
            <v>РАДИАТОР В СБОРЕ ВАЗ-2106</v>
          </cell>
        </row>
        <row r="6953">
          <cell r="B6953" t="str">
            <v>РАДИАТОР В СБОРЕ ВАЗ-2107</v>
          </cell>
        </row>
        <row r="6954">
          <cell r="B6954" t="str">
            <v>РАДИАТОР В СБОРЕ ВАЗ-21150</v>
          </cell>
        </row>
        <row r="6955">
          <cell r="B6955" t="str">
            <v>РАДИАТОР В СБОРЕ ВАЗ-21213</v>
          </cell>
        </row>
        <row r="6956">
          <cell r="B6956" t="str">
            <v>РАДИАТОР В СБОРЕ ВАЗ-2123</v>
          </cell>
        </row>
        <row r="6957">
          <cell r="B6957" t="str">
            <v>РАДИАТОР В СБОРЕ ГАЗ-3110</v>
          </cell>
        </row>
        <row r="6958">
          <cell r="B6958" t="str">
            <v>РАДИАТОР В СБОРЕ ГАЗ-3221</v>
          </cell>
        </row>
        <row r="6959">
          <cell r="B6959" t="str">
            <v>РАДИАТОР В СБОРЕ ГАЗ-3302</v>
          </cell>
        </row>
        <row r="6960">
          <cell r="B6960" t="str">
            <v>РАДИАТОР В СБОРЕ ГАЗ-3307</v>
          </cell>
        </row>
        <row r="6961">
          <cell r="B6961" t="str">
            <v>РАДИАТОР В СБОРЕ ГАЗ-53</v>
          </cell>
        </row>
        <row r="6962">
          <cell r="B6962" t="str">
            <v>РАДИАТОР В СБОРЕ ГАЗ-66</v>
          </cell>
        </row>
        <row r="6963">
          <cell r="B6963" t="str">
            <v>РАДИАТОР В СБОРЕ ЗИЛ-130</v>
          </cell>
        </row>
        <row r="6964">
          <cell r="B6964" t="str">
            <v>РАДИАТОР В СБОРЕ ЗИЛ-131</v>
          </cell>
        </row>
        <row r="6965">
          <cell r="B6965" t="str">
            <v>РАДИАТОР В СБОРЕ ЗИЛ-4333</v>
          </cell>
        </row>
        <row r="6966">
          <cell r="B6966" t="str">
            <v>РАДИАТОР В СБОРЕ КАМАЗ</v>
          </cell>
        </row>
        <row r="6967">
          <cell r="B6967" t="str">
            <v>РАДИАТОР В СБОРЕ МТЗ</v>
          </cell>
        </row>
        <row r="6968">
          <cell r="B6968" t="str">
            <v>РАДИАТОР В СБОРЕ ПОГРУЗЧ.4081</v>
          </cell>
        </row>
        <row r="6969">
          <cell r="B6969" t="str">
            <v>РАДИАТОР В СБОРЕ УАЗ</v>
          </cell>
        </row>
        <row r="6970">
          <cell r="B6970" t="str">
            <v>РАДИАТОР В СБОРЕ ШЕВРОЛЕТ ЛАЧЕТТИ</v>
          </cell>
        </row>
        <row r="6971">
          <cell r="B6971" t="str">
            <v>РАДИАТОР ДЛЯ BF4M2012C</v>
          </cell>
        </row>
        <row r="6972">
          <cell r="B6972" t="str">
            <v>РАДИАТОР ДЛЯ E12DMA LDW 903/B1</v>
          </cell>
        </row>
        <row r="6973">
          <cell r="B6973" t="str">
            <v>РАДИАТОР ДЛЯ ВF6М1013Е</v>
          </cell>
        </row>
        <row r="6974">
          <cell r="B6974" t="str">
            <v>РАДИАТОР ДЛЯ ДГА-48 (ТОКМАК)</v>
          </cell>
        </row>
        <row r="6975">
          <cell r="B6975" t="str">
            <v>РАДИАТОР ДЛЯ КОНДИЦИОНЕРА АВТОМОБ.</v>
          </cell>
        </row>
        <row r="6976">
          <cell r="B6976" t="str">
            <v>РАДИАТОР Е18МА3-0300-03</v>
          </cell>
        </row>
        <row r="6977">
          <cell r="B6977" t="str">
            <v>РАДИАТОР ИЗ 1-ОЙ СЕКЦИИ</v>
          </cell>
        </row>
        <row r="6978">
          <cell r="B6978" t="str">
            <v>РАДИАТОР МАСЛЯНЫЙ</v>
          </cell>
        </row>
        <row r="6979">
          <cell r="B6979" t="str">
            <v>РАДИАТОР ОТОПИТЕЛЯ В СБОРЕ DAMAS</v>
          </cell>
        </row>
        <row r="6980">
          <cell r="B6980" t="str">
            <v>РАДИАТОР ОТОПИТЕЛЯ В СБОРЕ ВАЗ-2106</v>
          </cell>
        </row>
        <row r="6981">
          <cell r="B6981" t="str">
            <v>РАДИАТОР ОТОПИТЕЛЯ В СБОРЕ ВАЗ-21213</v>
          </cell>
        </row>
        <row r="6982">
          <cell r="B6982" t="str">
            <v>РАДИАТОР ОТОПИТЕЛЯ В СБОРЕ ГАЗ-3110</v>
          </cell>
        </row>
        <row r="6983">
          <cell r="B6983" t="str">
            <v>РАДИАТОР ОТОПИТЕЛЯ В СБОРЕ ГАЗ-3221</v>
          </cell>
        </row>
        <row r="6984">
          <cell r="B6984" t="str">
            <v>РАДИАТОР ОТОПИТЕЛЯ В СБОРЕ ГАЗ-3302</v>
          </cell>
        </row>
        <row r="6985">
          <cell r="B6985" t="str">
            <v>РАДИАТОР ОТОПИТЕЛЯ В СБОРЕ ГАЗ-53</v>
          </cell>
        </row>
        <row r="6986">
          <cell r="B6986" t="str">
            <v>РАДИАТОР ОТОПИТЕЛЯ В СБОРЕ КАМАЗ</v>
          </cell>
        </row>
        <row r="6987">
          <cell r="B6987" t="str">
            <v>РАДИАТОР ОТОПИТЕЛЯ В СБОРЕ МТЗ</v>
          </cell>
        </row>
        <row r="6988">
          <cell r="B6988" t="str">
            <v>РАДИАТОР ОТОПИТЕЛЯ В СБОРЕ УАЗ-3909</v>
          </cell>
        </row>
        <row r="6989">
          <cell r="B6989" t="str">
            <v>РАДИАТОР ОТОПИТЕЛЯ ЛЕГК.АВТ.</v>
          </cell>
        </row>
        <row r="6990">
          <cell r="B6990" t="str">
            <v>РАДИАТОР ОХЛАЖД.ДЛЯ ДГА-48 (ТОКМАК)</v>
          </cell>
        </row>
        <row r="6991">
          <cell r="B6991" t="str">
            <v>РАДИАТОР ОХЛАЖДЕНИЯ Д/Е-30СА3</v>
          </cell>
        </row>
        <row r="6992">
          <cell r="B6992" t="str">
            <v>РАДИАТОР ОХЛАЖДЕНИЯ Д/Е-30СА3 (ДЛЯ РИГА)</v>
          </cell>
        </row>
        <row r="6993">
          <cell r="B6993" t="str">
            <v>РАДИАТОР ОХЛАЖДЕНИЯ ДЛЯ ДГА</v>
          </cell>
        </row>
        <row r="6994">
          <cell r="B6994" t="str">
            <v>РАДИАТОР ПЕЧКИ ГАЗЕЛЬ</v>
          </cell>
        </row>
        <row r="6995">
          <cell r="B6995" t="str">
            <v>РАДИОМОДЕМ ИМПУЛЬСНЫЙ</v>
          </cell>
        </row>
        <row r="6996">
          <cell r="B6996" t="str">
            <v>РАДИОПРИЁМНИК ЦИФРОВОЙ</v>
          </cell>
        </row>
        <row r="6997">
          <cell r="B6997" t="str">
            <v>РАДИОТЕЛЕФОН С НОСИМОЙ ТРУБКОЙ К Р/У</v>
          </cell>
        </row>
        <row r="6998">
          <cell r="B6998" t="str">
            <v>РАЗВЕРТКА ДЛЯ РАСТОЧКИ ВТУЛОК УАЗ</v>
          </cell>
        </row>
        <row r="6999">
          <cell r="B6999" t="str">
            <v>РАЗГР.,ТРАНСПОРТИР.,ХРАН.НЕФТЕПРОДУКТ</v>
          </cell>
        </row>
        <row r="7000">
          <cell r="B7000" t="str">
            <v>РАЗДЕЛИТЕЛЬ МОДУЛЕЙ</v>
          </cell>
        </row>
        <row r="7001">
          <cell r="B7001" t="str">
            <v>РАЗДЕЛИТЕЛЬ ПЛАСТИКОВЫЙ</v>
          </cell>
        </row>
        <row r="7002">
          <cell r="B7002" t="str">
            <v>РАЗМЕЩЕНИЕ КОНТЕКСТНОЙ РЕКЛАМЫ</v>
          </cell>
        </row>
        <row r="7003">
          <cell r="B7003" t="str">
            <v>РАЗМЕЩЕНИЕ РЕКЛАМНОГО МОДУЛЯ В СМИ</v>
          </cell>
        </row>
        <row r="7004">
          <cell r="B7004" t="str">
            <v>РАЗМЕЩЕНИЕ РЕКЛАМЫ В ОБЩЕСТВ. ТРАНСПОРТЕ</v>
          </cell>
        </row>
        <row r="7005">
          <cell r="B7005" t="str">
            <v>РАЗМЕЩЕНИЕ РЕКЛАМЫ НА РАДИО</v>
          </cell>
        </row>
        <row r="7006">
          <cell r="B7006" t="str">
            <v>РАЗМЕЩЕНИЕ РЕКЛАМЫ НА ТВ</v>
          </cell>
        </row>
        <row r="7007">
          <cell r="B7007" t="str">
            <v>РАЗМЕЩЕНИЕ РЕКЛАМЫ НА ТВ И РАДИОСТАНЦИЯХ</v>
          </cell>
        </row>
        <row r="7008">
          <cell r="B7008" t="str">
            <v>РАЗР.ПАСПОРТА ИНВЕНТ.ИСТ.ВЫБР.ПАРНИК.ГАЗ</v>
          </cell>
        </row>
        <row r="7009">
          <cell r="B7009" t="str">
            <v>РАЗР.ПРОЕКТА НОРМ.ПРЕД.ДОПУСТ-Х.ВЫБРОСОВ</v>
          </cell>
        </row>
        <row r="7010">
          <cell r="B7010" t="str">
            <v>РАЗРАБОТКА ДОКУМЕНТОВ,СВЯЗ.С КОМ.УСЛУГАМ</v>
          </cell>
        </row>
        <row r="7011">
          <cell r="B7011" t="str">
            <v>РАЗРАБОТКА ЗУП</v>
          </cell>
        </row>
        <row r="7012">
          <cell r="B7012" t="str">
            <v>РАЗРАБОТКА И ВНЕДРЕНИЕ СИСТЕМЫ</v>
          </cell>
        </row>
        <row r="7013">
          <cell r="B7013" t="str">
            <v>РАЗРАБОТКА КОНЦЕПЦИИ ДИЗАЙНА И РЕКЛАМЫ</v>
          </cell>
        </row>
        <row r="7014">
          <cell r="B7014" t="str">
            <v>РАЗРАБОТКА НОРМ.ДОКУМ.ПО ОХРАНЕ ОКР.СРЕД</v>
          </cell>
        </row>
        <row r="7015">
          <cell r="B7015" t="str">
            <v>РАЗРАБОТКА ОВОС(ОЦЕНКА ВОЗДЕЙСТВИЯ НА ОК</v>
          </cell>
        </row>
        <row r="7016">
          <cell r="B7016" t="str">
            <v>РАЗРАБОТКА ПОЛИТИКИ/СТРАТЕГИИ КОМПАНИИ</v>
          </cell>
        </row>
        <row r="7017">
          <cell r="B7017" t="str">
            <v>РАЗРАБОТКА ПСД</v>
          </cell>
        </row>
        <row r="7018">
          <cell r="B7018" t="str">
            <v>РАЗРАБОТКА ПСД (БЕЗ КАПИТАЛИЗАЦИИ)</v>
          </cell>
        </row>
        <row r="7019">
          <cell r="B7019" t="str">
            <v>РАЗРЯДНИК 2P ТИП В В КОРПУСЕ</v>
          </cell>
        </row>
        <row r="7020">
          <cell r="B7020" t="str">
            <v>РАЗРЯДНИК 4P ТИП В В КОРПУСЕ</v>
          </cell>
        </row>
        <row r="7021">
          <cell r="B7021" t="str">
            <v>РАЗРЯДНИК РВС-35</v>
          </cell>
        </row>
        <row r="7022">
          <cell r="B7022" t="str">
            <v>РАЗРЯДНИК-ПРЕДОХРАНИТЕЛЬ</v>
          </cell>
        </row>
        <row r="7023">
          <cell r="B7023" t="str">
            <v>РАЗЪЕДИНИТЕЛЬ 0.4КВ</v>
          </cell>
        </row>
        <row r="7024">
          <cell r="B7024" t="str">
            <v>РАЗЪЕДИНИТЕЛЬ НА 10КВ</v>
          </cell>
        </row>
        <row r="7025">
          <cell r="B7025" t="str">
            <v>РАЗЪЕМ 15 PIN ШТЫРЬКИ</v>
          </cell>
        </row>
        <row r="7026">
          <cell r="B7026" t="str">
            <v>РАЗЪЕМ DB 15F</v>
          </cell>
        </row>
        <row r="7027">
          <cell r="B7027" t="str">
            <v>РАЗЪЕМ DB 15M</v>
          </cell>
        </row>
        <row r="7028">
          <cell r="B7028" t="str">
            <v>РАЗЪЕМ DB 25F</v>
          </cell>
        </row>
        <row r="7029">
          <cell r="B7029" t="str">
            <v>РАЗЪЕМ DB 25M</v>
          </cell>
        </row>
        <row r="7030">
          <cell r="B7030" t="str">
            <v>РАЗЪЕМ DB 9F</v>
          </cell>
        </row>
        <row r="7031">
          <cell r="B7031" t="str">
            <v>РАЗЪЕМ DB 9M</v>
          </cell>
        </row>
        <row r="7032">
          <cell r="B7032" t="str">
            <v>РАЗЪЕМ F-ТИПА ПОД RG-11</v>
          </cell>
        </row>
        <row r="7033">
          <cell r="B7033" t="str">
            <v>РАЗЪЕМ F-ТИПА ПОД RG-6</v>
          </cell>
        </row>
        <row r="7034">
          <cell r="B7034" t="str">
            <v>РАЗЪЕМ NTC-ТИПА  NTC 8D-FB</v>
          </cell>
        </row>
        <row r="7035">
          <cell r="B7035" t="str">
            <v>РАЗЪЕМ N-ТИПА</v>
          </cell>
        </row>
        <row r="7036">
          <cell r="B7036" t="str">
            <v>РАЗЪЕМ TNC-ТИПА ДЛЯ 8D-FD</v>
          </cell>
        </row>
        <row r="7037">
          <cell r="B7037" t="str">
            <v>РАЗЪЕМ ГНЕЗДО</v>
          </cell>
        </row>
        <row r="7038">
          <cell r="B7038" t="str">
            <v>РАЗЪЕМ Д/ОПТ.ВХОДА SC</v>
          </cell>
        </row>
        <row r="7039">
          <cell r="B7039" t="str">
            <v>РАЗЪЕМ К СПН С ОТВЕТНОЙ ЧАСТЬЮ</v>
          </cell>
        </row>
        <row r="7040">
          <cell r="B7040" t="str">
            <v>РАЗЪЕМ ОПТИЧ.ВЫХ.К ИЗМЕР.ПРИБОРАМ</v>
          </cell>
        </row>
        <row r="7041">
          <cell r="B7041" t="str">
            <v>РАЗЪЕМ СОЕДИНИТЕЛЬНЫЙ 3-Х ФАЗНЫЙ</v>
          </cell>
        </row>
        <row r="7042">
          <cell r="B7042" t="str">
            <v>РАЗЪЕМ ШТЕПСЕЛЬНЫЙ В СБ.PE1663PQ ДГА</v>
          </cell>
        </row>
        <row r="7043">
          <cell r="B7043" t="str">
            <v>РАКОВИНА 1</v>
          </cell>
        </row>
        <row r="7044">
          <cell r="B7044" t="str">
            <v>РАКОВИНА 2</v>
          </cell>
        </row>
        <row r="7045">
          <cell r="B7045" t="str">
            <v>РАКОВИНА</v>
          </cell>
        </row>
        <row r="7046">
          <cell r="B7046" t="str">
            <v>РАМА В СБОРЕ ГАЗ-3308</v>
          </cell>
        </row>
        <row r="7047">
          <cell r="B7047" t="str">
            <v>РАМКА</v>
          </cell>
        </row>
        <row r="7048">
          <cell r="B7048" t="str">
            <v>РАМКА DDF KRONE</v>
          </cell>
        </row>
        <row r="7049">
          <cell r="B7049" t="str">
            <v>РАМКА DDF ДЛЯ ETSI</v>
          </cell>
        </row>
        <row r="7050">
          <cell r="B7050" t="str">
            <v>РАМКА ДЛЯ ФОТОГРАФИЙ</v>
          </cell>
        </row>
        <row r="7051">
          <cell r="B7051" t="str">
            <v>РАМКА КРОССОВАЯ</v>
          </cell>
        </row>
        <row r="7052">
          <cell r="B7052" t="str">
            <v>РАМКА МАРКИРОВОЧНАЯ</v>
          </cell>
        </row>
        <row r="7053">
          <cell r="B7053" t="str">
            <v>РАМКА МОДУЛЬНАЯ ДЛЯ ТАБЛИЧЕК</v>
          </cell>
        </row>
        <row r="7054">
          <cell r="B7054" t="str">
            <v>РАМКА-ВСТАВКА ДЛЯ МОДУЛЬНОГО РАЗЪЕМА</v>
          </cell>
        </row>
        <row r="7055">
          <cell r="B7055" t="str">
            <v>РАСКЛАДУШКА</v>
          </cell>
        </row>
        <row r="7056">
          <cell r="B7056" t="str">
            <v>РАСКРАСКА</v>
          </cell>
        </row>
        <row r="7057">
          <cell r="B7057" t="str">
            <v>РАСПРЕДЕЛИТЕЛЬ ЗАЖИГАНИЯ DAMAS</v>
          </cell>
        </row>
        <row r="7058">
          <cell r="B7058" t="str">
            <v>РАСПРЕДЕЛИТЕЛЬ ЗАЖИГАНИЯ FAW СА</v>
          </cell>
        </row>
        <row r="7059">
          <cell r="B7059" t="str">
            <v>РАСПРЕДЕЛИТЕЛЬ ЗАЖИГАНИЯ ВАЗ-2106</v>
          </cell>
        </row>
        <row r="7060">
          <cell r="B7060" t="str">
            <v>РАСПРЕДЕЛИТЕЛЬ ЗАЖИГАНИЯ ВАЗ-2107</v>
          </cell>
        </row>
        <row r="7061">
          <cell r="B7061" t="str">
            <v>РАСПРЕДЕЛИТЕЛЬ ЗАЖИГАНИЯ ВАЗ-21213</v>
          </cell>
        </row>
        <row r="7062">
          <cell r="B7062" t="str">
            <v>РАСПРЕДЕЛИТЕЛЬ ЗАЖИГАНИЯ ГАЗ-3110</v>
          </cell>
        </row>
        <row r="7063">
          <cell r="B7063" t="str">
            <v>РАСПРЕДЕЛИТЕЛЬ ЗАЖИГАНИЯ ГАЗ-3221</v>
          </cell>
        </row>
        <row r="7064">
          <cell r="B7064" t="str">
            <v>РАСПРЕДЕЛИТЕЛЬ ЗАЖИГАНИЯ ГАЗ-3302</v>
          </cell>
        </row>
        <row r="7065">
          <cell r="B7065" t="str">
            <v>РАСПРЕДЕЛИТЕЛЬ ЗАЖИГАНИЯ ГАЗ-3307</v>
          </cell>
        </row>
        <row r="7066">
          <cell r="B7066" t="str">
            <v>РАСПРЕДЕЛИТЕЛЬ ЗАЖИГАНИЯ ГАЗ-53</v>
          </cell>
        </row>
        <row r="7067">
          <cell r="B7067" t="str">
            <v>РАСПРЕДЕЛИТЕЛЬ ЗАЖИГАНИЯ ГАЗ-66</v>
          </cell>
        </row>
        <row r="7068">
          <cell r="B7068" t="str">
            <v>РАСПРЕДЕЛИТЕЛЬ ЗАЖИГАНИЯ ЗИЛ-130</v>
          </cell>
        </row>
        <row r="7069">
          <cell r="B7069" t="str">
            <v>РАСПРЕДЕЛИТЕЛЬ ЗАЖИГАНИЯ ЗИЛ-4333</v>
          </cell>
        </row>
        <row r="7070">
          <cell r="B7070" t="str">
            <v>РАСПРЕДЕЛИТЕЛЬ ЗАЖИГАНИЯ М-412</v>
          </cell>
        </row>
        <row r="7071">
          <cell r="B7071" t="str">
            <v>РАСПРЕДЕЛИТЕЛЬ ЗАЖИГАНИЯ УАЗ</v>
          </cell>
        </row>
        <row r="7072">
          <cell r="B7072" t="str">
            <v>РАСПРЕДЕЛИТЕЛЬ ПИТАНИЯ POWER DISTRIBUTOR</v>
          </cell>
        </row>
        <row r="7073">
          <cell r="B7073" t="str">
            <v>РАСПРОСТРАНЕНИЕ ПРОМОМАТЕРИАЛОВ</v>
          </cell>
        </row>
        <row r="7074">
          <cell r="B7074" t="str">
            <v>РАСПЫЛИТЕЛЬ 1/2"</v>
          </cell>
        </row>
        <row r="7075">
          <cell r="B7075" t="str">
            <v>РАСПЫЛИТЕЛЬ ФОРСУНКИ КАМАЗ</v>
          </cell>
        </row>
        <row r="7076">
          <cell r="B7076" t="str">
            <v>РАСПЫЛИТЕЛЬ ФОРСУНКИ МАЗ</v>
          </cell>
        </row>
        <row r="7077">
          <cell r="B7077" t="str">
            <v>РАСПЫЛИТЕЛЬ ФОРСУНКИ МТЗ</v>
          </cell>
        </row>
        <row r="7078">
          <cell r="B7078" t="str">
            <v>РАСПЫЛИТЕЛЬ ФОРСУНОК ДЛЯ ДГА-48 (ТОКМАК)</v>
          </cell>
        </row>
        <row r="7079">
          <cell r="B7079" t="str">
            <v>РАССЕКАТЕЛЬ ИЗ НЕРЖ.СТАЛИ</v>
          </cell>
        </row>
        <row r="7080">
          <cell r="B7080" t="str">
            <v>РАСТВОР БРИЛЛИАНТОВЫЙ ЗЕЛЕНЫЙ</v>
          </cell>
        </row>
        <row r="7081">
          <cell r="B7081" t="str">
            <v>РАСТВОР ВОДНОСПИРТОВЫЙ</v>
          </cell>
        </row>
        <row r="7082">
          <cell r="B7082" t="str">
            <v>РАСТВОР ОГНЕБИОЗАЩИТНЫЙ</v>
          </cell>
        </row>
        <row r="7083">
          <cell r="B7083" t="str">
            <v>РАСТВОР ЦЕМЕНТНЫЙ</v>
          </cell>
        </row>
        <row r="7084">
          <cell r="B7084" t="str">
            <v>РАСТВОРИТЕЛЬ</v>
          </cell>
        </row>
        <row r="7085">
          <cell r="B7085" t="str">
            <v>РАСТВОРИТЕЛЬ 1</v>
          </cell>
        </row>
        <row r="7086">
          <cell r="B7086" t="str">
            <v>РАСТВОРИТЕЛЬ 2</v>
          </cell>
        </row>
        <row r="7087">
          <cell r="B7087" t="str">
            <v>РАСТВОРИТЕЛЬ 646</v>
          </cell>
        </row>
        <row r="7088">
          <cell r="B7088" t="str">
            <v>РАСТРУБОК К ОГНЕТУШИТЕЛЮ</v>
          </cell>
        </row>
        <row r="7089">
          <cell r="B7089" t="str">
            <v>РАСХОДЫ НА ВЫП.РАБОТ ПО БЛАГОУСТР.ГОРОД</v>
          </cell>
        </row>
        <row r="7090">
          <cell r="B7090" t="str">
            <v>РАСХОДЫ НА ВЫПЛАТУ ВОЗНАГР.КРЕДИТ.БАНК</v>
          </cell>
        </row>
        <row r="7091">
          <cell r="B7091" t="str">
            <v>РАСХОДЫ НА ВЫПЛАТУ ВОЗНАГРАЖД.ПО ЛИЗИНГ</v>
          </cell>
        </row>
        <row r="7092">
          <cell r="B7092" t="str">
            <v>РАСХОДЫ НА НАЕМ ЖИЛ.ПОМ БЕЗ ДОКУМЕНТ.</v>
          </cell>
        </row>
        <row r="7093">
          <cell r="B7093" t="str">
            <v>РАСХОДЫ НА НАЕМ ЖИЛ.ПОМ/ПОДГ.КАДР.</v>
          </cell>
        </row>
        <row r="7094">
          <cell r="B7094" t="str">
            <v>РАСХОДЫ НА НАЕМ ЖИЛОГО ПОМЕЩЕНИЯ</v>
          </cell>
        </row>
        <row r="7095">
          <cell r="B7095" t="str">
            <v>РАСХОДЫ ПО АДМИНИСТРИРОВАНИЮ КОНТЕНТА</v>
          </cell>
        </row>
        <row r="7096">
          <cell r="B7096" t="str">
            <v>РАСХОДЫ ПО ВСКРЫТИЮ СЕЙФОВ</v>
          </cell>
        </row>
        <row r="7097">
          <cell r="B7097" t="str">
            <v>РАСХОДЫ ПО ОБС.КАБЕЛ.СЕТЕЙ (МАС)</v>
          </cell>
        </row>
        <row r="7098">
          <cell r="B7098" t="str">
            <v>РАСХОДЫ ПО ПРОВ.ПРАЗДНИЧ.МЕРОПРИЯТ</v>
          </cell>
        </row>
        <row r="7099">
          <cell r="B7099" t="str">
            <v>РАСХОДЫ ПО ПРОВ.СПОРТ.,ОЗДОРОВ.МЕРОПР.</v>
          </cell>
        </row>
        <row r="7100">
          <cell r="B7100" t="str">
            <v>РАСХОДЫ ПО УСЛУГАМ,ПО ДОГОВОР.АИС</v>
          </cell>
        </row>
        <row r="7101">
          <cell r="B7101" t="str">
            <v>РАСХОДЫ СО СТОРОННИМИ ОПЕРАТОРАМИ</v>
          </cell>
        </row>
        <row r="7102">
          <cell r="B7102" t="str">
            <v>РАСХОДЫ, РАБ.ВЫПОЛ.НА СТОРОНУ</v>
          </cell>
        </row>
        <row r="7103">
          <cell r="B7103" t="str">
            <v>РАСЧЕТ НАЛОГА НА ЗЕМЛЮ</v>
          </cell>
        </row>
        <row r="7104">
          <cell r="B7104" t="str">
            <v>РАСШИРИТЕЛЬ COM-ПОРТА</v>
          </cell>
        </row>
        <row r="7105">
          <cell r="B7105" t="str">
            <v>РЕАГЕНТ ПРОТИВООБЛЕДЕНИТЕЛЬНЫЙ</v>
          </cell>
        </row>
        <row r="7106">
          <cell r="B7106" t="str">
            <v>РЕГИСТРАТОР A4 7СМ</v>
          </cell>
        </row>
        <row r="7107">
          <cell r="B7107" t="str">
            <v>РЕГИСТРАТОР А4 5СМ</v>
          </cell>
        </row>
        <row r="7108">
          <cell r="B7108" t="str">
            <v>РЕГИСТРАТОР А4 7.5СМ</v>
          </cell>
        </row>
        <row r="7109">
          <cell r="B7109" t="str">
            <v>РЕГИСТРАТОР А4 8СМ</v>
          </cell>
        </row>
        <row r="7110">
          <cell r="B7110" t="str">
            <v>РЕГИСТРАЦИЯ ДОМЕННЫХ ИМЕН</v>
          </cell>
        </row>
        <row r="7111">
          <cell r="B7111" t="str">
            <v>РЕГИСТРАЦИЯ, ОФОРМЛ. АВТОТР. И СПЕЦТЕХН.</v>
          </cell>
        </row>
        <row r="7112">
          <cell r="B7112" t="str">
            <v>РЕГИСТРАЦИЯ,ОФОРМЛ.АВТОТР.И СПЕЦТЕХН.</v>
          </cell>
        </row>
        <row r="7113">
          <cell r="B7113" t="str">
            <v>РЕГЛАМЕНТ ПРОЦЕССА</v>
          </cell>
        </row>
        <row r="7114">
          <cell r="B7114" t="str">
            <v>РЕГУЛЯТОР ГЕНЕРАТОРА ДЛЯ ДВИГ. BF6M1015C</v>
          </cell>
        </row>
        <row r="7115">
          <cell r="B7115" t="str">
            <v>РЕГУЛЯТОР ГЕНЕРАТОРА ДЛЯ ДВИГ. F4M1011F</v>
          </cell>
        </row>
        <row r="7116">
          <cell r="B7116" t="str">
            <v>РЕГУЛЯТОР ГЕНЕРАТОРА СИЛ. ДВИГ.BF4M1012E</v>
          </cell>
        </row>
        <row r="7117">
          <cell r="B7117" t="str">
            <v>РЕГУЛЯТОР ДАВЛЕНИЯ JOHNSON CONTROLS</v>
          </cell>
        </row>
        <row r="7118">
          <cell r="B7118" t="str">
            <v>РЕГУЛЯТОР НАПРЯЖЕНИЯ RZ74208</v>
          </cell>
        </row>
        <row r="7119">
          <cell r="B7119" t="str">
            <v>РЕГУЛЯТОР ПОДАЧИ ТОПЛИВА</v>
          </cell>
        </row>
        <row r="7120">
          <cell r="B7120" t="str">
            <v>РЕГУЛЯТОР СКОРОСТИ</v>
          </cell>
        </row>
        <row r="7121">
          <cell r="B7121" t="str">
            <v>РЕГУЛЯТОР СКОРОСТИ ВРАЩЕНИЯ</v>
          </cell>
        </row>
        <row r="7122">
          <cell r="B7122" t="str">
            <v>РЕГУЛЯТОР СКОРОСТИ ВРАЩЕНИЯ FSХ-42S</v>
          </cell>
        </row>
        <row r="7123">
          <cell r="B7123" t="str">
            <v>РЕГУЛЯТОР СКОРОСТИ ВРАЩЕНИЯ RGE-Z1Q4-7DC</v>
          </cell>
        </row>
        <row r="7124">
          <cell r="B7124" t="str">
            <v>РЕГУЛЯТОР СКОРОСТИ ВРАЩЕНИЯ XGE 6M</v>
          </cell>
        </row>
        <row r="7125">
          <cell r="B7125" t="str">
            <v>РЕГУЛЯТОР СКОРОСТИ ВРАЩЕНИЯ Р 2159100</v>
          </cell>
        </row>
        <row r="7126">
          <cell r="B7126" t="str">
            <v>РЕГУЛЯТОР ТЕМПЕРАТУРЫ</v>
          </cell>
        </row>
        <row r="7127">
          <cell r="B7127" t="str">
            <v>РЕГУЛЯТОР УРОВНЯ ВОДЫ</v>
          </cell>
        </row>
        <row r="7128">
          <cell r="B7128" t="str">
            <v>РЕГУЛЯТОР ХОЛОСТОГО ХОДА</v>
          </cell>
        </row>
        <row r="7129">
          <cell r="B7129" t="str">
            <v>РЕДУКТОР 1</v>
          </cell>
        </row>
        <row r="7130">
          <cell r="B7130" t="str">
            <v>РЕДУКТОР</v>
          </cell>
        </row>
        <row r="7131">
          <cell r="B7131" t="str">
            <v>РЕДУКТОР  ПЕР.МОСТА ВАЗ</v>
          </cell>
        </row>
        <row r="7132">
          <cell r="B7132" t="str">
            <v>РЕДУКТОР CANON FC</v>
          </cell>
        </row>
        <row r="7133">
          <cell r="B7133" t="str">
            <v>РЕДУКТОР БЕЗ ДВИГАТ. LJ М1522</v>
          </cell>
        </row>
        <row r="7134">
          <cell r="B7134" t="str">
            <v>РЕДУКТОР ГАЗОВЫЙ НА 27Л БАЛЛОН</v>
          </cell>
        </row>
        <row r="7135">
          <cell r="B7135" t="str">
            <v>РЕДУКТОР ЗАД.  МОСТА  ВАЗ</v>
          </cell>
        </row>
        <row r="7136">
          <cell r="B7136" t="str">
            <v>РЕДУКТОР ЗАДНЕГО МОСТА ГАЗ-3221</v>
          </cell>
        </row>
        <row r="7137">
          <cell r="B7137" t="str">
            <v>РЕДУКТОР ЗАДНЕГО МОСТА ГАЗ-66</v>
          </cell>
        </row>
        <row r="7138">
          <cell r="B7138" t="str">
            <v>РЕДУКТОР ЗАДНЕГО МОСТА ЗИЛ-131</v>
          </cell>
        </row>
        <row r="7139">
          <cell r="B7139" t="str">
            <v>РЕДУКТОР ЗАДНЕГО МОСТА УАЗ</v>
          </cell>
        </row>
        <row r="7140">
          <cell r="B7140" t="str">
            <v>РЕДУКТОР КИСЛОРОДНЫЙ</v>
          </cell>
        </row>
        <row r="7141">
          <cell r="B7141" t="str">
            <v>РЕДУКТОР ПЕРЕДНЕГО МОСТА ВАЗ 21213</v>
          </cell>
        </row>
        <row r="7142">
          <cell r="B7142" t="str">
            <v>РЕДУКТОР СРЕДНЕГО МОСТА ЗИЛ-131</v>
          </cell>
        </row>
        <row r="7143">
          <cell r="B7143" t="str">
            <v>РЕЗАК</v>
          </cell>
        </row>
        <row r="7144">
          <cell r="B7144" t="str">
            <v>РЕЗАК АВТОГЕННЫЙ КИСЛОРОДНЫЙ</v>
          </cell>
        </row>
        <row r="7145">
          <cell r="B7145" t="str">
            <v>РЕЗАК АЦИТИЛЕНОВЫЙ</v>
          </cell>
        </row>
        <row r="7146">
          <cell r="B7146" t="str">
            <v>РЕЗАК ПРОПАНОВЫЙ</v>
          </cell>
        </row>
        <row r="7147">
          <cell r="B7147" t="str">
            <v>РЕЗЕЦ</v>
          </cell>
        </row>
        <row r="7148">
          <cell r="B7148" t="str">
            <v>РЕЗЕЦ БУРИЛЬНЫЙ БКМ</v>
          </cell>
        </row>
        <row r="7149">
          <cell r="B7149" t="str">
            <v>РЕЗИНА МАСЛОСТОЙКАЯ ЛИСТОВАЯ</v>
          </cell>
        </row>
        <row r="7150">
          <cell r="B7150" t="str">
            <v>РЕЗИНА СЫРАЯ</v>
          </cell>
        </row>
        <row r="7151">
          <cell r="B7151" t="str">
            <v>РЕЗИНА УПЛОТНИТЕЛЬН.Д/ДВЕРИ К ШКАФАМ АМД</v>
          </cell>
        </row>
        <row r="7152">
          <cell r="B7152" t="str">
            <v>РЕЗИНА УПЛОТНИТЕЛЬНАЯ</v>
          </cell>
        </row>
        <row r="7153">
          <cell r="B7153" t="str">
            <v>РЕЗИНА УПЛОТНИТЕЛЬНАЯ РАЗНЫХ ТИПОВ</v>
          </cell>
        </row>
        <row r="7154">
          <cell r="B7154" t="str">
            <v>РЕЗИНОВЫЙ ВАЛ ДЛЯ РИЗОГРАФА</v>
          </cell>
        </row>
        <row r="7155">
          <cell r="B7155" t="str">
            <v>РЕЗИСТОР CF-0.5-510 ОМ</v>
          </cell>
        </row>
        <row r="7156">
          <cell r="B7156" t="str">
            <v>РЕЗИСТОР CR-25-0.25-150J</v>
          </cell>
        </row>
        <row r="7157">
          <cell r="B7157" t="str">
            <v>РЕЗИСТОР RTО20F 47 R 5%</v>
          </cell>
        </row>
        <row r="7158">
          <cell r="B7158" t="str">
            <v>РЕЗИСТОР К ПРИБОР.ОБЩТЕХ.НАЗНАЧ.</v>
          </cell>
        </row>
        <row r="7159">
          <cell r="B7159" t="str">
            <v>РЕЗИСТОР МЛТ-0.25-10J</v>
          </cell>
        </row>
        <row r="7160">
          <cell r="B7160" t="str">
            <v>РЕЗИСТОР ОБЩЕГО НАЗНАЧЕНИЯ МЛТ</v>
          </cell>
        </row>
        <row r="7161">
          <cell r="B7161" t="str">
            <v>РЕЗИСТОР ПЕРЕМЕННЫЙ ПП3-43 150 ОМ</v>
          </cell>
        </row>
        <row r="7162">
          <cell r="B7162" t="str">
            <v>РЕЗИСТОР С2-33-0.125-36 ОМ</v>
          </cell>
        </row>
        <row r="7163">
          <cell r="B7163" t="str">
            <v>РЕЗИСТОР С2-33-0.5-150 ОМ</v>
          </cell>
        </row>
        <row r="7164">
          <cell r="B7164" t="str">
            <v>РЕЗИСТОР С2-33-0.5-1КОМ</v>
          </cell>
        </row>
        <row r="7165">
          <cell r="B7165" t="str">
            <v>РЕЗИСТОР С2-33Н-0.125-120 ОМ</v>
          </cell>
        </row>
        <row r="7166">
          <cell r="B7166" t="str">
            <v>РЕЗИСТОР С2-33Н-0.5-15К K</v>
          </cell>
        </row>
        <row r="7167">
          <cell r="B7167" t="str">
            <v>РЕЗИСТОР С2-33Н-0.5-5.1J</v>
          </cell>
        </row>
        <row r="7168">
          <cell r="B7168" t="str">
            <v>РЕЗИСТОР С2-33Н-2-100 ОМ</v>
          </cell>
        </row>
        <row r="7169">
          <cell r="B7169" t="str">
            <v>РЕЗИСТОР СП5-2В-4.7КОМ</v>
          </cell>
        </row>
        <row r="7170">
          <cell r="B7170" t="str">
            <v>РЕЗОНАТОР ГАЗ-3302</v>
          </cell>
        </row>
        <row r="7171">
          <cell r="B7171" t="str">
            <v>РЕЗОНАТОР КАМАЗ</v>
          </cell>
        </row>
        <row r="7172">
          <cell r="B7172" t="str">
            <v>РЕЗОНАТОР УАЗ</v>
          </cell>
        </row>
        <row r="7173">
          <cell r="B7173" t="str">
            <v>РЕЗЬБА</v>
          </cell>
        </row>
        <row r="7174">
          <cell r="B7174" t="str">
            <v>РЕЗЬБА КОРОТКАЯ D15ММ</v>
          </cell>
        </row>
        <row r="7175">
          <cell r="B7175" t="str">
            <v>РЕЗЬБА КОРОТКАЯ D25ММ</v>
          </cell>
        </row>
        <row r="7176">
          <cell r="B7176" t="str">
            <v>РЕЗЬБА КОРОТКАЯ D32ММ</v>
          </cell>
        </row>
        <row r="7177">
          <cell r="B7177" t="str">
            <v>РЕЗЬБА КОРОТКАЯ D40ММ</v>
          </cell>
        </row>
        <row r="7178">
          <cell r="B7178" t="str">
            <v>РЕЗЬБА КОРОТКАЯ D50ММ</v>
          </cell>
        </row>
        <row r="7179">
          <cell r="B7179" t="str">
            <v>РЕЙКА</v>
          </cell>
        </row>
        <row r="7180">
          <cell r="B7180" t="str">
            <v>РЕЙКА DIN НА 15 АВТ.</v>
          </cell>
        </row>
        <row r="7181">
          <cell r="B7181" t="str">
            <v>РЕЙКА DIN НА 5 АВТ.</v>
          </cell>
        </row>
        <row r="7182">
          <cell r="B7182" t="str">
            <v>РЕЙКА РУЛЕВАЯ TOYOTA</v>
          </cell>
        </row>
        <row r="7183">
          <cell r="B7183" t="str">
            <v>РЕЙКА РУЛЕВАЯ В СБОРЕ</v>
          </cell>
        </row>
        <row r="7184">
          <cell r="B7184" t="str">
            <v>РЕКЛ.И РАЗМ.ИНФ-ЦИИ В ЭЛЕК.СПР.И НА САЙТ</v>
          </cell>
        </row>
        <row r="7185">
          <cell r="B7185" t="str">
            <v>РЕКЛАМА В ПЕЧАТНЫХ СМИ</v>
          </cell>
        </row>
        <row r="7186">
          <cell r="B7186" t="str">
            <v>РЕКЛАМА НА РОЛЛЕРНОМ ДИСПЛЕЕ</v>
          </cell>
        </row>
        <row r="7187">
          <cell r="B7187" t="str">
            <v>РЕКЛАМНОЕ ОФОРМЛЕНИЕ ПОМЕЩЕНИЙ</v>
          </cell>
        </row>
        <row r="7188">
          <cell r="B7188" t="str">
            <v>РЕКОНСТРУКЦИЯ ЭПУ</v>
          </cell>
        </row>
        <row r="7189">
          <cell r="B7189" t="str">
            <v>РЕЛЕ 24 В</v>
          </cell>
        </row>
        <row r="7190">
          <cell r="B7190" t="str">
            <v>РЕЛЕ 711.3747-01 ДЛЯ 1Е18МА3</v>
          </cell>
        </row>
        <row r="7191">
          <cell r="B7191" t="str">
            <v>РЕЛЕ 90.3747 ДЛЯ 1Е18МА3</v>
          </cell>
        </row>
        <row r="7192">
          <cell r="B7192" t="str">
            <v>РЕЛЕ R4-2014-23-5220L</v>
          </cell>
        </row>
        <row r="7193">
          <cell r="B7193" t="str">
            <v>РЕЛЕ ВРЕМЕНИ</v>
          </cell>
        </row>
        <row r="7194">
          <cell r="B7194" t="str">
            <v>РЕЛЕ ВТЯГИВАЮЩЕЕ 2101</v>
          </cell>
        </row>
        <row r="7195">
          <cell r="B7195" t="str">
            <v>РЕЛЕ ВТЯГИВАЮЩЕЕ СТАРТЕРА TOYOTA HI ACE</v>
          </cell>
        </row>
        <row r="7196">
          <cell r="B7196" t="str">
            <v>РЕЛЕ ВЫСОКОГО ДАВЛЕНИЯ</v>
          </cell>
        </row>
        <row r="7197">
          <cell r="B7197" t="str">
            <v>РЕЛЕ ДАВЛЕНИЯ DANFOSS KP-1</v>
          </cell>
        </row>
        <row r="7198">
          <cell r="B7198" t="str">
            <v>РЕЛЕ ДАВЛЕНИЯ КР-5</v>
          </cell>
        </row>
        <row r="7199">
          <cell r="B7199" t="str">
            <v>РЕЛЕ ДЛЯ ДИЗЕЛЬНОЙ ЭЛЕКТРОСТАНЦИИ</v>
          </cell>
        </row>
        <row r="7200">
          <cell r="B7200" t="str">
            <v>РЕЛЕ ИНТЕГРАЛЬНОЕ (ЗАРЯДКИ) УАЗ</v>
          </cell>
        </row>
        <row r="7201">
          <cell r="B7201" t="str">
            <v>РЕЛЕ КОНТРОЛЯ НАПРЯЖЕНИЯ PVN</v>
          </cell>
        </row>
        <row r="7202">
          <cell r="B7202" t="str">
            <v>РЕЛЕ КОНТРОЛЯ НАПРЯЖЕНИЯ ТИП CKF-337</v>
          </cell>
        </row>
        <row r="7203">
          <cell r="B7203" t="str">
            <v>РЕЛЕ КОНТРОЛЯ НАРЯЖЕНИЯ БАТАРЕЙ ВКR</v>
          </cell>
        </row>
        <row r="7204">
          <cell r="B7204" t="str">
            <v>РЕЛЕ КОНТРОЛЯ ФАЗ</v>
          </cell>
        </row>
        <row r="7205">
          <cell r="B7205" t="str">
            <v>РЕЛЕ КРМ (0.15 МПА) (ДГА РИГА)</v>
          </cell>
        </row>
        <row r="7206">
          <cell r="B7206" t="str">
            <v>РЕЛЕ НАПРЯЖ.3-ФАЗ.380В RV3EN ДГА</v>
          </cell>
        </row>
        <row r="7207">
          <cell r="B7207" t="str">
            <v>РЕЛЕ НАПРЯЖ.3-ФАЗ.380В С НЕЙТР.RV3EN ДГА</v>
          </cell>
        </row>
        <row r="7208">
          <cell r="B7208" t="str">
            <v>РЕЛЕ ПРЕОБРАЗОВ.SR5Е Д/1Е18МА3</v>
          </cell>
        </row>
        <row r="7209">
          <cell r="B7209" t="str">
            <v>РЕЛЕ Р-5</v>
          </cell>
        </row>
        <row r="7210">
          <cell r="B7210" t="str">
            <v>РЕЛЕ РАЗНЫЕ</v>
          </cell>
        </row>
        <row r="7211">
          <cell r="B7211" t="str">
            <v>РЕЛЕ РАЗНЫЕ ДЛЯ  ДГА-Е30САЗ (  РИГА)</v>
          </cell>
        </row>
        <row r="7212">
          <cell r="B7212" t="str">
            <v>РЕЛЕ ЧЕРЕДОВАНИЯ ФАЗ 31ASF 1Е24МА3</v>
          </cell>
        </row>
        <row r="7213">
          <cell r="B7213" t="str">
            <v>РЕЛЕ ЧЕРЕДОВАНИЯ ФАЗ 31ASF-380 ДГА</v>
          </cell>
        </row>
        <row r="7214">
          <cell r="B7214" t="str">
            <v>РЕМ. КОМПЛЕКТ ВАКУУМА ТОРМОЗОВ УАЗ</v>
          </cell>
        </row>
        <row r="7215">
          <cell r="B7215" t="str">
            <v>РЕМ.(ПЕРЕМОТКА) НЕИСПРАВ.ЭЛ.ДВ.,ТРАНСФ.,</v>
          </cell>
        </row>
        <row r="7216">
          <cell r="B7216" t="str">
            <v>РЕМ.И ТЕХ.ОБСЛ.СИСТЕМ АВТОМАТ-ГО КОНТРОЛ</v>
          </cell>
        </row>
        <row r="7217">
          <cell r="B7217" t="str">
            <v>РЕМ.И ТЕХ.ОБСЛУЖИВАНИЕ КЛИМАТ.УСТАНОВОК</v>
          </cell>
        </row>
        <row r="7218">
          <cell r="B7218" t="str">
            <v>РЕМ.КОМПЛЕКТ ТОРМОЗНОГО ЦИЛИНДРА УАЗ</v>
          </cell>
        </row>
        <row r="7219">
          <cell r="B7219" t="str">
            <v>РЕМЕНЬ  ГРМ ШЕВРОЛЕТ ЛАЧЕТТИ</v>
          </cell>
        </row>
        <row r="7220">
          <cell r="B7220" t="str">
            <v>РЕМЕНЬ 1018 МОСКВИЧ</v>
          </cell>
        </row>
        <row r="7221">
          <cell r="B7221" t="str">
            <v>РЕМЕНЬ 1030 ВОЛГА</v>
          </cell>
        </row>
        <row r="7222">
          <cell r="B7222" t="str">
            <v>РЕМЕНЬ 1045 ГАЗ-53</v>
          </cell>
        </row>
        <row r="7223">
          <cell r="B7223" t="str">
            <v>РЕМЕНЬ 1174612.1200 ДЛЯ 1Е10МА3 (DEUTZ)</v>
          </cell>
        </row>
        <row r="7224">
          <cell r="B7224" t="str">
            <v>РЕМЕНЬ 1250</v>
          </cell>
        </row>
        <row r="7225">
          <cell r="B7225" t="str">
            <v>РЕМЕНЬ 1280</v>
          </cell>
        </row>
        <row r="7226">
          <cell r="B7226" t="str">
            <v>РЕМЕНЬ 1320</v>
          </cell>
        </row>
        <row r="7227">
          <cell r="B7227" t="str">
            <v>РЕМЕНЬ 1370</v>
          </cell>
        </row>
        <row r="7228">
          <cell r="B7228" t="str">
            <v>РЕМЕНЬ 1400</v>
          </cell>
        </row>
        <row r="7229">
          <cell r="B7229" t="str">
            <v>РЕМЕНЬ 1500</v>
          </cell>
        </row>
        <row r="7230">
          <cell r="B7230" t="str">
            <v>РЕМЕНЬ 1650</v>
          </cell>
        </row>
        <row r="7231">
          <cell r="B7231" t="str">
            <v>РЕМЕНЬ 1775</v>
          </cell>
        </row>
        <row r="7232">
          <cell r="B7232" t="str">
            <v>РЕМЕНЬ SPA 1400</v>
          </cell>
        </row>
        <row r="7233">
          <cell r="B7233" t="str">
            <v>РЕМЕНЬ SPA 950</v>
          </cell>
        </row>
        <row r="7234">
          <cell r="B7234" t="str">
            <v>РЕМЕНЬ Z-630</v>
          </cell>
        </row>
        <row r="7235">
          <cell r="B7235" t="str">
            <v>РЕМЕНЬ А-1035 DAEWOO</v>
          </cell>
        </row>
        <row r="7236">
          <cell r="B7236" t="str">
            <v>РЕМЕНЬ ВЕНТ.1030-1145 ДВ.1Ч 8.5/11</v>
          </cell>
        </row>
        <row r="7237">
          <cell r="B7237" t="str">
            <v>РЕМЕНЬ ВЕНТ.4812NX КЛ1614 DEUTZ F4M1011F</v>
          </cell>
        </row>
        <row r="7238">
          <cell r="B7238" t="str">
            <v>РЕМЕНЬ ВЕНТИЛЯТОРА 1120</v>
          </cell>
        </row>
        <row r="7239">
          <cell r="B7239" t="str">
            <v>РЕМЕНЬ ВЕНТИЛЯТОРА 1-8.5*8-1120</v>
          </cell>
        </row>
        <row r="7240">
          <cell r="B7240" t="str">
            <v>РЕМЕНЬ ВЕНТИЛЯТОРА 1-8.5*8-1120 Д/Е4МА3</v>
          </cell>
        </row>
        <row r="7241">
          <cell r="B7241" t="str">
            <v>РЕМЕНЬ ВЕНТИЛЯТОРА ГАЗ-53</v>
          </cell>
        </row>
        <row r="7242">
          <cell r="B7242" t="str">
            <v>РЕМЕНЬ ВЕНТИЛЯТОРА ДЛЯ ДВИГ. BF4M1012EC</v>
          </cell>
        </row>
        <row r="7243">
          <cell r="B7243" t="str">
            <v>РЕМЕНЬ ВЕНТИЛЯТОРА ДЛЯ ДВИГ. BF6M1013E</v>
          </cell>
        </row>
        <row r="7244">
          <cell r="B7244" t="str">
            <v>РЕМЕНЬ ВЕНТИЛЯТОРА ДЛЯ ДВИГ. LDW 1404GSE</v>
          </cell>
        </row>
        <row r="7245">
          <cell r="B7245" t="str">
            <v>РЕМЕНЬ ВЕНТИЛЯТОРА ДЛЯ ДВИГ. LDW 903/B1</v>
          </cell>
        </row>
        <row r="7246">
          <cell r="B7246" t="str">
            <v>РЕМЕНЬ ГЕНЕРАТОРА DAMAS</v>
          </cell>
        </row>
        <row r="7247">
          <cell r="B7247" t="str">
            <v>РЕМЕНЬ ГЕНЕРАТОРА FAW CA</v>
          </cell>
        </row>
        <row r="7248">
          <cell r="B7248" t="str">
            <v>РЕМЕНЬ ГЕНЕРАТОРА ВАЗ 1</v>
          </cell>
        </row>
        <row r="7249">
          <cell r="B7249" t="str">
            <v>РЕМЕНЬ ГЕНЕРАТОРА ВАЗ 2</v>
          </cell>
        </row>
        <row r="7250">
          <cell r="B7250" t="str">
            <v>РЕМЕНЬ ГЕНЕРАТОРА ДВИГ.F6M 1015S</v>
          </cell>
        </row>
        <row r="7251">
          <cell r="B7251" t="str">
            <v>РЕМЕНЬ ГРМ DAMAS</v>
          </cell>
        </row>
        <row r="7252">
          <cell r="B7252" t="str">
            <v>РЕМЕНЬ ГРМ TOYOTA HI ACE</v>
          </cell>
        </row>
        <row r="7253">
          <cell r="B7253" t="str">
            <v>РЕМЕНЬ ГРМ TOYOTA PRADO</v>
          </cell>
        </row>
        <row r="7254">
          <cell r="B7254" t="str">
            <v>РЕМЕНЬ ГРМ ДЛЯ ЛЕГК.АВТОМ.</v>
          </cell>
        </row>
        <row r="7255">
          <cell r="B7255" t="str">
            <v>РЕМЕНЬ ГРМ И РОЛИК ДЛЯ ДВИГ. BF4M1011F</v>
          </cell>
        </row>
        <row r="7256">
          <cell r="B7256" t="str">
            <v>РЕМЕНЬ ГРМ И РОЛИК ДЛЯ ДВИГ. LDW 1204/B2</v>
          </cell>
        </row>
        <row r="7257">
          <cell r="B7257" t="str">
            <v>РЕМЕНЬ ГРМ И РОЛИК ДЛЯ ДВИГ. LDW 903/B1</v>
          </cell>
        </row>
        <row r="7258">
          <cell r="B7258" t="str">
            <v>РЕМЕНЬ ДЛЯ БРЮК</v>
          </cell>
        </row>
        <row r="7259">
          <cell r="B7259" t="str">
            <v>РЕМЕНЬ ДЛЯ КОГТЕЙ</v>
          </cell>
        </row>
        <row r="7260">
          <cell r="B7260" t="str">
            <v>РЕМЕНЬ ДЛЯ КОГТЕЙ И ЛАЗОВ</v>
          </cell>
        </row>
        <row r="7261">
          <cell r="B7261" t="str">
            <v>РЕМЕНЬ НА ГЕНЕРАТОР ДГА</v>
          </cell>
        </row>
        <row r="7262">
          <cell r="B7262" t="str">
            <v>РЕМЕНЬ ОБВОДНОЙ ГЕНЕРАТОРА ШЕВРОЛЕТ</v>
          </cell>
        </row>
        <row r="7263">
          <cell r="B7263" t="str">
            <v>РЕМЕНЬ ОБВОДНОЙ ГЕНЕРАТОРА ШЕВРОЛЕТ ЛАЧЕ</v>
          </cell>
        </row>
        <row r="7264">
          <cell r="B7264" t="str">
            <v>РЕМЕНЬ ПАЗ</v>
          </cell>
        </row>
        <row r="7265">
          <cell r="B7265" t="str">
            <v>РЕМЕНЬ ПРИВОДА ВЕНТИЛЯТОРА АВТОМОБИЛЯ</v>
          </cell>
        </row>
        <row r="7266">
          <cell r="B7266" t="str">
            <v>РЕМЕНЬ ПРИВОДА ГЕНЕРАТОРА, АВТОМОБИЛЬНЫЙ</v>
          </cell>
        </row>
        <row r="7267">
          <cell r="B7267" t="str">
            <v>РЕМЕНЬ ПРИВОДА ГЛАВНОГО ДВИГАТЕЛЯ DC 535</v>
          </cell>
        </row>
        <row r="7268">
          <cell r="B7268" t="str">
            <v>РЕМЕНЬ СТЯЖНОЙ</v>
          </cell>
        </row>
        <row r="7269">
          <cell r="B7269" t="str">
            <v>РЕМЕНЬ УАЗ</v>
          </cell>
        </row>
        <row r="7270">
          <cell r="B7270" t="str">
            <v>РЕМКОМЛЕКТ ПОЛУОСИ ЗАДНЕГО МОСТА ВАЗ</v>
          </cell>
        </row>
        <row r="7271">
          <cell r="B7271" t="str">
            <v>РЕМКОМП.ПОРШНЕВЫХ КОЛЕЦ F3M1011F DEUTZ</v>
          </cell>
        </row>
        <row r="7272">
          <cell r="B7272" t="str">
            <v>РЕМКОМП.ПРОКЛАДОК НА ДВИГ.F3M1011F DEUTZ</v>
          </cell>
        </row>
        <row r="7273">
          <cell r="B7273" t="str">
            <v>РЕМКОМПЛЕКТ</v>
          </cell>
        </row>
        <row r="7274">
          <cell r="B7274" t="str">
            <v>РЕМКОМПЛЕКТ KYOSERA FS-9130</v>
          </cell>
        </row>
        <row r="7275">
          <cell r="B7275" t="str">
            <v>РЕМКОМПЛЕКТ KYOSERA FS-C8100</v>
          </cell>
        </row>
        <row r="7276">
          <cell r="B7276" t="str">
            <v>РЕМКОМПЛЕКТ MK-320 KYOSERA FS-3900</v>
          </cell>
        </row>
        <row r="7277">
          <cell r="B7277" t="str">
            <v>РЕМКОМПЛЕКТ АКПП</v>
          </cell>
        </row>
        <row r="7278">
          <cell r="B7278" t="str">
            <v>РЕМКОМПЛЕКТ БЕНЗОНАСОСА УАЗ</v>
          </cell>
        </row>
        <row r="7279">
          <cell r="B7279" t="str">
            <v>РЕМКОМПЛЕКТ ВОДЯНОГО НАСОСА</v>
          </cell>
        </row>
        <row r="7280">
          <cell r="B7280" t="str">
            <v>РЕМКОМПЛЕКТ ГИЛЬЗЫ F3M1011F DEUTZ</v>
          </cell>
        </row>
        <row r="7281">
          <cell r="B7281" t="str">
            <v>РЕМКОМПЛЕКТ ДВИГАТЕЛЯ BF4M1011F(E30DM)</v>
          </cell>
        </row>
        <row r="7282">
          <cell r="B7282" t="str">
            <v>РЕМКОМПЛЕКТ ДЛЯ АВТОШИН</v>
          </cell>
        </row>
        <row r="7283">
          <cell r="B7283" t="str">
            <v>РЕМКОМПЛЕКТ ДЛЯ ДГА-48 (ТОКМАК)</v>
          </cell>
        </row>
        <row r="7284">
          <cell r="B7284" t="str">
            <v>РЕМКОМПЛЕКТ ДЛЯ ОПТИЧ.МУФТЫ</v>
          </cell>
        </row>
        <row r="7285">
          <cell r="B7285" t="str">
            <v>РЕМКОМПЛЕКТ ДЛЯ СМЕСИТЕЛЕЙ</v>
          </cell>
        </row>
        <row r="7286">
          <cell r="B7286" t="str">
            <v>РЕМКОМПЛЕКТ КАРБЮРАТОРА ВАЗ</v>
          </cell>
        </row>
        <row r="7287">
          <cell r="B7287" t="str">
            <v>РЕМКОМПЛЕКТ КАРБЮРАТОРА УАЗ</v>
          </cell>
        </row>
        <row r="7288">
          <cell r="B7288" t="str">
            <v>РЕМКОМПЛЕКТ СМЫВНОГО БОЧКА</v>
          </cell>
        </row>
        <row r="7289">
          <cell r="B7289" t="str">
            <v>РЕМКОМПЛЕКТ СТУПИЦЫ</v>
          </cell>
        </row>
        <row r="7290">
          <cell r="B7290" t="str">
            <v>РЕМКОМПЛЕКТ ЭО-2621</v>
          </cell>
        </row>
        <row r="7291">
          <cell r="B7291" t="str">
            <v>РЕМНИ КЛИНОВЫЕ РАЗНЫЕ</v>
          </cell>
        </row>
        <row r="7292">
          <cell r="B7292" t="str">
            <v>РЕМОНТ  Э/ДВИГАТЕЛЕЙ, ТРАНСФОРМАТОРОВ</v>
          </cell>
        </row>
        <row r="7293">
          <cell r="B7293" t="str">
            <v>РЕМОНТ АВТОТРАНС.ТЕХНИКИ, УЗЛОВ И АГРЕГА</v>
          </cell>
        </row>
        <row r="7294">
          <cell r="B7294" t="str">
            <v>РЕМОНТ АККУМУЛЯТОРНЫХ БАТАРЕЙ</v>
          </cell>
        </row>
        <row r="7295">
          <cell r="B7295" t="str">
            <v>РЕМОНТ ВОССТ.КАБЕЛЬНОЙ ЛИНИИ 10КВ.</v>
          </cell>
        </row>
        <row r="7296">
          <cell r="B7296" t="str">
            <v>РЕМОНТ И РЕСТАВРАЦИЯ ТЕКСТИЛЬНЫХ ИЗДЕЛИЙ</v>
          </cell>
        </row>
        <row r="7297">
          <cell r="B7297" t="str">
            <v>РЕМОНТ КОМПЛЕКСА GPON ALCATEL</v>
          </cell>
        </row>
        <row r="7298">
          <cell r="B7298" t="str">
            <v>РЕМОНТ КОМПЛЕКСА СПМ-14ЛТ</v>
          </cell>
        </row>
        <row r="7299">
          <cell r="B7299" t="str">
            <v>РЕМОНТ КОМПРЕССОРОВ</v>
          </cell>
        </row>
        <row r="7300">
          <cell r="B7300" t="str">
            <v>РЕМОНТ МЕБЕЛИ</v>
          </cell>
        </row>
        <row r="7301">
          <cell r="B7301" t="str">
            <v>РЕМОНТ ОБОРУД.SYMMETRICOM (ACTERNA)</v>
          </cell>
        </row>
        <row r="7302">
          <cell r="B7302" t="str">
            <v>РЕМОНТ ОБОРУД.НАТЕКС FLEX DSL ORION,MGR</v>
          </cell>
        </row>
        <row r="7303">
          <cell r="B7303" t="str">
            <v>РЕМОНТ ОБОРУДОВАНИЯ</v>
          </cell>
        </row>
        <row r="7304">
          <cell r="B7304" t="str">
            <v>РЕМОНТ ОБОРУДОВАНИЯ DSLAM ALCATEL</v>
          </cell>
        </row>
        <row r="7305">
          <cell r="B7305" t="str">
            <v>РЕМОНТ ОБОРУДОВАНИЯ DSLAM ECI</v>
          </cell>
        </row>
        <row r="7306">
          <cell r="B7306" t="str">
            <v>РЕМОНТ ОБОРУДОВАНИЯ DWDM ALCATEL</v>
          </cell>
        </row>
        <row r="7307">
          <cell r="B7307" t="str">
            <v>РЕМОНТ ОБОРУДОВАНИЯ EWSD</v>
          </cell>
        </row>
        <row r="7308">
          <cell r="B7308" t="str">
            <v>РЕМОНТ ОБОРУДОВАНИЯ GILAT</v>
          </cell>
        </row>
        <row r="7309">
          <cell r="B7309" t="str">
            <v>РЕМОНТ ОБОРУДОВАНИЯ GPON CALIX</v>
          </cell>
        </row>
        <row r="7310">
          <cell r="B7310" t="str">
            <v>РЕМОНТ ОБОРУДОВАНИЯ GPON ERICSSON</v>
          </cell>
        </row>
        <row r="7311">
          <cell r="B7311" t="str">
            <v>РЕМОНТ ОБОРУДОВАНИЯ HUAWEI</v>
          </cell>
        </row>
        <row r="7312">
          <cell r="B7312" t="str">
            <v>РЕМОНТ ОБОРУДОВАНИЯ INFINERA</v>
          </cell>
        </row>
        <row r="7313">
          <cell r="B7313" t="str">
            <v>РЕМОНТ ОБОРУДОВАНИЯ IOT</v>
          </cell>
        </row>
        <row r="7314">
          <cell r="B7314" t="str">
            <v>РЕМОНТ ОБОРУДОВАНИЯ ISKRATEL</v>
          </cell>
        </row>
        <row r="7315">
          <cell r="B7315" t="str">
            <v>РЕМОНТ ОБОРУДОВАНИЯ LUCENT TECHNOLOGIES</v>
          </cell>
        </row>
        <row r="7316">
          <cell r="B7316" t="str">
            <v>РЕМОНТ ОБОРУДОВАНИЯ NEC</v>
          </cell>
        </row>
        <row r="7317">
          <cell r="B7317" t="str">
            <v>РЕМОНТ ОБОРУДОВАНИЯ NERA (РРЛ)</v>
          </cell>
        </row>
        <row r="7318">
          <cell r="B7318" t="str">
            <v>РЕМОНТ ОБОРУДОВАНИЯ SIEMENS SDH</v>
          </cell>
        </row>
        <row r="7319">
          <cell r="B7319" t="str">
            <v>РЕМОНТ ОБОРУДОВАНИЯ STB NV</v>
          </cell>
        </row>
        <row r="7320">
          <cell r="B7320" t="str">
            <v>РЕМОНТ ОБОРУДОВАНИЯ WLL CDMA</v>
          </cell>
        </row>
        <row r="7321">
          <cell r="B7321" t="str">
            <v>РЕМОНТ ОБОРУДОВАНИЯ ZTE</v>
          </cell>
        </row>
        <row r="7322">
          <cell r="B7322" t="str">
            <v>РЕМОНТ ОБОРУДОВАНИЯ АЛКАТЕЛ</v>
          </cell>
        </row>
        <row r="7323">
          <cell r="B7323" t="str">
            <v>РЕМОНТ ОБОРУДОВАНИЯ БАРС, АДС</v>
          </cell>
        </row>
        <row r="7324">
          <cell r="B7324" t="str">
            <v>РЕМОНТ ОБОРУДОВАНИЯ ВЕСНЕТ</v>
          </cell>
        </row>
        <row r="7325">
          <cell r="B7325" t="str">
            <v>РЕМОНТ ОБОРУДОВАНИЯ ИБП</v>
          </cell>
        </row>
        <row r="7326">
          <cell r="B7326" t="str">
            <v>РЕМОНТ ОБОРУДОВАНИЯ МТА</v>
          </cell>
        </row>
        <row r="7327">
          <cell r="B7327" t="str">
            <v>РЕМОНТ ОБОРУДОВАНИЯ ЭЛТЕКС</v>
          </cell>
        </row>
        <row r="7328">
          <cell r="B7328" t="str">
            <v>РЕМОНТ ОБОРУДОВАНИЯ ЭРИКСОН</v>
          </cell>
        </row>
        <row r="7329">
          <cell r="B7329" t="str">
            <v>РЕМОНТ ПЛАСТИКОВЫХ ОКОН</v>
          </cell>
        </row>
        <row r="7330">
          <cell r="B7330" t="str">
            <v>РЕМОНТ ПРОТИВОПОЖАРНОГО ОБОРУДОВАНИЯ</v>
          </cell>
        </row>
        <row r="7331">
          <cell r="B7331" t="str">
            <v>РЕМОНТ РЕКЛАМНЫХ НОСИТЕЛЕЙ</v>
          </cell>
        </row>
        <row r="7332">
          <cell r="B7332" t="str">
            <v>РЕМОНТ СВАРОЧНЫХ АППАРАТОВ ВОЛС</v>
          </cell>
        </row>
        <row r="7333">
          <cell r="B7333" t="str">
            <v>РЕМОНТ ТЕЛЕКОМ ИЖЕВСК</v>
          </cell>
        </row>
        <row r="7334">
          <cell r="B7334" t="str">
            <v>РЕМОНТ,ТЕХ УХОД И ОБСЛУЖИВ.ЭЛЕКТРОТРАНСФ</v>
          </cell>
        </row>
        <row r="7335">
          <cell r="B7335" t="str">
            <v>РЕМОНТ/МОДЕРНИЗАЦИЯ СЕЙФОВ И АНАЛОГ.ИЗД.</v>
          </cell>
        </row>
        <row r="7336">
          <cell r="B7336" t="str">
            <v>РЕМОНТ/РЕКОНСТР.ДВЕРЕЙ,ВОРОТ,АНАЛОГ.ИЗД.</v>
          </cell>
        </row>
        <row r="7337">
          <cell r="B7337" t="str">
            <v>РЕНТГЕНОМЕТР ДП 5В</v>
          </cell>
        </row>
        <row r="7338">
          <cell r="B7338" t="str">
            <v>РЕСИВЕР</v>
          </cell>
        </row>
        <row r="7339">
          <cell r="B7339" t="str">
            <v>РЕСПИРАТОР</v>
          </cell>
        </row>
        <row r="7340">
          <cell r="B7340" t="str">
            <v>РЕСПИРАТОР ПЫЛЕЗАЩИТНЫЙ</v>
          </cell>
        </row>
        <row r="7341">
          <cell r="B7341" t="str">
            <v>РЕСПИРАТОР У-2К, Р-2</v>
          </cell>
        </row>
        <row r="7342">
          <cell r="B7342" t="str">
            <v>РЕССОРА В СБОРЕ DAMAS</v>
          </cell>
        </row>
        <row r="7343">
          <cell r="B7343" t="str">
            <v>РЕССОРА В СБОРЕ ГАЗ-3221</v>
          </cell>
        </row>
        <row r="7344">
          <cell r="B7344" t="str">
            <v>РЕССОРА В СБОРЕ ГАЗ-3302</v>
          </cell>
        </row>
        <row r="7345">
          <cell r="B7345" t="str">
            <v>РЕССОРА В СБОРЕ ГАЗ-53</v>
          </cell>
        </row>
        <row r="7346">
          <cell r="B7346" t="str">
            <v>РЕССОРА В СБОРЕ КАМАЗ</v>
          </cell>
        </row>
        <row r="7347">
          <cell r="B7347" t="str">
            <v>РЕССОРА В СБОРЕ УАЗ</v>
          </cell>
        </row>
        <row r="7348">
          <cell r="B7348" t="str">
            <v>РЕССОРА ДЛЯ ЛЕГК.АВТ.</v>
          </cell>
        </row>
        <row r="7349">
          <cell r="B7349" t="str">
            <v>РЕССОРЫ ПЕРЕДНИЕ</v>
          </cell>
        </row>
        <row r="7350">
          <cell r="B7350" t="str">
            <v>РЕШЕТКА ВЕНТИЛЯЦИОННАЯ</v>
          </cell>
        </row>
        <row r="7351">
          <cell r="B7351" t="str">
            <v>РЕШЕТКА ДИФФУЗОРНАЯ</v>
          </cell>
        </row>
        <row r="7352">
          <cell r="B7352" t="str">
            <v>РЕШЕТКА МЕТАЛЛИЧЕСКАЯ</v>
          </cell>
        </row>
        <row r="7353">
          <cell r="B7353" t="str">
            <v>РЕШЕТКА РАДИАТОРНАЯ</v>
          </cell>
        </row>
        <row r="7354">
          <cell r="B7354" t="str">
            <v>РЕШЕТКА ЧУГУННАЯ</v>
          </cell>
        </row>
        <row r="7355">
          <cell r="B7355" t="str">
            <v>РОГАЧИ</v>
          </cell>
        </row>
        <row r="7356">
          <cell r="B7356" t="str">
            <v>РОЗЕТКА 1 И 2-Х ПОРТОВАЯ</v>
          </cell>
        </row>
        <row r="7357">
          <cell r="B7357" t="str">
            <v>РОЗЕТКА 2-М СУ РС 16-007 С З/К</v>
          </cell>
        </row>
        <row r="7358">
          <cell r="B7358" t="str">
            <v>РОЗЕТКА 2-Х ПОРТОВАЯ RJ-11</v>
          </cell>
        </row>
        <row r="7359">
          <cell r="B7359" t="str">
            <v>РОЗЕТКА 4-Х ПОСТОВАЯ С/З</v>
          </cell>
        </row>
        <row r="7360">
          <cell r="B7360" t="str">
            <v>РОЗЕТКА FC/PC</v>
          </cell>
        </row>
        <row r="7361">
          <cell r="B7361" t="str">
            <v>РОЗЕТКА FC-D-SM</v>
          </cell>
        </row>
        <row r="7362">
          <cell r="B7362" t="str">
            <v>РОЗЕТКА RJ45, 1 МОДУЛЬНАЯ, ВСТРАИВАЕМАЯ</v>
          </cell>
        </row>
        <row r="7363">
          <cell r="B7363" t="str">
            <v>РОЗЕТКА АБОНЕНТ. ОПТИЧ. НА 1 ПОРТ</v>
          </cell>
        </row>
        <row r="7364">
          <cell r="B7364" t="str">
            <v>РОЗЕТКА АБОНЕНТ. ОПТИЧ. НА 2 ПОРТ</v>
          </cell>
        </row>
        <row r="7365">
          <cell r="B7365" t="str">
            <v>РОЗЕТКА АБОНЕНТ. ОПТИЧЕС. С АДАПТЕРОМ SC</v>
          </cell>
        </row>
        <row r="7366">
          <cell r="B7366" t="str">
            <v>РОЗЕТКА АБОНЕНТСКАЯ ОПТИЧЕСКАЯ 2SC/APC</v>
          </cell>
        </row>
        <row r="7367">
          <cell r="B7367" t="str">
            <v>РОЗЕТКА ГЕРМЕТИЧНАЯ 16А</v>
          </cell>
        </row>
        <row r="7368">
          <cell r="B7368" t="str">
            <v>РОЗЕТКА ДВОЙНАЯ НАСТЕННАЯ RJ-45</v>
          </cell>
        </row>
        <row r="7369">
          <cell r="B7369" t="str">
            <v>РОЗЕТКА ДВУХПОРТОВАЯ ВСТРОЕННАЯ RJ45</v>
          </cell>
        </row>
        <row r="7370">
          <cell r="B7370" t="str">
            <v>РОЗЕТКА ДЛЯ ВАРЕНЬЯ</v>
          </cell>
        </row>
        <row r="7371">
          <cell r="B7371" t="str">
            <v>РОЗЕТКА НАКЛАДНАЯ RJ11,45</v>
          </cell>
        </row>
        <row r="7372">
          <cell r="B7372" t="str">
            <v>РОЗЕТКА НАСТЕННАЯ 16А</v>
          </cell>
        </row>
        <row r="7373">
          <cell r="B7373" t="str">
            <v>РОЗЕТКА О/У</v>
          </cell>
        </row>
        <row r="7374">
          <cell r="B7374" t="str">
            <v>РОЗЕТКА О/У ДВОЙНАЯ</v>
          </cell>
        </row>
        <row r="7375">
          <cell r="B7375" t="str">
            <v>РОЗЕТКА О/У ОДИНАРНАЯ</v>
          </cell>
        </row>
        <row r="7376">
          <cell r="B7376" t="str">
            <v>РОЗЕТКА О/У ОДИНАРНАЯ С ЗАЗЕМЛ.КОНТ.</v>
          </cell>
        </row>
        <row r="7377">
          <cell r="B7377" t="str">
            <v>РОЗЕТКА О/У СДВОЕННАЯ</v>
          </cell>
        </row>
        <row r="7378">
          <cell r="B7378" t="str">
            <v>РОЗЕТКА О/У СДВОЕННАЯ С ЗАЗЕМЛ.КОНТ.</v>
          </cell>
        </row>
        <row r="7379">
          <cell r="B7379" t="str">
            <v>РОЗЕТКА О/У СТРОЕННАЯ С ЗАЗЕМЛ.КОНТ.</v>
          </cell>
        </row>
        <row r="7380">
          <cell r="B7380" t="str">
            <v>РОЗЕТКА ОДИНАРНАЯ НАСТЕННАЯ RJ-11</v>
          </cell>
        </row>
        <row r="7381">
          <cell r="B7381" t="str">
            <v>РОЗЕТКА ОДИНАРНАЯ НАСТЕННАЯ RJ-45</v>
          </cell>
        </row>
        <row r="7382">
          <cell r="B7382" t="str">
            <v>РОЗЕТКА ОДНОМОДОВАЯ</v>
          </cell>
        </row>
        <row r="7383">
          <cell r="B7383" t="str">
            <v>РОЗЕТКА ОДНОМОДОВАЯ ПЕРЕХ.</v>
          </cell>
        </row>
        <row r="7384">
          <cell r="B7384" t="str">
            <v>РОЗЕТКА ОПТ.АБОН.ВНЕШНЯЯ ПРЕДТЕРМИНИР.</v>
          </cell>
        </row>
        <row r="7385">
          <cell r="B7385" t="str">
            <v>РОЗЕТКА ОПТ.СОЕДИНИТЕЛЬНАЯ FC-SM</v>
          </cell>
        </row>
        <row r="7386">
          <cell r="B7386" t="str">
            <v>РОЗЕТКА ОПТ.СОЕДИНИТЕЛЬНАЯ LC-SM ДУПЛЕКС</v>
          </cell>
        </row>
        <row r="7387">
          <cell r="B7387" t="str">
            <v>РОЗЕТКА ОТКРЫТАЯ С З/К, БЕЗ З/К</v>
          </cell>
        </row>
        <row r="7388">
          <cell r="B7388" t="str">
            <v>РОЗЕТКА РА 16-234</v>
          </cell>
        </row>
        <row r="7389">
          <cell r="B7389" t="str">
            <v>РОЗЕТКА С/У</v>
          </cell>
        </row>
        <row r="7390">
          <cell r="B7390" t="str">
            <v>РОЗЕТКА С/У ДВОЙНАЯ</v>
          </cell>
        </row>
        <row r="7391">
          <cell r="B7391" t="str">
            <v>РОЗЕТКА С/У ОДИНАРНАЯ С ЗАЗЕМЛ. КОНТ.</v>
          </cell>
        </row>
        <row r="7392">
          <cell r="B7392" t="str">
            <v>РОЗЕТКА С/У СДВОЕНАЯ</v>
          </cell>
        </row>
        <row r="7393">
          <cell r="B7393" t="str">
            <v>РОЗЕТКА С/У СДВОЕНАЯ С ЗАЗЕМЛ.КОНТ.</v>
          </cell>
        </row>
        <row r="7394">
          <cell r="B7394" t="str">
            <v>РОЗЕТКА С/У СТРОЕНАЯ С ЗАЗЕМЛ.КОНТ.</v>
          </cell>
        </row>
        <row r="7395">
          <cell r="B7395" t="str">
            <v>РОЗЕТКА СИЛОВАЯ 1Ф ПЕРЕНОСНАЯ</v>
          </cell>
        </row>
        <row r="7396">
          <cell r="B7396" t="str">
            <v>РОЗЕТКА СИЛОВАЯ 1Ф СТАЦИОНАРНАЯ</v>
          </cell>
        </row>
        <row r="7397">
          <cell r="B7397" t="str">
            <v>РОЗЕТКА СИЛОВАЯ ТРЕХФАЗНАЯ</v>
          </cell>
        </row>
        <row r="7398">
          <cell r="B7398" t="str">
            <v>РОЗЕТКА ТЕЛЕФОННАЯ</v>
          </cell>
        </row>
        <row r="7399">
          <cell r="B7399" t="str">
            <v>РОЗЕТКА ТЕЛЕФОННАЯ НА 1 ЛИНИЮ</v>
          </cell>
        </row>
        <row r="7400">
          <cell r="B7400" t="str">
            <v>РОЗЕТКА ЭЛЕКТРИЧЕСКАЯ</v>
          </cell>
        </row>
        <row r="7401">
          <cell r="B7401" t="str">
            <v>РОЛИК</v>
          </cell>
        </row>
        <row r="7402">
          <cell r="B7402" t="str">
            <v>РОЛИК БГМ, ЭТЦ</v>
          </cell>
        </row>
        <row r="7403">
          <cell r="B7403" t="str">
            <v>РОЛИК ДЛЯ ПРИНТЕРА</v>
          </cell>
        </row>
        <row r="7404">
          <cell r="B7404" t="str">
            <v>РОЛИК ЗАХВ.БУМАГ КАСЕТЫ  CANON IR2016J</v>
          </cell>
        </row>
        <row r="7405">
          <cell r="B7405" t="str">
            <v>РОЛИК ЗАХВ.БУМАГ РУЧ.ПОДАЧ CANON IR2016J</v>
          </cell>
        </row>
        <row r="7406">
          <cell r="B7406" t="str">
            <v>РОЛИК ЗАХВАТА HP LJ M1522 MFP</v>
          </cell>
        </row>
        <row r="7407">
          <cell r="B7407" t="str">
            <v>РОЛИК ЗАХВАТА БУМАГИ HP LJ P1006</v>
          </cell>
        </row>
        <row r="7408">
          <cell r="B7408" t="str">
            <v>РОЛИК ЗАХВАТА ИЗ КАСЕТЫ  HP LJ 9000</v>
          </cell>
        </row>
        <row r="7409">
          <cell r="B7409" t="str">
            <v>РОЛИК ЗАХВАТА ИЗ КАССЕТЫ HP LJ P3005DN</v>
          </cell>
        </row>
        <row r="7410">
          <cell r="B7410" t="str">
            <v>РОЛИК НАТЯЖНОЙ ГРМ FAW СА</v>
          </cell>
        </row>
        <row r="7411">
          <cell r="B7411" t="str">
            <v>РОЛИК НАТЯЖНОЙ ГРМ ШЕВРОЛЕТ</v>
          </cell>
        </row>
        <row r="7412">
          <cell r="B7412" t="str">
            <v>РОЛИК НАТЯЖНОЙ РЕМНЯ ГРМ TOYOTA HI ACE</v>
          </cell>
        </row>
        <row r="7413">
          <cell r="B7413" t="str">
            <v>РОЛИК ОБВОДНОЙ ГРМ ШЕВРОЛЕТ ЛАЧЕТТИ</v>
          </cell>
        </row>
        <row r="7414">
          <cell r="B7414" t="str">
            <v>РОЛИК ОТДЕЛЕНИЯ CANON  IR2016J</v>
          </cell>
        </row>
        <row r="7415">
          <cell r="B7415" t="str">
            <v>РОЛИК ПОДАЧИ БУМАГИ CANON IR2016</v>
          </cell>
        </row>
        <row r="7416">
          <cell r="B7416" t="str">
            <v>РОЛИК ПОДАЧИ БУМАГИ HP LJ  1102</v>
          </cell>
        </row>
        <row r="7417">
          <cell r="B7417" t="str">
            <v>РОЛИК ПОДАЧИ БУМАГИ HP LJ  1132</v>
          </cell>
        </row>
        <row r="7418">
          <cell r="B7418" t="str">
            <v>РОЛИК ПОДАЧИ БУМАГИ HP LJ 10XX</v>
          </cell>
        </row>
        <row r="7419">
          <cell r="B7419" t="str">
            <v>РОЛИК ПОДАЧИ БУМАГИ HP LJ 13XX</v>
          </cell>
        </row>
        <row r="7420">
          <cell r="B7420" t="str">
            <v>РОЛИК ПОДАЧИ БУМАГИ HP LJ 21XX</v>
          </cell>
        </row>
        <row r="7421">
          <cell r="B7421" t="str">
            <v>РОЛИК ПОДАЧИ БУМАГИ HP LJ 30XX</v>
          </cell>
        </row>
        <row r="7422">
          <cell r="B7422" t="str">
            <v>РОЛИК ПОДАЧИ БУМАГИ HP LJ 90XX</v>
          </cell>
        </row>
        <row r="7423">
          <cell r="B7423" t="str">
            <v>РОЛИК ПОДХВАТА HP LJ 9000/9050</v>
          </cell>
        </row>
        <row r="7424">
          <cell r="B7424" t="str">
            <v>РОЛИК РЕМНЯ ГРМ НАТЯЖНОЙ DAMAS</v>
          </cell>
        </row>
        <row r="7425">
          <cell r="B7425" t="str">
            <v>РОЛЛ ШТОРЫ</v>
          </cell>
        </row>
        <row r="7426">
          <cell r="B7426" t="str">
            <v>РОТБАНД</v>
          </cell>
        </row>
        <row r="7427">
          <cell r="B7427" t="str">
            <v>РОУТЕР</v>
          </cell>
        </row>
        <row r="7428">
          <cell r="B7428" t="str">
            <v>РУБАШКА ПОЛО</v>
          </cell>
        </row>
        <row r="7429">
          <cell r="B7429" t="str">
            <v>РУБЕРОИД 1</v>
          </cell>
        </row>
        <row r="7430">
          <cell r="B7430" t="str">
            <v>РУБЕРОИД</v>
          </cell>
        </row>
        <row r="7431">
          <cell r="B7431" t="str">
            <v>РУБИЛЬНИК РВ 32-35А</v>
          </cell>
        </row>
        <row r="7432">
          <cell r="B7432" t="str">
            <v>РУБИЛЬНИК СИЛОВОЙ</v>
          </cell>
        </row>
        <row r="7433">
          <cell r="B7433" t="str">
            <v>РУБИЛЬНИК ЯРВ-100</v>
          </cell>
        </row>
        <row r="7434">
          <cell r="B7434" t="str">
            <v>РУБКА МЕТАЛЛИЧЕСКИХ ЛИСТОВ</v>
          </cell>
        </row>
        <row r="7435">
          <cell r="B7435" t="str">
            <v>РУКАВ ВЫСОКОГО ДАВЛЕНИЯ</v>
          </cell>
        </row>
        <row r="7436">
          <cell r="B7436" t="str">
            <v>РУКАВ ВЫСОКОГО ДАВЛЕНИЯ МТЗ</v>
          </cell>
        </row>
        <row r="7437">
          <cell r="B7437" t="str">
            <v>РУКАВ НАПОРНО-ВСАСЫВАЮЩИЙ</v>
          </cell>
        </row>
        <row r="7438">
          <cell r="B7438" t="str">
            <v>РУКАВ ПОЖАРНЫЙ 51ММ</v>
          </cell>
        </row>
        <row r="7439">
          <cell r="B7439" t="str">
            <v>РУКАВИЦЫ БРЕЗЕНТОВЫЕ</v>
          </cell>
        </row>
        <row r="7440">
          <cell r="B7440" t="str">
            <v>РУКАВИЦЫ КИСЛОТОЗАЩИТНЫЕ</v>
          </cell>
        </row>
        <row r="7441">
          <cell r="B7441" t="str">
            <v>РУКАВИЦЫ КОМБИНИРОВАННЫЕ 1</v>
          </cell>
        </row>
        <row r="7442">
          <cell r="B7442" t="str">
            <v>РУКАВИЦЫ КОМБИНИРОВАННЫЕ 2</v>
          </cell>
        </row>
        <row r="7443">
          <cell r="B7443" t="str">
            <v>РУКАВИЦЫ КОМБИНИРОВАННЫЕ ДВУПАЛЫЕ</v>
          </cell>
        </row>
        <row r="7444">
          <cell r="B7444" t="str">
            <v>РУКАВИЦЫ МАТЕРЧАТЫЕ</v>
          </cell>
        </row>
        <row r="7445">
          <cell r="B7445" t="str">
            <v>РУКАВИЦЫ УТЕПЛЕННЫЕ</v>
          </cell>
        </row>
        <row r="7446">
          <cell r="B7446" t="str">
            <v>РУКАВИЦЫ Х/Б 1</v>
          </cell>
        </row>
        <row r="7447">
          <cell r="B7447" t="str">
            <v>РУКАВИЦЫ Х/Б 2</v>
          </cell>
        </row>
        <row r="7448">
          <cell r="B7448" t="str">
            <v>РУКОЯТКА</v>
          </cell>
        </row>
        <row r="7449">
          <cell r="B7449" t="str">
            <v>РУЛЕТКА</v>
          </cell>
        </row>
        <row r="7450">
          <cell r="B7450" t="str">
            <v>РУЛЕТКА 100М</v>
          </cell>
        </row>
        <row r="7451">
          <cell r="B7451" t="str">
            <v>РУЛЕТКА 10М</v>
          </cell>
        </row>
        <row r="7452">
          <cell r="B7452" t="str">
            <v>РУЛЕТКА 20М</v>
          </cell>
        </row>
        <row r="7453">
          <cell r="B7453" t="str">
            <v>РУЛЕТКА 30М</v>
          </cell>
        </row>
        <row r="7454">
          <cell r="B7454" t="str">
            <v>РУЛЕТКА 3М</v>
          </cell>
        </row>
        <row r="7455">
          <cell r="B7455" t="str">
            <v>РУЛЕТКА 50М</v>
          </cell>
        </row>
        <row r="7456">
          <cell r="B7456" t="str">
            <v>РУЛЕТКА 5М</v>
          </cell>
        </row>
        <row r="7457">
          <cell r="B7457" t="str">
            <v>РУЛЕТКА ЛАЗЕРНАЯ</v>
          </cell>
        </row>
        <row r="7458">
          <cell r="B7458" t="str">
            <v>РУЛОН ЦВЕТНОЙ ДЛЯ КАССЕТЫ МАРКИР.КАБ.</v>
          </cell>
        </row>
        <row r="7459">
          <cell r="B7459" t="str">
            <v>РУЧКА</v>
          </cell>
        </row>
        <row r="7460">
          <cell r="B7460" t="str">
            <v>РУЧКА ГЕЛЕВАЯ</v>
          </cell>
        </row>
        <row r="7461">
          <cell r="B7461" t="str">
            <v>РУЧКА ГЕЛЕВАЯ (НАБОР)</v>
          </cell>
        </row>
        <row r="7462">
          <cell r="B7462" t="str">
            <v>РУЧКА ДВЕРИ ВНУТРЕННЯЯ УАЗ</v>
          </cell>
        </row>
        <row r="7463">
          <cell r="B7463" t="str">
            <v>РУЧКА ДВЕРНАЯ 1</v>
          </cell>
        </row>
        <row r="7464">
          <cell r="B7464" t="str">
            <v>РУЧКА ДВЕРНАЯ</v>
          </cell>
        </row>
        <row r="7465">
          <cell r="B7465" t="str">
            <v>РУЧКА ДВЕРНАЯ DAMAS</v>
          </cell>
        </row>
        <row r="7466">
          <cell r="B7466" t="str">
            <v>РУЧКА ДВЕРНАЯ ГАЗЕЛЬ</v>
          </cell>
        </row>
        <row r="7467">
          <cell r="B7467" t="str">
            <v>РУЧКА ДВЕРНАЯ ДЛЯ ЛЕГК.АВТОМ.</v>
          </cell>
        </row>
        <row r="7468">
          <cell r="B7468" t="str">
            <v>РУЧКА ДВЕРНАЯ НАРУЖНАЯ УАЗ</v>
          </cell>
        </row>
        <row r="7469">
          <cell r="B7469" t="str">
            <v>РУЧКА ОКОННАЯ 1</v>
          </cell>
        </row>
        <row r="7470">
          <cell r="B7470" t="str">
            <v>РУЧКА ОКОННАЯ</v>
          </cell>
        </row>
        <row r="7471">
          <cell r="B7471" t="str">
            <v>РУЧКА ПЕРЬЕВАЯ</v>
          </cell>
        </row>
        <row r="7472">
          <cell r="B7472" t="str">
            <v>РУЧКА РОЛЛЕР</v>
          </cell>
        </row>
        <row r="7473">
          <cell r="B7473" t="str">
            <v>РУЧКА С ПОДСТАВКОЙ</v>
          </cell>
        </row>
        <row r="7474">
          <cell r="B7474" t="str">
            <v>РУЧКА ШАРИКОВАЯ (НАБОР)</v>
          </cell>
        </row>
        <row r="7475">
          <cell r="B7475" t="str">
            <v>РУЧКА ШАРИКОВАЯ 1</v>
          </cell>
        </row>
        <row r="7476">
          <cell r="B7476" t="str">
            <v>РУЧКА ШАРИКОВАЯ 2</v>
          </cell>
        </row>
        <row r="7477">
          <cell r="B7477" t="str">
            <v>РУЧКА ШАРИКОВАЯ 3</v>
          </cell>
        </row>
        <row r="7478">
          <cell r="B7478" t="str">
            <v>РУЧКА-УКАЗКА ЛАЗЕРНАЯ</v>
          </cell>
        </row>
        <row r="7479">
          <cell r="B7479" t="str">
            <v>РЫЧАГ ЛЕВЫЙ ПОДВЕСКИ DAMAS</v>
          </cell>
        </row>
        <row r="7480">
          <cell r="B7480" t="str">
            <v>РЫЧАГ ЛЕВЫЙ ПОДВЕСКИ ВАЗ-21213</v>
          </cell>
        </row>
        <row r="7481">
          <cell r="B7481" t="str">
            <v>РЫЧАГ МАЯТНИКА ВАЗ</v>
          </cell>
        </row>
        <row r="7482">
          <cell r="B7482" t="str">
            <v>РЫЧАГ ПЕРЕДНЕЙ ПОДВЕСКИ ЛЕГК.АВТ.</v>
          </cell>
        </row>
        <row r="7483">
          <cell r="B7483" t="str">
            <v>РЫЧАГ ПОВОРОТНОГО КУЛАКА УАЗ</v>
          </cell>
        </row>
        <row r="7484">
          <cell r="B7484" t="str">
            <v>РЫЧАГ ПОДВЕСКИ ПОПЕРЕЧНЫЙ TOYOTA</v>
          </cell>
        </row>
        <row r="7485">
          <cell r="B7485" t="str">
            <v>РЫЧАГ ПОДВЕСКИ ПРОДОЛЬНЫЙ TOYOTA</v>
          </cell>
        </row>
        <row r="7486">
          <cell r="B7486" t="str">
            <v>РЫЧАГ ПОПЕРЕЧНЫЙ ДЛЯ ЛЕГК.АВТ.</v>
          </cell>
        </row>
        <row r="7487">
          <cell r="B7487" t="str">
            <v>РЫЧАГ ПРАВЫЙ ПОДВЕСКИ DAMAS</v>
          </cell>
        </row>
        <row r="7488">
          <cell r="B7488" t="str">
            <v>РЫЧАГ ПРАВЫЙ ПОДВЕСКИ TOYOTA HI ACE</v>
          </cell>
        </row>
        <row r="7489">
          <cell r="B7489" t="str">
            <v>РЫЧАГ ПРОДОЛЬНЫЙ ДЛЯ ЛЕГК.АВТОМ.</v>
          </cell>
        </row>
        <row r="7490">
          <cell r="B7490" t="str">
            <v>РЫЧАГ ПРУЖИНЫ ДЛЯ ШЛАГБАУМА</v>
          </cell>
        </row>
        <row r="7491">
          <cell r="B7491" t="str">
            <v>РЫЧАГ РУЛЕВОЙ ТРАПЕЦИИ УАЗ</v>
          </cell>
        </row>
        <row r="7492">
          <cell r="B7492" t="str">
            <v>РЫЧАГ ШАРОВЫЙ CHEVROLET</v>
          </cell>
        </row>
        <row r="7493">
          <cell r="B7493" t="str">
            <v>РЫЧАГ ШАРОВЫЙ FAW СА</v>
          </cell>
        </row>
        <row r="7494">
          <cell r="B7494" t="str">
            <v>РЫЧАГ ШАРОВЫЙ ТOYOTA</v>
          </cell>
        </row>
        <row r="7495">
          <cell r="B7495" t="str">
            <v>РЮКАЗАК КОЖАНЫЙ</v>
          </cell>
        </row>
        <row r="7496">
          <cell r="B7496" t="str">
            <v>РЮКЗАК</v>
          </cell>
        </row>
        <row r="7497">
          <cell r="B7497" t="str">
            <v>САБО ЖЕНСКИЕ</v>
          </cell>
        </row>
        <row r="7498">
          <cell r="B7498" t="str">
            <v>САЙЛЕНТБЛОК ПЕРЕДНЕЙ ПОДВЕСКИ</v>
          </cell>
        </row>
        <row r="7499">
          <cell r="B7499" t="str">
            <v>САЙЛЕНТБЛОК ПОПЕРЕЧНОГО РЫЧАГА</v>
          </cell>
        </row>
        <row r="7500">
          <cell r="B7500" t="str">
            <v>САЙЛЕНТБЛОК ПРОДОЛЬНОГО РЫЧАГА</v>
          </cell>
        </row>
        <row r="7501">
          <cell r="B7501" t="str">
            <v>САЛАЗКИ ДЛЯ HDD</v>
          </cell>
        </row>
        <row r="7502">
          <cell r="B7502" t="str">
            <v>САЛЕНБЛОК ВАЗ</v>
          </cell>
        </row>
        <row r="7503">
          <cell r="B7503" t="str">
            <v>САЛФЕТКА ТЕХНИЧЕСКАЯ УПК</v>
          </cell>
        </row>
        <row r="7504">
          <cell r="B7504" t="str">
            <v>САЛФЕТКА ТЕХНИЧЕСКАЯ ШТ</v>
          </cell>
        </row>
        <row r="7505">
          <cell r="B7505" t="str">
            <v>САЛФЕТКИ</v>
          </cell>
        </row>
        <row r="7506">
          <cell r="B7506" t="str">
            <v>САЛФЕТКИ БЕЗВОРС, СУХИЕ</v>
          </cell>
        </row>
        <row r="7507">
          <cell r="B7507" t="str">
            <v>САЛФЕТКИ В КОРОБКЕ</v>
          </cell>
        </row>
        <row r="7508">
          <cell r="B7508" t="str">
            <v>САЛФЕТКИ ДЛЯ ОЧИСТКИ ВОЛОКНА</v>
          </cell>
        </row>
        <row r="7509">
          <cell r="B7509" t="str">
            <v>САЛФЕТКИ МАРЛЕВЫЕ СТЕРИЛЬНЫЕ</v>
          </cell>
        </row>
        <row r="7510">
          <cell r="B7510" t="str">
            <v>САЛФЕТКИ СПИРТОВЫЕ</v>
          </cell>
        </row>
        <row r="7511">
          <cell r="B7511" t="str">
            <v>САЛЬНИК ВОДЯНОГО НАСОСА</v>
          </cell>
        </row>
        <row r="7512">
          <cell r="B7512" t="str">
            <v>САЛЬНИК ВТОРИЧНОГО ВАЛА КПП ВАЗ</v>
          </cell>
        </row>
        <row r="7513">
          <cell r="B7513" t="str">
            <v>САЛЬНИК ЗАДНЕГО МОСТА 51-24 УАЗ</v>
          </cell>
        </row>
        <row r="7514">
          <cell r="B7514" t="str">
            <v>САЛЬНИК ЗАДНИЙ КОЛЕНВАЛА УАЗ</v>
          </cell>
        </row>
        <row r="7515">
          <cell r="B7515" t="str">
            <v>САЛЬНИК КЛАПАНА TOYOTA</v>
          </cell>
        </row>
        <row r="7516">
          <cell r="B7516" t="str">
            <v>САЛЬНИК КЛАПАНА ВАЗ</v>
          </cell>
        </row>
        <row r="7517">
          <cell r="B7517" t="str">
            <v>САЛЬНИК КЛАПАНА ГАЗ</v>
          </cell>
        </row>
        <row r="7518">
          <cell r="B7518" t="str">
            <v>САЛЬНИК КЛАПАНА УАЗ</v>
          </cell>
        </row>
        <row r="7519">
          <cell r="B7519" t="str">
            <v>САЛЬНИК ЛАБОВОЙ ШЕВРОЛЕТ ЛАЧЕТТИ</v>
          </cell>
        </row>
        <row r="7520">
          <cell r="B7520" t="str">
            <v>САЛЬНИК ПЕРЕДНИЙ КОЛЕНВАЛА УАЗ</v>
          </cell>
        </row>
        <row r="7521">
          <cell r="B7521" t="str">
            <v>САЛЬНИК РАЗДАТОЧНОЙ КОРОБКИ</v>
          </cell>
        </row>
        <row r="7522">
          <cell r="B7522" t="str">
            <v>САЛЬНИК РАСПРЕДВАЛА ШЕВРОЛЕТ ЛАЧЕТТИ</v>
          </cell>
        </row>
        <row r="7523">
          <cell r="B7523" t="str">
            <v>САЛЬНИК СТУПИЦЫ</v>
          </cell>
        </row>
        <row r="7524">
          <cell r="B7524" t="str">
            <v>САЛЬНИК СТУПИЦЫ ГАЗЕЛЬ</v>
          </cell>
        </row>
        <row r="7525">
          <cell r="B7525" t="str">
            <v>САЛЬНИК ХВОСТОВИКА ГАЗЕЛЬ</v>
          </cell>
        </row>
        <row r="7526">
          <cell r="B7526" t="str">
            <v>САЛЬНИК ХВОСТОВОЙ УАЗ</v>
          </cell>
        </row>
        <row r="7527">
          <cell r="B7527" t="str">
            <v>САМОРЕЗ-ПОЛУКОЛЬЦО</v>
          </cell>
        </row>
        <row r="7528">
          <cell r="B7528" t="str">
            <v>САМОРЕЗЫ</v>
          </cell>
        </row>
        <row r="7529">
          <cell r="B7529" t="str">
            <v>САНИТАРНАЯ ОБРЕЗКА ДЕРЕВЬЕВ</v>
          </cell>
        </row>
        <row r="7530">
          <cell r="B7530" t="str">
            <v>САНИТАРНАЯ РУБКА ДЕРЕВЬЕВ</v>
          </cell>
        </row>
        <row r="7531">
          <cell r="B7531" t="str">
            <v>САН-ТЕХ.СОДЕР.СЛУЖ.ПОМЕЩ. И ПРИЛЕГ.ТЕРР</v>
          </cell>
        </row>
        <row r="7532">
          <cell r="B7532" t="str">
            <v>САПОГИ БОЛОТНЫЕ</v>
          </cell>
        </row>
        <row r="7533">
          <cell r="B7533" t="str">
            <v>САПОГИ ВОЙЛОЧНЫЕ</v>
          </cell>
        </row>
        <row r="7534">
          <cell r="B7534" t="str">
            <v>САПОГИ ЗИМНИЕ</v>
          </cell>
        </row>
        <row r="7535">
          <cell r="B7535" t="str">
            <v>САПОГИ ЗИМНИЕ НА УТЕПЛИТЕЛЕ</v>
          </cell>
        </row>
        <row r="7536">
          <cell r="B7536" t="str">
            <v>САПОГИ КИРЗОВЫЕ</v>
          </cell>
        </row>
        <row r="7537">
          <cell r="B7537" t="str">
            <v>САПОГИ КОМБИНИРОВАННЫЕ</v>
          </cell>
        </row>
        <row r="7538">
          <cell r="B7538" t="str">
            <v>САПОГИ РЕЗИНОВЫЕ</v>
          </cell>
        </row>
        <row r="7539">
          <cell r="B7539" t="str">
            <v>САХАР</v>
          </cell>
        </row>
        <row r="7540">
          <cell r="B7540" t="str">
            <v>САХАР РАФИНАД</v>
          </cell>
        </row>
        <row r="7541">
          <cell r="B7541" t="str">
            <v>САХАРНИЦА</v>
          </cell>
        </row>
        <row r="7542">
          <cell r="B7542" t="str">
            <v>СБОРКА КАБЕЛЬНАЯ 24 ВОЛ.SC/APC L ДО 25М</v>
          </cell>
        </row>
        <row r="7543">
          <cell r="B7543" t="str">
            <v>СБОРКА КАБЕЛЬНАЯ 64 ВОЛ.SC/APC L ДО 5М</v>
          </cell>
        </row>
        <row r="7544">
          <cell r="B7544" t="str">
            <v>СБОРНИК НОРМАТИВНЫХ ДОКУМЕНТОВ</v>
          </cell>
        </row>
        <row r="7545">
          <cell r="B7545" t="str">
            <v>СВАРКА ХОЛОДНАЯ</v>
          </cell>
        </row>
        <row r="7546">
          <cell r="B7546" t="str">
            <v>СВАРОЧНО-МОНТАЖНЫЕ РАБОТЫ</v>
          </cell>
        </row>
        <row r="7547">
          <cell r="B7547" t="str">
            <v>СВЕРЛО 1</v>
          </cell>
        </row>
        <row r="7548">
          <cell r="B7548" t="str">
            <v>СВЕРЛО 2</v>
          </cell>
        </row>
        <row r="7549">
          <cell r="B7549" t="str">
            <v>СВЕРЛО ДЛЯ ПЕРФОРАТОРА</v>
          </cell>
        </row>
        <row r="7550">
          <cell r="B7550" t="str">
            <v>СВЕРЛО ДЛЯ ПЕРФОРАТОРА 6/8/10/12/14/18 М</v>
          </cell>
        </row>
        <row r="7551">
          <cell r="B7551" t="str">
            <v>СВЕРЛО ПО БЕТОНУ</v>
          </cell>
        </row>
        <row r="7552">
          <cell r="B7552" t="str">
            <v>СВЕРЛО ПО ДЕРЕВУ 1</v>
          </cell>
        </row>
        <row r="7553">
          <cell r="B7553" t="str">
            <v>СВЕРЛО ПО ДЕРЕВУ 2</v>
          </cell>
        </row>
        <row r="7554">
          <cell r="B7554" t="str">
            <v>СВЕРЛО ПО МЕТАЛЛУ 1</v>
          </cell>
        </row>
        <row r="7555">
          <cell r="B7555" t="str">
            <v>СВЕРЛО ПО МЕТАЛЛУ 2</v>
          </cell>
        </row>
        <row r="7556">
          <cell r="B7556" t="str">
            <v>СВЕРЛО ПО МЕТАЛЛУ D-3ММ</v>
          </cell>
        </row>
        <row r="7557">
          <cell r="B7557" t="str">
            <v>СВЕРЛО ПО МЕТАЛЛУ D-6ММ</v>
          </cell>
        </row>
        <row r="7558">
          <cell r="B7558" t="str">
            <v>СВЕРЛО ПО МЕТАЛЛУ D-8ММ</v>
          </cell>
        </row>
        <row r="7559">
          <cell r="B7559" t="str">
            <v>СВЕРЛО ПОБЕДИТОВОЕ</v>
          </cell>
        </row>
        <row r="7560">
          <cell r="B7560" t="str">
            <v>СВЕТИЛЬНИК</v>
          </cell>
        </row>
        <row r="7561">
          <cell r="B7561" t="str">
            <v>СВЕТИЛЬНИК 4-Х ЛАМПОВЫЙ</v>
          </cell>
        </row>
        <row r="7562">
          <cell r="B7562" t="str">
            <v>СВЕТИЛЬНИК ARS/S 4*18</v>
          </cell>
        </row>
        <row r="7563">
          <cell r="B7563" t="str">
            <v>СВЕТИЛЬНИК SPOT</v>
          </cell>
        </row>
        <row r="7564">
          <cell r="B7564" t="str">
            <v>СВЕТИЛЬНИК АВАРИЙНОГО ОСВЕЩЕНИЯ</v>
          </cell>
        </row>
        <row r="7565">
          <cell r="B7565" t="str">
            <v>СВЕТИЛЬНИК АРМСТР</v>
          </cell>
        </row>
        <row r="7566">
          <cell r="B7566" t="str">
            <v>СВЕТИЛЬНИК ВЗГ-200</v>
          </cell>
        </row>
        <row r="7567">
          <cell r="B7567" t="str">
            <v>СВЕТИЛЬНИК ВЗГ-300</v>
          </cell>
        </row>
        <row r="7568">
          <cell r="B7568" t="str">
            <v>СВЕТИЛЬНИК ВЗГ-400</v>
          </cell>
        </row>
        <row r="7569">
          <cell r="B7569" t="str">
            <v>СВЕТИЛЬНИК ВЗРЫВОЗАЩИЩЕННЫЙ</v>
          </cell>
        </row>
        <row r="7570">
          <cell r="B7570" t="str">
            <v>СВЕТИЛЬНИК ГЕРМЕТИЧНЫЙ</v>
          </cell>
        </row>
        <row r="7571">
          <cell r="B7571" t="str">
            <v>СВЕТИЛЬНИК ДЛЯ ЛАМП ДНЕВНОГО СВЕТА</v>
          </cell>
        </row>
        <row r="7572">
          <cell r="B7572" t="str">
            <v>СВЕТИЛЬНИК ДЛЯ ЛАМП НАКАЛИВАНИЯ</v>
          </cell>
        </row>
        <row r="7573">
          <cell r="B7573" t="str">
            <v>СВЕТИЛЬНИК ДЛЯ ЛЮМИНИСЦЕНТНЫХ ЛАМП 1*40</v>
          </cell>
        </row>
        <row r="7574">
          <cell r="B7574" t="str">
            <v>СВЕТИЛЬНИК ДЛЯ ЛЮМИНИСЦЕНТНЫХ ЛАМП 2*40</v>
          </cell>
        </row>
        <row r="7575">
          <cell r="B7575" t="str">
            <v>СВЕТИЛЬНИК ЛБ 1*40</v>
          </cell>
        </row>
        <row r="7576">
          <cell r="B7576" t="str">
            <v>СВЕТИЛЬНИК ЛБ 2*20</v>
          </cell>
        </row>
        <row r="7577">
          <cell r="B7577" t="str">
            <v>СВЕТИЛЬНИК ЛБ 2*40</v>
          </cell>
        </row>
        <row r="7578">
          <cell r="B7578" t="str">
            <v>СВЕТИЛЬНИК ЛБ 4*20</v>
          </cell>
        </row>
        <row r="7579">
          <cell r="B7579" t="str">
            <v>СВЕТИЛЬНИК ЛПО 1*40, 2*40, 2*80</v>
          </cell>
        </row>
        <row r="7580">
          <cell r="B7580" t="str">
            <v>СВЕТИЛЬНИК ЛПО 4*2</v>
          </cell>
        </row>
        <row r="7581">
          <cell r="B7581" t="str">
            <v>СВЕТИЛЬНИК НБП</v>
          </cell>
        </row>
        <row r="7582">
          <cell r="B7582" t="str">
            <v>СВЕТИЛЬНИК НПО</v>
          </cell>
        </row>
        <row r="7583">
          <cell r="B7583" t="str">
            <v>СВЕТИЛЬНИК НПП 1</v>
          </cell>
        </row>
        <row r="7584">
          <cell r="B7584" t="str">
            <v>СВЕТИЛЬНИК НПП</v>
          </cell>
        </row>
        <row r="7585">
          <cell r="B7585" t="str">
            <v>СВЕТИЛЬНИК НПП 03-100</v>
          </cell>
        </row>
        <row r="7586">
          <cell r="B7586" t="str">
            <v>СВЕТИЛЬНИК НСП</v>
          </cell>
        </row>
        <row r="7587">
          <cell r="B7587" t="str">
            <v>СВЕТИЛЬНИК НСП 02-100</v>
          </cell>
        </row>
        <row r="7588">
          <cell r="B7588" t="str">
            <v>СВЕТИЛЬНИК ПЕРЕНОСНОЙ</v>
          </cell>
        </row>
        <row r="7589">
          <cell r="B7589" t="str">
            <v>СВЕТИЛЬНИК ПОТОЛОЧНЫЙ</v>
          </cell>
        </row>
        <row r="7590">
          <cell r="B7590" t="str">
            <v>СВЕТИЛЬНИК ПОТОЛОЧНЫЙ 1*18</v>
          </cell>
        </row>
        <row r="7591">
          <cell r="B7591" t="str">
            <v>СВЕТИЛЬНИК ПОТОЛОЧНЫЙ 1*40</v>
          </cell>
        </row>
        <row r="7592">
          <cell r="B7592" t="str">
            <v>СВЕТИЛЬНИК ПОТОЛОЧНЫЙ 2*18</v>
          </cell>
        </row>
        <row r="7593">
          <cell r="B7593" t="str">
            <v>СВЕТИЛЬНИК ПОТОЛОЧНЫЙ 2*36</v>
          </cell>
        </row>
        <row r="7594">
          <cell r="B7594" t="str">
            <v>СВЕТИЛЬНИК ПОТОЛОЧНЫЙ 2*40</v>
          </cell>
        </row>
        <row r="7595">
          <cell r="B7595" t="str">
            <v>СВЕТИЛЬНИК ПОТОЛОЧНЫЙ 4*18</v>
          </cell>
        </row>
        <row r="7596">
          <cell r="B7596" t="str">
            <v>СВЕТИЛЬНИК РКУ</v>
          </cell>
        </row>
        <row r="7597">
          <cell r="B7597" t="str">
            <v>СВЕТИЛЬНИК РКУ-250 СО СТЕКЛОМ</v>
          </cell>
        </row>
        <row r="7598">
          <cell r="B7598" t="str">
            <v>СВЕТИЛЬНИК СВЕТОДИОДНЫЙ</v>
          </cell>
        </row>
        <row r="7599">
          <cell r="B7599" t="str">
            <v>СВЕТИЛЬНИК ТОЧЕЧНЫЙ</v>
          </cell>
        </row>
        <row r="7600">
          <cell r="B7600" t="str">
            <v>СВЕТИЛЬНИК УЛИЧНЫЙ ДРЛ</v>
          </cell>
        </row>
        <row r="7601">
          <cell r="B7601" t="str">
            <v>СВЕТИЛЬНИК УЛИЧНЫЙ СВЕТОДИОДНЫЙ 150ВТ.</v>
          </cell>
        </row>
        <row r="7602">
          <cell r="B7602" t="str">
            <v>СВЕТИЛЬНИК ШАР</v>
          </cell>
        </row>
        <row r="7603">
          <cell r="B7603" t="str">
            <v>СВЕЧА ЗАЖИГАНИЯ  ШЕВРОЛЕТ ЛАЧЕТТИ</v>
          </cell>
        </row>
        <row r="7604">
          <cell r="B7604" t="str">
            <v>СВЕЧА ЗАЖИГАНИЯ AUDI</v>
          </cell>
        </row>
        <row r="7605">
          <cell r="B7605" t="str">
            <v>СВЕЧА ЗАЖИГАНИЯ DAMAS</v>
          </cell>
        </row>
        <row r="7606">
          <cell r="B7606" t="str">
            <v>СВЕЧА ЗАЖИГАНИЯ HYUNDAI</v>
          </cell>
        </row>
        <row r="7607">
          <cell r="B7607" t="str">
            <v>СВЕЧА ЗАЖИГАНИЯ TOYOTA CAMRY</v>
          </cell>
        </row>
        <row r="7608">
          <cell r="B7608" t="str">
            <v>СВЕЧА ЗАЖИГАНИЯ TOYOTA PRADO</v>
          </cell>
        </row>
        <row r="7609">
          <cell r="B7609" t="str">
            <v>СВЕЧА ЗАЖИГАНИЯ ВАЗ-2106</v>
          </cell>
        </row>
        <row r="7610">
          <cell r="B7610" t="str">
            <v>СВЕЧА ЗАЖИГАНИЯ ВАЗ-2107</v>
          </cell>
        </row>
        <row r="7611">
          <cell r="B7611" t="str">
            <v>СВЕЧА ЗАЖИГАНИЯ ВАЗ-21150</v>
          </cell>
        </row>
        <row r="7612">
          <cell r="B7612" t="str">
            <v>СВЕЧА ЗАЖИГАНИЯ ВАЗ-21213</v>
          </cell>
        </row>
        <row r="7613">
          <cell r="B7613" t="str">
            <v>СВЕЧА ЗАЖИГАНИЯ ВАЗ-2123</v>
          </cell>
        </row>
        <row r="7614">
          <cell r="B7614" t="str">
            <v>СВЕЧА ЗАЖИГАНИЯ ГАЗ-3110</v>
          </cell>
        </row>
        <row r="7615">
          <cell r="B7615" t="str">
            <v>СВЕЧА ЗАЖИГАНИЯ ГАЗ-3221</v>
          </cell>
        </row>
        <row r="7616">
          <cell r="B7616" t="str">
            <v>СВЕЧА ЗАЖИГАНИЯ ГАЗ-3302</v>
          </cell>
        </row>
        <row r="7617">
          <cell r="B7617" t="str">
            <v>СВЕЧА ЗАЖИГАНИЯ ГАЗ-3307</v>
          </cell>
        </row>
        <row r="7618">
          <cell r="B7618" t="str">
            <v>СВЕЧА ЗАЖИГАНИЯ ГАЗ-3308</v>
          </cell>
        </row>
        <row r="7619">
          <cell r="B7619" t="str">
            <v>СВЕЧА ЗАЖИГАНИЯ ГАЗ-53</v>
          </cell>
        </row>
        <row r="7620">
          <cell r="B7620" t="str">
            <v>СВЕЧА ЗАЖИГАНИЯ ГАЗ-66</v>
          </cell>
        </row>
        <row r="7621">
          <cell r="B7621" t="str">
            <v>СВЕЧА ЗАЖИГАНИЯ Д/1ЕА-2В</v>
          </cell>
        </row>
        <row r="7622">
          <cell r="B7622" t="str">
            <v>СВЕЧА ЗАЖИГАНИЯ ДЛЯ АВТОМОБИЛЯ</v>
          </cell>
        </row>
        <row r="7623">
          <cell r="B7623" t="str">
            <v>СВЕЧА ЗАЖИГАНИЯ ДЛЯ БЕНЗОГЕНЕРАТОРА</v>
          </cell>
        </row>
        <row r="7624">
          <cell r="B7624" t="str">
            <v>СВЕЧА ЗАЖИГАНИЯ ДЛЯ БЕНЗОПИЛЫ</v>
          </cell>
        </row>
        <row r="7625">
          <cell r="B7625" t="str">
            <v>СВЕЧА ЗАЖИГАНИЯ ДЛЯ МОТОПОМПЫ</v>
          </cell>
        </row>
        <row r="7626">
          <cell r="B7626" t="str">
            <v>СВЕЧА ЗАЖИГАНИЯ ЗИЛ-130</v>
          </cell>
        </row>
        <row r="7627">
          <cell r="B7627" t="str">
            <v>СВЕЧА ЗАЖИГАНИЯ ЗИЛ-131</v>
          </cell>
        </row>
        <row r="7628">
          <cell r="B7628" t="str">
            <v>СВЕЧА ЗАЖИГАНИЯ ЗИЛ-4333</v>
          </cell>
        </row>
        <row r="7629">
          <cell r="B7629" t="str">
            <v>СВЕЧА ЗАЖИГАНИЯ ПАЗ-3205</v>
          </cell>
        </row>
        <row r="7630">
          <cell r="B7630" t="str">
            <v>СВЕЧА ЗАЖИГАНИЯ УАЗ</v>
          </cell>
        </row>
        <row r="7631">
          <cell r="B7631" t="str">
            <v>СВЕЧИ</v>
          </cell>
        </row>
        <row r="7632">
          <cell r="B7632" t="str">
            <v>СВИНЕЦ РОЛЬНЫЙ</v>
          </cell>
        </row>
        <row r="7633">
          <cell r="B7633" t="str">
            <v>СВИТЧ 8-ПОРТОВ</v>
          </cell>
        </row>
        <row r="7634">
          <cell r="B7634" t="str">
            <v>СВИЧ KVM 8 PORTS</v>
          </cell>
        </row>
        <row r="7635">
          <cell r="B7635" t="str">
            <v>СГОН</v>
          </cell>
        </row>
        <row r="7636">
          <cell r="B7636" t="str">
            <v>СГОН D-15</v>
          </cell>
        </row>
        <row r="7637">
          <cell r="B7637" t="str">
            <v>СГОН D-20</v>
          </cell>
        </row>
        <row r="7638">
          <cell r="B7638" t="str">
            <v>СГОН D-25</v>
          </cell>
        </row>
        <row r="7639">
          <cell r="B7639" t="str">
            <v>СГОН D-32</v>
          </cell>
        </row>
        <row r="7640">
          <cell r="B7640" t="str">
            <v>СГОН D-40</v>
          </cell>
        </row>
        <row r="7641">
          <cell r="B7641" t="str">
            <v>СГОН D-50</v>
          </cell>
        </row>
        <row r="7642">
          <cell r="B7642" t="str">
            <v>СГОН СТАЛЬНОЙ</v>
          </cell>
        </row>
        <row r="7643">
          <cell r="B7643" t="str">
            <v>СЕКАТОР</v>
          </cell>
        </row>
        <row r="7644">
          <cell r="B7644" t="str">
            <v>СЕКТОР ДЛЯ ШЛАГБАУМА</v>
          </cell>
        </row>
        <row r="7645">
          <cell r="B7645" t="str">
            <v>СЕКЦИЯ УГЛОВАЯ 90</v>
          </cell>
        </row>
        <row r="7646">
          <cell r="B7646" t="str">
            <v>СЕРВ.ОБ.И РЕМ.КЛИМАТЕХ.ОБ.ТЕХНОЛОГ.ПОМЕЩ</v>
          </cell>
        </row>
        <row r="7647">
          <cell r="B7647" t="str">
            <v>СЕРВИЗ КОФЕЙНЫЙ</v>
          </cell>
        </row>
        <row r="7648">
          <cell r="B7648" t="str">
            <v>СЕРВИЗ СТОЛОВЫЙ</v>
          </cell>
        </row>
        <row r="7649">
          <cell r="B7649" t="str">
            <v>СЕРВИЗ ЧАЙНЫЙ</v>
          </cell>
        </row>
        <row r="7650">
          <cell r="B7650" t="str">
            <v>СЕРВИС.ОБСЛУЖ.ПРИТОЧНО-ВЫТЯЖНОЙ ВЕНТИЛЯЦ</v>
          </cell>
        </row>
        <row r="7651">
          <cell r="B7651" t="str">
            <v>СЕРВИСНОЕ ОБСЛУЖИВАНИЕ СИ</v>
          </cell>
        </row>
        <row r="7652">
          <cell r="B7652" t="str">
            <v>СЕРВИСНОЕ ОБСЛУЖИВАНИЕ ТЕПЛОСЧЕТЧИКОВ</v>
          </cell>
        </row>
        <row r="7653">
          <cell r="B7653" t="str">
            <v>СЕРВОДВИГАТЕЛЬ BELIMO</v>
          </cell>
        </row>
        <row r="7654">
          <cell r="B7654" t="str">
            <v>СЕРДЕЧНИК К ЗАМКУ</v>
          </cell>
        </row>
        <row r="7655">
          <cell r="B7655" t="str">
            <v>СЕРДЦЕВИНА ДЛЯ ВРЕЗНОГО ЗАМКА</v>
          </cell>
        </row>
        <row r="7656">
          <cell r="B7656" t="str">
            <v>СЕРДЦЕВИНА ДЛЯ ЗАМКА</v>
          </cell>
        </row>
        <row r="7657">
          <cell r="B7657" t="str">
            <v>СЕРП</v>
          </cell>
        </row>
        <row r="7658">
          <cell r="B7658" t="str">
            <v>СЕРТИФИКАТ</v>
          </cell>
        </row>
        <row r="7659">
          <cell r="B7659" t="str">
            <v>СЕРТИФИКАТ ПОДАРОЧНЫЙ</v>
          </cell>
        </row>
        <row r="7660">
          <cell r="B7660" t="str">
            <v>СЕРТИФИКАТ ПОДАРОЧНЫЙ 1 000 000 ТЕНГЕ</v>
          </cell>
        </row>
        <row r="7661">
          <cell r="B7661" t="str">
            <v>СЕРТИФИКАТ ПОДАРОЧНЫЙ 100 000ТЕНГЕ</v>
          </cell>
        </row>
        <row r="7662">
          <cell r="B7662" t="str">
            <v>СЕРТИФИКАТ ПОДАРОЧНЫЙ 10000ТЕНГЕ</v>
          </cell>
        </row>
        <row r="7663">
          <cell r="B7663" t="str">
            <v>СЕРТИФИКАТ ПОДАРОЧНЫЙ 12 000 ТЕНГЕ</v>
          </cell>
        </row>
        <row r="7664">
          <cell r="B7664" t="str">
            <v>СЕРТИФИКАТ ПОДАРОЧНЫЙ 150 000 ТЕНГЕ</v>
          </cell>
        </row>
        <row r="7665">
          <cell r="B7665" t="str">
            <v>СЕРТИФИКАТ ПОДАРОЧНЫЙ 15000ТЕНГЕ</v>
          </cell>
        </row>
        <row r="7666">
          <cell r="B7666" t="str">
            <v>СЕРТИФИКАТ ПОДАРОЧНЫЙ 16 000 ТЕНГЕ</v>
          </cell>
        </row>
        <row r="7667">
          <cell r="B7667" t="str">
            <v>СЕРТИФИКАТ ПОДАРОЧНЫЙ 20 000 ТЕНГЕ</v>
          </cell>
        </row>
        <row r="7668">
          <cell r="B7668" t="str">
            <v>СЕРТИФИКАТ ПОДАРОЧНЫЙ 200 000 ТЕНГЕ</v>
          </cell>
        </row>
        <row r="7669">
          <cell r="B7669" t="str">
            <v>СЕРТИФИКАТ ПОДАРОЧНЫЙ 250 000 ТЕНГЕ</v>
          </cell>
        </row>
        <row r="7670">
          <cell r="B7670" t="str">
            <v>СЕРТИФИКАТ ПОДАРОЧНЫЙ 25000ТЕНГЕ</v>
          </cell>
        </row>
        <row r="7671">
          <cell r="B7671" t="str">
            <v>СЕРТИФИКАТ ПОДАРОЧНЫЙ 30 000 ТЕНГЕ</v>
          </cell>
        </row>
        <row r="7672">
          <cell r="B7672" t="str">
            <v>СЕРТИФИКАТ ПОДАРОЧНЫЙ 300 000 ТЕНГЕ</v>
          </cell>
        </row>
        <row r="7673">
          <cell r="B7673" t="str">
            <v>СЕРТИФИКАТ ПОДАРОЧНЫЙ 33 000 ТЕНГЕ</v>
          </cell>
        </row>
        <row r="7674">
          <cell r="B7674" t="str">
            <v>СЕРТИФИКАТ ПОДАРОЧНЫЙ 350 000 ТЕНГЕ</v>
          </cell>
        </row>
        <row r="7675">
          <cell r="B7675" t="str">
            <v>СЕРТИФИКАТ ПОДАРОЧНЫЙ 37 000 ТЕНГЕ</v>
          </cell>
        </row>
        <row r="7676">
          <cell r="B7676" t="str">
            <v>СЕРТИФИКАТ ПОДАРОЧНЫЙ 40 000 ТЕНГЕ</v>
          </cell>
        </row>
        <row r="7677">
          <cell r="B7677" t="str">
            <v>СЕРТИФИКАТ ПОДАРОЧНЫЙ 400 000 ТЕНГЕ</v>
          </cell>
        </row>
        <row r="7678">
          <cell r="B7678" t="str">
            <v>СЕРТИФИКАТ ПОДАРОЧНЫЙ 50 000 ТЕНГЕ</v>
          </cell>
        </row>
        <row r="7679">
          <cell r="B7679" t="str">
            <v>СЕРТИФИКАТ ПОДАРОЧНЫЙ 500 000 ТЕНГЕ</v>
          </cell>
        </row>
        <row r="7680">
          <cell r="B7680" t="str">
            <v>СЕРТИФИКАТ ПОДАРОЧНЫЙ 5000ТЕНГЕ</v>
          </cell>
        </row>
        <row r="7681">
          <cell r="B7681" t="str">
            <v>СЕРТИФИКАТ ПОДАРОЧНЫЙ 6 500 ТЕНГЕ</v>
          </cell>
        </row>
        <row r="7682">
          <cell r="B7682" t="str">
            <v>СЕРТИФИКАТ ПОДАРОЧНЫЙ 600 000 ТЕНГЕ</v>
          </cell>
        </row>
        <row r="7683">
          <cell r="B7683" t="str">
            <v>СЕРТИФИКАТ ПОДАРОЧНЫЙ 700 000 ТЕНГЕ</v>
          </cell>
        </row>
        <row r="7684">
          <cell r="B7684" t="str">
            <v>СЕРТИФИКАЦИЯ ИТ-СИСТЕМ</v>
          </cell>
        </row>
        <row r="7685">
          <cell r="B7685" t="str">
            <v>СЕРТИФИКАЦИЯ ОБОРУДОВАНИЯ</v>
          </cell>
        </row>
        <row r="7686">
          <cell r="B7686" t="str">
            <v>СЕРТИФИКАЦИЯ УСЛУГ</v>
          </cell>
        </row>
        <row r="7687">
          <cell r="B7687" t="str">
            <v>СЕРЬГА ПОДВЕСКИ CHEVROLET</v>
          </cell>
        </row>
        <row r="7688">
          <cell r="B7688" t="str">
            <v>СЕРЬГА ПОДВЕСКИ FAW СА</v>
          </cell>
        </row>
        <row r="7689">
          <cell r="B7689" t="str">
            <v>СЕРЬГА ПОДВЕСКИ TOYOTA</v>
          </cell>
        </row>
        <row r="7690">
          <cell r="B7690" t="str">
            <v>СЕРЬГА ПОДВЕСКИ КIA CERATO</v>
          </cell>
        </row>
        <row r="7691">
          <cell r="B7691" t="str">
            <v>СЕРЬГА РЕССОРЫ</v>
          </cell>
        </row>
        <row r="7692">
          <cell r="B7692" t="str">
            <v>СЕРЬГА ХОДОВОЙ ЧАСТИ SKODA SUPERB</v>
          </cell>
        </row>
        <row r="7693">
          <cell r="B7693" t="str">
            <v>СЕТЕВАЯ КАРТА ДЛЯ ИНФОРМАЦИОННОГО КИОСКА</v>
          </cell>
        </row>
        <row r="7694">
          <cell r="B7694" t="str">
            <v>СЕТКА ИЗ СТЕКЛОТКАНИ</v>
          </cell>
        </row>
        <row r="7695">
          <cell r="B7695" t="str">
            <v>СЕТКА МЕТАЛЛИЧЕСКАЯ</v>
          </cell>
        </row>
        <row r="7696">
          <cell r="B7696" t="str">
            <v>СЕТКА МОСКИТНАЯ</v>
          </cell>
        </row>
        <row r="7697">
          <cell r="B7697" t="str">
            <v>СЕТКА ПЛЕТЕННАЯ РАБИЦА</v>
          </cell>
        </row>
        <row r="7698">
          <cell r="B7698" t="str">
            <v>СЕТКА СВАРНАЯ</v>
          </cell>
        </row>
        <row r="7699">
          <cell r="B7699" t="str">
            <v>СЕТКА СТАЛЬНАЯ НОМЕР СЕТКИ 45</v>
          </cell>
        </row>
        <row r="7700">
          <cell r="B7700" t="str">
            <v>СИГНАЛ ЗВУКОВОЙ В СБОРЕ ВАЗ-21213</v>
          </cell>
        </row>
        <row r="7701">
          <cell r="B7701" t="str">
            <v>СИГНАЛИЗАТОР ЗВУКОВОЙ (ГРОМКОГОВОРИТЕЛЬ)</v>
          </cell>
        </row>
        <row r="7702">
          <cell r="B7702" t="str">
            <v>СИДЕНЬЕ К УНИТАЗУ</v>
          </cell>
        </row>
        <row r="7703">
          <cell r="B7703" t="str">
            <v>СИЗЫ РАЗНЫЕ</v>
          </cell>
        </row>
        <row r="7704">
          <cell r="B7704" t="str">
            <v>СИЛИКАГЕЛЬ</v>
          </cell>
        </row>
        <row r="7705">
          <cell r="B7705" t="str">
            <v>СИЛИКАГЕЛЬ  ДЛЯ ИНДИКАТОРА  ВЛАЖНОСТИ</v>
          </cell>
        </row>
        <row r="7706">
          <cell r="B7706" t="str">
            <v>СИЛИКОН 0.5Л/ШТ</v>
          </cell>
        </row>
        <row r="7707">
          <cell r="B7707" t="str">
            <v>СИЛИКОН В БАЛЛОНАХ</v>
          </cell>
        </row>
        <row r="7708">
          <cell r="B7708" t="str">
            <v>СИРЕНА</v>
          </cell>
        </row>
        <row r="7709">
          <cell r="B7709" t="str">
            <v>СИСТЕМА ВИДЕОКОНФЕРЕНЦСВЯЗИ</v>
          </cell>
        </row>
        <row r="7710">
          <cell r="B7710" t="str">
            <v>СИСТЕМА ЗАЗЕМЛЕНИЯ С МЕДНЫМ ПОКРЫТИЕМ</v>
          </cell>
        </row>
        <row r="7711">
          <cell r="B7711" t="str">
            <v>СИСТЕМА СТРАХОВОЧНАЯ АЛЬПИНИСТСКАЯ</v>
          </cell>
        </row>
        <row r="7712">
          <cell r="B7712" t="str">
            <v>СИСТЕМА ЭЛЕКТРОЛИТИЧ. ЗАЗЕМЛ. ВЕРТ. ЭЛ.</v>
          </cell>
        </row>
        <row r="7713">
          <cell r="B7713" t="str">
            <v>СИФОН</v>
          </cell>
        </row>
        <row r="7714">
          <cell r="B7714" t="str">
            <v>СИФОН ДЛЯ РАКОВИНЫ</v>
          </cell>
        </row>
        <row r="7715">
          <cell r="B7715" t="str">
            <v>СКАЛЫВАТЕЛЬ ОВ</v>
          </cell>
        </row>
        <row r="7716">
          <cell r="B7716" t="str">
            <v>СКАЛЬПЕЛЬ</v>
          </cell>
        </row>
        <row r="7717">
          <cell r="B7717" t="str">
            <v>СКАМЬЯ</v>
          </cell>
        </row>
        <row r="7718">
          <cell r="B7718" t="str">
            <v>СКАНЕР ПЕРЕНОСНОЙ</v>
          </cell>
        </row>
        <row r="7719">
          <cell r="B7719" t="str">
            <v>СКАТЕРТЬ</v>
          </cell>
        </row>
        <row r="7720">
          <cell r="B7720" t="str">
            <v>СКОБА 100*100</v>
          </cell>
        </row>
        <row r="7721">
          <cell r="B7721" t="str">
            <v>СКОБА ДЛЯ КРЕП.ТРУБ D-25ММ</v>
          </cell>
        </row>
        <row r="7722">
          <cell r="B7722" t="str">
            <v>СКОБА ДЛЯ КРЕП.ТРУБ D-32ММ</v>
          </cell>
        </row>
        <row r="7723">
          <cell r="B7723" t="str">
            <v>СКОБА ДЛЯ КРЕП.ТРУБ D-40ММ</v>
          </cell>
        </row>
        <row r="7724">
          <cell r="B7724" t="str">
            <v>СКОБА ДЛЯ КРЕП.ТРУБ D-50ММ</v>
          </cell>
        </row>
        <row r="7725">
          <cell r="B7725" t="str">
            <v>СКОБА ДЛЯ КРЕПЛЕНИЯ ТРУБ</v>
          </cell>
        </row>
        <row r="7726">
          <cell r="B7726" t="str">
            <v>СКОБА КРЕПЕЖНАЯ R 4 КРУГЛ.</v>
          </cell>
        </row>
        <row r="7727">
          <cell r="B7727" t="str">
            <v>СКОБА КРЕПЕЖНАЯ R 7 КРУГЛ.</v>
          </cell>
        </row>
        <row r="7728">
          <cell r="B7728" t="str">
            <v>СКОБА КРЕПЕЖНАЯ МДФ</v>
          </cell>
        </row>
        <row r="7729">
          <cell r="B7729" t="str">
            <v>СКОБА КРУГЛАЯ 6ММ</v>
          </cell>
        </row>
        <row r="7730">
          <cell r="B7730" t="str">
            <v>СКОБА МЕТАЛ-АЯ ДЛЯ ПЭТ ЛЕНТ</v>
          </cell>
        </row>
        <row r="7731">
          <cell r="B7731" t="str">
            <v>СКОБА МОНТАЖНАЯ 1</v>
          </cell>
        </row>
        <row r="7732">
          <cell r="B7732" t="str">
            <v>СКОБА МОНТАЖНАЯ 2</v>
          </cell>
        </row>
        <row r="7733">
          <cell r="B7733" t="str">
            <v>СКОБА МОНТАЖНАЯ 4 ММ</v>
          </cell>
        </row>
        <row r="7734">
          <cell r="B7734" t="str">
            <v>СКОБА МОНТАЖНАЯ 5 ММ</v>
          </cell>
        </row>
        <row r="7735">
          <cell r="B7735" t="str">
            <v>СКОБА ПЛОСКАЯ 14ММ</v>
          </cell>
        </row>
        <row r="7736">
          <cell r="B7736" t="str">
            <v>СКОБА СОДИНИТЕЛЬНАЯ</v>
          </cell>
        </row>
        <row r="7737">
          <cell r="B7737" t="str">
            <v>СКОБА СТ.ДЛЯ КРЕП.ПРОВОДА</v>
          </cell>
        </row>
        <row r="7738">
          <cell r="B7738" t="str">
            <v>СКОБЫ 10,14ММ</v>
          </cell>
        </row>
        <row r="7739">
          <cell r="B7739" t="str">
            <v>СКОБЫ ДЛЯ МЕБЕЛЬНОГО СТЕПЛЕРА</v>
          </cell>
        </row>
        <row r="7740">
          <cell r="B7740" t="str">
            <v>СКОБЫ ДЛЯ СТЕПЛЕРА №10</v>
          </cell>
        </row>
        <row r="7741">
          <cell r="B7741" t="str">
            <v>СКОБЫ ДЛЯ СТЕПЛЕРА №23</v>
          </cell>
        </row>
        <row r="7742">
          <cell r="B7742" t="str">
            <v>СКОБЫ ДЛЯ СТЕПЛЕРА №24</v>
          </cell>
        </row>
        <row r="7743">
          <cell r="B7743" t="str">
            <v>СКОБЫ ДЛЯ СТЕПЛЕРА №26</v>
          </cell>
        </row>
        <row r="7744">
          <cell r="B7744" t="str">
            <v>СКОВОРОДКА</v>
          </cell>
        </row>
        <row r="7745">
          <cell r="B7745" t="str">
            <v>СКОТЧ 12ММ*9М</v>
          </cell>
        </row>
        <row r="7746">
          <cell r="B7746" t="str">
            <v>СКОТЧ 15ММ*33М</v>
          </cell>
        </row>
        <row r="7747">
          <cell r="B7747" t="str">
            <v>СКОТЧ 19ММ*12.5М</v>
          </cell>
        </row>
        <row r="7748">
          <cell r="B7748" t="str">
            <v>СКОТЧ 19ММ*33М</v>
          </cell>
        </row>
        <row r="7749">
          <cell r="B7749" t="str">
            <v>СКОТЧ 24ММ</v>
          </cell>
        </row>
        <row r="7750">
          <cell r="B7750" t="str">
            <v>СКОТЧ 48ММ*66М</v>
          </cell>
        </row>
        <row r="7751">
          <cell r="B7751" t="str">
            <v>СКОТЧ 50ММ*60М</v>
          </cell>
        </row>
        <row r="7752">
          <cell r="B7752" t="str">
            <v>СКОТЧ ДВУСТОРОННИЙ</v>
          </cell>
        </row>
        <row r="7753">
          <cell r="B7753" t="str">
            <v>СКОТЧ ОКОННЫЙ БУМАЖНЫЙ</v>
          </cell>
        </row>
        <row r="7754">
          <cell r="B7754" t="str">
            <v>СКОТЧ ПОЛИПРОПИЛЕНОВЫЙ</v>
          </cell>
        </row>
        <row r="7755">
          <cell r="B7755" t="str">
            <v>СКОТЧ РАЗНЫЙ</v>
          </cell>
        </row>
        <row r="7756">
          <cell r="B7756" t="str">
            <v>СКОТЧ УПАКОВОЧНЫЙ</v>
          </cell>
        </row>
        <row r="7757">
          <cell r="B7757" t="str">
            <v>СКОТЧЕДЕРЖАТЕЛЬ</v>
          </cell>
        </row>
        <row r="7758">
          <cell r="B7758" t="str">
            <v>СКРЕБОК СНЕГОУБОРОЧНЫЙ</v>
          </cell>
        </row>
        <row r="7759">
          <cell r="B7759" t="str">
            <v>СКРЕПА NC20</v>
          </cell>
        </row>
        <row r="7760">
          <cell r="B7760" t="str">
            <v>СКРЕПА С ЗУБЬЯМИ ДЛЯ ЛЕНТЫ С201</v>
          </cell>
        </row>
        <row r="7761">
          <cell r="B7761" t="str">
            <v>СКРЕПКИ 22/32ММ</v>
          </cell>
        </row>
        <row r="7762">
          <cell r="B7762" t="str">
            <v>СКРЕПКИ 50/77ММ</v>
          </cell>
        </row>
        <row r="7763">
          <cell r="B7763" t="str">
            <v>СКРЕПКИ КАНЦЕЛЯРСКИЕ 28 ММ</v>
          </cell>
        </row>
        <row r="7764">
          <cell r="B7764" t="str">
            <v>СКРЕПКИ КАНЦЕЛЯРСКИЕ 32 ММ</v>
          </cell>
        </row>
        <row r="7765">
          <cell r="B7765" t="str">
            <v>СКРЕПЫ ФИГУРНЫЕ</v>
          </cell>
        </row>
        <row r="7766">
          <cell r="B7766" t="str">
            <v>СЛАНЦЫ</v>
          </cell>
        </row>
        <row r="7767">
          <cell r="B7767" t="str">
            <v>СЛИВ ОКОННЫЙ</v>
          </cell>
        </row>
        <row r="7768">
          <cell r="B7768" t="str">
            <v>СЛИЧЕНИЕ РЕЗУЛЬТАТОВ ИЗМЕРЕНИЙ</v>
          </cell>
        </row>
        <row r="7769">
          <cell r="B7769" t="str">
            <v>СЛОВАРЬ</v>
          </cell>
        </row>
        <row r="7770">
          <cell r="B7770" t="str">
            <v>СЛОТ-КАРТА STM16</v>
          </cell>
        </row>
        <row r="7771">
          <cell r="B7771" t="str">
            <v>СЛОТ-КАРТА ДЛЯ УСИЛИТЕЛЕЙ И DCM</v>
          </cell>
        </row>
        <row r="7772">
          <cell r="B7772" t="str">
            <v>СМАЗКА 1-13</v>
          </cell>
        </row>
        <row r="7773">
          <cell r="B7773" t="str">
            <v>СМАЗКА MANNOL МР-2 UNIVERSAL</v>
          </cell>
        </row>
        <row r="7774">
          <cell r="B7774" t="str">
            <v>СМАЗКА MOBILGREASE</v>
          </cell>
        </row>
        <row r="7775">
          <cell r="B7775" t="str">
            <v>СМАЗКА ГРАФИТНАЯ</v>
          </cell>
        </row>
        <row r="7776">
          <cell r="B7776" t="str">
            <v>СМАЗКА ДЛЯ ТЕРМОПЛЕНКИ (50Г/ТУБ)</v>
          </cell>
        </row>
        <row r="7777">
          <cell r="B7777" t="str">
            <v>СМАЗКА ЗАЩИТНАЯ ЭЛЕКТРОСЕТЕВАЯ</v>
          </cell>
        </row>
        <row r="7778">
          <cell r="B7778" t="str">
            <v>СМАЗКА ОК СИЛИКОНОВАЯ</v>
          </cell>
        </row>
        <row r="7779">
          <cell r="B7779" t="str">
            <v>СМАРТ-КАРТА 125ЕД FISHES-РЫБА</v>
          </cell>
        </row>
        <row r="7780">
          <cell r="B7780" t="str">
            <v>СМАРТ-КАРТА 125ЕД FLOWERS-НОВЫЕ</v>
          </cell>
        </row>
        <row r="7781">
          <cell r="B7781" t="str">
            <v>СМАРТ-КАРТА 125ЕД FRUITS-ФРУКТЫ</v>
          </cell>
        </row>
        <row r="7782">
          <cell r="B7782" t="str">
            <v>СМАРТ-КАРТА 125ЕД.</v>
          </cell>
        </row>
        <row r="7783">
          <cell r="B7783" t="str">
            <v>СМАРТ-КАРТА 250ЕД</v>
          </cell>
        </row>
        <row r="7784">
          <cell r="B7784" t="str">
            <v>СМАРТ-КАРТА 250ЕД FISHES-РЫБА</v>
          </cell>
        </row>
        <row r="7785">
          <cell r="B7785" t="str">
            <v>СМАРТ-КАРТА 250ЕД FLOWERS</v>
          </cell>
        </row>
        <row r="7786">
          <cell r="B7786" t="str">
            <v>СМАРТ-КАРТА 250ЕД FRUITS-ФРУКТЫ</v>
          </cell>
        </row>
        <row r="7787">
          <cell r="B7787" t="str">
            <v>СМАРТ-КАРТА 250ЕД SPRING FLOWERS</v>
          </cell>
        </row>
        <row r="7788">
          <cell r="B7788" t="str">
            <v>СМАРТ-КАРТА 250ЕД.</v>
          </cell>
        </row>
        <row r="7789">
          <cell r="B7789" t="str">
            <v>СМАРТ-КАРТА 25ЕД CATS</v>
          </cell>
        </row>
        <row r="7790">
          <cell r="B7790" t="str">
            <v>СМАРТ-КАРТА 25ЕД FISHES-РЫБА</v>
          </cell>
        </row>
        <row r="7791">
          <cell r="B7791" t="str">
            <v>СМАРТ-КАРТА 25ЕД FLOWER-ЦВЕТЫ</v>
          </cell>
        </row>
        <row r="7792">
          <cell r="B7792" t="str">
            <v>СМАРТ-КАРТА 25ЕД FRUITS-ФРУКТЫ</v>
          </cell>
        </row>
        <row r="7793">
          <cell r="B7793" t="str">
            <v>СМАРТ-КАРТА 25ЕД ORIENTAL</v>
          </cell>
        </row>
        <row r="7794">
          <cell r="B7794" t="str">
            <v>СМАРТ-КАРТА 25ЕД SNOWMAN</v>
          </cell>
        </row>
        <row r="7795">
          <cell r="B7795" t="str">
            <v>СМАРТ-КАРТА 25ЕД VALENTINO FOR HER</v>
          </cell>
        </row>
        <row r="7796">
          <cell r="B7796" t="str">
            <v>СМАРТ-КАРТА 25ЕД ПОЛЕЗНАЯ</v>
          </cell>
        </row>
        <row r="7797">
          <cell r="B7797" t="str">
            <v>СМАРТ-КАРТА 25ЕД.</v>
          </cell>
        </row>
        <row r="7798">
          <cell r="B7798" t="str">
            <v>СМАРТ-КАРТА 550ЕД</v>
          </cell>
        </row>
        <row r="7799">
          <cell r="B7799" t="str">
            <v>СМАРТ-КАРТА 550ЕД 10 ЛЕТ КАЗАХТЕЛЕКОМ</v>
          </cell>
        </row>
        <row r="7800">
          <cell r="B7800" t="str">
            <v>СМАРТ-КАРТА 550ЕД FISHES-РЫБА</v>
          </cell>
        </row>
        <row r="7801">
          <cell r="B7801" t="str">
            <v>СМАРТ-КАРТА 550ЕД FRUITS-ФРУКТЫ</v>
          </cell>
        </row>
        <row r="7802">
          <cell r="B7802" t="str">
            <v>СМАРТ-КАРТА 550ЕД NEW FLOWERS</v>
          </cell>
        </row>
        <row r="7803">
          <cell r="B7803" t="str">
            <v>СМАРТ-КАРТА 75ЕД CATS</v>
          </cell>
        </row>
        <row r="7804">
          <cell r="B7804" t="str">
            <v>СМАРТ-КАРТА 75ЕД FISHES-РЫБА</v>
          </cell>
        </row>
        <row r="7805">
          <cell r="B7805" t="str">
            <v>СМАРТ-КАРТА 75ЕД FLOWERS-НОВЫЕ</v>
          </cell>
        </row>
        <row r="7806">
          <cell r="B7806" t="str">
            <v>СМАРТ-КАРТА 75ЕД FRUITS-ФРУКТЫ</v>
          </cell>
        </row>
        <row r="7807">
          <cell r="B7807" t="str">
            <v>СМАРТ-КАРТА 75ЕД SPRING FLOWERS</v>
          </cell>
        </row>
        <row r="7808">
          <cell r="B7808" t="str">
            <v>СМАРТ-КАРТА 75ЕД VALENTINO FOR HER</v>
          </cell>
        </row>
        <row r="7809">
          <cell r="B7809" t="str">
            <v>СМАРТ-КАРТА 75ЕД.</v>
          </cell>
        </row>
        <row r="7810">
          <cell r="B7810" t="str">
            <v>СМАРТФОН СУВЕНИРНЫЙ</v>
          </cell>
        </row>
        <row r="7811">
          <cell r="B7811" t="str">
            <v>СМЕСИТЕЛЬ</v>
          </cell>
        </row>
        <row r="7812">
          <cell r="B7812" t="str">
            <v>СМЕСИТЕЛЬ КУХОННЫЙ</v>
          </cell>
        </row>
        <row r="7813">
          <cell r="B7813" t="str">
            <v>СМЕСИТЕЛЬ НА РАКОВИНУ</v>
          </cell>
        </row>
        <row r="7814">
          <cell r="B7814" t="str">
            <v>СМЕСТИТЕЛЬ</v>
          </cell>
        </row>
        <row r="7815">
          <cell r="B7815" t="str">
            <v>СМЕСЬ АСФАЛЬТОБЕТОННАЯ</v>
          </cell>
        </row>
        <row r="7816">
          <cell r="B7816" t="str">
            <v>СМЕСЬ ГАЗОВАЯ</v>
          </cell>
        </row>
        <row r="7817">
          <cell r="B7817" t="str">
            <v>СМЕСЬ ГАЗОВАЯ ПОВЕРОЧНАЯ</v>
          </cell>
        </row>
        <row r="7818">
          <cell r="B7818" t="str">
            <v>СМЕСЬ ГИПСОВАЯ</v>
          </cell>
        </row>
        <row r="7819">
          <cell r="B7819" t="str">
            <v>СМЕСЬ ПЕСЧАНО-ГРАВИЙНАЯ</v>
          </cell>
        </row>
        <row r="7820">
          <cell r="B7820" t="str">
            <v>СМЕСЬ СУХАЯ ДЛЯ НАЛИВНЫХ ПОЛОВ</v>
          </cell>
        </row>
        <row r="7821">
          <cell r="B7821" t="str">
            <v>СМОЛА</v>
          </cell>
        </row>
        <row r="7822">
          <cell r="B7822" t="str">
            <v>СМЫВКА УНИВЕРСАЛЬНАЯ</v>
          </cell>
        </row>
        <row r="7823">
          <cell r="B7823" t="str">
            <v>СНАРЯЖЕНИЕ ВЫСОТ.РАБОТ(ПОЯС ПРЕДОХР.ЛЯМ)</v>
          </cell>
        </row>
        <row r="7824">
          <cell r="B7824" t="str">
            <v>СНЕГОСТУПЫ</v>
          </cell>
        </row>
        <row r="7825">
          <cell r="B7825" t="str">
            <v>СОВОК ДЛЯ МУСОРА</v>
          </cell>
        </row>
        <row r="7826">
          <cell r="B7826" t="str">
            <v>СОГЛАСОВАНИЕ НА ВЕДЕНИЕ ЗЕМЛЯНЫХ РАБОТ</v>
          </cell>
        </row>
        <row r="7827">
          <cell r="B7827" t="str">
            <v>СОГЛАСОВАНИЕ ОТВОДА ЗЕМЛИ И ТОПОСЪЕМКА</v>
          </cell>
        </row>
        <row r="7828">
          <cell r="B7828" t="str">
            <v>СОДА ПИЩЕВАЯ</v>
          </cell>
        </row>
        <row r="7829">
          <cell r="B7829" t="str">
            <v>СОЕДИНЕНИЕ</v>
          </cell>
        </row>
        <row r="7830">
          <cell r="B7830" t="str">
            <v>СОЕДИНЕНИЕ D12/160ММ ДЛЯ 1Е24СА3</v>
          </cell>
        </row>
        <row r="7831">
          <cell r="B7831" t="str">
            <v>СОЕДИНЕНИЕ D25/95ММ ДЛЯ 1Е24СА3</v>
          </cell>
        </row>
        <row r="7832">
          <cell r="B7832" t="str">
            <v>СОЕДИНЕНИЕ D38/500ММ ДЛЯ 1Е24СА3</v>
          </cell>
        </row>
        <row r="7833">
          <cell r="B7833" t="str">
            <v>СОЕДИНЕНИЕ D42/200ММ ДЛЯ 1Е24СА3</v>
          </cell>
        </row>
        <row r="7834">
          <cell r="B7834" t="str">
            <v>СОЕДИНИТЕЛЬ FIBRLOK</v>
          </cell>
        </row>
        <row r="7835">
          <cell r="B7835" t="str">
            <v>СОЕДИНИТЕЛЬ ДЛЯ КОНТРОЛЛЕРА</v>
          </cell>
        </row>
        <row r="7836">
          <cell r="B7836" t="str">
            <v>СОЕДИНИТЕЛЬ КАБ.ЛЕСТНИЧН.ЛОТКА</v>
          </cell>
        </row>
        <row r="7837">
          <cell r="B7837" t="str">
            <v>СОЕДИНИТЕЛЬ ЛОТКОВ УГОЛВОЙ</v>
          </cell>
        </row>
        <row r="7838">
          <cell r="B7838" t="str">
            <v>СОЕДИНИТЕЛЬ ОВ МЕХАНИЧЕСКИЙ</v>
          </cell>
        </row>
        <row r="7839">
          <cell r="B7839" t="str">
            <v>СОЕДИНИТЕЛЬ СЕКЦИЙ</v>
          </cell>
        </row>
        <row r="7840">
          <cell r="B7840" t="str">
            <v>СОЕДИНИТЕЛЬ СЕКЦИЙ 15*10</v>
          </cell>
        </row>
        <row r="7841">
          <cell r="B7841" t="str">
            <v>СОЕДИНИТЕЛЬ СЕКЦИЙ 25*16</v>
          </cell>
        </row>
        <row r="7842">
          <cell r="B7842" t="str">
            <v>СОЕДИНИТЕЛЬ ШАРНИРН.КАБ.ЛЕСТНИЧН.ЛОТКА</v>
          </cell>
        </row>
        <row r="7843">
          <cell r="B7843" t="str">
            <v>СОЕДИНИТЕЛЬ ЭКРАНА</v>
          </cell>
        </row>
        <row r="7844">
          <cell r="B7844" t="str">
            <v>СОЗДАНИЕ ШАБЛОНА РАССЫЛКИ НА РАЗНЫХ ЯЗЫК</v>
          </cell>
        </row>
        <row r="7845">
          <cell r="B7845" t="str">
            <v>СОК</v>
          </cell>
        </row>
        <row r="7846">
          <cell r="B7846" t="str">
            <v>СОКОВЫЖИМАЛКА</v>
          </cell>
        </row>
        <row r="7847">
          <cell r="B7847" t="str">
            <v>СОЛИДОЛ Ж</v>
          </cell>
        </row>
        <row r="7848">
          <cell r="B7848" t="str">
            <v>СОЛЬ ТЕХНИЧЕСКАЯ</v>
          </cell>
        </row>
        <row r="7849">
          <cell r="B7849" t="str">
            <v>СОПЛО 0.75G/H 60</v>
          </cell>
        </row>
        <row r="7850">
          <cell r="B7850" t="str">
            <v>СОПРОВОЖ.РАБОТ ДЛЯ ОБЕСПЕЧЕНИЯ БЕЗОПАСНО</v>
          </cell>
        </row>
        <row r="7851">
          <cell r="B7851" t="str">
            <v>СОПРОВОЖДЕНИЕ ПОДКЛЮЧЕНИЯ</v>
          </cell>
        </row>
        <row r="7852">
          <cell r="B7852" t="str">
            <v>СОРЕВНОВАНИЯ ПО ИГРАМ НАРОДНОГО СПОРТА</v>
          </cell>
        </row>
        <row r="7853">
          <cell r="B7853" t="str">
            <v>СОСТАВЛЕНИЕ СПИСКОВ АДРЕСАТОВ И РАССЫЛКА</v>
          </cell>
        </row>
        <row r="7854">
          <cell r="B7854" t="str">
            <v>СПЕЦПОЧТА (ДИЧЕЛ И Т.Д.)</v>
          </cell>
        </row>
        <row r="7855">
          <cell r="B7855" t="str">
            <v>СПИДОМЕТР ГАЗ-31105</v>
          </cell>
        </row>
        <row r="7856">
          <cell r="B7856" t="str">
            <v>СПИДОМЕТР ГАЗ-3302</v>
          </cell>
        </row>
        <row r="7857">
          <cell r="B7857" t="str">
            <v>СПИДОМЕТР ГАЗ-53</v>
          </cell>
        </row>
        <row r="7858">
          <cell r="B7858" t="str">
            <v>СПИДОМЕТР ЗИЛ-130</v>
          </cell>
        </row>
        <row r="7859">
          <cell r="B7859" t="str">
            <v>СПИДОМЕТР КАМАЗ</v>
          </cell>
        </row>
        <row r="7860">
          <cell r="B7860" t="str">
            <v>СПИДОМЕТР УАЗ</v>
          </cell>
        </row>
        <row r="7861">
          <cell r="B7861" t="str">
            <v>СПИКЕРФОН ДЛЯ АУДИОКОНФЕРЕНЦСВЯЗИ</v>
          </cell>
        </row>
        <row r="7862">
          <cell r="B7862" t="str">
            <v>СПИРТ МЕДИЦИНСКИЙ</v>
          </cell>
        </row>
        <row r="7863">
          <cell r="B7863" t="str">
            <v>СПИРТ ТЕХНИЧЕСКИЙ</v>
          </cell>
        </row>
        <row r="7864">
          <cell r="B7864" t="str">
            <v>СПИРТ ЭТИЛОВЫЙ 1</v>
          </cell>
        </row>
        <row r="7865">
          <cell r="B7865" t="str">
            <v>СПИРТ ЭТИЛОВЫЙ</v>
          </cell>
        </row>
        <row r="7866">
          <cell r="B7866" t="str">
            <v>СПЛАЙС КАССЕТА 24 ПОРТ</v>
          </cell>
        </row>
        <row r="7867">
          <cell r="B7867" t="str">
            <v>СПЛАЙС-КАССЕТА ДЛЯ МУФТЫ ОК</v>
          </cell>
        </row>
        <row r="7868">
          <cell r="B7868" t="str">
            <v>СПЛИТЕР</v>
          </cell>
        </row>
        <row r="7869">
          <cell r="B7869" t="str">
            <v>СПЛИТЕР SPLITER 1:4</v>
          </cell>
        </row>
        <row r="7870">
          <cell r="B7870" t="str">
            <v>СПЛИТТЕР GPON 1:16</v>
          </cell>
        </row>
        <row r="7871">
          <cell r="B7871" t="str">
            <v>СПЛИТТЕР GPON 1:2</v>
          </cell>
        </row>
        <row r="7872">
          <cell r="B7872" t="str">
            <v>СПЛИТТЕР GPON 1:32</v>
          </cell>
        </row>
        <row r="7873">
          <cell r="B7873" t="str">
            <v>СПЛИТТЕР GPON 1:4</v>
          </cell>
        </row>
        <row r="7874">
          <cell r="B7874" t="str">
            <v>СПЛИТТЕР GPON 1:8</v>
          </cell>
        </row>
        <row r="7875">
          <cell r="B7875" t="str">
            <v>СПЛИТТЕР PLC 1:16</v>
          </cell>
        </row>
        <row r="7876">
          <cell r="B7876" t="str">
            <v>СПЛИТТЕР PLC 1:2</v>
          </cell>
        </row>
        <row r="7877">
          <cell r="B7877" t="str">
            <v>СПЛИТТЕР PLC 1:32</v>
          </cell>
        </row>
        <row r="7878">
          <cell r="B7878" t="str">
            <v>СПЛИТТЕР PLC 1:4</v>
          </cell>
        </row>
        <row r="7879">
          <cell r="B7879" t="str">
            <v>СПЛИТТЕР PLC 1:8</v>
          </cell>
        </row>
        <row r="7880">
          <cell r="B7880" t="str">
            <v>СПЛИТТЕР ИНТЕГРИРОВАННЫЙ ADSL</v>
          </cell>
        </row>
        <row r="7881">
          <cell r="B7881" t="str">
            <v>СПЛИТТЕР ОПТИЧЕСКИЙ АТВ</v>
          </cell>
        </row>
        <row r="7882">
          <cell r="B7882" t="str">
            <v>СПОНСОРСТВО, БЛАГОТВОРИТЕЛЬНЫЕ РАСХОДЫ</v>
          </cell>
        </row>
        <row r="7883">
          <cell r="B7883" t="str">
            <v>СПОРТИВНЫЙ ИНВЕНТАРЬ КЛАССА "ECONOMY"</v>
          </cell>
        </row>
        <row r="7884">
          <cell r="B7884" t="str">
            <v>СПОРТИВНЫЙ ИНВЕНТАРЬ КЛАССА "PREMIUM"</v>
          </cell>
        </row>
        <row r="7885">
          <cell r="B7885" t="str">
            <v>СПРЕЙ АНТИСЕПТИЧЕСКИЙ, ИНДИВИДУАЛЬНЫЙ</v>
          </cell>
        </row>
        <row r="7886">
          <cell r="B7886" t="str">
            <v>СРЕДСТВО АНТИСТАТИЧЕСКОЕ</v>
          </cell>
        </row>
        <row r="7887">
          <cell r="B7887" t="str">
            <v>СРЕДСТВО ДЕЗИНФИЦИРУЮЩЕЕ</v>
          </cell>
        </row>
        <row r="7888">
          <cell r="B7888" t="str">
            <v>СРЕДСТВО ДЕЗИНФИЦИРУЮЩЕЕ ДЛЯ САНТЕХНИКИ</v>
          </cell>
        </row>
        <row r="7889">
          <cell r="B7889" t="str">
            <v>СРЕДСТВО ДЕЗИНФИЦИРУЮЩЕЕ,МНОГОКОМПОНЕНТ.</v>
          </cell>
        </row>
        <row r="7890">
          <cell r="B7890" t="str">
            <v>СРЕДСТВО ДЛЯ МЫТЬЯ ПОЛОВ</v>
          </cell>
        </row>
        <row r="7891">
          <cell r="B7891" t="str">
            <v>СРЕДСТВО ДЛЯ МЫТЬЯ ПОСУДЫ</v>
          </cell>
        </row>
        <row r="7892">
          <cell r="B7892" t="str">
            <v>СРЕДСТВО ДЛЯ МЫТЬЯ СТЕКОЛ</v>
          </cell>
        </row>
        <row r="7893">
          <cell r="B7893" t="str">
            <v>СРЕДСТВО ДЛЯ ОЧИСТКИ КАРБЮРАТОРА</v>
          </cell>
        </row>
        <row r="7894">
          <cell r="B7894" t="str">
            <v>СРЕДСТВО ДЛЯ ЧИСТКИ ТРУБ</v>
          </cell>
        </row>
        <row r="7895">
          <cell r="B7895" t="str">
            <v>СРЕДСТВО КРОТ</v>
          </cell>
        </row>
        <row r="7896">
          <cell r="B7896" t="str">
            <v>СРЕДСТВО МОЮЩЕЕ</v>
          </cell>
        </row>
        <row r="7897">
          <cell r="B7897" t="str">
            <v>СРЕДСТВО МОЮЩЕЕ ДЛЯ ДЕРЕВЯН.ПОВЕРХ</v>
          </cell>
        </row>
        <row r="7898">
          <cell r="B7898" t="str">
            <v>СРЕДСТВО МОЮЩЕЕ ДЛЯ ПОЛА</v>
          </cell>
        </row>
        <row r="7899">
          <cell r="B7899" t="str">
            <v>СРЕДСТВО ЧИСТЯЩЕЕ</v>
          </cell>
        </row>
        <row r="7900">
          <cell r="B7900" t="str">
            <v>СРЕДСТВО ЧИСТЯЩЕЕ ДЛЯ ОРГ.ТЕХНИКИ</v>
          </cell>
        </row>
        <row r="7901">
          <cell r="B7901" t="str">
            <v>СТАБИЛИЗАТОР 1.5 КЕ120</v>
          </cell>
        </row>
        <row r="7902">
          <cell r="B7902" t="str">
            <v>СТАБИЛИЗАТОР 7805</v>
          </cell>
        </row>
        <row r="7903">
          <cell r="B7903" t="str">
            <v>СТАБИЛИЗАТОР НАПРЯЖЕНИЯ TL43110</v>
          </cell>
        </row>
        <row r="7904">
          <cell r="B7904" t="str">
            <v>СТАБИЛИЗАТОР НАПРЯЖЕНИЯ АСН-500/1-Ц</v>
          </cell>
        </row>
        <row r="7905">
          <cell r="B7905" t="str">
            <v>СТАБИЛИЗАТОР ПЛАМЕНИ К ИСПАРИТ.ГОРЕЛКЕ</v>
          </cell>
        </row>
        <row r="7906">
          <cell r="B7906" t="str">
            <v>СТАБИЛИЗАТОР ЭМ 1000/1 VA 1P SVC</v>
          </cell>
        </row>
        <row r="7907">
          <cell r="B7907" t="str">
            <v>СТАБИЛИТРОН К ПРИБОР.ОБЩТЕХ.НАЗНАЧ.</v>
          </cell>
        </row>
        <row r="7908">
          <cell r="B7908" t="str">
            <v>СТАКАН</v>
          </cell>
        </row>
        <row r="7909">
          <cell r="B7909" t="str">
            <v>СТАКАН ГРЯЗЕОЧИСТИТЕЛЯ ВРАЩАТЕЛЯ БКМ</v>
          </cell>
        </row>
        <row r="7910">
          <cell r="B7910" t="str">
            <v>СТАКАН К СМЕСИТЕЛЮ</v>
          </cell>
        </row>
        <row r="7911">
          <cell r="B7911" t="str">
            <v>СТАКАН ОДНОРАЗОВЫЙ</v>
          </cell>
        </row>
        <row r="7912">
          <cell r="B7912" t="str">
            <v>СТАКАН ПЛАСТИКОВЫЙ ДЛЯ ГОРЯЧИХ НАПИТКОВ</v>
          </cell>
        </row>
        <row r="7913">
          <cell r="B7913" t="str">
            <v>СТАЛЬ КРУГЛАЯ ОТ D-10 ДО 20</v>
          </cell>
        </row>
        <row r="7914">
          <cell r="B7914" t="str">
            <v>СТАЛЬ КРУГЛАЯ СВЫШЕ D-20</v>
          </cell>
        </row>
        <row r="7915">
          <cell r="B7915" t="str">
            <v>СТАЛЬ ЛИСТОВАЯ ОЦИНКОВАННАЯ</v>
          </cell>
        </row>
        <row r="7916">
          <cell r="B7916" t="str">
            <v>СТАЛЬ ПОЛОСОВАЯ</v>
          </cell>
        </row>
        <row r="7917">
          <cell r="B7917" t="str">
            <v>СТАЛЬ ПОЛОСОВАЯ 25*4</v>
          </cell>
        </row>
        <row r="7918">
          <cell r="B7918" t="str">
            <v>СТАЛЬ ПОЛОСОВАЯ 40*4</v>
          </cell>
        </row>
        <row r="7919">
          <cell r="B7919" t="str">
            <v>СТАЛЬ УГЛОВАЯ 25/25</v>
          </cell>
        </row>
        <row r="7920">
          <cell r="B7920" t="str">
            <v>СТАЛЬ УГЛОВАЯ 32/32</v>
          </cell>
        </row>
        <row r="7921">
          <cell r="B7921" t="str">
            <v>СТАЛЬ УГЛОВАЯ 40/40</v>
          </cell>
        </row>
        <row r="7922">
          <cell r="B7922" t="str">
            <v>СТАЛЬ УГЛОВАЯ 50/50</v>
          </cell>
        </row>
        <row r="7923">
          <cell r="B7923" t="str">
            <v>СТАЛЬ УГЛОВАЯ 63/63</v>
          </cell>
        </row>
        <row r="7924">
          <cell r="B7924" t="str">
            <v>СТАЛЬ УГЛОВАЯ 75/75</v>
          </cell>
        </row>
        <row r="7925">
          <cell r="B7925" t="str">
            <v>СТАЛЬ УГЛОВАЯ D-12ММ</v>
          </cell>
        </row>
        <row r="7926">
          <cell r="B7926" t="str">
            <v>СТАЛЬ УГЛОВАЯ РАЗНАЯ</v>
          </cell>
        </row>
        <row r="7927">
          <cell r="B7927" t="str">
            <v>СТАМЕСКА</v>
          </cell>
        </row>
        <row r="7928">
          <cell r="B7928" t="str">
            <v>СТАНДАРТ 15W-40</v>
          </cell>
        </row>
        <row r="7929">
          <cell r="B7929" t="str">
            <v>СТАНДАРТЫ ISO/IEC</v>
          </cell>
        </row>
        <row r="7930">
          <cell r="B7930" t="str">
            <v>СТАНДАРТЫ ПО МЕТРОЛОГИИ</v>
          </cell>
        </row>
        <row r="7931">
          <cell r="B7931" t="str">
            <v>СТАНЦИЯ ПАРКОВКИ В СБОРЕ DESIGNJET</v>
          </cell>
        </row>
        <row r="7932">
          <cell r="B7932" t="str">
            <v>СТАНЦИЯ ПАЯЛЬНАЯ</v>
          </cell>
        </row>
        <row r="7933">
          <cell r="B7933" t="str">
            <v>СТАРТЕР 127В</v>
          </cell>
        </row>
        <row r="7934">
          <cell r="B7934" t="str">
            <v>СТАРТЕР 220*80</v>
          </cell>
        </row>
        <row r="7935">
          <cell r="B7935" t="str">
            <v>СТАРТЕР 220В</v>
          </cell>
        </row>
        <row r="7936">
          <cell r="B7936" t="str">
            <v>СТАРТЕР 4*22</v>
          </cell>
        </row>
        <row r="7937">
          <cell r="B7937" t="str">
            <v>СТАРТЕР DAMAS</v>
          </cell>
        </row>
        <row r="7938">
          <cell r="B7938" t="str">
            <v>СТАРТЕР FAW СА</v>
          </cell>
        </row>
        <row r="7939">
          <cell r="B7939" t="str">
            <v>СТАРТЕР TOYOTA CAMRY</v>
          </cell>
        </row>
        <row r="7940">
          <cell r="B7940" t="str">
            <v>СТАРТЕР ВАЗ-2106</v>
          </cell>
        </row>
        <row r="7941">
          <cell r="B7941" t="str">
            <v>СТАРТЕР ВАЗ-2107</v>
          </cell>
        </row>
        <row r="7942">
          <cell r="B7942" t="str">
            <v>СТАРТЕР ВАЗ-21150</v>
          </cell>
        </row>
        <row r="7943">
          <cell r="B7943" t="str">
            <v>СТАРТЕР ВАЗ-21213</v>
          </cell>
        </row>
        <row r="7944">
          <cell r="B7944" t="str">
            <v>СТАРТЕР ГАЗ-3102</v>
          </cell>
        </row>
        <row r="7945">
          <cell r="B7945" t="str">
            <v>СТАРТЕР ГАЗ-3110</v>
          </cell>
        </row>
        <row r="7946">
          <cell r="B7946" t="str">
            <v>СТАРТЕР ГАЗ-3221</v>
          </cell>
        </row>
        <row r="7947">
          <cell r="B7947" t="str">
            <v>СТАРТЕР ГАЗ-3302</v>
          </cell>
        </row>
        <row r="7948">
          <cell r="B7948" t="str">
            <v>СТАРТЕР ГАЗ-3307</v>
          </cell>
        </row>
        <row r="7949">
          <cell r="B7949" t="str">
            <v>СТАРТЕР ГАЗ-3308</v>
          </cell>
        </row>
        <row r="7950">
          <cell r="B7950" t="str">
            <v>СТАРТЕР ГАЗ-53</v>
          </cell>
        </row>
        <row r="7951">
          <cell r="B7951" t="str">
            <v>СТАРТЕР ГАЗ-66</v>
          </cell>
        </row>
        <row r="7952">
          <cell r="B7952" t="str">
            <v>СТАРТЕР ДВИГАТЕЛЯ LDW1204(T) EHLMA</v>
          </cell>
        </row>
        <row r="7953">
          <cell r="B7953" t="str">
            <v>СТАРТЕР ДЛЯ 1Е10МА3 (ДВИГАТЕЛЬ Ч9.5/11)</v>
          </cell>
        </row>
        <row r="7954">
          <cell r="B7954" t="str">
            <v>СТАРТЕР ДЛЯ 1Е4МА3 (ДВИГАТЕЛЬ Ч9.5/11)</v>
          </cell>
        </row>
        <row r="7955">
          <cell r="B7955" t="str">
            <v>СТАРТЕР ДЛЯ БЕНЗОПИЛЫ</v>
          </cell>
        </row>
        <row r="7956">
          <cell r="B7956" t="str">
            <v>СТАРТЕР ДЛЯ ДГА</v>
          </cell>
        </row>
        <row r="7957">
          <cell r="B7957" t="str">
            <v>СТАРТЕР ДЛЯ ЛЮМИНИСЦЕНТНОЙ ЛАМПЫ 1</v>
          </cell>
        </row>
        <row r="7958">
          <cell r="B7958" t="str">
            <v>СТАРТЕР ДЛЯ ЛЮМИНИСЦЕНТНОЙ ЛАМПЫ</v>
          </cell>
        </row>
        <row r="7959">
          <cell r="B7959" t="str">
            <v>СТАРТЕР ЗИЛ-130</v>
          </cell>
        </row>
        <row r="7960">
          <cell r="B7960" t="str">
            <v>СТАРТЕР ЗИЛ-4333</v>
          </cell>
        </row>
        <row r="7961">
          <cell r="B7961" t="str">
            <v>СТАРТЕР КАМАЗ</v>
          </cell>
        </row>
        <row r="7962">
          <cell r="B7962" t="str">
            <v>СТАРТЕР МТЗ</v>
          </cell>
        </row>
        <row r="7963">
          <cell r="B7963" t="str">
            <v>СТАРТЕР НА ДВ.Е24СА3 ДВ.BF4M1011F</v>
          </cell>
        </row>
        <row r="7964">
          <cell r="B7964" t="str">
            <v>СТАРТЕР НА ДВИГАТЕЛЬ DEUTZ 0001223016</v>
          </cell>
        </row>
        <row r="7965">
          <cell r="B7965" t="str">
            <v>СТАРТЕР НА ДВИГАТЕЛЬ DEUTZ 18КВТ</v>
          </cell>
        </row>
        <row r="7966">
          <cell r="B7966" t="str">
            <v>СТАРТЕР НА ДВИГАТЕЛЬ DEUTZ 18КВТ(ДЛЯ РИГ</v>
          </cell>
        </row>
        <row r="7967">
          <cell r="B7967" t="str">
            <v>СТАРТЕР ПОГРУЗЧИКА 4081</v>
          </cell>
        </row>
        <row r="7968">
          <cell r="B7968" t="str">
            <v>СТАРТЕР РУЧНОЙ ДЛЯ ДГА</v>
          </cell>
        </row>
        <row r="7969">
          <cell r="B7969" t="str">
            <v>СТАРТЕР УАЗ</v>
          </cell>
        </row>
        <row r="7970">
          <cell r="B7970" t="str">
            <v>СТАРТЕР ШЕВРОЛЕТ ЛАЧЕТТИ</v>
          </cell>
        </row>
        <row r="7971">
          <cell r="B7971" t="str">
            <v>СТАТИВ</v>
          </cell>
        </row>
        <row r="7972">
          <cell r="B7972" t="str">
            <v>СТАТУЭТКА</v>
          </cell>
        </row>
        <row r="7973">
          <cell r="B7973" t="str">
            <v>СТВОЛ ПОЖАРНЫЙ 51ММ</v>
          </cell>
        </row>
        <row r="7974">
          <cell r="B7974" t="str">
            <v>СТВОЛ ПОЖАРНЫЙ 66ММ</v>
          </cell>
        </row>
        <row r="7975">
          <cell r="B7975" t="str">
            <v>СТЕДИКАМ</v>
          </cell>
        </row>
        <row r="7976">
          <cell r="B7976" t="str">
            <v>СТЕККЕР ДЛЯ ИНФОКИОСКОВ</v>
          </cell>
        </row>
        <row r="7977">
          <cell r="B7977" t="str">
            <v>СТЕКЛО</v>
          </cell>
        </row>
        <row r="7978">
          <cell r="B7978" t="str">
            <v>СТЕКЛО ВЕТРОВОЕ DAMAS</v>
          </cell>
        </row>
        <row r="7979">
          <cell r="B7979" t="str">
            <v>СТЕКЛО ВЕТРОВОЕ TOYOTA CAMRY</v>
          </cell>
        </row>
        <row r="7980">
          <cell r="B7980" t="str">
            <v>СТЕКЛО ВЕТРОВОЕ ВАЗ-21213</v>
          </cell>
        </row>
        <row r="7981">
          <cell r="B7981" t="str">
            <v>СТЕКЛО ВЕТРОВОЕ ВАЗ-2123</v>
          </cell>
        </row>
        <row r="7982">
          <cell r="B7982" t="str">
            <v>СТЕКЛО ВЕТРОВОЕ ГАЗ-2705</v>
          </cell>
        </row>
        <row r="7983">
          <cell r="B7983" t="str">
            <v>СТЕКЛО ВЕТРОВОЕ ГАЗ-3307</v>
          </cell>
        </row>
        <row r="7984">
          <cell r="B7984" t="str">
            <v>СТЕКЛО ВЕТРОВОЕ ГАЗ-53</v>
          </cell>
        </row>
        <row r="7985">
          <cell r="B7985" t="str">
            <v>СТЕКЛО ВЕТРОВОЕ ЗИЛ-130</v>
          </cell>
        </row>
        <row r="7986">
          <cell r="B7986" t="str">
            <v>СТЕКЛО ВЕТРОВОЕ КАМАЗ</v>
          </cell>
        </row>
        <row r="7987">
          <cell r="B7987" t="str">
            <v>СТЕКЛО ВЕТРОВОЕ УАЗ-3303</v>
          </cell>
        </row>
        <row r="7988">
          <cell r="B7988" t="str">
            <v>СТЕКЛО ВЕТРОВОЕ УАЗ-3909</v>
          </cell>
        </row>
        <row r="7989">
          <cell r="B7989" t="str">
            <v>СТЕКЛО ВЕТРОВОЕ ШЕВРОЛЕТ ЛАЧЕТТИ</v>
          </cell>
        </row>
        <row r="7990">
          <cell r="B7990" t="str">
            <v>СТЕКЛО ЗАЩИТНОЕ ДЛЯ ПЛАНШЕТА/ТЕЛЕФОНА</v>
          </cell>
        </row>
        <row r="7991">
          <cell r="B7991" t="str">
            <v>СТЕКЛО ЛЕВОЕ ВАЗ-21213</v>
          </cell>
        </row>
        <row r="7992">
          <cell r="B7992" t="str">
            <v>СТЕКЛО ЛИСТОВОЕ</v>
          </cell>
        </row>
        <row r="7993">
          <cell r="B7993" t="str">
            <v>СТЕКЛО ЛОБОВОЕ</v>
          </cell>
        </row>
        <row r="7994">
          <cell r="B7994" t="str">
            <v>СТЕКЛО ПРАВОЕ ВАЗ-21213</v>
          </cell>
        </row>
        <row r="7995">
          <cell r="B7995" t="str">
            <v>СТЕКЛО СМОТРОВОЕ С ИНДИКАТОРОМ</v>
          </cell>
        </row>
        <row r="7996">
          <cell r="B7996" t="str">
            <v>СТЕКЛОЛЕНТА</v>
          </cell>
        </row>
        <row r="7997">
          <cell r="B7997" t="str">
            <v>СТЕКЛООМЫВАТЕЛЬ АВТО-27</v>
          </cell>
        </row>
        <row r="7998">
          <cell r="B7998" t="str">
            <v>СТЕКЛООЧИСТИТЕЛЬ 1</v>
          </cell>
        </row>
        <row r="7999">
          <cell r="B7999" t="str">
            <v>СТЕКЛООЧИСТИТЕЛЬ</v>
          </cell>
        </row>
        <row r="8000">
          <cell r="B8000" t="str">
            <v>СТЕКЛООЧИСТИТЕЛЬ TOYOTA CAMRY</v>
          </cell>
        </row>
        <row r="8001">
          <cell r="B8001" t="str">
            <v>СТЕКЛООЧИСТИТЕЛЬ В СБОРЕ ВАЗ-2106</v>
          </cell>
        </row>
        <row r="8002">
          <cell r="B8002" t="str">
            <v>СТЕКЛООЧИСТИТЕЛЬ В СБОРЕ ВАЗ-2107</v>
          </cell>
        </row>
        <row r="8003">
          <cell r="B8003" t="str">
            <v>СТЕКЛООЧИСТИТЕЛЬ В СБОРЕ ВАЗ-21213</v>
          </cell>
        </row>
        <row r="8004">
          <cell r="B8004" t="str">
            <v>СТЕКЛООЧИСТИТЕЛЬ В СБОРЕ ГАЗ-3302</v>
          </cell>
        </row>
        <row r="8005">
          <cell r="B8005" t="str">
            <v>СТЕКЛООЧИСТИТЕЛЬ В СБОРЕ УАЗ-31514</v>
          </cell>
        </row>
        <row r="8006">
          <cell r="B8006" t="str">
            <v>СТЕКЛООЧИСТИТЕЛЬ В СБОРЕ УАЗ-3303</v>
          </cell>
        </row>
        <row r="8007">
          <cell r="B8007" t="str">
            <v>СТЕКЛОПАКЕТ ДВУХСЛОЙНЫЙ</v>
          </cell>
        </row>
        <row r="8008">
          <cell r="B8008" t="str">
            <v>СТЕКЛОПОДЪЕМНИК</v>
          </cell>
        </row>
        <row r="8009">
          <cell r="B8009" t="str">
            <v>СТЕКЛОПОДЪЁМНИК АВТОМОБИЛЬНЫЙ</v>
          </cell>
        </row>
        <row r="8010">
          <cell r="B8010" t="str">
            <v>СТЕКЛОПРУТОК</v>
          </cell>
        </row>
        <row r="8011">
          <cell r="B8011" t="str">
            <v>СТЕКЛОРЕЗ</v>
          </cell>
        </row>
        <row r="8012">
          <cell r="B8012" t="str">
            <v>СТЕКЛОТКАНЬ</v>
          </cell>
        </row>
        <row r="8013">
          <cell r="B8013" t="str">
            <v>СТЕЛЛАЖ ДЕРЕВЯННЫЙ</v>
          </cell>
        </row>
        <row r="8014">
          <cell r="B8014" t="str">
            <v>СТЕЛЛАЖ МЕТАЛЛИЧЕСКИЙ</v>
          </cell>
        </row>
        <row r="8015">
          <cell r="B8015" t="str">
            <v>СТЕНД</v>
          </cell>
        </row>
        <row r="8016">
          <cell r="B8016" t="str">
            <v>СТЕНД ИНФОРМАЦИОННО-ПРЕДСТАВИТЕЛЬСКИЙ</v>
          </cell>
        </row>
        <row r="8017">
          <cell r="B8017" t="str">
            <v>СТЕНД ПО ОТ И ТБ</v>
          </cell>
        </row>
        <row r="8018">
          <cell r="B8018" t="str">
            <v>СТЕПЛЕР</v>
          </cell>
        </row>
        <row r="8019">
          <cell r="B8019" t="str">
            <v>СТЕПЛЕР №10</v>
          </cell>
        </row>
        <row r="8020">
          <cell r="B8020" t="str">
            <v>СТЕПЛЕР №24-26</v>
          </cell>
        </row>
        <row r="8021">
          <cell r="B8021" t="str">
            <v>СТЕПЛЕР БОЛЬШОЙ</v>
          </cell>
        </row>
        <row r="8022">
          <cell r="B8022" t="str">
            <v>СТЕППЛАТФОРМА</v>
          </cell>
        </row>
        <row r="8023">
          <cell r="B8023" t="str">
            <v>СТЕРЖЕНЬ 107ММ</v>
          </cell>
        </row>
        <row r="8024">
          <cell r="B8024" t="str">
            <v>СТЕРЖЕНЬ ДЛЯ ГЕЛЕВЫХ РУЧЕК</v>
          </cell>
        </row>
        <row r="8025">
          <cell r="B8025" t="str">
            <v>СТЕРЖЕНЬ ДЛЯ ШАРИКОВЫХ РУЧЕК</v>
          </cell>
        </row>
        <row r="8026">
          <cell r="B8026" t="str">
            <v>СТЕРЖЕНЬ ОМЕДНЕННЫЙ ЗАЗЕМЛЕНИЯ</v>
          </cell>
        </row>
        <row r="8027">
          <cell r="B8027" t="str">
            <v>СТЕРЖЕНЬ РЕЗБОВОЙ L-2000</v>
          </cell>
        </row>
        <row r="8028">
          <cell r="B8028" t="str">
            <v>СТЕРКА ДЛЯ МАРКЕРНОЙ ДОСКИ</v>
          </cell>
        </row>
        <row r="8029">
          <cell r="B8029" t="str">
            <v>СТИКЕР 1</v>
          </cell>
        </row>
        <row r="8030">
          <cell r="B8030" t="str">
            <v>СТИКЕР 2</v>
          </cell>
        </row>
        <row r="8031">
          <cell r="B8031" t="str">
            <v>СТИКЕР ПЛАСТИКОВЫЙ ДЛЯ ЗАМЕТОК</v>
          </cell>
        </row>
        <row r="8032">
          <cell r="B8032" t="str">
            <v>СТОЙКА</v>
          </cell>
        </row>
        <row r="8033">
          <cell r="B8033" t="str">
            <v>СТОЙКА 19"</v>
          </cell>
        </row>
        <row r="8034">
          <cell r="B8034" t="str">
            <v>СТОЙКА SKL</v>
          </cell>
        </row>
        <row r="8035">
          <cell r="B8035" t="str">
            <v>СТОЙКА ДЛЯ  ДУША</v>
          </cell>
        </row>
        <row r="8036">
          <cell r="B8036" t="str">
            <v>СТОЙКА ЖЕЛЕЗОБЕТОННАЯ, МАРКА СВ</v>
          </cell>
        </row>
        <row r="8037">
          <cell r="B8037" t="str">
            <v>СТОЙКА ОПОРНАЯ ДЛЯ WI-MAX</v>
          </cell>
        </row>
        <row r="8038">
          <cell r="B8038" t="str">
            <v>СТОЙКА ОПТИЧЕСКАЯ</v>
          </cell>
        </row>
        <row r="8039">
          <cell r="B8039" t="str">
            <v>СТОЙКА РАСПРЕД.ДЛЯ МАЛОКАН.КАН.РСМК 20*2</v>
          </cell>
        </row>
        <row r="8040">
          <cell r="B8040" t="str">
            <v>СТОЙКА РАСПРЕДЕЛИТЕЛЬНАЯ РСМК</v>
          </cell>
        </row>
        <row r="8041">
          <cell r="B8041" t="str">
            <v>СТОЙКА РЕКЛАМНАЯ</v>
          </cell>
        </row>
        <row r="8042">
          <cell r="B8042" t="str">
            <v>СТОЙКА СТАБИЛИЗАТОРА</v>
          </cell>
        </row>
        <row r="8043">
          <cell r="B8043" t="str">
            <v>СТОЙКА ЯРО (SC/APC)(ЯЩИК РАСПРЕД.ОПТИЧ.)</v>
          </cell>
        </row>
        <row r="8044">
          <cell r="B8044" t="str">
            <v>СТОЛ</v>
          </cell>
        </row>
        <row r="8045">
          <cell r="B8045" t="str">
            <v>СТОЛ ДЕТСКИЙ, ПЛАСТИК</v>
          </cell>
        </row>
        <row r="8046">
          <cell r="B8046" t="str">
            <v>СТОЛБИК ДЛЯ ПРЕДУПР.ЗНАКОВ</v>
          </cell>
        </row>
        <row r="8047">
          <cell r="B8047" t="str">
            <v>СТОЛБИК Ж/Б ЗАМЕРНЫЙ</v>
          </cell>
        </row>
        <row r="8048">
          <cell r="B8048" t="str">
            <v>СТОЛБИК ПЛАСТИКОВЫЙ</v>
          </cell>
        </row>
        <row r="8049">
          <cell r="B8049" t="str">
            <v>СТОЛИК ТУРИСТИЧЕСКИЙ В КОМПЛЕКТЕ</v>
          </cell>
        </row>
        <row r="8050">
          <cell r="B8050" t="str">
            <v>СТОП УСТР.СУ-12ВНОМ2</v>
          </cell>
        </row>
        <row r="8051">
          <cell r="B8051" t="str">
            <v>СТОПОР</v>
          </cell>
        </row>
        <row r="8052">
          <cell r="B8052" t="str">
            <v>СТРАХ.ГПО РАБОТОДАТЛЯ ПР.ВРЕДА Ж И З.РАБ</v>
          </cell>
        </row>
        <row r="8053">
          <cell r="B8053" t="str">
            <v>СТРАХОВАНИЕ ИМУЩЕСТВА</v>
          </cell>
        </row>
        <row r="8054">
          <cell r="B8054" t="str">
            <v>СТРАХОВАНИЕ ИНФОРМАЦИОННЫХ КИОСКОВ</v>
          </cell>
        </row>
        <row r="8055">
          <cell r="B8055" t="str">
            <v>СТРАХОВАНИЕ МЕДИЦИНСКОЕ (ДОБРОВОЛЬНОЕ)</v>
          </cell>
        </row>
        <row r="8056">
          <cell r="B8056" t="str">
            <v>СТРАХОВАНИЕ РАБОТНИКОВ (ДОБРОВОЛЬНОЕ)</v>
          </cell>
        </row>
        <row r="8057">
          <cell r="B8057" t="str">
            <v>СТРЕМЯНКА АЛЮМИНИЕВАЯ</v>
          </cell>
        </row>
        <row r="8058">
          <cell r="B8058" t="str">
            <v>СТРЕМЯНКА ВЫСОКАЯ АЛЮМИНИЕВАЯ</v>
          </cell>
        </row>
        <row r="8059">
          <cell r="B8059" t="str">
            <v>СТРЕМЯНКА ДЕРЕВЯННАЯ</v>
          </cell>
        </row>
        <row r="8060">
          <cell r="B8060" t="str">
            <v>СТРЕМЯНКА НИЗКАЯ АЛЮМИНИЕВАЯ</v>
          </cell>
        </row>
        <row r="8061">
          <cell r="B8061" t="str">
            <v>СТРЕМЯНКА ПЛАСТИКОВАЯ</v>
          </cell>
        </row>
        <row r="8062">
          <cell r="B8062" t="str">
            <v>СТРЕМЯНКА СРЕДНЯЯ АЛЮМИНИЕВАЯ</v>
          </cell>
        </row>
        <row r="8063">
          <cell r="B8063" t="str">
            <v>СТРЕП 150*3.6</v>
          </cell>
        </row>
        <row r="8064">
          <cell r="B8064" t="str">
            <v>СТРЕП 250*3.6</v>
          </cell>
        </row>
        <row r="8065">
          <cell r="B8065" t="str">
            <v>СТРЕП 300ММ*3.6М</v>
          </cell>
        </row>
        <row r="8066">
          <cell r="B8066" t="str">
            <v>СТРЕП 300ММ*4ММ</v>
          </cell>
        </row>
        <row r="8067">
          <cell r="B8067" t="str">
            <v>СТРИПЕР</v>
          </cell>
        </row>
        <row r="8068">
          <cell r="B8068" t="str">
            <v>СТРИППЕР ДЛЯ МЕТАЛЛИЧЕСКОГО КАБЕЛЯ</v>
          </cell>
        </row>
        <row r="8069">
          <cell r="B8069" t="str">
            <v>СТРИППЕР ДЛЯ ОК</v>
          </cell>
        </row>
        <row r="8070">
          <cell r="B8070" t="str">
            <v>СТРОИТ.ГРАЖД.СООР.ПОДРЯДНЫМ СПОСОБОМ</v>
          </cell>
        </row>
        <row r="8071">
          <cell r="B8071" t="str">
            <v>СТРОИТ.ЛИН.СООР.ПОДРЯДНЫМ СПОСОБОМ</v>
          </cell>
        </row>
        <row r="8072">
          <cell r="B8072" t="str">
            <v>СТРОИТЕЛЬСТВО АНТЕННО-МАЧТОВЫХ СООРУЖЕН.</v>
          </cell>
        </row>
        <row r="8073">
          <cell r="B8073" t="str">
            <v>СТРОИТЕЛЬСТВО ЛИНЕЙН.СООРУЖЕН.ХОЗСПОСОБ.</v>
          </cell>
        </row>
        <row r="8074">
          <cell r="B8074" t="str">
            <v>СТРОП КАНАТНЫЙ</v>
          </cell>
        </row>
        <row r="8075">
          <cell r="B8075" t="str">
            <v>СТРОП КАНАТНЫЙ 4СК</v>
          </cell>
        </row>
        <row r="8076">
          <cell r="B8076" t="str">
            <v>СТРОПА  КРЕПЕЖНАЯ 1,2,3,5М</v>
          </cell>
        </row>
        <row r="8077">
          <cell r="B8077" t="str">
            <v>СТРОПА ЛЕНТОЧНАЯ</v>
          </cell>
        </row>
        <row r="8078">
          <cell r="B8078" t="str">
            <v>СТРОПА ЦЕПНАЯ</v>
          </cell>
        </row>
        <row r="8079">
          <cell r="B8079" t="str">
            <v>СТРОПЫ КАНАТНЫЕ УСК D-16ММ</v>
          </cell>
        </row>
        <row r="8080">
          <cell r="B8080" t="str">
            <v>СТРУБЦИНА</v>
          </cell>
        </row>
        <row r="8081">
          <cell r="B8081" t="str">
            <v>СТУЛ ДЕТСКИЙ, ПЛАСТИК</v>
          </cell>
        </row>
        <row r="8082">
          <cell r="B8082" t="str">
            <v>СТУЛ ТУРИСТИЧЕСКИЙ</v>
          </cell>
        </row>
        <row r="8083">
          <cell r="B8083" t="str">
            <v>СТУПЕНИ СТОЛБОВЫЕ</v>
          </cell>
        </row>
        <row r="8084">
          <cell r="B8084" t="str">
            <v>СТУПИЦА CHEVROLET</v>
          </cell>
        </row>
        <row r="8085">
          <cell r="B8085" t="str">
            <v>СТУПИЦА ЗАДНЕГО КОЛЕСА ВАЗ-21099</v>
          </cell>
        </row>
        <row r="8086">
          <cell r="B8086" t="str">
            <v>СТУПИЦА ЗАДНЕГО КОЛЕСА ВАЗ-21213</v>
          </cell>
        </row>
        <row r="8087">
          <cell r="B8087" t="str">
            <v>СТУПИЦА ЗАДНЕГО КОЛЕСА ГАЗ-53</v>
          </cell>
        </row>
        <row r="8088">
          <cell r="B8088" t="str">
            <v>СТУПИЦА ЗАДНЕГО КОЛЕСА КАМАЗ</v>
          </cell>
        </row>
        <row r="8089">
          <cell r="B8089" t="str">
            <v>СТУПИЦА ЗАДНЕГО КОЛЕСА МТЗ</v>
          </cell>
        </row>
        <row r="8090">
          <cell r="B8090" t="str">
            <v>СТУПИЦА ЗАДНЕГО КОЛЕСА УАЗ</v>
          </cell>
        </row>
        <row r="8091">
          <cell r="B8091" t="str">
            <v>СТУПИЦА ЗАДНЯЯ КОЛЕСА TOYOTA HI ACE</v>
          </cell>
        </row>
        <row r="8092">
          <cell r="B8092" t="str">
            <v>СТУПИЦА ПЕРЕДНЕГО КОЛЕСА ВАЗ-2106</v>
          </cell>
        </row>
        <row r="8093">
          <cell r="B8093" t="str">
            <v>СТУПИЦА ПЕРЕДНЕГО КОЛЕСА ВАЗ-21099</v>
          </cell>
        </row>
        <row r="8094">
          <cell r="B8094" t="str">
            <v>СТУПИЦА ПЕРЕДНЕГО КОЛЕСА ВАЗ-21213</v>
          </cell>
        </row>
        <row r="8095">
          <cell r="B8095" t="str">
            <v>СТУПИЦА ПЕРЕДНЕГО КОЛЕСА ВАЗ-2123</v>
          </cell>
        </row>
        <row r="8096">
          <cell r="B8096" t="str">
            <v>СТУПИЦА ПЕРЕДНЕГО КОЛЕСА ГАЗ-3110</v>
          </cell>
        </row>
        <row r="8097">
          <cell r="B8097" t="str">
            <v>СТУПИЦА ПЕРЕДНЕГО КОЛЕСА ГАЗ-3302</v>
          </cell>
        </row>
        <row r="8098">
          <cell r="B8098" t="str">
            <v>СТУПИЦА ПЕРЕДНЕГО КОЛЕСА ГАЗ-3307</v>
          </cell>
        </row>
        <row r="8099">
          <cell r="B8099" t="str">
            <v>СТУПИЦА ПЕРЕДНЕГО КОЛЕСА ГАЗ-53</v>
          </cell>
        </row>
        <row r="8100">
          <cell r="B8100" t="str">
            <v>СТУПИЦА ПЕРЕДНЕГО КОЛЕСА КАМАЗ</v>
          </cell>
        </row>
        <row r="8101">
          <cell r="B8101" t="str">
            <v>СТУПИЦА ПЕРЕДНЕГО КОЛЕСА УАЗ</v>
          </cell>
        </row>
        <row r="8102">
          <cell r="B8102" t="str">
            <v>СТУПИЦА С ТОРМ.БАРАБ.ЗАД.КОЛ.ГАЗ-3302</v>
          </cell>
        </row>
        <row r="8103">
          <cell r="B8103" t="str">
            <v>СТУПИЦА С ТОРМ.БАРАБ.ЗАД.КОЛ.УАЗ</v>
          </cell>
        </row>
        <row r="8104">
          <cell r="B8104" t="str">
            <v>СТУПИЦА С ТОРМ.БАРАБ.ПЕР.КОЛ.ГАЗ-3302</v>
          </cell>
        </row>
        <row r="8105">
          <cell r="B8105" t="str">
            <v>СТУПИЦА С ТОРМ.БАРАБ.ПЕР.КОЛ.ИЖ-2717</v>
          </cell>
        </row>
        <row r="8106">
          <cell r="B8106" t="str">
            <v>СТЯЖКА КАБЕЛЬН.500ММ И ВЫШЕ</v>
          </cell>
        </row>
        <row r="8107">
          <cell r="B8107" t="str">
            <v>СТЯЖКА КАБЕЛЬН.ДО 400ММ</v>
          </cell>
        </row>
        <row r="8108">
          <cell r="B8108" t="str">
            <v>СТЯЖКА КАБЕЛЬНАЯ (РАЗНАЯ)</v>
          </cell>
        </row>
        <row r="8109">
          <cell r="B8109" t="str">
            <v>СТЯЖКА КАБЕЛЬНАЯ (РАЗНЫЕ)</v>
          </cell>
        </row>
        <row r="8110">
          <cell r="B8110" t="str">
            <v>СУВЕНИР</v>
          </cell>
        </row>
        <row r="8111">
          <cell r="B8111" t="str">
            <v>СУДЕБНЫЕ ИЗДЕРЖКИ</v>
          </cell>
        </row>
        <row r="8112">
          <cell r="B8112" t="str">
            <v>СУМКА 1</v>
          </cell>
        </row>
        <row r="8113">
          <cell r="B8113" t="str">
            <v>СУМКА 2</v>
          </cell>
        </row>
        <row r="8114">
          <cell r="B8114" t="str">
            <v>СУМКА ДЛЯ NOTEBOOK</v>
          </cell>
        </row>
        <row r="8115">
          <cell r="B8115" t="str">
            <v>СУМКА ДЛЯ ИНСТРУМЕНТОВ</v>
          </cell>
        </row>
        <row r="8116">
          <cell r="B8116" t="str">
            <v>СУМКА ДЛЯ НОУТБУКА</v>
          </cell>
        </row>
        <row r="8117">
          <cell r="B8117" t="str">
            <v>СУМКА ДЛЯ ПЛАНШЕТА</v>
          </cell>
        </row>
        <row r="8118">
          <cell r="B8118" t="str">
            <v>СУМКА ДОРОЖНАЯ</v>
          </cell>
        </row>
        <row r="8119">
          <cell r="B8119" t="str">
            <v>СУМКА МОНТЕРСКАЯ</v>
          </cell>
        </row>
        <row r="8120">
          <cell r="B8120" t="str">
            <v>СУМКА САНИТАРНАЯ ГО</v>
          </cell>
        </row>
        <row r="8121">
          <cell r="B8121" t="str">
            <v>СУМКА-ХОЛОДИЛЬНИК</v>
          </cell>
        </row>
        <row r="8122">
          <cell r="B8122" t="str">
            <v>СУПЕР 10W-40</v>
          </cell>
        </row>
        <row r="8123">
          <cell r="B8123" t="str">
            <v>СУПЕР 15W-40</v>
          </cell>
        </row>
        <row r="8124">
          <cell r="B8124" t="str">
            <v>СУППОРТ TOYOTA</v>
          </cell>
        </row>
        <row r="8125">
          <cell r="B8125" t="str">
            <v>СУППОРТ ЛЕВЫЙ DAMAS</v>
          </cell>
        </row>
        <row r="8126">
          <cell r="B8126" t="str">
            <v>СУППОРТ ЛЕВЫЙ MITSUBISHI</v>
          </cell>
        </row>
        <row r="8127">
          <cell r="B8127" t="str">
            <v>СУППОРТ ЛЕВЫЙ ВАЗ-21213</v>
          </cell>
        </row>
        <row r="8128">
          <cell r="B8128" t="str">
            <v>СУППОРТ ЛЕВЫЙ ГАЗ-3302</v>
          </cell>
        </row>
        <row r="8129">
          <cell r="B8129" t="str">
            <v>СУППОРТ ЛЕВЫЙ УАЗ</v>
          </cell>
        </row>
        <row r="8130">
          <cell r="B8130" t="str">
            <v>СУППОРТ ПРАВЫЙ MITSUBISHI</v>
          </cell>
        </row>
        <row r="8131">
          <cell r="B8131" t="str">
            <v>СУППОРТ ПРАВЫЙ ВАЗ-2106</v>
          </cell>
        </row>
        <row r="8132">
          <cell r="B8132" t="str">
            <v>СУППОРТ ПРАВЫЙ ВАЗ-21213</v>
          </cell>
        </row>
        <row r="8133">
          <cell r="B8133" t="str">
            <v>СУППОРТ ПРАВЫЙ ГАЗ-31105</v>
          </cell>
        </row>
        <row r="8134">
          <cell r="B8134" t="str">
            <v>СУППОРТ ПРАВЫЙ ГАЗ-3302</v>
          </cell>
        </row>
        <row r="8135">
          <cell r="B8135" t="str">
            <v>СУППОРТ ПРАВЫЙ УАЗ</v>
          </cell>
        </row>
        <row r="8136">
          <cell r="B8136" t="str">
            <v>СУХАРЬ КПП ГАЗ-31105</v>
          </cell>
        </row>
        <row r="8137">
          <cell r="B8137" t="str">
            <v>СУХОФРУКТЫ</v>
          </cell>
        </row>
        <row r="8138">
          <cell r="B8138" t="str">
            <v>СУШИЛКА</v>
          </cell>
        </row>
        <row r="8139">
          <cell r="B8139" t="str">
            <v>СЦЕПЛЕНИЕ В СБОРЕ DAMAS</v>
          </cell>
        </row>
        <row r="8140">
          <cell r="B8140" t="str">
            <v>СЦЕПЛЕНИЕ В СБОРЕ TOYOTA CAMRY</v>
          </cell>
        </row>
        <row r="8141">
          <cell r="B8141" t="str">
            <v>СЦЕПЛЕНИЕ В СБОРЕ ВАЗ-2107</v>
          </cell>
        </row>
        <row r="8142">
          <cell r="B8142" t="str">
            <v>СЦЕПЛЕНИЕ В СБОРЕ ВАЗ-21110</v>
          </cell>
        </row>
        <row r="8143">
          <cell r="B8143" t="str">
            <v>СЦЕПЛЕНИЕ В СБОРЕ ВАЗ-21150</v>
          </cell>
        </row>
        <row r="8144">
          <cell r="B8144" t="str">
            <v>СЦЕПЛЕНИЕ В СБОРЕ ВАЗ-21213</v>
          </cell>
        </row>
        <row r="8145">
          <cell r="B8145" t="str">
            <v>СЦЕПЛЕНИЕ В СБОРЕ ВАЗ-2123</v>
          </cell>
        </row>
        <row r="8146">
          <cell r="B8146" t="str">
            <v>СЦЕПЛЕНИЕ В СБОРЕ ГАЗ-3221</v>
          </cell>
        </row>
        <row r="8147">
          <cell r="B8147" t="str">
            <v>СЦЕПЛЕНИЕ В СБОРЕ ГАЗ-3302</v>
          </cell>
        </row>
        <row r="8148">
          <cell r="B8148" t="str">
            <v>СЦЕПЛЕНИЕ В СБОРЕ ГАЗ-3307</v>
          </cell>
        </row>
        <row r="8149">
          <cell r="B8149" t="str">
            <v>СЦЕПЛЕНИЕ В СБОРЕ ЗИЛ-4333</v>
          </cell>
        </row>
        <row r="8150">
          <cell r="B8150" t="str">
            <v>СЦЕПЛЕНИЕ В СБОРЕ ПАЗ-3205</v>
          </cell>
        </row>
        <row r="8151">
          <cell r="B8151" t="str">
            <v>СЦЕПЛЕНИЕ В СБОРЕ ПОГРУЗЧ.4081</v>
          </cell>
        </row>
        <row r="8152">
          <cell r="B8152" t="str">
            <v>СЦЕПЛЕНИЕ В СБОРЕ УАЗ</v>
          </cell>
        </row>
        <row r="8153">
          <cell r="B8153" t="str">
            <v>СЦЕПЛЕНИЕ КАМАЗ</v>
          </cell>
        </row>
        <row r="8154">
          <cell r="B8154" t="str">
            <v>СЦЕПЛЕНИЕ ПАЗ-3205</v>
          </cell>
        </row>
        <row r="8155">
          <cell r="B8155" t="str">
            <v>СЧЕТЧИК ВОДОМЕР</v>
          </cell>
        </row>
        <row r="8156">
          <cell r="B8156" t="str">
            <v>СЧЕТЧИК МОТОЧАСОВ 230V ДЛЯ 1Е10МА3</v>
          </cell>
        </row>
        <row r="8157">
          <cell r="B8157" t="str">
            <v>СЧЕТЧИК СА4У-672 М</v>
          </cell>
        </row>
        <row r="8158">
          <cell r="B8158" t="str">
            <v>СЧЕТЧИК ЭЛЕКТРОЭНЕРГИИ 1-НО ФАЗ.МНОГОТАР</v>
          </cell>
        </row>
        <row r="8159">
          <cell r="B8159" t="str">
            <v>СЧЕТЧИК ЭЛЕКТРОЭНЕРГИИ 3-Х ФАЗНЫЙ МНОГОТ</v>
          </cell>
        </row>
        <row r="8160">
          <cell r="B8160" t="str">
            <v>СЧИТЫВАТЕЛЬ</v>
          </cell>
        </row>
        <row r="8161">
          <cell r="B8161" t="str">
            <v>СШИВАТЕЛЬ ДЛЯ БУМАГИ</v>
          </cell>
        </row>
        <row r="8162">
          <cell r="B8162" t="str">
            <v>СЪЕМНИК ВНУТР-Х ПОДШИПНИКОВ 3-Х ЗАХВАТН.</v>
          </cell>
        </row>
        <row r="8163">
          <cell r="B8163" t="str">
            <v>СЪЕМНИК ДЛЯ ШКИВОВ</v>
          </cell>
        </row>
        <row r="8164">
          <cell r="B8164" t="str">
            <v>СЪЕМНИК ПОДШИПНИКОВ ШАРНИРНЫЙ 3-Х ЛАПЫЙ</v>
          </cell>
        </row>
        <row r="8165">
          <cell r="B8165" t="str">
            <v>СЪЕМНИК РАЗДВИЖНОЙ 2-Х ЛАПЫЙ</v>
          </cell>
        </row>
        <row r="8166">
          <cell r="B8166" t="str">
            <v>СЫР</v>
          </cell>
        </row>
        <row r="8167">
          <cell r="B8167" t="str">
            <v>СЫР ПЛАВЛЕНЫЙ</v>
          </cell>
        </row>
        <row r="8168">
          <cell r="B8168" t="str">
            <v>ТO СИСТЕМ АВТОМАТИЧ. ОХРАННОЙ СИГНАЛИЗАЦ</v>
          </cell>
        </row>
        <row r="8169">
          <cell r="B8169" t="str">
            <v>ТO СИСТЕМ ТЕХНИЧЕСКОЙ ЗАЩИТЫ</v>
          </cell>
        </row>
        <row r="8170">
          <cell r="B8170" t="str">
            <v>ТАБЛЕТКА ХЛОРКА ДП-2</v>
          </cell>
        </row>
        <row r="8171">
          <cell r="B8171" t="str">
            <v>ТАБЛЕТКИ ОТ КАШЛЯ</v>
          </cell>
        </row>
        <row r="8172">
          <cell r="B8172" t="str">
            <v>ТАБЛИЧКА</v>
          </cell>
        </row>
        <row r="8173">
          <cell r="B8173" t="str">
            <v>ТАБЛИЧКА МЕТАЛЛИЧЕСКАЯ</v>
          </cell>
        </row>
        <row r="8174">
          <cell r="B8174" t="str">
            <v>ТАБЛО - БЕГУЩАЯ СТРОКА</v>
          </cell>
        </row>
        <row r="8175">
          <cell r="B8175" t="str">
            <v>ТАБЛО СВЕТОВОЕ</v>
          </cell>
        </row>
        <row r="8176">
          <cell r="B8176" t="str">
            <v>ТАЗ</v>
          </cell>
        </row>
        <row r="8177">
          <cell r="B8177" t="str">
            <v>ТАЙМЕР</v>
          </cell>
        </row>
        <row r="8178">
          <cell r="B8178" t="str">
            <v>ТАЙСЫ БОЛЬШИЕ</v>
          </cell>
        </row>
        <row r="8179">
          <cell r="B8179" t="str">
            <v>ТАЙСЫ МЕЛКИЕ</v>
          </cell>
        </row>
        <row r="8180">
          <cell r="B8180" t="str">
            <v>ТАЙСЫ СРЕДНИЕ</v>
          </cell>
        </row>
        <row r="8181">
          <cell r="B8181" t="str">
            <v>ТАЛРЕПА</v>
          </cell>
        </row>
        <row r="8182">
          <cell r="B8182" t="str">
            <v>ТАЛЬ РУЧНАЯ</v>
          </cell>
        </row>
        <row r="8183">
          <cell r="B8183" t="str">
            <v>ТАМОЖЕННОЕ ОФОРМЛЕНИЕ ГРУЗА</v>
          </cell>
        </row>
        <row r="8184">
          <cell r="B8184" t="str">
            <v>ТАМОЖЕННЫЕ ПЛАТЕЖИ И СБОРЫ</v>
          </cell>
        </row>
        <row r="8185">
          <cell r="B8185" t="str">
            <v>ТАПОЧКИ КОЖАНЫЕ</v>
          </cell>
        </row>
        <row r="8186">
          <cell r="B8186" t="str">
            <v>ТАПОЧКИ КОЖАНЫЕ, ЖЕНСКИЕ</v>
          </cell>
        </row>
        <row r="8187">
          <cell r="B8187" t="str">
            <v>ТАПОЧКИ КОЖАНЫЕ, МУЖСКИЕ</v>
          </cell>
        </row>
        <row r="8188">
          <cell r="B8188" t="str">
            <v>ТАРА КАРТОННАЯ</v>
          </cell>
        </row>
        <row r="8189">
          <cell r="B8189" t="str">
            <v>ТАРЕЛКА</v>
          </cell>
        </row>
        <row r="8190">
          <cell r="B8190" t="str">
            <v>ТАРЕЛКА ДЕКОРАТИВНАЯ</v>
          </cell>
        </row>
        <row r="8191">
          <cell r="B8191" t="str">
            <v>ТАРЛАН АЗИЯ 1000ЕД (С ТРЕМЯ PIN-КОДАМИ)</v>
          </cell>
        </row>
        <row r="8192">
          <cell r="B8192" t="str">
            <v>ТАРЛАН АЗИЯ 500ЕД (С ТРЕМЯ PIN-КОДАМИ)</v>
          </cell>
        </row>
        <row r="8193">
          <cell r="B8193" t="str">
            <v>ТАРЛАН ГЕРМАНИЯ 1000ЕД (С ТРЕМЯ PIN-КОДА</v>
          </cell>
        </row>
        <row r="8194">
          <cell r="B8194" t="str">
            <v>ТАРЛАН ГЕРМАНИЯ 500ЕД (С ТРЕМЯ PIN-КОДАМ</v>
          </cell>
        </row>
        <row r="8195">
          <cell r="B8195" t="str">
            <v>ТАРЛАН ЕВРОПА 1000ЕД (С ТРЕМЯ PIN-КОДАМИ</v>
          </cell>
        </row>
        <row r="8196">
          <cell r="B8196" t="str">
            <v>ТАРЛАН ЕВРОПА 500ЕД (С ТРЕМЯ PIN-КОДАМИ)</v>
          </cell>
        </row>
        <row r="8197">
          <cell r="B8197" t="str">
            <v>ТАРЛАН ЕВРОПА 500ЕД PIN1</v>
          </cell>
        </row>
        <row r="8198">
          <cell r="B8198" t="str">
            <v>ТАРЛАН КАЗАХСТАН 500ЕД (С ТРЕМЯ PIN-КОДА</v>
          </cell>
        </row>
        <row r="8199">
          <cell r="B8199" t="str">
            <v>ТАРЛАН КАРТА АЗИЯ 1000ЕД</v>
          </cell>
        </row>
        <row r="8200">
          <cell r="B8200" t="str">
            <v>ТАРЛАН КАРТА АЗИЯ 3000ЕД</v>
          </cell>
        </row>
        <row r="8201">
          <cell r="B8201" t="str">
            <v>ТАРЛАН КАРТА АЗИЯ 500ЕД</v>
          </cell>
        </row>
        <row r="8202">
          <cell r="B8202" t="str">
            <v>ТАРЛАН КАРТА АМЕРИКА 3000ЕД</v>
          </cell>
        </row>
        <row r="8203">
          <cell r="B8203" t="str">
            <v>ТАРЛАН КАРТА ЕВРОПА 3000ЕД</v>
          </cell>
        </row>
        <row r="8204">
          <cell r="B8204" t="str">
            <v>ТАРЛАН КАРТА ЕВРОПА 500ЕД</v>
          </cell>
        </row>
        <row r="8205">
          <cell r="B8205" t="str">
            <v>ТАРЛАН КАРТА РОССИЯ 1000ЕД</v>
          </cell>
        </row>
        <row r="8206">
          <cell r="B8206" t="str">
            <v>ТАРЛАН КАРТА РОССИЯ 3000ЕД</v>
          </cell>
        </row>
        <row r="8207">
          <cell r="B8207" t="str">
            <v>ТАРЛАН КАРТА РОССИЯ 500ЕД</v>
          </cell>
        </row>
        <row r="8208">
          <cell r="B8208" t="str">
            <v>ТАРЛАН КАРТА РСС 1000ЕД</v>
          </cell>
        </row>
        <row r="8209">
          <cell r="B8209" t="str">
            <v>ТАРЛАН КАРТА США КАНАДА АВСТРАЛИЯ 1000ЕД</v>
          </cell>
        </row>
        <row r="8210">
          <cell r="B8210" t="str">
            <v>ТАРЛАН КАРТА США КАНАДА АВСТРАЛИЯ 3000ЕД</v>
          </cell>
        </row>
        <row r="8211">
          <cell r="B8211" t="str">
            <v>ТАРЛАН КАРТА США КАНАДА АВСТРАЛИЯ 500ЕД</v>
          </cell>
        </row>
        <row r="8212">
          <cell r="B8212" t="str">
            <v>ТАРЛАН КАРТА ШАНЫРАК WI-FI 14 ДНЕЙ</v>
          </cell>
        </row>
        <row r="8213">
          <cell r="B8213" t="str">
            <v>ТАРЛАН КАРТА ШАНЫРАК WI-FI 21 ДНЕЙ</v>
          </cell>
        </row>
        <row r="8214">
          <cell r="B8214" t="str">
            <v>ТАРЛАН КАРТА ШАНЫРАК WI-FI 28 ДНЕЙ</v>
          </cell>
        </row>
        <row r="8215">
          <cell r="B8215" t="str">
            <v>ТАРЛАН КАРТА ШАНЫРАК WI-FI 7 ДНЕЙ</v>
          </cell>
        </row>
        <row r="8216">
          <cell r="B8216" t="str">
            <v>ТАРЛАН КАРТА+ 10000ЕД</v>
          </cell>
        </row>
        <row r="8217">
          <cell r="B8217" t="str">
            <v>ТАРЛАН КАРТА+ 1000ЕД</v>
          </cell>
        </row>
        <row r="8218">
          <cell r="B8218" t="str">
            <v>ТАРЛАН КАРТА+ 3000ЕД</v>
          </cell>
        </row>
        <row r="8219">
          <cell r="B8219" t="str">
            <v>ТАРЛАН КАРТА+ 5000ЕД</v>
          </cell>
        </row>
        <row r="8220">
          <cell r="B8220" t="str">
            <v>ТАРЛАН КАРТА+ 500ЕД</v>
          </cell>
        </row>
        <row r="8221">
          <cell r="B8221" t="str">
            <v>ТАРЛАН КАРТА+ 60 ЛЕТ ПОБЕДЫ 10000ЕД</v>
          </cell>
        </row>
        <row r="8222">
          <cell r="B8222" t="str">
            <v>ТАРЛАН КАРТА+ 60 ЛЕТ ПОБЕДЫ 1000ЕД</v>
          </cell>
        </row>
        <row r="8223">
          <cell r="B8223" t="str">
            <v>ТАРЛАН КАРТА+ 60 ЛЕТ ПОБЕДЫ 5000ЕД</v>
          </cell>
        </row>
        <row r="8224">
          <cell r="B8224" t="str">
            <v>ТАРЛАН КАРТА+ НОВЫЙ ГОД 10000ЕД</v>
          </cell>
        </row>
        <row r="8225">
          <cell r="B8225" t="str">
            <v>ТАРЛАН КАРТА+ НОВЫЙ ГОД 5000ЕД</v>
          </cell>
        </row>
        <row r="8226">
          <cell r="B8226" t="str">
            <v>ТАРЛАН РОССИЯ 1000ЕД (С ТРЕМЯ PIN-КОДАМИ</v>
          </cell>
        </row>
        <row r="8227">
          <cell r="B8227" t="str">
            <v>ТАРЛАН РОССИЯ 500ЕД (С ТРЕМЯ PIN-КОДАМИ)</v>
          </cell>
        </row>
        <row r="8228">
          <cell r="B8228" t="str">
            <v>ТАРЛАН СТРАНЫ 1000 ЕД.</v>
          </cell>
        </row>
        <row r="8229">
          <cell r="B8229" t="str">
            <v>ТАРЛАН СТРАНЫ 3000 ЕД.</v>
          </cell>
        </row>
        <row r="8230">
          <cell r="B8230" t="str">
            <v>ТАРЛАН СТРАНЫ 500 ЕД.</v>
          </cell>
        </row>
        <row r="8231">
          <cell r="B8231" t="str">
            <v>ТАРЛАН США КАНАДА АВСТРАЛ.1000ЕД (С 3 PI</v>
          </cell>
        </row>
        <row r="8232">
          <cell r="B8232" t="str">
            <v>ТАРЛАН США КАНАДА АВСТРАЛ.1000ЕД PIN1</v>
          </cell>
        </row>
        <row r="8233">
          <cell r="B8233" t="str">
            <v>ТАРЛАН США КАНАДА АВСТРАЛ.500ЕД (С 3 PIN</v>
          </cell>
        </row>
        <row r="8234">
          <cell r="B8234" t="str">
            <v>ТАРЛАН США КАНАДА АВСТРАЛ.500ЕД PIN1</v>
          </cell>
        </row>
        <row r="8235">
          <cell r="B8235" t="str">
            <v>ТАРЛАН ТУРЦИЯ 1000ЕД (С ТРЕМЯ PIN-КОДАМИ</v>
          </cell>
        </row>
        <row r="8236">
          <cell r="B8236" t="str">
            <v>ТАРЛАН ТУРЦИЯ 1000ЕД PIN1</v>
          </cell>
        </row>
        <row r="8237">
          <cell r="B8237" t="str">
            <v>ТАРЛАН ТУРЦИЯ 500ЕД (С ТРЕМЯ PIN-КОДАМИ)</v>
          </cell>
        </row>
        <row r="8238">
          <cell r="B8238" t="str">
            <v>ТАРЛАН+ ЕДИНЫЙ 10000ЕД</v>
          </cell>
        </row>
        <row r="8239">
          <cell r="B8239" t="str">
            <v>ТАРЛАН+ ЕДИНЫЙ 1000ЕД</v>
          </cell>
        </row>
        <row r="8240">
          <cell r="B8240" t="str">
            <v>ТАРЛАН+ ЕДИНЫЙ 3000ЕД</v>
          </cell>
        </row>
        <row r="8241">
          <cell r="B8241" t="str">
            <v>ТАРЛАН+ ЕДИНЫЙ 5000ЕД</v>
          </cell>
        </row>
        <row r="8242">
          <cell r="B8242" t="str">
            <v>ТАРЛАН+ ЕДИНЫЙ 500ЕД</v>
          </cell>
        </row>
        <row r="8243">
          <cell r="B8243" t="str">
            <v>ТАРЛАН+ ТЕХНОЛОГИИ И ИННОВАЦИИ 1000ЕД</v>
          </cell>
        </row>
        <row r="8244">
          <cell r="B8244" t="str">
            <v>ТАРЛАН+ ТЕХНОЛОГИИ И ИННОВАЦИИ 500ЕД</v>
          </cell>
        </row>
        <row r="8245">
          <cell r="B8245" t="str">
            <v>ТАРЛАН-АРХИТЕКТУРА 10000ЕД</v>
          </cell>
        </row>
        <row r="8246">
          <cell r="B8246" t="str">
            <v>ТАРЛАН-АРХИТЕКТУРА 1000ЕД</v>
          </cell>
        </row>
        <row r="8247">
          <cell r="B8247" t="str">
            <v>ТАРЛАН-АРХИТЕКТУРА 3000ЕД</v>
          </cell>
        </row>
        <row r="8248">
          <cell r="B8248" t="str">
            <v>ТАРЛАН-АРХИТЕКТУРА 5000ЕД</v>
          </cell>
        </row>
        <row r="8249">
          <cell r="B8249" t="str">
            <v>ТАРЛАН-АРХИТЕКТУРА 500ЕД</v>
          </cell>
        </row>
        <row r="8250">
          <cell r="B8250" t="str">
            <v>ТАРЛАН-ГЕРМАНИЯ 1000ЕД</v>
          </cell>
        </row>
        <row r="8251">
          <cell r="B8251" t="str">
            <v>ТАРЛАН-ГЕРМАНИЯ 3000ЕД</v>
          </cell>
        </row>
        <row r="8252">
          <cell r="B8252" t="str">
            <v>ТАРЛАН-ГЕРМАНИЯ 500ЕД</v>
          </cell>
        </row>
        <row r="8253">
          <cell r="B8253" t="str">
            <v>ТАРЛАН-КИТАЙ 1000ЕД</v>
          </cell>
        </row>
        <row r="8254">
          <cell r="B8254" t="str">
            <v>ТАРЛАН-КИТАЙ 3000ЕД</v>
          </cell>
        </row>
        <row r="8255">
          <cell r="B8255" t="str">
            <v>ТАРЛАН-КИТАЙ 500ЕД</v>
          </cell>
        </row>
        <row r="8256">
          <cell r="B8256" t="str">
            <v>ТАРЛАН-ПРИРОДА 10000ЕД</v>
          </cell>
        </row>
        <row r="8257">
          <cell r="B8257" t="str">
            <v>ТАРЛАН-ПРИРОДА 1000ЕД</v>
          </cell>
        </row>
        <row r="8258">
          <cell r="B8258" t="str">
            <v>ТАРЛАН-ПРИРОДА 3000ЕД</v>
          </cell>
        </row>
        <row r="8259">
          <cell r="B8259" t="str">
            <v>ТАРЛАН-ПРИРОДА 5000ЕД</v>
          </cell>
        </row>
        <row r="8260">
          <cell r="B8260" t="str">
            <v>ТАРЛАН-ПРИРОДА 500ЕД</v>
          </cell>
        </row>
        <row r="8261">
          <cell r="B8261" t="str">
            <v>ТАРЛАН-ТУРЦИЯ 1000ЕД</v>
          </cell>
        </row>
        <row r="8262">
          <cell r="B8262" t="str">
            <v>ТАРЛАН-ТУРЦИЯ 3000ЕД</v>
          </cell>
        </row>
        <row r="8263">
          <cell r="B8263" t="str">
            <v>ТАРЛАН-ТУРЦИЯ 500ЕД</v>
          </cell>
        </row>
        <row r="8264">
          <cell r="B8264" t="str">
            <v>ТАРЛАН-ФУТБОЛ 1000ЕД</v>
          </cell>
        </row>
        <row r="8265">
          <cell r="B8265" t="str">
            <v>ТАРЛАН-ФУТБОЛ 3000ЕД</v>
          </cell>
        </row>
        <row r="8266">
          <cell r="B8266" t="str">
            <v>ТАРЛАН-ФУТБОЛ 5000ЕД</v>
          </cell>
        </row>
        <row r="8267">
          <cell r="B8267" t="str">
            <v>ТАРЛАН-ФУТБОЛ 500ЕД</v>
          </cell>
        </row>
        <row r="8268">
          <cell r="B8268" t="str">
            <v>ТЕКСТОЛИТ 6ММ</v>
          </cell>
        </row>
        <row r="8269">
          <cell r="B8269" t="str">
            <v>ТЕКУЩИЙ РЕМОНТ АДМ. ЗДАНИЙ И СООРУЖ.</v>
          </cell>
        </row>
        <row r="8270">
          <cell r="B8270" t="str">
            <v>ТЕКУЩИЙ РЕМОНТ ГРАЖДАНСКИХ СООРУЖЕНИЙ</v>
          </cell>
        </row>
        <row r="8271">
          <cell r="B8271" t="str">
            <v>ТЕКУЩИЙ РЕМОНТ ГРУЗОПАССАЖИР-ГО ЛИФТА</v>
          </cell>
        </row>
        <row r="8272">
          <cell r="B8272" t="str">
            <v>ТЕКУЩИЙ РЕМОНТ ПРОИЗВ. ЗДАНИЙ И СООРУЖ.</v>
          </cell>
        </row>
        <row r="8273">
          <cell r="B8273" t="str">
            <v>ТЕЛЕВИЗОР</v>
          </cell>
        </row>
        <row r="8274">
          <cell r="B8274" t="str">
            <v>ТЕЛЕЖКА</v>
          </cell>
        </row>
        <row r="8275">
          <cell r="B8275" t="str">
            <v>ТЕЛЕФОН DECT IP GIGASET A510 IP</v>
          </cell>
        </row>
        <row r="8276">
          <cell r="B8276" t="str">
            <v>ТЕЛЕФОН С ПОДДЕРЖКОЙ ФЛ СВЯЗИ И ИНТ.-ТЕЛ</v>
          </cell>
        </row>
        <row r="8277">
          <cell r="B8277" t="str">
            <v>ТЕЛЕФОН СОТОВЫЙ</v>
          </cell>
        </row>
        <row r="8278">
          <cell r="B8278" t="str">
            <v>ТЕЛЕФОННАЯ ПЛАТА ДЛЯ ИНФОРМАЦИОННОГО КИО</v>
          </cell>
        </row>
        <row r="8279">
          <cell r="B8279" t="str">
            <v>ТЕЛЕФОННАЯ ТРУБКА ДЛЯ ИНФОРМАЦИОННОГО КИ</v>
          </cell>
        </row>
        <row r="8280">
          <cell r="B8280" t="str">
            <v>ТЕЛО КОТЛА НА Ж/Т 70000ККАЛ/ЧАС</v>
          </cell>
        </row>
        <row r="8281">
          <cell r="B8281" t="str">
            <v>ТЕМПАЛГИН</v>
          </cell>
        </row>
        <row r="8282">
          <cell r="B8282" t="str">
            <v>ТЕМФЛЕКС 1300 15ММ*10М (ИЗОЛЕНТА)</v>
          </cell>
        </row>
        <row r="8283">
          <cell r="B8283" t="str">
            <v>ТЕН TYPE 551 820W Д/1Е30СА3 DEUTZ</v>
          </cell>
        </row>
        <row r="8284">
          <cell r="B8284" t="str">
            <v>ТЕН НА ЭЛЕКТРОТИТАН</v>
          </cell>
        </row>
        <row r="8285">
          <cell r="B8285" t="str">
            <v>ТЕНТ</v>
          </cell>
        </row>
        <row r="8286">
          <cell r="B8286" t="str">
            <v>ТЕНТ НА АВТОМОБИЛЬ ГАЗЕЛЬ</v>
          </cell>
        </row>
        <row r="8287">
          <cell r="B8287" t="str">
            <v>ТЕНТ УАЗ-31514</v>
          </cell>
        </row>
        <row r="8288">
          <cell r="B8288" t="str">
            <v>ТЕПЛОИЗОЛЯЦИЯ</v>
          </cell>
        </row>
        <row r="8289">
          <cell r="B8289" t="str">
            <v>ТЕПЛОИЗОЛЯЦИЯ URSA В РУЛОНЕ</v>
          </cell>
        </row>
        <row r="8290">
          <cell r="B8290" t="str">
            <v>ТЕПЛООБМЕННИК</v>
          </cell>
        </row>
        <row r="8291">
          <cell r="B8291" t="str">
            <v>ТЕПЛОЭНЕРГИЯ</v>
          </cell>
        </row>
        <row r="8292">
          <cell r="B8292" t="str">
            <v>ТЕР.БЛОК В СБОРЕ С HP COLOR LJ PRO M252N</v>
          </cell>
        </row>
        <row r="8293">
          <cell r="B8293" t="str">
            <v>ТЕРАФЛЮ</v>
          </cell>
        </row>
        <row r="8294">
          <cell r="B8294" t="str">
            <v>ТЕРМИНАЛ SKYEDGE GATEWAY</v>
          </cell>
        </row>
        <row r="8295">
          <cell r="B8295" t="str">
            <v>ТЕРМИНАЛ СОТОВЫЙ</v>
          </cell>
        </row>
        <row r="8296">
          <cell r="B8296" t="str">
            <v>ТЕРМИНАЛ-SIP</v>
          </cell>
        </row>
        <row r="8297">
          <cell r="B8297" t="str">
            <v>ТЕРМИНАЛЬНЫЕ УСЛУГИ 1</v>
          </cell>
        </row>
        <row r="8298">
          <cell r="B8298" t="str">
            <v>ТЕРМИНАЛЬНЫЕ УСЛУГИ 2</v>
          </cell>
        </row>
        <row r="8299">
          <cell r="B8299" t="str">
            <v>ТЕРМИСТОР ТР10-50М</v>
          </cell>
        </row>
        <row r="8300">
          <cell r="B8300" t="str">
            <v>ТЕРМОБЛОК  CANON  IR2016J C-EXV14 В СБОР</v>
          </cell>
        </row>
        <row r="8301">
          <cell r="B8301" t="str">
            <v>ТЕРМОБЛОК  В СБОРЕ KYOSERA FS-1100</v>
          </cell>
        </row>
        <row r="8302">
          <cell r="B8302" t="str">
            <v>ТЕРМОБЛОК  В СБОРЕ KYOSERA FS-3900N</v>
          </cell>
        </row>
        <row r="8303">
          <cell r="B8303" t="str">
            <v>ТЕРМОБЛОК  В СБОРЕ KYOSERA FS-8100DN</v>
          </cell>
        </row>
        <row r="8304">
          <cell r="B8304" t="str">
            <v>ТЕРМОБЛОК CANON IR2XXX</v>
          </cell>
        </row>
        <row r="8305">
          <cell r="B8305" t="str">
            <v>ТЕРМОБЛОК CANON PC 860</v>
          </cell>
        </row>
        <row r="8306">
          <cell r="B8306" t="str">
            <v>ТЕРМОБЛОК HP LJ 10XX</v>
          </cell>
        </row>
        <row r="8307">
          <cell r="B8307" t="str">
            <v>ТЕРМОБЛОК HP LJ 1102</v>
          </cell>
        </row>
        <row r="8308">
          <cell r="B8308" t="str">
            <v>ТЕРМОБЛОК HP LJ 1132</v>
          </cell>
        </row>
        <row r="8309">
          <cell r="B8309" t="str">
            <v>ТЕРМОБЛОК HP LJ 13XX</v>
          </cell>
        </row>
        <row r="8310">
          <cell r="B8310" t="str">
            <v>ТЕРМОБЛОК HP LJ 2035</v>
          </cell>
        </row>
        <row r="8311">
          <cell r="B8311" t="str">
            <v>ТЕРМОБЛОК HP LJ 24XX</v>
          </cell>
        </row>
        <row r="8312">
          <cell r="B8312" t="str">
            <v>ТЕРМОБЛОК HP LJ 30XX</v>
          </cell>
        </row>
        <row r="8313">
          <cell r="B8313" t="str">
            <v>ТЕРМОБЛОК HP LJ 50XX</v>
          </cell>
        </row>
        <row r="8314">
          <cell r="B8314" t="str">
            <v>ТЕРМОБЛОК HP LJ 9000</v>
          </cell>
        </row>
        <row r="8315">
          <cell r="B8315" t="str">
            <v>ТЕРМОБЛОК HP LJ 90XX</v>
          </cell>
        </row>
        <row r="8316">
          <cell r="B8316" t="str">
            <v>ТЕРМОБЛОК HP LJ M130FN</v>
          </cell>
        </row>
        <row r="8317">
          <cell r="B8317" t="str">
            <v>ТЕРМОБЛОК HP LJ600 M601</v>
          </cell>
        </row>
        <row r="8318">
          <cell r="B8318" t="str">
            <v>ТЕРМОБЛОК В СБОРЕ HP LJ M1522 MFP</v>
          </cell>
        </row>
        <row r="8319">
          <cell r="B8319" t="str">
            <v>ТЕРМОБЛОК В СБОРЕ KYOSERA FS-9530N</v>
          </cell>
        </row>
        <row r="8320">
          <cell r="B8320" t="str">
            <v>ТЕРМОГИЛЬЗА 40-45ММ</v>
          </cell>
        </row>
        <row r="8321">
          <cell r="B8321" t="str">
            <v>ТЕРМОГИЛЬЗА 60ММ</v>
          </cell>
        </row>
        <row r="8322">
          <cell r="B8322" t="str">
            <v>ТЕРМОГОЛОВКА Д/ТЕРМОТРАНСФЕРНОГО ПРИНТЕР</v>
          </cell>
        </row>
        <row r="8323">
          <cell r="B8323" t="str">
            <v>ТЕРМОКАБЕЛЬ 16 ВТ/М</v>
          </cell>
        </row>
        <row r="8324">
          <cell r="B8324" t="str">
            <v>ТЕРМОЛЕНТА</v>
          </cell>
        </row>
        <row r="8325">
          <cell r="B8325" t="str">
            <v>ТЕРМОЛЕНТА УЗКАЯ</v>
          </cell>
        </row>
        <row r="8326">
          <cell r="B8326" t="str">
            <v>ТЕРМОЛЕНТА ШИРОКАЯ</v>
          </cell>
        </row>
        <row r="8327">
          <cell r="B8327" t="str">
            <v>ТЕРМОМЕТР</v>
          </cell>
        </row>
        <row r="8328">
          <cell r="B8328" t="str">
            <v>ТЕРМОМЕТР СПИРТОВОЙ</v>
          </cell>
        </row>
        <row r="8329">
          <cell r="B8329" t="str">
            <v>ТЕРМОМЕТР ТТЖ</v>
          </cell>
        </row>
        <row r="8330">
          <cell r="B8330" t="str">
            <v>ТЕРМОМЕТРЫ РАЗНЫЕ</v>
          </cell>
        </row>
        <row r="8331">
          <cell r="B8331" t="str">
            <v>ТЕРМОПАСТА</v>
          </cell>
        </row>
        <row r="8332">
          <cell r="B8332" t="str">
            <v>ТЕРМОПЛЕНКА  CANON  IR2016J</v>
          </cell>
        </row>
        <row r="8333">
          <cell r="B8333" t="str">
            <v>ТЕРМОПЛЕНКА HP LJ 10XX</v>
          </cell>
        </row>
        <row r="8334">
          <cell r="B8334" t="str">
            <v>ТЕРМОПЛЕНКА HP LJ 12XX</v>
          </cell>
        </row>
        <row r="8335">
          <cell r="B8335" t="str">
            <v>ТЕРМОПЛЕНКА HP LJ 23XX</v>
          </cell>
        </row>
        <row r="8336">
          <cell r="B8336" t="str">
            <v>ТЕРМОПЛЕНКА HP LJ 24XX</v>
          </cell>
        </row>
        <row r="8337">
          <cell r="B8337" t="str">
            <v>ТЕРМОПЛЕНКА HP LJ M1522 MFP</v>
          </cell>
        </row>
        <row r="8338">
          <cell r="B8338" t="str">
            <v>ТЕРМОПЛЕНКА HP LJ P1006</v>
          </cell>
        </row>
        <row r="8339">
          <cell r="B8339" t="str">
            <v>ТЕРМОПЛЕНКА HP LJ P3005DN</v>
          </cell>
        </row>
        <row r="8340">
          <cell r="B8340" t="str">
            <v>ТЕРМОПЛЕНКА PANASONIC KX FA 54X</v>
          </cell>
        </row>
        <row r="8341">
          <cell r="B8341" t="str">
            <v>ТЕРМОПЛЕНКА КХ-FA52E ДЛЯ ФАКСА KX-FP</v>
          </cell>
        </row>
        <row r="8342">
          <cell r="B8342" t="str">
            <v>ТЕРМОПОТ</v>
          </cell>
        </row>
        <row r="8343">
          <cell r="B8343" t="str">
            <v>ТЕРМОРЕГУЛЯТОР</v>
          </cell>
        </row>
        <row r="8344">
          <cell r="B8344" t="str">
            <v>ТЕРМОС</v>
          </cell>
        </row>
        <row r="8345">
          <cell r="B8345" t="str">
            <v>ТЕРМОСТАТ DAEWOO NEXIA</v>
          </cell>
        </row>
        <row r="8346">
          <cell r="B8346" t="str">
            <v>ТЕРМОСТАТ DAMAS</v>
          </cell>
        </row>
        <row r="8347">
          <cell r="B8347" t="str">
            <v>ТЕРМОСТАТ TOYOTA CAMRY</v>
          </cell>
        </row>
        <row r="8348">
          <cell r="B8348" t="str">
            <v>ТЕРМОСТАТ TOYOTA HI ACE</v>
          </cell>
        </row>
        <row r="8349">
          <cell r="B8349" t="str">
            <v>ТЕРМОСТАТ TOYOTA L.CRUISER</v>
          </cell>
        </row>
        <row r="8350">
          <cell r="B8350" t="str">
            <v>ТЕРМОСТАТ ВАЗ-2104</v>
          </cell>
        </row>
        <row r="8351">
          <cell r="B8351" t="str">
            <v>ТЕРМОСТАТ ВАЗ-2106</v>
          </cell>
        </row>
        <row r="8352">
          <cell r="B8352" t="str">
            <v>ТЕРМОСТАТ ВАЗ-2107</v>
          </cell>
        </row>
        <row r="8353">
          <cell r="B8353" t="str">
            <v>ТЕРМОСТАТ ВАЗ-21213</v>
          </cell>
        </row>
        <row r="8354">
          <cell r="B8354" t="str">
            <v>ТЕРМОСТАТ ВАЗ-2123</v>
          </cell>
        </row>
        <row r="8355">
          <cell r="B8355" t="str">
            <v>ТЕРМОСТАТ ВОЗДУШНЫЙ</v>
          </cell>
        </row>
        <row r="8356">
          <cell r="B8356" t="str">
            <v>ТЕРМОСТАТ ГАЗ-3110</v>
          </cell>
        </row>
        <row r="8357">
          <cell r="B8357" t="str">
            <v>ТЕРМОСТАТ ГАЗ-3221</v>
          </cell>
        </row>
        <row r="8358">
          <cell r="B8358" t="str">
            <v>ТЕРМОСТАТ ГАЗ-3302</v>
          </cell>
        </row>
        <row r="8359">
          <cell r="B8359" t="str">
            <v>ТЕРМОСТАТ ГАЗ-53</v>
          </cell>
        </row>
        <row r="8360">
          <cell r="B8360" t="str">
            <v>ТЕРМОСТАТ ДЛЯ ДВИГ. BF4M1011F</v>
          </cell>
        </row>
        <row r="8361">
          <cell r="B8361" t="str">
            <v>ТЕРМОСТАТ ДЛЯ ДВИГ. BF4M1012E</v>
          </cell>
        </row>
        <row r="8362">
          <cell r="B8362" t="str">
            <v>ТЕРМОСТАТ ДЛЯ ДВИГ. BF4M1012EC</v>
          </cell>
        </row>
        <row r="8363">
          <cell r="B8363" t="str">
            <v>ТЕРМОСТАТ ДЛЯ ДВИГ. BF4M2012С</v>
          </cell>
        </row>
        <row r="8364">
          <cell r="B8364" t="str">
            <v>ТЕРМОСТАТ ДЛЯ ДВИГ. BF6M1013E</v>
          </cell>
        </row>
        <row r="8365">
          <cell r="B8365" t="str">
            <v>ТЕРМОСТАТ ДЛЯ ДВИГ. F4M1011F</v>
          </cell>
        </row>
        <row r="8366">
          <cell r="B8366" t="str">
            <v>ТЕРМОСТАТ ДЛЯ ДВИГ. LDW 1204/B2</v>
          </cell>
        </row>
        <row r="8367">
          <cell r="B8367" t="str">
            <v>ТЕРМОСТАТ ДЛЯ ДВИГ. LDW 1404GSE</v>
          </cell>
        </row>
        <row r="8368">
          <cell r="B8368" t="str">
            <v>ТЕРМОСТАТ ДЛЯ ДВИГ. LDW 903/B1</v>
          </cell>
        </row>
        <row r="8369">
          <cell r="B8369" t="str">
            <v>ТЕРМОСТАТ ДЛЯ ДГА LDW-702</v>
          </cell>
        </row>
        <row r="8370">
          <cell r="B8370" t="str">
            <v>ТЕРМОСТАТ ДЛЯ ЛЕГК.АВТ.</v>
          </cell>
        </row>
        <row r="8371">
          <cell r="B8371" t="str">
            <v>ТЕРМОСТАТ КАМАЗ</v>
          </cell>
        </row>
        <row r="8372">
          <cell r="B8372" t="str">
            <v>ТЕРМОСТАТ КОМНАТНЫЙ JET-41F</v>
          </cell>
        </row>
        <row r="8373">
          <cell r="B8373" t="str">
            <v>ТЕРМОСТАТ КОМПРЕССОРА</v>
          </cell>
        </row>
        <row r="8374">
          <cell r="B8374" t="str">
            <v>ТЕРМОСТАТ МТЗ</v>
          </cell>
        </row>
        <row r="8375">
          <cell r="B8375" t="str">
            <v>ТЕРМОСТАТ ПАЗ-3205</v>
          </cell>
        </row>
        <row r="8376">
          <cell r="B8376" t="str">
            <v>ТЕРМОСТАТ РЕГУЛИРУЕМЫЙ 230В 10А</v>
          </cell>
        </row>
        <row r="8377">
          <cell r="B8377" t="str">
            <v>ТЕРМОСТАТ СИСТЕМЫ ВОД.ОХЛАЖДЕНИЯ 65.0640</v>
          </cell>
        </row>
        <row r="8378">
          <cell r="B8378" t="str">
            <v>ТЕРМОСТАТ УАЗ</v>
          </cell>
        </row>
        <row r="8379">
          <cell r="B8379" t="str">
            <v>ТЕРМОЭЛЕМЕНТ  HP LJ  1010 C Т/ДАТЧ.  (22</v>
          </cell>
        </row>
        <row r="8380">
          <cell r="B8380" t="str">
            <v>ТЕРМОЭТИКЕТКА</v>
          </cell>
        </row>
        <row r="8381">
          <cell r="B8381" t="str">
            <v>ТЕСТ COVID</v>
          </cell>
        </row>
        <row r="8382">
          <cell r="B8382" t="str">
            <v>ТЕСТЕР 3*60 ДЛЯ ИЗМЕР. НАПРЯЖ.125-250V</v>
          </cell>
        </row>
        <row r="8383">
          <cell r="B8383" t="str">
            <v>ТЕСТЕР LAN ADVANCED</v>
          </cell>
        </row>
        <row r="8384">
          <cell r="B8384" t="str">
            <v>ТЕСТЕР LAN SIMPLE</v>
          </cell>
        </row>
        <row r="8385">
          <cell r="B8385" t="str">
            <v>ТЕСТ-ШНУР 4-Х ПОЛЮСНЫЙ С БАНАНАМИ</v>
          </cell>
        </row>
        <row r="8386">
          <cell r="B8386" t="str">
            <v>ТЕСТ-ШНУР С КРОКОДИЛ.2-Х ПОЛЮС.</v>
          </cell>
        </row>
        <row r="8387">
          <cell r="B8387" t="str">
            <v>ТЕТРАДЬ 12 ЛИСТОВ</v>
          </cell>
        </row>
        <row r="8388">
          <cell r="B8388" t="str">
            <v>ТЕТРАДЬ 24 ЛИСТА</v>
          </cell>
        </row>
        <row r="8389">
          <cell r="B8389" t="str">
            <v>ТЕТРАДЬ 48 ЛИСТОВ</v>
          </cell>
        </row>
        <row r="8390">
          <cell r="B8390" t="str">
            <v>ТЕТРАДЬ 80 ЛИСТОВ</v>
          </cell>
        </row>
        <row r="8391">
          <cell r="B8391" t="str">
            <v>ТЕТРАДЬ 96 ЛИСТОВ</v>
          </cell>
        </row>
        <row r="8392">
          <cell r="B8392" t="str">
            <v>ТЕТРАДЬ Ф-47</v>
          </cell>
        </row>
        <row r="8393">
          <cell r="B8393" t="str">
            <v>ТЕХ. ПОДДЕРЖКА КОМПЛЕКСА GPON ALCATEL</v>
          </cell>
        </row>
        <row r="8394">
          <cell r="B8394" t="str">
            <v>ТЕХ. ПОДДЕРЖКА КОМПЛЕКСАSIP-ПЛАТФОРМАSBC</v>
          </cell>
        </row>
        <row r="8395">
          <cell r="B8395" t="str">
            <v>ТЕХ. ПОДДЕРЖКА ЛИЦЕНЗИЙ АRTA</v>
          </cell>
        </row>
        <row r="8396">
          <cell r="B8396" t="str">
            <v>ТЕХ. ПОДДЕРЖКА ОБОРУДОВАНИЯ ТАНДБЕРГ</v>
          </cell>
        </row>
        <row r="8397">
          <cell r="B8397" t="str">
            <v>ТЕХ. СОПРОВОЖДЕНИЕ СИСТЕМЫ EMOFORCE</v>
          </cell>
        </row>
        <row r="8398">
          <cell r="B8398" t="str">
            <v>ТЕХ. СОПРОВОЖДЕНИЕ СИСТЕМЫ OSM</v>
          </cell>
        </row>
        <row r="8399">
          <cell r="B8399" t="str">
            <v>ТЕХ.ОБ.ОФИСНОЙ ТЕХНИКИ</v>
          </cell>
        </row>
        <row r="8400">
          <cell r="B8400" t="str">
            <v>ТЕХ.ОБСЛ.И РЕМОНТ ОФИСНОЙ ТЕХНИКИ</v>
          </cell>
        </row>
        <row r="8401">
          <cell r="B8401" t="str">
            <v>ТЕХ.ОБСЛ.И РЕМОНТ ТП, ЛЭП, РУ</v>
          </cell>
        </row>
        <row r="8402">
          <cell r="B8402" t="str">
            <v>ТЕХ.ОБСЛУЖИВАНИЕ ОБОРУДОВАНИЯ DPI</v>
          </cell>
        </row>
        <row r="8403">
          <cell r="B8403" t="str">
            <v>ТЕХ.ОБСЛУЖИВАНИЕ ПО ДОГОВОРАМ(БЕЗ КАПИТ)</v>
          </cell>
        </row>
        <row r="8404">
          <cell r="B8404" t="str">
            <v>ТЕХ.ПОДДЕРЖКА VCGNAT TELCO CLOUD</v>
          </cell>
        </row>
        <row r="8405">
          <cell r="B8405" t="str">
            <v>ТЕХ.ПОДДЕРЖКА ИНФОРМАЦИОННЫХ СИСТЕМ</v>
          </cell>
        </row>
        <row r="8406">
          <cell r="B8406" t="str">
            <v>ТЕХ.ПОДДЕРЖКА МОБИЛЬНОГО ШЛЮЗА СISCO</v>
          </cell>
        </row>
        <row r="8407">
          <cell r="B8407" t="str">
            <v>ТЕХ.ПОДДЕРЖКА ОБОРУДОВАНИЯ ARBOR</v>
          </cell>
        </row>
        <row r="8408">
          <cell r="B8408" t="str">
            <v>ТЕХ.ПОДДЕРЖКА ОБОРУДОВАНИЯ HARMONIC</v>
          </cell>
        </row>
        <row r="8409">
          <cell r="B8409" t="str">
            <v>ТЕХ.ПОДДЕРЖКА ОБОРУДОВАНИЯ INEO QUEST</v>
          </cell>
        </row>
        <row r="8410">
          <cell r="B8410" t="str">
            <v>ТЕХ.ПОДДЕРЖКА ОБОРУДОВАНИЯ JUNOSPACE</v>
          </cell>
        </row>
        <row r="8411">
          <cell r="B8411" t="str">
            <v>ТЕХ.ПОДДЕРЖКА ОБОРУДОВАНИЯ MNP</v>
          </cell>
        </row>
        <row r="8412">
          <cell r="B8412" t="str">
            <v>ТЕХ.ПОДДЕРЖКА ОБОРУДОВАНИЯ PALOALTO</v>
          </cell>
        </row>
        <row r="8413">
          <cell r="B8413" t="str">
            <v>ТЕХ.ПОДДЕРЖКА ОБОРУДОВАНИЯ SPR</v>
          </cell>
        </row>
        <row r="8414">
          <cell r="B8414" t="str">
            <v>ТЕХ.ПОДДЕРЖКА ОБОРУДОВАНИЯ TV+</v>
          </cell>
        </row>
        <row r="8415">
          <cell r="B8415" t="str">
            <v>ТЕХ.ПОДДЕРЖКА ОБОРУДОВАНИЯ АПК ТУРА DPI</v>
          </cell>
        </row>
        <row r="8416">
          <cell r="B8416" t="str">
            <v>ТЕХ.ПОДДЕРЖКА ОБОРУДОВАНИЯ РОД.КОНТРОЛЬ</v>
          </cell>
        </row>
        <row r="8417">
          <cell r="B8417" t="str">
            <v>ТЕХ.ПОДДЕРЖКА ОБОРУДОВАНИЯ СТИНЭ</v>
          </cell>
        </row>
        <row r="8418">
          <cell r="B8418" t="str">
            <v>ТЕХ.ПОДДЕРЖКА ПО FRAUDCHASER</v>
          </cell>
        </row>
        <row r="8419">
          <cell r="B8419" t="str">
            <v>ТЕХ.ПОДДЕРЖКА СОРМ</v>
          </cell>
        </row>
        <row r="8420">
          <cell r="B8420" t="str">
            <v>ТЕХ.ПОДДЕРЖКА СОРМ АПК PULSAR CDR</v>
          </cell>
        </row>
        <row r="8421">
          <cell r="B8421" t="str">
            <v>ТЕХ.ПОДДЕРЖКА СОРМ АПК PULSAR-VOICE</v>
          </cell>
        </row>
        <row r="8422">
          <cell r="B8422" t="str">
            <v>ТЕХ.СОПР.NETCOOL</v>
          </cell>
        </row>
        <row r="8423">
          <cell r="B8423" t="str">
            <v>ТЕХ.СОПР.И ОБСЛУЖ.(ТЕХ.ПОДДЕР.КОНТРАК) 1</v>
          </cell>
        </row>
        <row r="8424">
          <cell r="B8424" t="str">
            <v>ТЕХ.СОПР.И ОБСЛУЖ.(ТЕХ.ПОДДЕР.КОНТРАК) 2</v>
          </cell>
        </row>
        <row r="8425">
          <cell r="B8425" t="str">
            <v>ТЕХ.СОПР.ПО SAS INSTITUTE</v>
          </cell>
        </row>
        <row r="8426">
          <cell r="B8426" t="str">
            <v>ТЕХ.СОПР.ПРОЦЕССОВ УПРАВЛЕНИЯ ПЕРСОНАЛОМ</v>
          </cell>
        </row>
        <row r="8427">
          <cell r="B8427" t="str">
            <v>ТЕХ.СОПР.СИСТЕМЫ ФИСКАЛИЗАЦИИ ДЛЯ ФИЛ.</v>
          </cell>
        </row>
        <row r="8428">
          <cell r="B8428" t="str">
            <v>ТЕХ.СОПР.СПЕЦИАЛЬНОГО ПО</v>
          </cell>
        </row>
        <row r="8429">
          <cell r="B8429" t="str">
            <v>ТЕХ.СОПРОВОЖ.ИНТЕЛЛЕКТУАЛЬНОЙ ПЛАТФОРМЫ</v>
          </cell>
        </row>
        <row r="8430">
          <cell r="B8430" t="str">
            <v>ТЕХ.СОПРОВОЖДЕНИЕ СИСТЕМЫ CABINET.IDPORT</v>
          </cell>
        </row>
        <row r="8431">
          <cell r="B8431" t="str">
            <v>ТЕХ.СОПРОВОЖДЕНИЕ СИСТЕМЫ ID HOST</v>
          </cell>
        </row>
        <row r="8432">
          <cell r="B8432" t="str">
            <v>ТЕХНИЧ.ПОДДЕРЖКА ИНТЕРФ-В В ЦБ AMDOCS</v>
          </cell>
        </row>
        <row r="8433">
          <cell r="B8433" t="str">
            <v>ТЕХНИЧЕСКАЯ ОБРАБОТКА ДОКУМЕНТОВ</v>
          </cell>
        </row>
        <row r="8434">
          <cell r="B8434" t="str">
            <v>ТЕХНИЧЕСКАЯ ПОДДЕРЖКА GPON CALIX</v>
          </cell>
        </row>
        <row r="8435">
          <cell r="B8435" t="str">
            <v>ТЕХНИЧЕСКАЯ ПОДДЕРЖКА КОМПЛЕКСА GPON ECI</v>
          </cell>
        </row>
        <row r="8436">
          <cell r="B8436" t="str">
            <v>ТЕХНИЧЕСКАЯ ПОДДЕРЖКА КОМПЛЕКСА MEGAPLEX</v>
          </cell>
        </row>
        <row r="8437">
          <cell r="B8437" t="str">
            <v>ТЕХНИЧЕСКАЯ ПОДДЕРЖКА ОБОРУДОВАНИЯ IOT</v>
          </cell>
        </row>
        <row r="8438">
          <cell r="B8438" t="str">
            <v>ТЕХНИЧЕСКАЯ ПОДДЕРЖКА СУПП</v>
          </cell>
        </row>
        <row r="8439">
          <cell r="B8439" t="str">
            <v>ТЕХНИЧЕСКИЙ НАДЗОР (C КАПИТАЛИЗАЦИЕЙ)</v>
          </cell>
        </row>
        <row r="8440">
          <cell r="B8440" t="str">
            <v>ТЕХНИЧЕСКОЕ ОБСЛУЖИВАНИЕ КОТЛОВ ГАЗОВЫХ</v>
          </cell>
        </row>
        <row r="8441">
          <cell r="B8441" t="str">
            <v>ТЕХНИЧЕСКОЕ СОПРОВОЖДЕНИЕ СИСТЕМЫ ССП</v>
          </cell>
        </row>
        <row r="8442">
          <cell r="B8442" t="str">
            <v>ТЕХОСМОТР ТРАНСПОРТНЫХ СРЕДСТВ</v>
          </cell>
        </row>
        <row r="8443">
          <cell r="B8443" t="str">
            <v>ТЕХПОДДЕРЖКА  ЛИЦЕНЗ. ПО AMDOCS</v>
          </cell>
        </row>
        <row r="8444">
          <cell r="B8444" t="str">
            <v>ТЕХПОДДЕРЖКА 2 УРОВНЯ ЦБС AMDOCS V.8.1</v>
          </cell>
        </row>
        <row r="8445">
          <cell r="B8445" t="str">
            <v>ТЕХПОДДЕРЖКА CRAMER AMDOCS</v>
          </cell>
        </row>
        <row r="8446">
          <cell r="B8446" t="str">
            <v>ТЕХПОДДЕРЖКА DWDM ALCATEL</v>
          </cell>
        </row>
        <row r="8447">
          <cell r="B8447" t="str">
            <v>ТЕХПОДДЕРЖКА INTERCONNECT MANAGEMENT SY</v>
          </cell>
        </row>
        <row r="8448">
          <cell r="B8448" t="str">
            <v>ТЕХПОДДЕРЖКА REMEDY</v>
          </cell>
        </row>
        <row r="8449">
          <cell r="B8449" t="str">
            <v>ТЕХПОДДЕРЖКА АРХИВА СЛУЖЕБНЫХ ДАННЫХ</v>
          </cell>
        </row>
        <row r="8450">
          <cell r="B8450" t="str">
            <v>ТЕХПОДДЕРЖКА БЕСПРОВОДНОГО ОБОРУД-ИЯ</v>
          </cell>
        </row>
        <row r="8451">
          <cell r="B8451" t="str">
            <v>ТЕХПОДДЕРЖКА ИАС ППР</v>
          </cell>
        </row>
        <row r="8452">
          <cell r="B8452" t="str">
            <v>ТЕХПОДДЕРЖКА МОТИВАЦИОННОЙ СИСТЕМЫ</v>
          </cell>
        </row>
        <row r="8453">
          <cell r="B8453" t="str">
            <v>ТЕХПОДДЕРЖКА ОБОРУД.AVAYA СНГ</v>
          </cell>
        </row>
        <row r="8454">
          <cell r="B8454" t="str">
            <v>ТЕХПОДДЕРЖКА ОБОРУД.CISCO</v>
          </cell>
        </row>
        <row r="8455">
          <cell r="B8455" t="str">
            <v>ТЕХПОДДЕРЖКА ОБОРУД.DIAL WORLD</v>
          </cell>
        </row>
        <row r="8456">
          <cell r="B8456" t="str">
            <v>ТЕХПОДДЕРЖКА ОБОРУД.DSLAM  ALCATEL</v>
          </cell>
        </row>
        <row r="8457">
          <cell r="B8457" t="str">
            <v>ТЕХПОДДЕРЖКА ОБОРУД.DSLAM ECI</v>
          </cell>
        </row>
        <row r="8458">
          <cell r="B8458" t="str">
            <v>ТЕХПОДДЕРЖКА ОБОРУД.ECI</v>
          </cell>
        </row>
        <row r="8459">
          <cell r="B8459" t="str">
            <v>ТЕХПОДДЕРЖКА ОБОРУД.GILAT</v>
          </cell>
        </row>
        <row r="8460">
          <cell r="B8460" t="str">
            <v>ТЕХПОДДЕРЖКА ОБОРУД.HUAWEI</v>
          </cell>
        </row>
        <row r="8461">
          <cell r="B8461" t="str">
            <v>ТЕХПОДДЕРЖКА ОБОРУД.IP TV (NETRIS)</v>
          </cell>
        </row>
        <row r="8462">
          <cell r="B8462" t="str">
            <v>ТЕХПОДДЕРЖКА ОБОРУД.ISKRATEL</v>
          </cell>
        </row>
        <row r="8463">
          <cell r="B8463" t="str">
            <v>ТЕХПОДДЕРЖКА ОБОРУД.JUNIPER LUCENT TECH</v>
          </cell>
        </row>
        <row r="8464">
          <cell r="B8464" t="str">
            <v>ТЕХПОДДЕРЖКА ОБОРУД.LG</v>
          </cell>
        </row>
        <row r="8465">
          <cell r="B8465" t="str">
            <v>ТЕХПОДДЕРЖКА ОБОРУД.LUCENT TECHNOLOGIES</v>
          </cell>
        </row>
        <row r="8466">
          <cell r="B8466" t="str">
            <v>ТЕХПОДДЕРЖКА ОБОРУД.NEC РРЛ</v>
          </cell>
        </row>
        <row r="8467">
          <cell r="B8467" t="str">
            <v>ТЕХПОДДЕРЖКА ОБОРУД.NGN NORTEL</v>
          </cell>
        </row>
        <row r="8468">
          <cell r="B8468" t="str">
            <v>ТЕХПОДДЕРЖКА ОБОРУД.NOKIA</v>
          </cell>
        </row>
        <row r="8469">
          <cell r="B8469" t="str">
            <v>ТЕХПОДДЕРЖКА ОБОРУД.NORTEL-3 SDH</v>
          </cell>
        </row>
        <row r="8470">
          <cell r="B8470" t="str">
            <v>ТЕХПОДДЕРЖКА ОБОРУД.SIEMENS SDH</v>
          </cell>
        </row>
        <row r="8471">
          <cell r="B8471" t="str">
            <v>ТЕХПОДДЕРЖКА ОБОРУД.ZTE</v>
          </cell>
        </row>
        <row r="8472">
          <cell r="B8472" t="str">
            <v>ТЕХПОДДЕРЖКА ОБОРУД.АЛКАТЕЛ</v>
          </cell>
        </row>
        <row r="8473">
          <cell r="B8473" t="str">
            <v>ТЕХПОДДЕРЖКА ОБОРУД.ВЕСНЕТ</v>
          </cell>
        </row>
        <row r="8474">
          <cell r="B8474" t="str">
            <v>ТЕХПОДДЕРЖКА ОБОРУД.ВУЛКАН ТЕЛЕКО</v>
          </cell>
        </row>
        <row r="8475">
          <cell r="B8475" t="str">
            <v>ТЕХПОДДЕРЖКА ОБОРУД.ИБП</v>
          </cell>
        </row>
        <row r="8476">
          <cell r="B8476" t="str">
            <v>ТЕХПОДДЕРЖКА ОБОРУД.ТРАНСКОД.ТВ КАНАЛОВ</v>
          </cell>
        </row>
        <row r="8477">
          <cell r="B8477" t="str">
            <v>ТЕХПОДДЕРЖКА ОБОРУДОВАНИЯ EWSD</v>
          </cell>
        </row>
        <row r="8478">
          <cell r="B8478" t="str">
            <v>ТЕХПОДДЕРЖКА ОБОРУДОВАНИЯ GPON ERICSSON</v>
          </cell>
        </row>
        <row r="8479">
          <cell r="B8479" t="str">
            <v>ТЕХПОДДЕРЖКА ОБОРУДОВАНИЯ IDIRECT</v>
          </cell>
        </row>
        <row r="8480">
          <cell r="B8480" t="str">
            <v>ТЕХПОДДЕРЖКА ОБОРУДОВАНИЯ INFINERA</v>
          </cell>
        </row>
        <row r="8481">
          <cell r="B8481" t="str">
            <v>ТЕХПОДДЕРЖКА ОБОРУДОВАНИЯ МСПД СОРМ</v>
          </cell>
        </row>
        <row r="8482">
          <cell r="B8482" t="str">
            <v>ТЕХПОДДЕРЖКА ОБОРУДОВАНИЯ СИНХРОНИЗАЦИИ</v>
          </cell>
        </row>
        <row r="8483">
          <cell r="B8483" t="str">
            <v>ТЕХПОДДЕРЖКА ПО ИНФОРМАЦИОННОЙ БЕЗОПАСН</v>
          </cell>
        </row>
        <row r="8484">
          <cell r="B8484" t="str">
            <v>ТЕХПОДДЕРЖКА ПРОЕКТА ИНТЕГРАЦИЯ КИС</v>
          </cell>
        </row>
        <row r="8485">
          <cell r="B8485" t="str">
            <v>ТЕХПОДДЕРЖКА СЕРВЕРОВ HP SUPERDOM</v>
          </cell>
        </row>
        <row r="8486">
          <cell r="B8486" t="str">
            <v>ТЕХПОДДЕРЖКА СИСТ.АИС ТУ СПУТНИК</v>
          </cell>
        </row>
        <row r="8487">
          <cell r="B8487" t="str">
            <v>ТЕХПОДДЕРЖКА СИСТ.КОРПОРАТВНОГО ПОРТАЛА</v>
          </cell>
        </row>
        <row r="8488">
          <cell r="B8488" t="str">
            <v>ТЕХПОДДЕРЖКА СИСТЕМА АМДОКС</v>
          </cell>
        </row>
        <row r="8489">
          <cell r="B8489" t="str">
            <v>ТЕХПОДДЕРЖКА СИСТЕМЫ ITSM</v>
          </cell>
        </row>
        <row r="8490">
          <cell r="B8490" t="str">
            <v>ТЕХПОДДЕРЖКА СИСТЕМЫ SAP R/3</v>
          </cell>
        </row>
        <row r="8491">
          <cell r="B8491" t="str">
            <v>ТЕХПОДДЕРЖКА СИСТЕМЫ ОТОБРАЖЕНИЯ ИНФОРМ</v>
          </cell>
        </row>
        <row r="8492">
          <cell r="B8492" t="str">
            <v>ТЕХПОДДЕРЖКА СОРМ ISKRATEL</v>
          </cell>
        </row>
        <row r="8493">
          <cell r="B8493" t="str">
            <v>ТЕХПОДДЕРЖКА СПРАВ.СИСТ.КОНТАКТ-ЦEНТРОВ</v>
          </cell>
        </row>
        <row r="8494">
          <cell r="B8494" t="str">
            <v>ТИРИСТОР</v>
          </cell>
        </row>
        <row r="8495">
          <cell r="B8495" t="str">
            <v>ТИСКИ СЛЕСАРНЫЕ</v>
          </cell>
        </row>
        <row r="8496">
          <cell r="B8496" t="str">
            <v>ТКАНЬ БЯЗЬ</v>
          </cell>
        </row>
        <row r="8497">
          <cell r="B8497" t="str">
            <v>ТКАНЬ ВЕТОШЬ</v>
          </cell>
        </row>
        <row r="8498">
          <cell r="B8498" t="str">
            <v>ТКАНЬ МЕБЕЛЬНАЯ</v>
          </cell>
        </row>
        <row r="8499">
          <cell r="B8499" t="str">
            <v>ТКАНЬ ТАРНА</v>
          </cell>
        </row>
        <row r="8500">
          <cell r="B8500" t="str">
            <v>ТКАНЬ ФИЛЬТРОВОЧНАЯ</v>
          </cell>
        </row>
        <row r="8501">
          <cell r="B8501" t="str">
            <v>ТНВД МТЗ</v>
          </cell>
        </row>
        <row r="8502">
          <cell r="B8502" t="str">
            <v>ТО АВТОМ.СИСТЕМ УПР/КОНТРОЛЯ/МОНИТОРИНГА</v>
          </cell>
        </row>
        <row r="8503">
          <cell r="B8503" t="str">
            <v>ТО БЫТОВ.ТЕХНИКИ (ХОЛОДИЛЬНИКИ И ПР.)</v>
          </cell>
        </row>
        <row r="8504">
          <cell r="B8504" t="str">
            <v>ТО ДИСКОВЫХ МАССИВОВ</v>
          </cell>
        </row>
        <row r="8505">
          <cell r="B8505" t="str">
            <v>ТО И РЕМ.РЕЗ.ЭЛ.СТАН.(ДГА,БА) ЭЛ.ПИТ.УСТ</v>
          </cell>
        </row>
        <row r="8506">
          <cell r="B8506" t="str">
            <v>ТО И РЕМОНТ АВТ.СИСТ.ОТОПЛ.И ТЕПЛ.СЕТЕЙ</v>
          </cell>
        </row>
        <row r="8507">
          <cell r="B8507" t="str">
            <v>ТО И РЕМОНТ АВТОТРАНСП.СР-В И СПЕЦТЕХН.</v>
          </cell>
        </row>
        <row r="8508">
          <cell r="B8508" t="str">
            <v>ТО И РЕМОНТ ИБП</v>
          </cell>
        </row>
        <row r="8509">
          <cell r="B8509" t="str">
            <v>ТО И РЕМОНТ ЛОГОТИПА</v>
          </cell>
        </row>
        <row r="8510">
          <cell r="B8510" t="str">
            <v>ТО И РЕМОНТ ОФИСНОЙ ТЕХНИКИ</v>
          </cell>
        </row>
        <row r="8511">
          <cell r="B8511" t="str">
            <v>ТО И РЕМОНТ ПРИБОР. УЧЕТА ТЕПЛА,ВОДОМЕР. 1</v>
          </cell>
        </row>
        <row r="8512">
          <cell r="B8512" t="str">
            <v>ТО И РЕМОНТ ПРИБОР. УЧЕТА ТЕПЛА,ВОДОМЕР. 2</v>
          </cell>
        </row>
        <row r="8513">
          <cell r="B8513" t="str">
            <v>ТО И РЕМОНТ СИСТЕМ ВЕНТИЛЯЦИИ И КОНДИЦ.</v>
          </cell>
        </row>
        <row r="8514">
          <cell r="B8514" t="str">
            <v>ТО И РЕМОНТ ТП, ЛЭП, РУ</v>
          </cell>
        </row>
        <row r="8515">
          <cell r="B8515" t="str">
            <v>ТО ИСТОЧНИКОВ БЕСПЕРЕБОЙНОГО ПИТАНИЯ</v>
          </cell>
        </row>
        <row r="8516">
          <cell r="B8516" t="str">
            <v>ТО ОФИСНОЙ ТЕХНИКИ</v>
          </cell>
        </row>
        <row r="8517">
          <cell r="B8517" t="str">
            <v>ТО ОХРАННО-ПОЖАРНОЙ СИГНАЛИЗАЦИИ</v>
          </cell>
        </row>
        <row r="8518">
          <cell r="B8518" t="str">
            <v>ТО ПЕРИФЕРИЙНОГО ОБОРУДОВАНИЯ</v>
          </cell>
        </row>
        <row r="8519">
          <cell r="B8519" t="str">
            <v>ТО ПЕЧАТНОГО И КОПИР.-МНОЖИТ.ОБОРУД.</v>
          </cell>
        </row>
        <row r="8520">
          <cell r="B8520" t="str">
            <v>ТО ПО GENESYS</v>
          </cell>
        </row>
        <row r="8521">
          <cell r="B8521" t="str">
            <v>ТО ПО ORACLE</v>
          </cell>
        </row>
        <row r="8522">
          <cell r="B8522" t="str">
            <v>ТО ПО SAP AG</v>
          </cell>
        </row>
        <row r="8523">
          <cell r="B8523" t="str">
            <v>ТО СЕРВЕРНОГО ОБОРУДОВАНИЯ</v>
          </cell>
        </row>
        <row r="8524">
          <cell r="B8524" t="str">
            <v>ТО СЕТЕВОГО ОБОРУДОВАНИЯ</v>
          </cell>
        </row>
        <row r="8525">
          <cell r="B8525" t="str">
            <v>ТО СИСТЕМЫ CRM</v>
          </cell>
        </row>
        <row r="8526">
          <cell r="B8526" t="str">
            <v>ТО СИСТЕМЫ СИСТ.УПР.СЕТ.ТЕЛЕКОММ (СУСТ)</v>
          </cell>
        </row>
        <row r="8527">
          <cell r="B8527" t="str">
            <v>ТО СИСТЕМЫ ХРАНЕНИЯ ДАННЫХ</v>
          </cell>
        </row>
        <row r="8528">
          <cell r="B8528" t="str">
            <v>ТО ТЕХНОЛОГ-ГО ОБОР.(КОТЛЫ,АВТ.СР-ВА И Т</v>
          </cell>
        </row>
        <row r="8529">
          <cell r="B8529" t="str">
            <v>ТОЛЬ</v>
          </cell>
        </row>
        <row r="8530">
          <cell r="B8530" t="str">
            <v>ТОНЕР CANON FC/PC 220/230/330/530/860/89</v>
          </cell>
        </row>
        <row r="8531">
          <cell r="B8531" t="str">
            <v>ТОНЕР CANON FC226</v>
          </cell>
        </row>
        <row r="8532">
          <cell r="B8532" t="str">
            <v>ТОНЕР CANON IR1600/1605/2000</v>
          </cell>
        </row>
        <row r="8533">
          <cell r="B8533" t="str">
            <v>ТОНЕР CANON IR5570</v>
          </cell>
        </row>
        <row r="8534">
          <cell r="B8534" t="str">
            <v>ТОНЕР C-EXV 12 CANON IR3530/3570/457</v>
          </cell>
        </row>
        <row r="8535">
          <cell r="B8535" t="str">
            <v>ТОНЕР C-EXV 14 CANON IR2016</v>
          </cell>
        </row>
        <row r="8536">
          <cell r="B8536" t="str">
            <v>ТОНЕР C-EXV-13 CANON IR5070/5570/6570</v>
          </cell>
        </row>
        <row r="8537">
          <cell r="B8537" t="str">
            <v>ТОНЕР C-EXV-3 CANON IR2200/2800/3300</v>
          </cell>
        </row>
        <row r="8538">
          <cell r="B8538" t="str">
            <v>ТОНЕР C-EXV50</v>
          </cell>
        </row>
        <row r="8539">
          <cell r="B8539" t="str">
            <v>ТОНЕР C-EXV-6 CANON NP 7161</v>
          </cell>
        </row>
        <row r="8540">
          <cell r="B8540" t="str">
            <v>ТОНЕР COLOR HP LJ 5500  CYAN</v>
          </cell>
        </row>
        <row r="8541">
          <cell r="B8541" t="str">
            <v>ТОНЕР COLOR HP LJ 5500  MAGENTA</v>
          </cell>
        </row>
        <row r="8542">
          <cell r="B8542" t="str">
            <v>ТОНЕР COLOR HP LJ 5500  YELLOW</v>
          </cell>
        </row>
        <row r="8543">
          <cell r="B8543" t="str">
            <v>ТОНЕР COLOR HP LJ 5500 BLACK</v>
          </cell>
        </row>
        <row r="8544">
          <cell r="B8544" t="str">
            <v>ТОНЕР HL LJ  P1536/1606</v>
          </cell>
        </row>
        <row r="8545">
          <cell r="B8545" t="str">
            <v>ТОНЕР HP LJ 1010/1015</v>
          </cell>
        </row>
        <row r="8546">
          <cell r="B8546" t="str">
            <v>ТОНЕР HP LJ 1200</v>
          </cell>
        </row>
        <row r="8547">
          <cell r="B8547" t="str">
            <v>ТОНЕР HP LJ 1200 </v>
          </cell>
        </row>
        <row r="8548">
          <cell r="B8548" t="str">
            <v>ТОНЕР HP LJ 2035</v>
          </cell>
        </row>
        <row r="8549">
          <cell r="B8549" t="str">
            <v>ТОНЕР HP LJ 2410/2420/2430</v>
          </cell>
        </row>
        <row r="8550">
          <cell r="B8550" t="str">
            <v>ТОНЕР HP LJ 5200</v>
          </cell>
        </row>
        <row r="8551">
          <cell r="B8551" t="str">
            <v>ТОНЕР HP LJ 9000</v>
          </cell>
        </row>
        <row r="8552">
          <cell r="B8552" t="str">
            <v>ТОНЕР HP LJ M1522NF MFP</v>
          </cell>
        </row>
        <row r="8553">
          <cell r="B8553" t="str">
            <v>ТОНЕР HP LJ P1005/P1505</v>
          </cell>
        </row>
        <row r="8554">
          <cell r="B8554" t="str">
            <v>ТОНЕР HP LJ P1006</v>
          </cell>
        </row>
        <row r="8555">
          <cell r="B8555" t="str">
            <v>ТОНЕР HP LJ P3005D</v>
          </cell>
        </row>
        <row r="8556">
          <cell r="B8556" t="str">
            <v>ТОНЕР HP LJ1160/1320</v>
          </cell>
        </row>
        <row r="8557">
          <cell r="B8557" t="str">
            <v>ТОНЕР KYOCERA TK-140</v>
          </cell>
        </row>
        <row r="8558">
          <cell r="B8558" t="str">
            <v>ТОНЕР TOSHIBA 1370</v>
          </cell>
        </row>
        <row r="8559">
          <cell r="B8559" t="str">
            <v>ТОНЕР TOSHIBA T-1810E-5000 PAGES</v>
          </cell>
        </row>
        <row r="8560">
          <cell r="B8560" t="str">
            <v>ТОНЕР XEROX 535</v>
          </cell>
        </row>
        <row r="8561">
          <cell r="B8561" t="str">
            <v>ТОНЕР XEROX 5915/5921</v>
          </cell>
        </row>
        <row r="8562">
          <cell r="B8562" t="str">
            <v>ТОНЕР XEROX DC 460</v>
          </cell>
        </row>
        <row r="8563">
          <cell r="B8563" t="str">
            <v>ТОНЕР XEROX PHASER 3020/WC3025/3052/3260</v>
          </cell>
        </row>
        <row r="8564">
          <cell r="B8564" t="str">
            <v>ТОНЕР КАРТРИДЖ  CANON 719X</v>
          </cell>
        </row>
        <row r="8565">
          <cell r="B8565" t="str">
            <v>ТОНЕР КАРТРИДЖ TK 140 LJ KYOSERA FS-1100</v>
          </cell>
        </row>
        <row r="8566">
          <cell r="B8566" t="str">
            <v>ТОНЕР КАРТРИДЖ TK-710 FOR ECOSYS FS-9130</v>
          </cell>
        </row>
        <row r="8567">
          <cell r="B8567" t="str">
            <v>ТОНЕРTOSHIBA 2505E</v>
          </cell>
        </row>
        <row r="8568">
          <cell r="B8568" t="str">
            <v>ТОНЕР-КАРТРИДЖ BROTHER TN2075</v>
          </cell>
        </row>
        <row r="8569">
          <cell r="B8569" t="str">
            <v>ТОНЕР-КАРТРИДЖ CANON/C-EXV18/IR1018/1022</v>
          </cell>
        </row>
        <row r="8570">
          <cell r="B8570" t="str">
            <v>ТОНЕР-КАРТРИДЖ CE505A HP LJ 1522</v>
          </cell>
        </row>
        <row r="8571">
          <cell r="B8571" t="str">
            <v>ТОНЕР-КАРТРИДЖ CF244A</v>
          </cell>
        </row>
        <row r="8572">
          <cell r="B8572" t="str">
            <v>ТОНЕР-КАРТРИДЖ HP59A CF259A</v>
          </cell>
        </row>
        <row r="8573">
          <cell r="B8573" t="str">
            <v>ТОНЕР-КАРТРИДЖ KYOCERA MITA TK-520C</v>
          </cell>
        </row>
        <row r="8574">
          <cell r="B8574" t="str">
            <v>ТОНЕР-КАРТРИДЖ KYOCERA MITA TK-520K</v>
          </cell>
        </row>
        <row r="8575">
          <cell r="B8575" t="str">
            <v>ТОНЕР-КАРТРИДЖ KYOCERA MITA TK-520M</v>
          </cell>
        </row>
        <row r="8576">
          <cell r="B8576" t="str">
            <v>ТОНЕР-КАРТРИДЖ KYOCERA MITA TK-520Y</v>
          </cell>
        </row>
        <row r="8577">
          <cell r="B8577" t="str">
            <v>ТОНЕР-КАРТРИДЖ KYOCERA TK-140 FS-1100</v>
          </cell>
        </row>
        <row r="8578">
          <cell r="B8578" t="str">
            <v>ТОНЕР-КАРТРИДЖ KYOCERA TK-320 FS-3900</v>
          </cell>
        </row>
        <row r="8579">
          <cell r="B8579" t="str">
            <v>ТОНЕР-КАРТРИДЖ KYOCERA TK-820B</v>
          </cell>
        </row>
        <row r="8580">
          <cell r="B8580" t="str">
            <v>ТОНЕР-КАРТРИДЖ KYOSERA</v>
          </cell>
        </row>
        <row r="8581">
          <cell r="B8581" t="str">
            <v>ТОНЕР-КАРТРИДЖ PANASONIC KX-FA 83</v>
          </cell>
        </row>
        <row r="8582">
          <cell r="B8582" t="str">
            <v>ТОНЕР-КАРТРИДЖ PANASONIC KX-FAT 88A</v>
          </cell>
        </row>
        <row r="8583">
          <cell r="B8583" t="str">
            <v>ТОНЕР-КАРТРИДЖ SAMSUNG MLT-D203E</v>
          </cell>
        </row>
        <row r="8584">
          <cell r="B8584" t="str">
            <v>ТОНЕР-КАРТРИДЖ SP110 SERIES</v>
          </cell>
        </row>
        <row r="8585">
          <cell r="B8585" t="str">
            <v>ТОНЕР-КАРТРИДЖ TK-120 KYOCERA FS-1030D</v>
          </cell>
        </row>
        <row r="8586">
          <cell r="B8586" t="str">
            <v>ТОНЕР-КАРТРИДЖ TK-310 ДЛЯ ПРИНТ.KYOCERA</v>
          </cell>
        </row>
        <row r="8587">
          <cell r="B8587" t="str">
            <v>ТОНЕР-КАРТРИДЖ TN 2175 FOR BROTHER (2140</v>
          </cell>
        </row>
        <row r="8588">
          <cell r="B8588" t="str">
            <v>ТОНЕР-КАРТРИДЖ TN330, ЧЕРНЫЙ</v>
          </cell>
        </row>
        <row r="8589">
          <cell r="B8589" t="str">
            <v>ТОНЕР-КАРТРИДЖ XEROX 106R01413</v>
          </cell>
        </row>
        <row r="8590">
          <cell r="B8590" t="str">
            <v>ТОНЕР-КАРТРИДЖ XEROX WC 5845</v>
          </cell>
        </row>
        <row r="8591">
          <cell r="B8591" t="str">
            <v>ТОНЕР-КАРТРИДЖ XEROX/106R01305 Д/ WC5225</v>
          </cell>
        </row>
        <row r="8592">
          <cell r="B8592" t="str">
            <v>ТОНЕР-КАРТРИДЖ ДЛЯ XEROX WC 74XX</v>
          </cell>
        </row>
        <row r="8593">
          <cell r="B8593" t="str">
            <v>ТОНЕР-КАРТРИДЖ К 5016/5017/5316/5317</v>
          </cell>
        </row>
        <row r="8594">
          <cell r="B8594" t="str">
            <v>ТОНЕР-КАРТРИДЖ ЧЁРНЫЙ TN326</v>
          </cell>
        </row>
        <row r="8595">
          <cell r="B8595" t="str">
            <v>ТОНКОГУБЦЫ</v>
          </cell>
        </row>
        <row r="8596">
          <cell r="B8596" t="str">
            <v>ТОНОМЕТР</v>
          </cell>
        </row>
        <row r="8597">
          <cell r="B8597" t="str">
            <v>ТОПЛИВНЫЙ НАСОС ВЫСОКОГО ДАВЛЕНИЯ</v>
          </cell>
        </row>
        <row r="8598">
          <cell r="B8598" t="str">
            <v>ТОПЛИВО ДГА</v>
          </cell>
        </row>
        <row r="8599">
          <cell r="B8599" t="str">
            <v>ТОПЛИВО ДИЗЕЛЬНОЕ ЗИМНЕЕ (ТАЛОНЫ) ДГА</v>
          </cell>
        </row>
        <row r="8600">
          <cell r="B8600" t="str">
            <v>ТОПЛИВО ДИЗЕЛЬНОЕ ЗИМНЕЕ БЕНЗОВОЗ</v>
          </cell>
        </row>
        <row r="8601">
          <cell r="B8601" t="str">
            <v>ТОПЛИВО ДИЗЕЛЬНОЕ ЗИМНЕЕ ТАЛОНЫ</v>
          </cell>
        </row>
        <row r="8602">
          <cell r="B8602" t="str">
            <v>ТОПЛИВО ДИЗЕЛЬНОЕ ЗИМНЕЕ, КАРТЫ</v>
          </cell>
        </row>
        <row r="8603">
          <cell r="B8603" t="str">
            <v>ТОПЛИВО ДИЗЕЛЬНОЕ ЛЕТНЕЕ (КАРТЫ) ДЛЯ ДГА</v>
          </cell>
        </row>
        <row r="8604">
          <cell r="B8604" t="str">
            <v>ТОПЛИВО ДИЗЕЛЬНОЕ ЛЕТНЕЕ (ТАЛОНЫ) ДГА</v>
          </cell>
        </row>
        <row r="8605">
          <cell r="B8605" t="str">
            <v>ТОПЛИВО ДИЗЕЛЬНОЕ ЛЕТНЕЕ БЕНЗОВОЗ</v>
          </cell>
        </row>
        <row r="8606">
          <cell r="B8606" t="str">
            <v>ТОПЛИВО ДИЗЕЛЬНОЕ ЛЕТНЕЕ ТАЛОНЫ</v>
          </cell>
        </row>
        <row r="8607">
          <cell r="B8607" t="str">
            <v>ТОПЛИВО ДИЗЕЛЬНОЕ ЛЕТНЕЕ, КАРТЫ</v>
          </cell>
        </row>
        <row r="8608">
          <cell r="B8608" t="str">
            <v>ТОПЛИВО ДИЗЕЛЬНОЕ МЕЖСЕЗОННОЕ БЕНЗОВОЗ</v>
          </cell>
        </row>
        <row r="8609">
          <cell r="B8609" t="str">
            <v>ТОПЛИВО ДИЗЕЛЬНОЕ МЕЖСЕЗОННОЕ ТАЛОНЫ</v>
          </cell>
        </row>
        <row r="8610">
          <cell r="B8610" t="str">
            <v>ТОПЛИВО ДИЗЕЛЬНОЕ МЕЖСЕЗОННОЕ(КАРТЫ) ДГА</v>
          </cell>
        </row>
        <row r="8611">
          <cell r="B8611" t="str">
            <v>ТОПЛИВО ДИЗЕЛЬНОЕ МЕЖСЕЗОННОЕ(ТАЛОНЫ)ДГА</v>
          </cell>
        </row>
        <row r="8612">
          <cell r="B8612" t="str">
            <v>ТОПЛИВО ДИЗЕЛЬНОЕ МЕЖСЕЗОННОЕ, КАРТЫ</v>
          </cell>
        </row>
        <row r="8613">
          <cell r="B8613" t="str">
            <v>ТОПЛИВО-РАСПРЕДЕЛИТЕЛЬНАЯ РЕЙКА</v>
          </cell>
        </row>
        <row r="8614">
          <cell r="B8614" t="str">
            <v>ТОПОР</v>
          </cell>
        </row>
        <row r="8615">
          <cell r="B8615" t="str">
            <v>ТОПОР ПОЖАРНЫЙ</v>
          </cell>
        </row>
        <row r="8616">
          <cell r="B8616" t="str">
            <v>ТОПОРИЩЕ</v>
          </cell>
        </row>
        <row r="8617">
          <cell r="B8617" t="str">
            <v>ТОРМОЗ МТЗ</v>
          </cell>
        </row>
        <row r="8618">
          <cell r="B8618" t="str">
            <v>ТОРМОЗ ПЕРЕД.ЛЕВЫЙ В СБОРЕ ВАЗ-21213</v>
          </cell>
        </row>
        <row r="8619">
          <cell r="B8619" t="str">
            <v>ТОРМОЗ ПЕРЕД.ПРАВЫЙ В СБОРЕ ВАЗ-21213</v>
          </cell>
        </row>
        <row r="8620">
          <cell r="B8620" t="str">
            <v>ТОРМОЗ УАЗ</v>
          </cell>
        </row>
        <row r="8621">
          <cell r="B8621" t="str">
            <v>ТОСОЛ</v>
          </cell>
        </row>
        <row r="8622">
          <cell r="B8622" t="str">
            <v>ТОСОЛ А-40</v>
          </cell>
        </row>
        <row r="8623">
          <cell r="B8623" t="str">
            <v>ТОСОЛ А-40М</v>
          </cell>
        </row>
        <row r="8624">
          <cell r="B8624" t="str">
            <v>ТОСОЛ А-40М СУПЕР</v>
          </cell>
        </row>
        <row r="8625">
          <cell r="B8625" t="str">
            <v>ТОСОЛ ОЖ-40</v>
          </cell>
        </row>
        <row r="8626">
          <cell r="B8626" t="str">
            <v>ТОСОЛ-ТС ОЖ-40</v>
          </cell>
        </row>
        <row r="8627">
          <cell r="B8627" t="str">
            <v>ТОСТЕР</v>
          </cell>
        </row>
        <row r="8628">
          <cell r="B8628" t="str">
            <v>ТОЧИЛКА МЕТАЛЛИЧЕСКАЯ</v>
          </cell>
        </row>
        <row r="8629">
          <cell r="B8629" t="str">
            <v>ТОЧИЛКА ПЛАСТМАССОВАЯ</v>
          </cell>
        </row>
        <row r="8630">
          <cell r="B8630" t="str">
            <v>ТОЧКА ДОСТУПА  БЕСПРОВОДНАЯ WIFI</v>
          </cell>
        </row>
        <row r="8631">
          <cell r="B8631" t="str">
            <v>ТОЧКА ПРОДАЖ (МОБИЛЬНАЯ)</v>
          </cell>
        </row>
        <row r="8632">
          <cell r="B8632" t="str">
            <v>ТРАВА</v>
          </cell>
        </row>
        <row r="8633">
          <cell r="B8633" t="str">
            <v>ТРАВЕРСА</v>
          </cell>
        </row>
        <row r="8634">
          <cell r="B8634" t="str">
            <v>ТРАВЕРСА СТ.4 ШТЫРНАЯ</v>
          </cell>
        </row>
        <row r="8635">
          <cell r="B8635" t="str">
            <v>ТРАВЕРСА ТЖБ</v>
          </cell>
        </row>
        <row r="8636">
          <cell r="B8636" t="str">
            <v>ТРАМБЛЕР ВАЗ-2121</v>
          </cell>
        </row>
        <row r="8637">
          <cell r="B8637" t="str">
            <v>ТРАМБЛЕР ГАЗ-66</v>
          </cell>
        </row>
        <row r="8638">
          <cell r="B8638" t="str">
            <v>ТРАНЗИСТОР APT830LVFR</v>
          </cell>
        </row>
        <row r="8639">
          <cell r="B8639" t="str">
            <v>ТРАНЗИСТОР IRF840A</v>
          </cell>
        </row>
        <row r="8640">
          <cell r="B8640" t="str">
            <v>ТРАНЗИСТОР IRFBF30</v>
          </cell>
        </row>
        <row r="8641">
          <cell r="B8641" t="str">
            <v>ТРАНЗИСТОР IRFD110</v>
          </cell>
        </row>
        <row r="8642">
          <cell r="B8642" t="str">
            <v>ТРАНЗИСТОР IRFP31N50L</v>
          </cell>
        </row>
        <row r="8643">
          <cell r="B8643" t="str">
            <v>ТРАНЗИСТОР IRFP460</v>
          </cell>
        </row>
        <row r="8644">
          <cell r="B8644" t="str">
            <v>ТРАНЗИСТОР IRFPS37N50A</v>
          </cell>
        </row>
        <row r="8645">
          <cell r="B8645" t="str">
            <v>ТРАНЗИСТОР АРТ44F80L</v>
          </cell>
        </row>
        <row r="8646">
          <cell r="B8646" t="str">
            <v>ТРАНЗИСТОР К ПРИБОР.ОБЩТЕХ.НАЗНАЧ.</v>
          </cell>
        </row>
        <row r="8647">
          <cell r="B8647" t="str">
            <v>ТРАНЗИСТОР КП707В1</v>
          </cell>
        </row>
        <row r="8648">
          <cell r="B8648" t="str">
            <v>ТРАНЗИСТОР КТ3107А</v>
          </cell>
        </row>
        <row r="8649">
          <cell r="B8649" t="str">
            <v>ТРАНЗИСТОР КТ3117А1</v>
          </cell>
        </row>
        <row r="8650">
          <cell r="B8650" t="str">
            <v>ТРАНСИВЕР 1000BASESX</v>
          </cell>
        </row>
        <row r="8651">
          <cell r="B8651" t="str">
            <v>ТРАНСИВЕР ODU 1ВТ</v>
          </cell>
        </row>
        <row r="8652">
          <cell r="B8652" t="str">
            <v>ТРАНСПОНДЕР 2*10G</v>
          </cell>
        </row>
        <row r="8653">
          <cell r="B8653" t="str">
            <v>ТРАНСФОРМАТОР 2Д4.712.162-01</v>
          </cell>
        </row>
        <row r="8654">
          <cell r="B8654" t="str">
            <v>ТРАНСФОРМАТОР 2Д4.770.266</v>
          </cell>
        </row>
        <row r="8655">
          <cell r="B8655" t="str">
            <v>ТРАНСФОРМАТОР MAX 15-30</v>
          </cell>
        </row>
        <row r="8656">
          <cell r="B8656" t="str">
            <v>ТРАНСФОРМАТОР ОМП 10/10</v>
          </cell>
        </row>
        <row r="8657">
          <cell r="B8657" t="str">
            <v>ТРАНСФОРМАТОР ПОДЖИГА KSO</v>
          </cell>
        </row>
        <row r="8658">
          <cell r="B8658" t="str">
            <v>ТРАНСФОРМАТОР ПОНИЖАЮЩИ 220/60V/34A</v>
          </cell>
        </row>
        <row r="8659">
          <cell r="B8659" t="str">
            <v>ТРАНСФОРМАТОР ТОКА Т 0.66 100/5</v>
          </cell>
        </row>
        <row r="8660">
          <cell r="B8660" t="str">
            <v>ТРАНСФОРМАТОР ТОКА Т 0.66 150/5</v>
          </cell>
        </row>
        <row r="8661">
          <cell r="B8661" t="str">
            <v>ТРАНСФОРМАТОР ТОКА Т 0.66 200/5</v>
          </cell>
        </row>
        <row r="8662">
          <cell r="B8662" t="str">
            <v>ТРАНСФОРМАТОР ТОКА Т 0.66 300/5</v>
          </cell>
        </row>
        <row r="8663">
          <cell r="B8663" t="str">
            <v>ТРАНСФОРМАТОР ТОКА Т 0.66 400/5</v>
          </cell>
        </row>
        <row r="8664">
          <cell r="B8664" t="str">
            <v>ТРАНСФОРМАТОР ТОКА Т 0.66 75/5</v>
          </cell>
        </row>
        <row r="8665">
          <cell r="B8665" t="str">
            <v>ТРАНСФОРМАТОРЫ РАЗНЫЕ</v>
          </cell>
        </row>
        <row r="8666">
          <cell r="B8666" t="str">
            <v>ТРАПЕЦИЯ РУЛЕВАЯ DAMAS</v>
          </cell>
        </row>
        <row r="8667">
          <cell r="B8667" t="str">
            <v>ТРАПЕЦИЯ РУЛЕВАЯ FAW СА</v>
          </cell>
        </row>
        <row r="8668">
          <cell r="B8668" t="str">
            <v>ТРАПЕЦИЯ РУЛЕВАЯ ВАЗ</v>
          </cell>
        </row>
        <row r="8669">
          <cell r="B8669" t="str">
            <v>ТРАПЕЦИЯ РУЛЕВАЯ ГАЗ</v>
          </cell>
        </row>
        <row r="8670">
          <cell r="B8670" t="str">
            <v>ТРАПЕЦИЯ РУЛЕВАЯ УАЗ</v>
          </cell>
        </row>
        <row r="8671">
          <cell r="B8671" t="str">
            <v>ТРАФАРЕТ</v>
          </cell>
        </row>
        <row r="8672">
          <cell r="B8672" t="str">
            <v>ТРАФАРЕТЫ РАЗНЫЕ</v>
          </cell>
        </row>
        <row r="8673">
          <cell r="B8673" t="str">
            <v>ТРВ 500 HW (ВСТАВКА)</v>
          </cell>
        </row>
        <row r="8674">
          <cell r="B8674" t="str">
            <v>ТРВ ALCO TCLE 10HW</v>
          </cell>
        </row>
        <row r="8675">
          <cell r="B8675" t="str">
            <v>ТРВ DANFOSS TEX 5-7.6</v>
          </cell>
        </row>
        <row r="8676">
          <cell r="B8676" t="str">
            <v>ТРВ R-22 ВНЕШНИЙ TEX</v>
          </cell>
        </row>
        <row r="8677">
          <cell r="B8677" t="str">
            <v>ТРВ TCLE1000HW</v>
          </cell>
        </row>
        <row r="8678">
          <cell r="B8678" t="str">
            <v>ТРВ TCLE750HW</v>
          </cell>
        </row>
        <row r="8679">
          <cell r="B8679" t="str">
            <v>ТРВ TCLW 1150 HW</v>
          </cell>
        </row>
        <row r="8680">
          <cell r="B8680" t="str">
            <v>ТРВ TCLW 550 HW</v>
          </cell>
        </row>
        <row r="8681">
          <cell r="B8681" t="str">
            <v>ТРВ TEX 5R-22</v>
          </cell>
        </row>
        <row r="8682">
          <cell r="B8682" t="str">
            <v>ТРВ TIE HW</v>
          </cell>
        </row>
        <row r="8683">
          <cell r="B8683" t="str">
            <v>ТРИБУНА</v>
          </cell>
        </row>
        <row r="8684">
          <cell r="B8684" t="str">
            <v>ТРИММЕР БЕНЗИНОВЫЙ</v>
          </cell>
        </row>
        <row r="8685">
          <cell r="B8685" t="str">
            <v>ТРОЙНИК</v>
          </cell>
        </row>
        <row r="8686">
          <cell r="B8686" t="str">
            <v>ТРОЙНИК D-15ММ</v>
          </cell>
        </row>
        <row r="8687">
          <cell r="B8687" t="str">
            <v>ТРОЙНИК D-20ММ</v>
          </cell>
        </row>
        <row r="8688">
          <cell r="B8688" t="str">
            <v>ТРОЙНИК D-32ММ</v>
          </cell>
        </row>
        <row r="8689">
          <cell r="B8689" t="str">
            <v>ТРОЙНИК D-50ММ</v>
          </cell>
        </row>
        <row r="8690">
          <cell r="B8690" t="str">
            <v>ТРОЙНИК ПЛАСТМАССОВЫЙ</v>
          </cell>
        </row>
        <row r="8691">
          <cell r="B8691" t="str">
            <v>ТРОЙНИК ПЛАСТМАССОВЫЙ 15*10</v>
          </cell>
        </row>
        <row r="8692">
          <cell r="B8692" t="str">
            <v>ТРОЙНИК ПЛАСТМАССОВЫЙ 25*16</v>
          </cell>
        </row>
        <row r="8693">
          <cell r="B8693" t="str">
            <v>ТРОЙНИК ПЛОСКИЙ 100*100</v>
          </cell>
        </row>
        <row r="8694">
          <cell r="B8694" t="str">
            <v>ТРОЙНИК ЭЛЕКТРИЧЕСКИЙ</v>
          </cell>
        </row>
        <row r="8695">
          <cell r="B8695" t="str">
            <v>ТРОС D-10</v>
          </cell>
        </row>
        <row r="8696">
          <cell r="B8696" t="str">
            <v>ТРОС D-12</v>
          </cell>
        </row>
        <row r="8697">
          <cell r="B8697" t="str">
            <v>ТРОС D-8</v>
          </cell>
        </row>
        <row r="8698">
          <cell r="B8698" t="str">
            <v>ТРОС БУКСИРОВОЧНЫЙ</v>
          </cell>
        </row>
        <row r="8699">
          <cell r="B8699" t="str">
            <v>ТРОС ГАЗА ГАЗЕЛЬ</v>
          </cell>
        </row>
        <row r="8700">
          <cell r="B8700" t="str">
            <v>ТРОС ДИЭЛЕКТРИЧЕСКИЙ</v>
          </cell>
        </row>
        <row r="8701">
          <cell r="B8701" t="str">
            <v>ТРОС КАПОТА ВАЗ</v>
          </cell>
        </row>
        <row r="8702">
          <cell r="B8702" t="str">
            <v>ТРОС РУЧНИКА DAMAS</v>
          </cell>
        </row>
        <row r="8703">
          <cell r="B8703" t="str">
            <v>ТРОС РУЧНИКА ВАЗ</v>
          </cell>
        </row>
        <row r="8704">
          <cell r="B8704" t="str">
            <v>ТРОС РУЧНИКА ЛЕГК.АВТОМ.</v>
          </cell>
        </row>
        <row r="8705">
          <cell r="B8705" t="str">
            <v>ТРОС САНТЕХНИЧЕСКИЙ</v>
          </cell>
        </row>
        <row r="8706">
          <cell r="B8706" t="str">
            <v>ТРОС СПИДОМЕТРА DAMAS</v>
          </cell>
        </row>
        <row r="8707">
          <cell r="B8707" t="str">
            <v>ТРОС СПИДОМЕТРА ВАЗ</v>
          </cell>
        </row>
        <row r="8708">
          <cell r="B8708" t="str">
            <v>ТРОС СПИДОМЕТРА Г-53</v>
          </cell>
        </row>
        <row r="8709">
          <cell r="B8709" t="str">
            <v>ТРОС СПИДОМЕТРА ЛЕГК.АВТОМ.</v>
          </cell>
        </row>
        <row r="8710">
          <cell r="B8710" t="str">
            <v>ТРОС СПИДОМЕТРА УАЗ</v>
          </cell>
        </row>
        <row r="8711">
          <cell r="B8711" t="str">
            <v>ТРОС СПИДОМЕТРА УАЗ 452</v>
          </cell>
        </row>
        <row r="8712">
          <cell r="B8712" t="str">
            <v>ТРОС СТАЛЬНОЙ D-14</v>
          </cell>
        </row>
        <row r="8713">
          <cell r="B8713" t="str">
            <v>ТРОС СТОЯНОЧНОГО ТОРМОЗА ГАЗ</v>
          </cell>
        </row>
        <row r="8714">
          <cell r="B8714" t="str">
            <v>ТРОС СЦЕПЛЕНИЯ DAMAS</v>
          </cell>
        </row>
        <row r="8715">
          <cell r="B8715" t="str">
            <v>ТРОСОРЕЗ РУЧНОЙ</v>
          </cell>
        </row>
        <row r="8716">
          <cell r="B8716" t="str">
            <v>ТРОСС D5ММ</v>
          </cell>
        </row>
        <row r="8717">
          <cell r="B8717" t="str">
            <v>ТРУБА</v>
          </cell>
        </row>
        <row r="8718">
          <cell r="B8718" t="str">
            <v>ТРУБА  ВОДОПР.П/Э Д 25ММ</v>
          </cell>
        </row>
        <row r="8719">
          <cell r="B8719" t="str">
            <v>ТРУБА  ВОДОПР.П/Э Д 32ММ</v>
          </cell>
        </row>
        <row r="8720">
          <cell r="B8720" t="str">
            <v>ТРУБА D-76ММ</v>
          </cell>
        </row>
        <row r="8721">
          <cell r="B8721" t="str">
            <v>ТРУБА АСБЕСТОЦЕМЕНТНАЯ</v>
          </cell>
        </row>
        <row r="8722">
          <cell r="B8722" t="str">
            <v>ТРУБА АСБОЦЕМЕНТНАЯ 100ММ</v>
          </cell>
        </row>
        <row r="8723">
          <cell r="B8723" t="str">
            <v>ТРУБА ГОФРА D20</v>
          </cell>
        </row>
        <row r="8724">
          <cell r="B8724" t="str">
            <v>ТРУБА ГОФРА D26</v>
          </cell>
        </row>
        <row r="8725">
          <cell r="B8725" t="str">
            <v>ТРУБА ГОФРИРОВАННАЯ</v>
          </cell>
        </row>
        <row r="8726">
          <cell r="B8726" t="str">
            <v>ТРУБА ГОФРИРОВАННАЯ 110ММ</v>
          </cell>
        </row>
        <row r="8727">
          <cell r="B8727" t="str">
            <v>ТРУБА ГОФРИРОВАННАЯ 16 ММ</v>
          </cell>
        </row>
        <row r="8728">
          <cell r="B8728" t="str">
            <v>ТРУБА ГОФРИРОВАННАЯ 25ММ</v>
          </cell>
        </row>
        <row r="8729">
          <cell r="B8729" t="str">
            <v>ТРУБА ГОФРИРОВАННАЯ 32 ММ</v>
          </cell>
        </row>
        <row r="8730">
          <cell r="B8730" t="str">
            <v>ТРУБА ГОФРИРОВАННАЯ 40ММ</v>
          </cell>
        </row>
        <row r="8731">
          <cell r="B8731" t="str">
            <v>ТРУБА ГОФРИРОВАННАЯ 50ММ</v>
          </cell>
        </row>
        <row r="8732">
          <cell r="B8732" t="str">
            <v>ТРУБА ГОФРИРОВАННАЯ 63ММ</v>
          </cell>
        </row>
        <row r="8733">
          <cell r="B8733" t="str">
            <v>ТРУБА ГОФРИРОВАННАЯ ЛЕГКАЯ</v>
          </cell>
        </row>
        <row r="8734">
          <cell r="B8734" t="str">
            <v>ТРУБА ДЫМОВАЯ D 400ММ</v>
          </cell>
        </row>
        <row r="8735">
          <cell r="B8735" t="str">
            <v>ТРУБА ИЗ НЕРЖАВЕЮЩЕЙ СТАЛИ</v>
          </cell>
        </row>
        <row r="8736">
          <cell r="B8736" t="str">
            <v>ТРУБА КАПИЛЯРНАЯ</v>
          </cell>
        </row>
        <row r="8737">
          <cell r="B8737" t="str">
            <v>ТРУБА МЕДНАЯ 11-50 ММ</v>
          </cell>
        </row>
        <row r="8738">
          <cell r="B8738" t="str">
            <v>ТРУБА МЕДНАЯ 15ММ</v>
          </cell>
        </row>
        <row r="8739">
          <cell r="B8739" t="str">
            <v>ТРУБА МЕДНАЯ 16ММ</v>
          </cell>
        </row>
        <row r="8740">
          <cell r="B8740" t="str">
            <v>ТРУБА МЕДНАЯ 19 ММ</v>
          </cell>
        </row>
        <row r="8741">
          <cell r="B8741" t="str">
            <v>ТРУБА МЕДНАЯ 6ММ</v>
          </cell>
        </row>
        <row r="8742">
          <cell r="B8742" t="str">
            <v>ТРУБА МЕДНАЯ 9ММ</v>
          </cell>
        </row>
        <row r="8743">
          <cell r="B8743" t="str">
            <v>ТРУБА МЕТАЛЛИЧЕСКАЯ</v>
          </cell>
        </row>
        <row r="8744">
          <cell r="B8744" t="str">
            <v>ТРУБА МЕТАЛЛИЧЕСКАЯ ДО D-50ММ</v>
          </cell>
        </row>
        <row r="8745">
          <cell r="B8745" t="str">
            <v>ТРУБА МЕТАЛЛИЧЕСКАЯ ОТ D-50ММ ДО 150ММ</v>
          </cell>
        </row>
        <row r="8746">
          <cell r="B8746" t="str">
            <v>ТРУБА МЕТАЛЛИЧЕСКАЯ СВЫШЕ D-150ММ</v>
          </cell>
        </row>
        <row r="8747">
          <cell r="B8747" t="str">
            <v>ТРУБА МЕТАЛЛОПЛАСТИКОВАЯ</v>
          </cell>
        </row>
        <row r="8748">
          <cell r="B8748" t="str">
            <v>ТРУБА П/Э 10ММ</v>
          </cell>
        </row>
        <row r="8749">
          <cell r="B8749" t="str">
            <v>ТРУБА П/Э 110ММ</v>
          </cell>
        </row>
        <row r="8750">
          <cell r="B8750" t="str">
            <v>ТРУБА П/Э 16ММ</v>
          </cell>
        </row>
        <row r="8751">
          <cell r="B8751" t="str">
            <v>ТРУБА П/Э 20ММ</v>
          </cell>
        </row>
        <row r="8752">
          <cell r="B8752" t="str">
            <v>ТРУБА П/Э 25ММ</v>
          </cell>
        </row>
        <row r="8753">
          <cell r="B8753" t="str">
            <v>ТРУБА П/Э 32ММ</v>
          </cell>
        </row>
        <row r="8754">
          <cell r="B8754" t="str">
            <v>ТРУБА П/Э 40ММ</v>
          </cell>
        </row>
        <row r="8755">
          <cell r="B8755" t="str">
            <v>ТРУБА П/Э 40ММ С ЛУБРИКАЦ. ПОКРЫТ.ДЛЯ ОК</v>
          </cell>
        </row>
        <row r="8756">
          <cell r="B8756" t="str">
            <v>ТРУБА П/Э 4ММ</v>
          </cell>
        </row>
        <row r="8757">
          <cell r="B8757" t="str">
            <v>ТРУБА П/Э 50ММ</v>
          </cell>
        </row>
        <row r="8758">
          <cell r="B8758" t="str">
            <v>ТРУБА П/Э 63ММ</v>
          </cell>
        </row>
        <row r="8759">
          <cell r="B8759" t="str">
            <v>ТРУБА П/Э 75ММ</v>
          </cell>
        </row>
        <row r="8760">
          <cell r="B8760" t="str">
            <v>ТРУБА П/Э 90ММ</v>
          </cell>
        </row>
        <row r="8761">
          <cell r="B8761" t="str">
            <v>ТРУБА П/Э НЕГОРЮЧ.ИСП ЗПТ-ВП 32*2.4 RA</v>
          </cell>
        </row>
        <row r="8762">
          <cell r="B8762" t="str">
            <v>ТРУБА П/Э НЕГОРЮЧ.ИСП ЗПТ-ВП 40Х2,4,RAL</v>
          </cell>
        </row>
        <row r="8763">
          <cell r="B8763" t="str">
            <v>ТРУБА ПЛАСТМАССОВАЯ 1</v>
          </cell>
        </row>
        <row r="8764">
          <cell r="B8764" t="str">
            <v>ТРУБА ПЛАСТМАССОВАЯ</v>
          </cell>
        </row>
        <row r="8765">
          <cell r="B8765" t="str">
            <v>ТРУБА ПНД 20-40</v>
          </cell>
        </row>
        <row r="8766">
          <cell r="B8766" t="str">
            <v>ТРУБА ПНД 50-63</v>
          </cell>
        </row>
        <row r="8767">
          <cell r="B8767" t="str">
            <v>ТРУБА ПОЛИВИНИЛХЛОРИД ПВХ-40ММ</v>
          </cell>
        </row>
        <row r="8768">
          <cell r="B8768" t="str">
            <v>ТРУБА ПОЛИВИНИЛХЛОРИД ПВХ-50ММ</v>
          </cell>
        </row>
        <row r="8769">
          <cell r="B8769" t="str">
            <v>ТРУБА ПОЛИПРОПИЛЕНОВАЯ D-20ММ</v>
          </cell>
        </row>
        <row r="8770">
          <cell r="B8770" t="str">
            <v>ТРУБА ПОЛИПРОПИЛЕНОВАЯ D-40ММ</v>
          </cell>
        </row>
        <row r="8771">
          <cell r="B8771" t="str">
            <v>ТРУБА ППР D-25</v>
          </cell>
        </row>
        <row r="8772">
          <cell r="B8772" t="str">
            <v>ТРУБА ППР D-32</v>
          </cell>
        </row>
        <row r="8773">
          <cell r="B8773" t="str">
            <v>ТРУБА ПРИЕМНАЯ ВАЗ-21213</v>
          </cell>
        </row>
        <row r="8774">
          <cell r="B8774" t="str">
            <v>ТРУБА ПРИЕМНАЯ ГАЗ-53</v>
          </cell>
        </row>
        <row r="8775">
          <cell r="B8775" t="str">
            <v>ТРУБА ПРИЕМНАЯ УАЗ</v>
          </cell>
        </row>
        <row r="8776">
          <cell r="B8776" t="str">
            <v>ТРУБА ПХВ КАНАЛИЗАЦИОННАЯ D-100ММ</v>
          </cell>
        </row>
        <row r="8777">
          <cell r="B8777" t="str">
            <v>ТРУБА ПХВ КАНАЛИЗАЦИОННАЯ D-50ММ</v>
          </cell>
        </row>
        <row r="8778">
          <cell r="B8778" t="str">
            <v>ТРУБА СТ. ПРЯМОУГОЛЬНАЯ ЭЛ.СВАРНАЯ</v>
          </cell>
        </row>
        <row r="8779">
          <cell r="B8779" t="str">
            <v>ТРУБА СТ. ЭЛСВАР. НАРУЖ  76ММ</v>
          </cell>
        </row>
        <row r="8780">
          <cell r="B8780" t="str">
            <v>ТРУБА СТ. ЭЛСВАР. НАРУЖ 89 ММ</v>
          </cell>
        </row>
        <row r="8781">
          <cell r="B8781" t="str">
            <v>ТРУБА СТ.D-100ММ</v>
          </cell>
        </row>
        <row r="8782">
          <cell r="B8782" t="str">
            <v>ТРУБА СТ.D-20ММ</v>
          </cell>
        </row>
        <row r="8783">
          <cell r="B8783" t="str">
            <v>ТРУБА СТ.D-50ММ</v>
          </cell>
        </row>
        <row r="8784">
          <cell r="B8784" t="str">
            <v>ТРУБА СТ.СВАРНАЯ 32ММ</v>
          </cell>
        </row>
        <row r="8785">
          <cell r="B8785" t="str">
            <v>ТРУБА СТАЛЬНАЯ</v>
          </cell>
        </row>
        <row r="8786">
          <cell r="B8786" t="str">
            <v>ТРУБА СТАЛЬНАЯ D-110</v>
          </cell>
        </row>
        <row r="8787">
          <cell r="B8787" t="str">
            <v>ТРУБА СТАЛЬНАЯ D-25ММ</v>
          </cell>
        </row>
        <row r="8788">
          <cell r="B8788" t="str">
            <v>ТРУБА СТАЛЬНАЯ D-76</v>
          </cell>
        </row>
        <row r="8789">
          <cell r="B8789" t="str">
            <v>ТРУБА ТЕПЛОИЗОЛЯЦИОННАЯ</v>
          </cell>
        </row>
        <row r="8790">
          <cell r="B8790" t="str">
            <v>ТРУБКА АЛЮМИНИЕВАЯ</v>
          </cell>
        </row>
        <row r="8791">
          <cell r="B8791" t="str">
            <v>ТРУБКА ДЛЯ ТАКСОФОНА ACCESS</v>
          </cell>
        </row>
        <row r="8792">
          <cell r="B8792" t="str">
            <v>ТРУБКА МЕДНАЯ Ø15-22ММ</v>
          </cell>
        </row>
        <row r="8793">
          <cell r="B8793" t="str">
            <v>ТРУБКА МЕДНАЯ М1</v>
          </cell>
        </row>
        <row r="8794">
          <cell r="B8794" t="str">
            <v>ТРУБКА МЕДНАЯ УГЛОВАЯ</v>
          </cell>
        </row>
        <row r="8795">
          <cell r="B8795" t="str">
            <v>ТРУБКА МЕДНАЯ Ф6-12ММ</v>
          </cell>
        </row>
        <row r="8796">
          <cell r="B8796" t="str">
            <v>ТРУБКА ПВД 10ММ</v>
          </cell>
        </row>
        <row r="8797">
          <cell r="B8797" t="str">
            <v>ТРУБКА ПВД 3ММ</v>
          </cell>
        </row>
        <row r="8798">
          <cell r="B8798" t="str">
            <v>ТРУБКА ПВД 4ММ</v>
          </cell>
        </row>
        <row r="8799">
          <cell r="B8799" t="str">
            <v>ТРУБКА ПВД 5ММ</v>
          </cell>
        </row>
        <row r="8800">
          <cell r="B8800" t="str">
            <v>ТРУБКА ПВД 8ММ</v>
          </cell>
        </row>
        <row r="8801">
          <cell r="B8801" t="str">
            <v>ТРУБКА ПОЛИВИНИЛХЛОРИД.ПВХ 3-20ММ</v>
          </cell>
        </row>
        <row r="8802">
          <cell r="B8802" t="str">
            <v>ТРУБКА ПОЛИВИНИЛХЛОРИД.ПВХ 32ММ</v>
          </cell>
        </row>
        <row r="8803">
          <cell r="B8803" t="str">
            <v>ТРУБКА ПОЛИВИНИЛХЛОРИД.ПВХ 50ММ</v>
          </cell>
        </row>
        <row r="8804">
          <cell r="B8804" t="str">
            <v>ТРУБКА ПХВ ИЗОЛЯЦИОННАЯ Ф3-12ММ</v>
          </cell>
        </row>
        <row r="8805">
          <cell r="B8805" t="str">
            <v>ТРУБКА СЕРПАНТИНОВАЯ</v>
          </cell>
        </row>
        <row r="8806">
          <cell r="B8806" t="str">
            <v>ТРУБКА СТЯГИВ.ДЛЯ ОБЖИМ.СОЕД.</v>
          </cell>
        </row>
        <row r="8807">
          <cell r="B8807" t="str">
            <v>ТРУБКА ТЕРМОИЗОЛИРУЮЩАЯ АРМОФЛЕКС</v>
          </cell>
        </row>
        <row r="8808">
          <cell r="B8808" t="str">
            <v>ТРУБКА ТЕРМОУСАДОЧНАЯ 14ММ</v>
          </cell>
        </row>
        <row r="8809">
          <cell r="B8809" t="str">
            <v>ТРУБКА ТЕРМОУСАДОЧНАЯ 30ММ</v>
          </cell>
        </row>
        <row r="8810">
          <cell r="B8810" t="str">
            <v>ТРУБКА ТЕРМОУСАДОЧНАЯ ТОНКОСТЕН.</v>
          </cell>
        </row>
        <row r="8811">
          <cell r="B8811" t="str">
            <v>ТРУБКА ТЕРМОУСАДОЧНАЯ ТУТ 10ММ</v>
          </cell>
        </row>
        <row r="8812">
          <cell r="B8812" t="str">
            <v>ТРУБКА ТЕРМОУСАДОЧНАЯ ТУТ 18ММ</v>
          </cell>
        </row>
        <row r="8813">
          <cell r="B8813" t="str">
            <v>ТРУБКА ТЕРМОУСАДОЧНАЯ ТУТ 1ММ</v>
          </cell>
        </row>
        <row r="8814">
          <cell r="B8814" t="str">
            <v>ТРУБКА ТЕРМОУСАДОЧНАЯ ТУТ 25ММ</v>
          </cell>
        </row>
        <row r="8815">
          <cell r="B8815" t="str">
            <v>ТРУБКА ТЕРМОУСАДОЧНАЯ ТУТ 30/15</v>
          </cell>
        </row>
        <row r="8816">
          <cell r="B8816" t="str">
            <v>ТРУБКА ТЕРМОУСАДОЧНАЯ ТУТ 3ММ</v>
          </cell>
        </row>
        <row r="8817">
          <cell r="B8817" t="str">
            <v>ТРУБКА ТЕРМОУСАДОЧНАЯ ТУТ 4.8ММ</v>
          </cell>
        </row>
        <row r="8818">
          <cell r="B8818" t="str">
            <v>ТРУБКА ТЕРМОУСАДОЧНАЯ ТУТ 40ММ</v>
          </cell>
        </row>
        <row r="8819">
          <cell r="B8819" t="str">
            <v>ТРУБКА ТЕРМОУСАДОЧНАЯ ТУТ 4ММ</v>
          </cell>
        </row>
        <row r="8820">
          <cell r="B8820" t="str">
            <v>ТРУБКА ТЕРМОУСАДОЧНАЯ ТУТ 50ММ</v>
          </cell>
        </row>
        <row r="8821">
          <cell r="B8821" t="str">
            <v>ТРУБКА ТЕРМОУСАДОЧНАЯ ТУТ 6.4ММ</v>
          </cell>
        </row>
        <row r="8822">
          <cell r="B8822" t="str">
            <v>ТРУБКА ТЕРМОУСАДОЧНАЯ ТУТ 8ММ</v>
          </cell>
        </row>
        <row r="8823">
          <cell r="B8823" t="str">
            <v>ТРУБКА ТЕРМОУСАЖИВАЕМАЯ ТУТ 100/50 НАРЕЗ</v>
          </cell>
        </row>
        <row r="8824">
          <cell r="B8824" t="str">
            <v>ТРУБКА ТЕРМОУСАЖИВАЕМАЯ ТУТ 12/3 НАРЕЗ</v>
          </cell>
        </row>
        <row r="8825">
          <cell r="B8825" t="str">
            <v>ТРУБКА ТЕРМОУСАЖИВАЕМАЯ ТУТ 12/6</v>
          </cell>
        </row>
        <row r="8826">
          <cell r="B8826" t="str">
            <v>ТРУБКА ТЕРМОУСАЖИВАЕМАЯ ТУТ 120/40 НАРЕЗ</v>
          </cell>
        </row>
        <row r="8827">
          <cell r="B8827" t="str">
            <v>ТРУБКА ТЕРМОУСАЖИВАЕМАЯ ТУТ 16/8</v>
          </cell>
        </row>
        <row r="8828">
          <cell r="B8828" t="str">
            <v>ТРУБКА ТЕРМОУСАЖИВАЕМАЯ ТУТ 19/6 НАРЕЗ</v>
          </cell>
        </row>
        <row r="8829">
          <cell r="B8829" t="str">
            <v>ТРУБКА ТЕРМОУСАЖИВАЕМАЯ ТУТ 2/1 НАРЕЗ</v>
          </cell>
        </row>
        <row r="8830">
          <cell r="B8830" t="str">
            <v>ТРУБКА ТЕРМОУСАЖИВАЕМАЯ ТУТ 20/8 НАРЕЗ</v>
          </cell>
        </row>
        <row r="8831">
          <cell r="B8831" t="str">
            <v>ТРУБКА ТЕРМОУСАЖИВАЕМАЯ ТУТ 25/8 НАРЕЗ</v>
          </cell>
        </row>
        <row r="8832">
          <cell r="B8832" t="str">
            <v>ТРУБКА ТЕРМОУСАЖИВАЕМАЯ ТУТ 27/8</v>
          </cell>
        </row>
        <row r="8833">
          <cell r="B8833" t="str">
            <v>ТРУБКА ТЕРМОУСАЖИВАЕМАЯ ТУТ 27/8 НАРЕЗ</v>
          </cell>
        </row>
        <row r="8834">
          <cell r="B8834" t="str">
            <v>ТРУБКА ТЕРМОУСАЖИВАЕМАЯ ТУТ 28/11 НАРЕЗ</v>
          </cell>
        </row>
        <row r="8835">
          <cell r="B8835" t="str">
            <v>ТРУБКА ТЕРМОУСАЖИВАЕМАЯ ТУТ 32/16</v>
          </cell>
        </row>
        <row r="8836">
          <cell r="B8836" t="str">
            <v>ТРУБКА ТЕРМОУСАЖИВАЕМАЯ ТУТ 32/7.5 НАРЕЗ</v>
          </cell>
        </row>
        <row r="8837">
          <cell r="B8837" t="str">
            <v>ТРУБКА ТЕРМОУСАЖИВАЕМАЯ ТУТ 35ММ</v>
          </cell>
        </row>
        <row r="8838">
          <cell r="B8838" t="str">
            <v>ТРУБКА ТЕРМОУСАЖИВАЕМАЯ ТУТ 38/12 НАРЕЗ</v>
          </cell>
        </row>
        <row r="8839">
          <cell r="B8839" t="str">
            <v>ТРУБКА ТЕРМОУСАЖИВАЕМАЯ ТУТ 4/2 НАРЕЗ</v>
          </cell>
        </row>
        <row r="8840">
          <cell r="B8840" t="str">
            <v>ТРУБКА ТЕРМОУСАЖИВАЕМАЯ ТУТ 40/20 НАРЕЗ</v>
          </cell>
        </row>
        <row r="8841">
          <cell r="B8841" t="str">
            <v>ТРУБКА ТЕРМОУСАЖИВАЕМАЯ ТУТ 44/12</v>
          </cell>
        </row>
        <row r="8842">
          <cell r="B8842" t="str">
            <v>ТРУБКА ТЕРМОУСАЖИВАЕМАЯ ТУТ 5 ММ</v>
          </cell>
        </row>
        <row r="8843">
          <cell r="B8843" t="str">
            <v>ТРУБКА ТЕРМОУСАЖИВАЕМАЯ ТУТ 50/16</v>
          </cell>
        </row>
        <row r="8844">
          <cell r="B8844" t="str">
            <v>ТРУБКА ТЕРМОУСАЖИВАЕМАЯ ТУТ 50/16 НАРЕЗ</v>
          </cell>
        </row>
        <row r="8845">
          <cell r="B8845" t="str">
            <v>ТРУБКА ТЕРМОУСАЖИВАЕМАЯ ТУТ 6/3</v>
          </cell>
        </row>
        <row r="8846">
          <cell r="B8846" t="str">
            <v>ТРУБКА ТЕРМОУСАЖИВАЕМАЯ ТУТ 6/3 НАРЕЗ</v>
          </cell>
        </row>
        <row r="8847">
          <cell r="B8847" t="str">
            <v>ТРУБКА ТЕРМОУСАЖИВАЕМАЯ ТУТ 60/30</v>
          </cell>
        </row>
        <row r="8848">
          <cell r="B8848" t="str">
            <v>ТРУБКА ТЕРМОУСАЖИВАЕМАЯ ТУТ 60/30 НАРЕЗ</v>
          </cell>
        </row>
        <row r="8849">
          <cell r="B8849" t="str">
            <v>ТРУБКА ТЕРМОУСАЖИВАЕМАЯ ТУТ 70/26 НАРЕЗ</v>
          </cell>
        </row>
        <row r="8850">
          <cell r="B8850" t="str">
            <v>ТРУБКА ТЕРМОУСАЖИВАЕМАЯ ТУТ 8/4 НАРЕЗ</v>
          </cell>
        </row>
        <row r="8851">
          <cell r="B8851" t="str">
            <v>ТРУБКА ТЕРМОУСАЖИВАЕМАЯ ТУТ 80/40</v>
          </cell>
        </row>
        <row r="8852">
          <cell r="B8852" t="str">
            <v>ТРУБКА ТЕРМОУСАЖИВАЕМАЯ ТУТ 90/36 НАРЕЗ</v>
          </cell>
        </row>
        <row r="8853">
          <cell r="B8853" t="str">
            <v>ТРУБКА ТЕРМОУСАЖИВАЮЩАЯ 10ММ</v>
          </cell>
        </row>
        <row r="8854">
          <cell r="B8854" t="str">
            <v>ТРУБКА ТЕРМОУСАЖИВАЮЩАЯ 16ММ</v>
          </cell>
        </row>
        <row r="8855">
          <cell r="B8855" t="str">
            <v>ТРУБКА ТЕРМОУСАЖИВАЮЩАЯ 25ММ</v>
          </cell>
        </row>
        <row r="8856">
          <cell r="B8856" t="str">
            <v>ТРУБКА ТРЕ 8/6 ДЛЯ ДЕГИДРАТОРА</v>
          </cell>
        </row>
        <row r="8857">
          <cell r="B8857" t="str">
            <v>ТРУБКА ЭЛ.МОНТЕРА</v>
          </cell>
        </row>
        <row r="8858">
          <cell r="B8858" t="str">
            <v>ТРУБКА ЭЛ.МОНТЕРА С ЧАСТОТ.-ИМП.НАБОРОМ</v>
          </cell>
        </row>
        <row r="8859">
          <cell r="B8859" t="str">
            <v>ТРУБОГИБ</v>
          </cell>
        </row>
        <row r="8860">
          <cell r="B8860" t="str">
            <v>ТРУБОРАСШИРИТЕЛЬ</v>
          </cell>
        </row>
        <row r="8861">
          <cell r="B8861" t="str">
            <v>ТРУБОРЕЗ</v>
          </cell>
        </row>
        <row r="8862">
          <cell r="B8862" t="str">
            <v>ТРУБОРЕЗ ДЛЯ ПЭТ</v>
          </cell>
        </row>
        <row r="8863">
          <cell r="B8863" t="str">
            <v>ТРУБОСТОЙКА 2-Х МЕСТНАЯ</v>
          </cell>
        </row>
        <row r="8864">
          <cell r="B8864" t="str">
            <v>ТРУБОСТОЙКА 4-Х МЕСТНАЯ</v>
          </cell>
        </row>
        <row r="8865">
          <cell r="B8865" t="str">
            <v>ТРУБОСТОЙКА ДЛЯ АНТЕННЫ</v>
          </cell>
        </row>
        <row r="8866">
          <cell r="B8866" t="str">
            <v>ТРУБОСТОЙКА С КЕССОНОМ</v>
          </cell>
        </row>
        <row r="8867">
          <cell r="B8867" t="str">
            <v>ТРУБОСТОЙКА ЯРД</v>
          </cell>
        </row>
        <row r="8868">
          <cell r="B8868" t="str">
            <v>ТРЯПКА ДЛЯ УДАЛЕНИЯ ПЫЛИ</v>
          </cell>
        </row>
        <row r="8869">
          <cell r="B8869" t="str">
            <v>ТС ИНТЕГР.ПЛАТФОРМЫ И ВОССТ. БД SW</v>
          </cell>
        </row>
        <row r="8870">
          <cell r="B8870" t="str">
            <v>ТС ИНТЕРФ-В ИНТ.БИЛЛИНГ-Й СИСТ.С SIEBELC</v>
          </cell>
        </row>
        <row r="8871">
          <cell r="B8871" t="str">
            <v>ТС ЛИЦЕНЗИЙ GE SMALLWORLD PNI И FME</v>
          </cell>
        </row>
        <row r="8872">
          <cell r="B8872" t="str">
            <v>ТС СЕРВЕРА МАРШРУТИЗАЦИИ И СУР</v>
          </cell>
        </row>
        <row r="8873">
          <cell r="B8873" t="str">
            <v>ТУАЛЕТ</v>
          </cell>
        </row>
        <row r="8874">
          <cell r="B8874" t="str">
            <v>ТУАЛЕТНАЯ БУМАГА</v>
          </cell>
        </row>
        <row r="8875">
          <cell r="B8875" t="str">
            <v>ТУБУС</v>
          </cell>
        </row>
        <row r="8876">
          <cell r="B8876" t="str">
            <v>ТУМБА Ж/Б</v>
          </cell>
        </row>
        <row r="8877">
          <cell r="B8877" t="str">
            <v>ТУРБО-ДИЗЕЛЬ 10W-40</v>
          </cell>
        </row>
        <row r="8878">
          <cell r="B8878" t="str">
            <v>ТУРБОКОМПРЕССОР ГАЗ-53</v>
          </cell>
        </row>
        <row r="8879">
          <cell r="B8879" t="str">
            <v>ТУРБОКОМПРЕССОР ГУС.ТЯГАЧА</v>
          </cell>
        </row>
        <row r="8880">
          <cell r="B8880" t="str">
            <v>ТУРБОКОМПРЕССОР ДВИГАТ.BF4M1011F(E36DM)</v>
          </cell>
        </row>
        <row r="8881">
          <cell r="B8881" t="str">
            <v>ТУРБОКОМПРЕССОР ЗИЛ-130</v>
          </cell>
        </row>
        <row r="8882">
          <cell r="B8882" t="str">
            <v>ТУРБОКОМПРЕССОР КАМАЗ</v>
          </cell>
        </row>
        <row r="8883">
          <cell r="B8883" t="str">
            <v>ТУРБОКОМПРЕССОР МТЗ</v>
          </cell>
        </row>
        <row r="8884">
          <cell r="B8884" t="str">
            <v>ТУРБОКОМПРЕССОР ПОГРУЗЧ.4081</v>
          </cell>
        </row>
        <row r="8885">
          <cell r="B8885" t="str">
            <v>ТУРНЕ В ПАЛАТОЧНЫЙ ЛАГЕРЬ (КЕМПИНГ)</v>
          </cell>
        </row>
        <row r="8886">
          <cell r="B8886" t="str">
            <v>ТУФЛИ ЖЕНСКИЕ</v>
          </cell>
        </row>
        <row r="8887">
          <cell r="B8887" t="str">
            <v>ТЭЗ К-86/18-2</v>
          </cell>
        </row>
        <row r="8888">
          <cell r="B8888" t="str">
            <v>ТЭН ВОДЯНОЙ 1.5КВТ</v>
          </cell>
        </row>
        <row r="8889">
          <cell r="B8889" t="str">
            <v>ТЭН ВОДЯНОЙ 2.0КВТ</v>
          </cell>
        </row>
        <row r="8890">
          <cell r="B8890" t="str">
            <v>ТЭН ВОДЯНОЙ 2.5КВТ</v>
          </cell>
        </row>
        <row r="8891">
          <cell r="B8891" t="str">
            <v>ТЭН ВОДЯНОЙ 3.0КВТ</v>
          </cell>
        </row>
        <row r="8892">
          <cell r="B8892" t="str">
            <v>ТЭН ВОДЯНОЙ 3.5КВТ</v>
          </cell>
        </row>
        <row r="8893">
          <cell r="B8893" t="str">
            <v>ТЭН ВОДЯНОЙ 4.0КВТ</v>
          </cell>
        </row>
        <row r="8894">
          <cell r="B8894" t="str">
            <v>ТЭН ВОЗДУШНЫЙ 1.0КВТ</v>
          </cell>
        </row>
        <row r="8895">
          <cell r="B8895" t="str">
            <v>ТЭН ВОЗДУШНЫЙ 2.0КВТ</v>
          </cell>
        </row>
        <row r="8896">
          <cell r="B8896" t="str">
            <v>ТЭН ВОЗДУШНЫЙ 3.0КВТ</v>
          </cell>
        </row>
        <row r="8897">
          <cell r="B8897" t="str">
            <v>ТЭН ПОДОГРЕВА 5.360.30.056</v>
          </cell>
        </row>
        <row r="8898">
          <cell r="B8898" t="str">
            <v>ТЭН ПОДОГРЕВА КАРТЕРА 0.6 КВТ</v>
          </cell>
        </row>
        <row r="8899">
          <cell r="B8899" t="str">
            <v>ТЭН ПОДОГРЕВА ОЖ ДЛЯ ДВИГ. BF4M2012С</v>
          </cell>
        </row>
        <row r="8900">
          <cell r="B8900" t="str">
            <v>ТЭН ПОДОГРЕВА ОЖ ДЛЯ ДВИГ. BF6M1015C</v>
          </cell>
        </row>
        <row r="8901">
          <cell r="B8901" t="str">
            <v>ТЭН ПОДОГРЕВА ОЖ ДЛЯ ДВИГ. LDW 1204/B2</v>
          </cell>
        </row>
        <row r="8902">
          <cell r="B8902" t="str">
            <v>ТЭН ЭЛТО</v>
          </cell>
        </row>
        <row r="8903">
          <cell r="B8903" t="str">
            <v>ТЯГА ЛЕВАЯ РУЛЕВ.УПРАВ.ВАЗ-21099</v>
          </cell>
        </row>
        <row r="8904">
          <cell r="B8904" t="str">
            <v>ТЯГА ЛЕВАЯ РУЛЕВ.УПРАВ.ВАЗ-21213</v>
          </cell>
        </row>
        <row r="8905">
          <cell r="B8905" t="str">
            <v>ТЯГА ЛЕВАЯ РУЛЕВ.УПРАВ.УАЗ</v>
          </cell>
        </row>
        <row r="8906">
          <cell r="B8906" t="str">
            <v>ТЯГА ПРАВАЯ РУЛЕВ.УПРАВ.ВАЗ-2107</v>
          </cell>
        </row>
        <row r="8907">
          <cell r="B8907" t="str">
            <v>ТЯГА ПРАВАЯ РУЛЕВ.УПРАВ.ВАЗ-21213</v>
          </cell>
        </row>
        <row r="8908">
          <cell r="B8908" t="str">
            <v>ТЯГА ПРАВАЯ РУЛЕВ.УПРАВ.ВАЗ-2123</v>
          </cell>
        </row>
        <row r="8909">
          <cell r="B8909" t="str">
            <v>ТЯГА ПРАВАЯ РУЛЕВ.УПРАВ.УАЗ</v>
          </cell>
        </row>
        <row r="8910">
          <cell r="B8910" t="str">
            <v>ТЯГА ПРОДОЛЬНАЯ РУЛЕВАЯ ГАЗ-3302</v>
          </cell>
        </row>
        <row r="8911">
          <cell r="B8911" t="str">
            <v>ТЯГА ПРОДОЛЬНАЯ РУЛЕВАЯ ГАЗ-53</v>
          </cell>
        </row>
        <row r="8912">
          <cell r="B8912" t="str">
            <v>ТЯГА ПРОДОЛЬНАЯ РУЛЕВАЯ КАМАЗ</v>
          </cell>
        </row>
        <row r="8913">
          <cell r="B8913" t="str">
            <v>ТЯГА ПРОДОЛЬНАЯ РУЛЕВАЯ МТЗ</v>
          </cell>
        </row>
        <row r="8914">
          <cell r="B8914" t="str">
            <v>ТЯГА ПРОДОЛЬНАЯ РУЛЕВАЯ УАЗ</v>
          </cell>
        </row>
        <row r="8915">
          <cell r="B8915" t="str">
            <v>ТЯГА РУЛЕВАЯ ДЛЯ ЛЕГК.АВТОМ.</v>
          </cell>
        </row>
        <row r="8916">
          <cell r="B8916" t="str">
            <v>ТЯГА СРЕДНЯЯ РУЛЕВ.УПРАВ.ВАЗ-2106</v>
          </cell>
        </row>
        <row r="8917">
          <cell r="B8917" t="str">
            <v>ТЯГА СРЕДНЯЯ РУЛЕВ.УПРАВ.ВАЗ-21099</v>
          </cell>
        </row>
        <row r="8918">
          <cell r="B8918" t="str">
            <v>ТЯГА СРЕДНЯЯ РУЛЕВ.УПРАВ.ВАЗ-21213</v>
          </cell>
        </row>
        <row r="8919">
          <cell r="B8919" t="str">
            <v>ТЯГА СРЕДНЯЯ РУЛЕВ.УПРАВ.ГАЗ-53</v>
          </cell>
        </row>
        <row r="8920">
          <cell r="B8920" t="str">
            <v>ТЯГА СРЕДНЯЯ РУЛЕВ.УПРАВ.ПАЗ-3205</v>
          </cell>
        </row>
        <row r="8921">
          <cell r="B8921" t="str">
            <v>УАЙТ СПИРТ</v>
          </cell>
        </row>
        <row r="8922">
          <cell r="B8922" t="str">
            <v>УАЙТ-СПИРИТ</v>
          </cell>
        </row>
        <row r="8923">
          <cell r="B8923" t="str">
            <v>УВЛАЖНЕНИЕ WIWAR RI800</v>
          </cell>
        </row>
        <row r="8924">
          <cell r="B8924" t="str">
            <v>УВЛАЖНИТЕЛЬ</v>
          </cell>
        </row>
        <row r="8925">
          <cell r="B8925" t="str">
            <v>УГЛЕКИСЛОТА</v>
          </cell>
        </row>
        <row r="8926">
          <cell r="B8926" t="str">
            <v>УГОЛ ВЕРТИК.РЕГУЛИР.Д/КАБ.ЛЕСТНИЧН.ЛОТКА</v>
          </cell>
        </row>
        <row r="8927">
          <cell r="B8927" t="str">
            <v>УГОЛ ВЕРТИКАЛЬНЫЙ 90 ГРАДУСОВ</v>
          </cell>
        </row>
        <row r="8928">
          <cell r="B8928" t="str">
            <v>УГОЛ ВНЕШНИЙ 15*10</v>
          </cell>
        </row>
        <row r="8929">
          <cell r="B8929" t="str">
            <v>УГОЛ ВНЕШНИЙ 25*16</v>
          </cell>
        </row>
        <row r="8930">
          <cell r="B8930" t="str">
            <v>УГОЛ ВНЕШНИЙ В АССОРТИМЕНТЕ</v>
          </cell>
        </row>
        <row r="8931">
          <cell r="B8931" t="str">
            <v>УГОЛ ВНЕШНИЙ К ЛОТКУ 300*50</v>
          </cell>
        </row>
        <row r="8932">
          <cell r="B8932" t="str">
            <v>УГОЛ ВНУТРЕННИЙ 15*10</v>
          </cell>
        </row>
        <row r="8933">
          <cell r="B8933" t="str">
            <v>УГОЛ ВНУТРЕННИЙ 25*16</v>
          </cell>
        </row>
        <row r="8934">
          <cell r="B8934" t="str">
            <v>УГОЛ ВНУТРЕННИЙ В АССОРТИМЕНТЕ</v>
          </cell>
        </row>
        <row r="8935">
          <cell r="B8935" t="str">
            <v>УГОЛ ВНУТРЕННИЙ ДЛЯ КАБЕЛЬНОГО КАНАЛА</v>
          </cell>
        </row>
        <row r="8936">
          <cell r="B8936" t="str">
            <v>УГОЛ ВНУТРЕННИЙ К ЛОТКУ 300*50</v>
          </cell>
        </row>
        <row r="8937">
          <cell r="B8937" t="str">
            <v>УГОЛ ГОРИЗОНТАЛЬНЫЙ 90 ГРАДУСОВ</v>
          </cell>
        </row>
        <row r="8938">
          <cell r="B8938" t="str">
            <v>УГОЛ ДЛЯ КАБЕЛЬНОГО КАНАЛА</v>
          </cell>
        </row>
        <row r="8939">
          <cell r="B8939" t="str">
            <v>УГОЛ НАРУЖНЫЙ ДЛЯ КАБЕЛЬНОГО КАНАЛА</v>
          </cell>
        </row>
        <row r="8940">
          <cell r="B8940" t="str">
            <v>УГОЛ ПЛАВНЫЙ 90 ГРАД К ЛОТКУ</v>
          </cell>
        </row>
        <row r="8941">
          <cell r="B8941" t="str">
            <v>УГОЛОК ДЕКОРАТИВНЫЙ</v>
          </cell>
        </row>
        <row r="8942">
          <cell r="B8942" t="str">
            <v>УГОЛОК ДОПОЛНИТЕЛЬНЫЙ</v>
          </cell>
        </row>
        <row r="8943">
          <cell r="B8943" t="str">
            <v>УГОЛОК МЕТАЛЛИЧЕСКИЙ 1</v>
          </cell>
        </row>
        <row r="8944">
          <cell r="B8944" t="str">
            <v>УГОЛОК МЕТАЛЛИЧЕСКИЙ 2</v>
          </cell>
        </row>
        <row r="8945">
          <cell r="B8945" t="str">
            <v>УГОЛОК НАРУЖНЫЙ ВНУТРЕННИЙ К ПЛИНТУСУ</v>
          </cell>
        </row>
        <row r="8946">
          <cell r="B8946" t="str">
            <v>УГОЛОК ПЛАСТМАССОВЫЙ</v>
          </cell>
        </row>
        <row r="8947">
          <cell r="B8947" t="str">
            <v>УГОЛОК ПЛАСТМАССОВЫЙ 15*10</v>
          </cell>
        </row>
        <row r="8948">
          <cell r="B8948" t="str">
            <v>УГОЛОК ПЛАСТМАССОВЫЙ 25*16</v>
          </cell>
        </row>
        <row r="8949">
          <cell r="B8949" t="str">
            <v>УГОЛОК ПРЯМОЙ Д-32 ММ</v>
          </cell>
        </row>
        <row r="8950">
          <cell r="B8950" t="str">
            <v>УГОЛОК САНТЕХНИЧЕСКИЙ</v>
          </cell>
        </row>
        <row r="8951">
          <cell r="B8951" t="str">
            <v>УГОЛОК САНТЕХНИЧЕСКИЙ D-15,20,25</v>
          </cell>
        </row>
        <row r="8952">
          <cell r="B8952" t="str">
            <v>УГОЛОК СТАЛЬНОЙ</v>
          </cell>
        </row>
        <row r="8953">
          <cell r="B8953" t="str">
            <v>УГОЛОК СТАЛЬНОЙ 40*40</v>
          </cell>
        </row>
        <row r="8954">
          <cell r="B8954" t="str">
            <v>УГОЛОК СТАЛЬНОЙ 45*45</v>
          </cell>
        </row>
        <row r="8955">
          <cell r="B8955" t="str">
            <v>УГОЛОК СТАЛЬНОЙ 50*50*5</v>
          </cell>
        </row>
        <row r="8956">
          <cell r="B8956" t="str">
            <v>УГОЛОК СТАЛЬНОЙ 63*63</v>
          </cell>
        </row>
        <row r="8957">
          <cell r="B8957" t="str">
            <v>УГОЛОК СТАЛЬНОЙ 75*75</v>
          </cell>
        </row>
        <row r="8958">
          <cell r="B8958" t="str">
            <v>УГОЛОК СТАЛЬНОЙ 75*75*5</v>
          </cell>
        </row>
        <row r="8959">
          <cell r="B8959" t="str">
            <v>УГОЛЬ</v>
          </cell>
        </row>
        <row r="8960">
          <cell r="B8960" t="str">
            <v>УГОЛЬ АКТИВИРОВАННЫЙ</v>
          </cell>
        </row>
        <row r="8961">
          <cell r="B8961" t="str">
            <v>УГОЛЬНИК СТОЛЯРНЫЙ</v>
          </cell>
        </row>
        <row r="8962">
          <cell r="B8962" t="str">
            <v>УДЛИНИТЕЛЬ 2,3,4,5,6-ТИ РОЗЕТОЧНЫЙ</v>
          </cell>
        </row>
        <row r="8963">
          <cell r="B8963" t="str">
            <v>УДЛИНИТЕЛЬ 2,3-Х РОЗЕТОЧНЫЙ 5,10М</v>
          </cell>
        </row>
        <row r="8964">
          <cell r="B8964" t="str">
            <v>УДЛИНИТЕЛЬ БЕСПРОВОДНОЙ HDMI</v>
          </cell>
        </row>
        <row r="8965">
          <cell r="B8965" t="str">
            <v>УДЛИНИТЕЛЬ ДЛЯ USB ПОРТА AM-AF</v>
          </cell>
        </row>
        <row r="8966">
          <cell r="B8966" t="str">
            <v>УДЛИНИТЕЛЬ КАЧАЮЩИЙСЯ</v>
          </cell>
        </row>
        <row r="8967">
          <cell r="B8967" t="str">
            <v>УДЛИНИТЕЛЬ ПЕРЕНОСНОЙ ОТ 3 ДО 25М</v>
          </cell>
        </row>
        <row r="8968">
          <cell r="B8968" t="str">
            <v>УДЛИНИТЕЛЬ РОЗЕТОК С СЕТЕВЫМ ФИЛЬТРОМ</v>
          </cell>
        </row>
        <row r="8969">
          <cell r="B8969" t="str">
            <v>УДЛИНИТЕЛЬ ЭЛЕКТРИЧЕСКИЙ 10,20,25,40,50М</v>
          </cell>
        </row>
        <row r="8970">
          <cell r="B8970" t="str">
            <v>УДОБРЕНИЕ</v>
          </cell>
        </row>
        <row r="8971">
          <cell r="B8971" t="str">
            <v>УДОСТОВЕРЕНИЕ</v>
          </cell>
        </row>
        <row r="8972">
          <cell r="B8972" t="str">
            <v>УДОСТОВЕРЕНИЕ БЕЗОПАСНОСТИ ОХРАНЫ ТРУДА</v>
          </cell>
        </row>
        <row r="8973">
          <cell r="B8973" t="str">
            <v>УДОСТОВЕРЕНИЕ О ПРОВЕРКЕ ЗНАНИЙ</v>
          </cell>
        </row>
        <row r="8974">
          <cell r="B8974" t="str">
            <v>УЗЕЛ БАРАБАНА ДЛЯ МФУ FS-1116</v>
          </cell>
        </row>
        <row r="8975">
          <cell r="B8975" t="str">
            <v>УЗЕЛ БАРАБАНА ДЛЯ МФУ FS-1XXX</v>
          </cell>
        </row>
        <row r="8976">
          <cell r="B8976" t="str">
            <v>УЗЕЛ ЗАХВ.В СБОРЕ ADF HP LJ M1522NF MFP</v>
          </cell>
        </row>
        <row r="8977">
          <cell r="B8977" t="str">
            <v>УЗЕЛ КЛАПАННЫЙ №2 ДЛЯ КЛАПАНА ТЕ5</v>
          </cell>
        </row>
        <row r="8978">
          <cell r="B8978" t="str">
            <v>УЗЕЛ КРЕПЛЕНИЯ К ОПОРЕ</v>
          </cell>
        </row>
        <row r="8979">
          <cell r="B8979" t="str">
            <v>УЗЕЛ КРЕПЛЕНИЯ НАТЯЖНОЙ</v>
          </cell>
        </row>
        <row r="8980">
          <cell r="B8980" t="str">
            <v>УЗЕЛ КРЕПЛЕНИЯ ПОДДЕРЖИВАЮЩИЙ</v>
          </cell>
        </row>
        <row r="8981">
          <cell r="B8981" t="str">
            <v>УЗЕЛ КРЕПЛЕНИЯ УК-Н-01</v>
          </cell>
        </row>
        <row r="8982">
          <cell r="B8982" t="str">
            <v>УЗЕЛ КРЕПЛЕНИЯ УК-ОК-01</v>
          </cell>
        </row>
        <row r="8983">
          <cell r="B8983" t="str">
            <v>УЗЕЛ ПОДАЧИ ЛОТКА CANON IR-2016</v>
          </cell>
        </row>
        <row r="8984">
          <cell r="B8984" t="str">
            <v>УЗЕЛ ФОТОБАРАБАНА KYOSERAFS3900DN DK-310</v>
          </cell>
        </row>
        <row r="8985">
          <cell r="B8985" t="str">
            <v>УЗИП SPSB-25/440 КЛАСС В</v>
          </cell>
        </row>
        <row r="8986">
          <cell r="B8986" t="str">
            <v>УЗИП SPSC-E-280 КЛАСС С</v>
          </cell>
        </row>
        <row r="8987">
          <cell r="B8987" t="str">
            <v>УКАЗАТЕЛЬ</v>
          </cell>
        </row>
        <row r="8988">
          <cell r="B8988" t="str">
            <v>УКАЗАТЕЛЬ ВЫСОКОГО НАПРЯЖЕНИЯ-10КВ</v>
          </cell>
        </row>
        <row r="8989">
          <cell r="B8989" t="str">
            <v>УКАЗАТЕЛЬ НАПРЯЖЕНИЯ УВН80</v>
          </cell>
        </row>
        <row r="8990">
          <cell r="B8990" t="str">
            <v>УКАЗАТЕЛЬ НИЗКОГО НАПРЯЖЕНИЯ ПИН-90</v>
          </cell>
        </row>
        <row r="8991">
          <cell r="B8991" t="str">
            <v>УКАЗАТЕЛЬ УРОВНЯ МАСЛА</v>
          </cell>
        </row>
        <row r="8992">
          <cell r="B8992" t="str">
            <v>УКРАШЕНИЕ НОВОГОДНЕЕ</v>
          </cell>
        </row>
        <row r="8993">
          <cell r="B8993" t="str">
            <v>УМЫВАЛЬНИК</v>
          </cell>
        </row>
        <row r="8994">
          <cell r="B8994" t="str">
            <v>УМЫВАЛЬНИК КЕРАМИЧЕСКИЙ</v>
          </cell>
        </row>
        <row r="8995">
          <cell r="B8995" t="str">
            <v>УНИВЕРСАЛ 15W-40</v>
          </cell>
        </row>
        <row r="8996">
          <cell r="B8996" t="str">
            <v>УНИТАЗ</v>
          </cell>
        </row>
        <row r="8997">
          <cell r="B8997" t="str">
            <v>УНИТАЗ КЕРАМИЧЕСКИЙ</v>
          </cell>
        </row>
        <row r="8998">
          <cell r="B8998" t="str">
            <v>УНИТАЗ С БАЧКОМ</v>
          </cell>
        </row>
        <row r="8999">
          <cell r="B8999" t="str">
            <v>УНИФОРМА ДЛЯ РАБОЧИХ</v>
          </cell>
        </row>
        <row r="9000">
          <cell r="B9000" t="str">
            <v>УНИФОРМА ОПЕРАТОРА ЖЕНСКАЯ</v>
          </cell>
        </row>
        <row r="9001">
          <cell r="B9001" t="str">
            <v>УПАКОВКА РЕКЛАМНАЯ</v>
          </cell>
        </row>
        <row r="9002">
          <cell r="B9002" t="str">
            <v>УПЛОТНИТЕЛЬ РЕЗИНОВЫЙ НА ДВЕРИ ШКАФА МАД</v>
          </cell>
        </row>
        <row r="9003">
          <cell r="B9003" t="str">
            <v>УПРАВЛЕНИЕ РУЛЕВОЕ TOYOTA CAMRY</v>
          </cell>
        </row>
        <row r="9004">
          <cell r="B9004" t="str">
            <v>УПРАВЛЕНИЕ РУЛЕВОЕ В СБОРЕ DAMAS</v>
          </cell>
        </row>
        <row r="9005">
          <cell r="B9005" t="str">
            <v>УПРАВЛЕНИЕ РУЛЕВОЕ В СБОРЕ ВАЗ-21099</v>
          </cell>
        </row>
        <row r="9006">
          <cell r="B9006" t="str">
            <v>УПРАВЛЕНИЕ РУЛЕВОЕ В СБОРЕ ВАЗ-21213</v>
          </cell>
        </row>
        <row r="9007">
          <cell r="B9007" t="str">
            <v>УПРАВЛЕНИЕ РУЛЕВОЕ В СБОРЕ ГАЗ-3110</v>
          </cell>
        </row>
        <row r="9008">
          <cell r="B9008" t="str">
            <v>УПРАВЛЕНИЕ РУЛЕВОЕ В СБОРЕ КАМАЗ</v>
          </cell>
        </row>
        <row r="9009">
          <cell r="B9009" t="str">
            <v>УПРАВЛЕНИЕ РУЛЕВОЕ В СБОРЕ ПОГРУЗЧ.ДВ</v>
          </cell>
        </row>
        <row r="9010">
          <cell r="B9010" t="str">
            <v>УПРАВЛЕНИЕ РУЛЕВОЕ В СБОРЕ УАЗ</v>
          </cell>
        </row>
        <row r="9011">
          <cell r="B9011" t="str">
            <v>УПРАВЛЕНИЕ РУЛЕВОЕ ВАЗ-21099</v>
          </cell>
        </row>
        <row r="9012">
          <cell r="B9012" t="str">
            <v>УПРАВЛЕНИЕ РУЛЕВОЕ ВАЗ-21213</v>
          </cell>
        </row>
        <row r="9013">
          <cell r="B9013" t="str">
            <v>УПРАВЛЕНИЕ РУЛЕВОЕ ЛЕГК.АВТ.</v>
          </cell>
        </row>
        <row r="9014">
          <cell r="B9014" t="str">
            <v>УПРАВЛЕНИЕ РУЛЕВОЕ УАЗ</v>
          </cell>
        </row>
        <row r="9015">
          <cell r="B9015" t="str">
            <v>УРНА ДЛЯ МУСОРА</v>
          </cell>
        </row>
        <row r="9016">
          <cell r="B9016" t="str">
            <v>УРНА МЕТАЛЛИЧЕСКАЯ</v>
          </cell>
        </row>
        <row r="9017">
          <cell r="B9017" t="str">
            <v>УРНА ОФИСНАЯ</v>
          </cell>
        </row>
        <row r="9018">
          <cell r="B9018" t="str">
            <v>УРОВЕНЬ</v>
          </cell>
        </row>
        <row r="9019">
          <cell r="B9019" t="str">
            <v>УСИЛИТЕЛЬ</v>
          </cell>
        </row>
        <row r="9020">
          <cell r="B9020" t="str">
            <v>УСИЛИТЕЛЬ ВАКУУМН.ТОРМОЗА DAMAS</v>
          </cell>
        </row>
        <row r="9021">
          <cell r="B9021" t="str">
            <v>УСИЛИТЕЛЬ ВАКУУМН.ТОРМОЗА ВАЗ-2106</v>
          </cell>
        </row>
        <row r="9022">
          <cell r="B9022" t="str">
            <v>УСИЛИТЕЛЬ ВАКУУМН.ТОРМОЗА ВАЗ-21213</v>
          </cell>
        </row>
        <row r="9023">
          <cell r="B9023" t="str">
            <v>УСИЛИТЕЛЬ ВАКУУМН.ТОРМОЗА ГАЗ-3110</v>
          </cell>
        </row>
        <row r="9024">
          <cell r="B9024" t="str">
            <v>УСИЛИТЕЛЬ ВАКУУМН.ТОРМОЗА ГАЗ-31105</v>
          </cell>
        </row>
        <row r="9025">
          <cell r="B9025" t="str">
            <v>УСИЛИТЕЛЬ ВАКУУМН.ТОРМОЗА ГАЗ-3221</v>
          </cell>
        </row>
        <row r="9026">
          <cell r="B9026" t="str">
            <v>УСИЛИТЕЛЬ ВАКУУМН.ТОРМОЗА ГАЗ-3302</v>
          </cell>
        </row>
        <row r="9027">
          <cell r="B9027" t="str">
            <v>УСИЛИТЕЛЬ ВАКУУМН.ТОРМОЗА ГАЗ-3308</v>
          </cell>
        </row>
        <row r="9028">
          <cell r="B9028" t="str">
            <v>УСИЛИТЕЛЬ ВАКУУМН.ТОРМОЗА ГАЗ-53</v>
          </cell>
        </row>
        <row r="9029">
          <cell r="B9029" t="str">
            <v>УСИЛИТЕЛЬ ВАКУУМН.ТОРМОЗА ГАЗ-66</v>
          </cell>
        </row>
        <row r="9030">
          <cell r="B9030" t="str">
            <v>УСИЛИТЕЛЬ ВАКУУМН.ТОРМОЗА УАЗ</v>
          </cell>
        </row>
        <row r="9031">
          <cell r="B9031" t="str">
            <v>УСИЛИТЕЛЬ ДОМОВОЙ AMIGO M 800</v>
          </cell>
        </row>
        <row r="9032">
          <cell r="B9032" t="str">
            <v>УСИЛИТЕЛЬ ДОМОВОЙ LAMBDA PRO 20</v>
          </cell>
        </row>
        <row r="9033">
          <cell r="B9033" t="str">
            <v>УСИЛИТЕЛЬ МАГИCТРАЛЬНЫЙ</v>
          </cell>
        </row>
        <row r="9034">
          <cell r="B9034" t="str">
            <v>УСИЛИТЕЛЬ МАЛОШУМЯЩ. МШУ LNB C-ДИАПАЗОНА</v>
          </cell>
        </row>
        <row r="9035">
          <cell r="B9035" t="str">
            <v>УСИЛИТЕЛЬ МОЩНОСТИ 120ВТ</v>
          </cell>
        </row>
        <row r="9036">
          <cell r="B9036" t="str">
            <v>УСИЛИТЕЛЬ ОПТ. NH2000-VHP1</v>
          </cell>
        </row>
        <row r="9037">
          <cell r="B9037" t="str">
            <v>УСИЛИТЕЛЬ ОПТ. WE1550-EDFA-20</v>
          </cell>
        </row>
        <row r="9038">
          <cell r="B9038" t="str">
            <v>УСИЛИТЕЛЬ ОПТИЧЕСКИЙ</v>
          </cell>
        </row>
        <row r="9039">
          <cell r="B9039" t="str">
            <v>УСЛ ПО ПРОВЕДЕНИЮ ЭКОЛОГИЧЕСКОГО МОНИТ</v>
          </cell>
        </row>
        <row r="9040">
          <cell r="B9040" t="str">
            <v>УСЛ СЕРВИС ОБСЛ ПРЕЦИЗИОЗ.СИСТЕМ КОНДИЦ.</v>
          </cell>
        </row>
        <row r="9041">
          <cell r="B9041" t="str">
            <v>УСЛ. ПО ПОДГ-КЕ ПАСПОРТОВ ОПАСНЫХ ОТХ-В</v>
          </cell>
        </row>
        <row r="9042">
          <cell r="B9042" t="str">
            <v>УСЛ.ГОС.ОРГ.ИНСПЕКЦИИ (ЭНЕРГОНАДЗОР,САН.</v>
          </cell>
        </row>
        <row r="9043">
          <cell r="B9043" t="str">
            <v>УСЛ.ГОС.ТЕХ.ОБСЛЕД.ИЗГ.ТЕХ.ПАСП.НЕДВИЖ.</v>
          </cell>
        </row>
        <row r="9044">
          <cell r="B9044" t="str">
            <v>УСЛ.ИМИДЖЕВОГО ПРОДВИЖ.БРЕНДА НА ИТ РЕС.</v>
          </cell>
        </row>
        <row r="9045">
          <cell r="B9045" t="str">
            <v>УСЛ.КОНСУЛЬТАЦИОННЫЕ В ОБЛ.МЕДИЦИНЫ</v>
          </cell>
        </row>
        <row r="9046">
          <cell r="B9046" t="str">
            <v>УСЛ.КОНСУЛЬТ-НЫЕ ПО ОЦЕНКЕ ДЕЯТЕЛЬНОСТИ</v>
          </cell>
        </row>
        <row r="9047">
          <cell r="B9047" t="str">
            <v>УСЛ.МЕД.ОСВИДЕТЕЛЬСТВОВАНИЯ ВОДИТЕЛЕЙ ТС</v>
          </cell>
        </row>
        <row r="9048">
          <cell r="B9048" t="str">
            <v>УСЛ.МОНИТ.ЗА АВТОТР-МИ СРЕД.ПОСРЕД.СИСТ.</v>
          </cell>
        </row>
        <row r="9049">
          <cell r="B9049" t="str">
            <v>УСЛ.ПО БИБЛИОТЕЧНО-ИНФОРМАЦ.ОБСЛУЖИВАНИЮ</v>
          </cell>
        </row>
        <row r="9050">
          <cell r="B9050" t="str">
            <v>УСЛ.ПО БРОКЕРСКИМ ОПЕРАЦИЯМ С ЦЕН.БУМАГА</v>
          </cell>
        </row>
        <row r="9051">
          <cell r="B9051" t="str">
            <v>УСЛ.ПО ВЗАИМ-ИЮ ПОСРЕДСТВОМ SMS-ТЕХ.</v>
          </cell>
        </row>
        <row r="9052">
          <cell r="B9052" t="str">
            <v>УСЛ.ПО ВНЕДРЕНИЮ/КОНВЕРТАЦИИ ДАННЫХ_БКВ</v>
          </cell>
        </row>
        <row r="9053">
          <cell r="B9053" t="str">
            <v>УСЛ.ПО ВЫП. ОТЧ.ОБ ЕЖЕГ-Й ИНВ-И ПАР.ГАЗ.</v>
          </cell>
        </row>
        <row r="9054">
          <cell r="B9054" t="str">
            <v>УСЛ.ПО ИНТЕГРИРОВАНИЮ ПО И АНАЛОГ-НЫХ СИ</v>
          </cell>
        </row>
        <row r="9055">
          <cell r="B9055" t="str">
            <v>УСЛ.ПО ИСПЫТ.ВЫСОКОВОЛЬТНОГО ОБОРУДОВАНИ</v>
          </cell>
        </row>
        <row r="9056">
          <cell r="B9056" t="str">
            <v>УСЛ.ПО ОБЕСПЕЧЕНИЮ ИНФ-НОЙ БЕЗОПАСНОСТИ</v>
          </cell>
        </row>
        <row r="9057">
          <cell r="B9057" t="str">
            <v>УСЛ.ПО ОПЛОМБИР.ПРИБОРОВ УЧЕТА ТЕПЛ.ЭНЕР</v>
          </cell>
        </row>
        <row r="9058">
          <cell r="B9058" t="str">
            <v>УСЛ.ПО ОПЛОМБИР.ПРИБОРОВ УЧЕТА ЭЛ.ЭНЕРГИ</v>
          </cell>
        </row>
        <row r="9059">
          <cell r="B9059" t="str">
            <v>УСЛ.ПО ОРГ-ЦИИ/ПРОВ-ИЮ КОРПОР./СПОРТ.МЕР</v>
          </cell>
        </row>
        <row r="9060">
          <cell r="B9060" t="str">
            <v>УСЛ.ПО ОЧИСТ.ОТ СНЕГА ЗЕРКАЛ ТАРЕЛКИ НСС</v>
          </cell>
        </row>
        <row r="9061">
          <cell r="B9061" t="str">
            <v>УСЛ.ПО ПОД,СОСТАВЛ.ЭКОЛООТЧЕТ,АНАЛОГ.ДОК</v>
          </cell>
        </row>
        <row r="9062">
          <cell r="B9062" t="str">
            <v>УСЛ.ПО ПОЛЬЗОВАНИЮ ПРОГРАМ.ПРОДУКТАМИ</v>
          </cell>
        </row>
        <row r="9063">
          <cell r="B9063" t="str">
            <v>УСЛ.ПО ПРЕД-НИЮ ВЫЧИСЛИТЕЛЬНЫХ МОЩНОСТЕЙ</v>
          </cell>
        </row>
        <row r="9064">
          <cell r="B9064" t="str">
            <v>УСЛ.ПО ПРЕД-НИЮ ДОСТУПА К ИНФ-НЫМ РЕСУРС</v>
          </cell>
        </row>
        <row r="9065">
          <cell r="B9065" t="str">
            <v>УСЛ.ПО ПР-ИЮ И РАЗРАБ.СТРУКТУРИР-Х КАБ.С</v>
          </cell>
        </row>
        <row r="9066">
          <cell r="B9066" t="str">
            <v>УСЛ.ПО ПРОВЕД.МАРКЕТ.КОМ-ИЙ И ДР.РЕКЛАМН</v>
          </cell>
        </row>
        <row r="9067">
          <cell r="B9067" t="str">
            <v>УСЛ.ПО ПРОЕКТИРОВАНИЮ АРХИТЕКТУРЫ ИТ СИС</v>
          </cell>
        </row>
        <row r="9068">
          <cell r="B9068" t="str">
            <v>УСЛ.ПО ПРОЕКТ-Ю ОЦЕНКИ ВОЗДЕЙСТ.НА ОКР.С</v>
          </cell>
        </row>
        <row r="9069">
          <cell r="B9069" t="str">
            <v>УСЛ.ПО РАСПРОСТ.ЛИСТ.И ДР.РЕКЛАМ.МАТЕРИА</v>
          </cell>
        </row>
        <row r="9070">
          <cell r="B9070" t="str">
            <v>УСЛ.ПО СЕРВИТУТУ ЗЕМЕЛЬНЫХ УЧАСТКОВ</v>
          </cell>
        </row>
        <row r="9071">
          <cell r="B9071" t="str">
            <v>УСЛ.ПО ТЕХ.ОБСЛ.СЕТЕЙ И ОБОРУД.СВЯЗИ</v>
          </cell>
        </row>
        <row r="9072">
          <cell r="B9072" t="str">
            <v>УСЛ.ПО ТЕХ.ОБСЛУЖИВАНИЮ ЭЛЕКТРООБОРУД.</v>
          </cell>
        </row>
        <row r="9073">
          <cell r="B9073" t="str">
            <v>УСЛ.ПО ТО ГАЗ.УСТАНОВОК,ГАЗОПРОВОДОВ</v>
          </cell>
        </row>
        <row r="9074">
          <cell r="B9074" t="str">
            <v>УСЛ.ПРАЧ. ПО СТИРКЕ ТЕКСТИЛ.ИЗДЕЛИЙ ПРОЧ</v>
          </cell>
        </row>
        <row r="9075">
          <cell r="B9075" t="str">
            <v>УСЛ.ТЕХНИЧЕКОГО И ПРОФЕССИОНАЛ.ОБРАЗ-НИЯ</v>
          </cell>
        </row>
        <row r="9076">
          <cell r="B9076" t="str">
            <v>УСЛУГА CЕРВИС ПЕЧАТИ</v>
          </cell>
        </row>
        <row r="9077">
          <cell r="B9077" t="str">
            <v>УСЛУГА GPS-МОНИТОРИНГА</v>
          </cell>
        </row>
        <row r="9078">
          <cell r="B9078" t="str">
            <v>УСЛУГА АРТИСТОВ</v>
          </cell>
        </row>
        <row r="9079">
          <cell r="B9079" t="str">
            <v>УСЛУГА ПО ОБСЛ. ЗЕЛЕНЫХ НАСАЖДЕНИ</v>
          </cell>
        </row>
        <row r="9080">
          <cell r="B9080" t="str">
            <v>УСЛУГА ПО ОРГАНИЗАЦИИ ПИТАНИЯ</v>
          </cell>
        </row>
        <row r="9081">
          <cell r="B9081" t="str">
            <v>УСЛУГА ПО СПЕЦИАЛЬНОМУ ЗАКАЗУ</v>
          </cell>
        </row>
        <row r="9082">
          <cell r="B9082" t="str">
            <v>УСЛУГА ПОДДЕРЖКИ СЕРВИСА SMS-ИНФОРМИР-Я</v>
          </cell>
        </row>
        <row r="9083">
          <cell r="B9083" t="str">
            <v>УСЛУГА СПУТНИКОВОЙ СВЯЗИ</v>
          </cell>
        </row>
        <row r="9084">
          <cell r="B9084" t="str">
            <v>УСЛУГА ТАНЦЕВАЛЬНЫХ  КОЛЛЕКТИВОВ</v>
          </cell>
        </row>
        <row r="9085">
          <cell r="B9085" t="str">
            <v>УСЛУГИ GPS-МОНИТОРИНГА ТРАН.СРЕДСТВ</v>
          </cell>
        </row>
        <row r="9086">
          <cell r="B9086" t="str">
            <v>УСЛУГИ АКТУАРИЕВ (АКТУАРНЫЕ РАСЧЕТЫ)</v>
          </cell>
        </row>
        <row r="9087">
          <cell r="B9087" t="str">
            <v>УСЛУГИ АНДЕРРАЙТИНГОВЫЕ</v>
          </cell>
        </row>
        <row r="9088">
          <cell r="B9088" t="str">
            <v>УСЛУГИ АУДИТОРСКИЕ</v>
          </cell>
        </row>
        <row r="9089">
          <cell r="B9089" t="str">
            <v>УСЛУГИ В ОБЛАСТИ ОБРАЗОВАНИЯ/ОБУЧЕНИЯ</v>
          </cell>
        </row>
        <row r="9090">
          <cell r="B9090" t="str">
            <v>УСЛУГИ ДЕПОЗИТАРИЯ ЦЕННЫХ БУМАГ</v>
          </cell>
        </row>
        <row r="9091">
          <cell r="B9091" t="str">
            <v>УСЛУГИ ДРУГОЙ СВЯЗИ (ПЕЙД., ТРАНК.И ПР.)</v>
          </cell>
        </row>
        <row r="9092">
          <cell r="B9092" t="str">
            <v>УСЛУГИ ЗВУКОЗАПИСИ</v>
          </cell>
        </row>
        <row r="9093">
          <cell r="B9093" t="str">
            <v>УСЛУГИ ИНКАССАТОРСКИЕ</v>
          </cell>
        </row>
        <row r="9094">
          <cell r="B9094" t="str">
            <v>УСЛУГИ ИНФ.СИСТ.ЭЛ.ТОРГОВ ПРОДАЖ.ИМУЩ.</v>
          </cell>
        </row>
        <row r="9095">
          <cell r="B9095" t="str">
            <v>УСЛУГИ ИНФОРМАЦИОННЫЕ</v>
          </cell>
        </row>
        <row r="9096">
          <cell r="B9096" t="str">
            <v>УСЛУГИ ИНФРАСТРУКТУРЫ ЦОД</v>
          </cell>
        </row>
        <row r="9097">
          <cell r="B9097" t="str">
            <v>УСЛУГИ КАБЕЛЬНОГО ТЕЛЕВИДЕНИЯ</v>
          </cell>
        </row>
        <row r="9098">
          <cell r="B9098" t="str">
            <v>УСЛУГИ КАТЕГОРИЙНОГО УПРАВЛЕН. ЗАКУПКАМИ</v>
          </cell>
        </row>
        <row r="9099">
          <cell r="B9099" t="str">
            <v>УСЛУГИ КОНСАЛТИНГОВЫЕ</v>
          </cell>
        </row>
        <row r="9100">
          <cell r="B9100" t="str">
            <v>УСЛУГИ КОНСУЛЬТ.ПО ВОПРОСАМ УПР.ТРУД.РЕС</v>
          </cell>
        </row>
        <row r="9101">
          <cell r="B9101" t="str">
            <v>УСЛУГИ КСК</v>
          </cell>
        </row>
        <row r="9102">
          <cell r="B9102" t="str">
            <v>УСЛУГИ КУРЬЕРСКОЙ ПОЧТЫ ВНУТРИ СТРАНЫ</v>
          </cell>
        </row>
        <row r="9103">
          <cell r="B9103" t="str">
            <v>УСЛУГИ ЛЕЧЕБНОЙ ФИЗИЧЕСКОЙ КУЛЬТУРЫ(ЛФК)</v>
          </cell>
        </row>
        <row r="9104">
          <cell r="B9104" t="str">
            <v>УСЛУГИ МАРКЕТ-МЕЙКЕРА</v>
          </cell>
        </row>
        <row r="9105">
          <cell r="B9105" t="str">
            <v>УСЛУГИ МАССАЖИСТА</v>
          </cell>
        </row>
        <row r="9106">
          <cell r="B9106" t="str">
            <v>УСЛУГИ МЕТЕОСЛУЖБЫ</v>
          </cell>
        </row>
        <row r="9107">
          <cell r="B9107" t="str">
            <v>УСЛУГИ НЕЗАВИСИМОГО ОЦЕНЩИКА</v>
          </cell>
        </row>
        <row r="9108">
          <cell r="B9108" t="str">
            <v>УСЛУГИ НОТАРИАЛЬНЫЕ</v>
          </cell>
        </row>
        <row r="9109">
          <cell r="B9109" t="str">
            <v>УСЛУГИ ОРГАНИЗАЦИЙ ПО ЗАЩИТЕ ОКР.СРЕДЫ</v>
          </cell>
        </row>
        <row r="9110">
          <cell r="B9110" t="str">
            <v>УСЛУГИ ОРГ-ИИ ПЕРЕДАЧИ ОБОРУД. НА РЕМОНТ</v>
          </cell>
        </row>
        <row r="9111">
          <cell r="B9111" t="str">
            <v>УСЛУГИ ПЛАТНОЙ ДОРОГИ</v>
          </cell>
        </row>
        <row r="9112">
          <cell r="B9112" t="str">
            <v>УСЛУГИ ПО DIRECT MAIL</v>
          </cell>
        </row>
        <row r="9113">
          <cell r="B9113" t="str">
            <v>УСЛУГИ ПО АКТУАЛИЗАЦИИ ЕНС ТРУ</v>
          </cell>
        </row>
        <row r="9114">
          <cell r="B9114" t="str">
            <v>УСЛУГИ ПО АНАЛИЗУ И ОБРАБОТКЕ ДАННЫХ</v>
          </cell>
        </row>
        <row r="9115">
          <cell r="B9115" t="str">
            <v>УСЛУГИ ПО АРЕНДЕ ОФИСНОЙ ОРГТЕХНИКИ</v>
          </cell>
        </row>
        <row r="9116">
          <cell r="B9116" t="str">
            <v>УСЛУГИ ПО АТТЕСТАЦИИ РАБОТНИКОВ</v>
          </cell>
        </row>
        <row r="9117">
          <cell r="B9117" t="str">
            <v>УСЛУГИ ПО АУТСТАФФИНГУ ПЕРСОНАЛА</v>
          </cell>
        </row>
        <row r="9118">
          <cell r="B9118" t="str">
            <v>УСЛУГИ ПО ВАКЦИНАЦИИ ПРОТИВ ГРИППА</v>
          </cell>
        </row>
        <row r="9119">
          <cell r="B9119" t="str">
            <v>УСЛУГИ ПО ВЗЫСКАНИЮ ЗАДОЛЖЕННОСТИ</v>
          </cell>
        </row>
        <row r="9120">
          <cell r="B9120" t="str">
            <v>УСЛУГИ ПО ВНЕДРЕНИЮ ПО</v>
          </cell>
        </row>
        <row r="9121">
          <cell r="B9121" t="str">
            <v>УСЛУГИ ПО ВНЕДРЕНИЮ/КОНВЕРТАЦИИ ДАННЫХ</v>
          </cell>
        </row>
        <row r="9122">
          <cell r="B9122" t="str">
            <v>УСЛУГИ ПО ВЫЕЗДНОМУ ОБСЛ. (КЕЙТЕРИНГ)</v>
          </cell>
        </row>
        <row r="9123">
          <cell r="B9123" t="str">
            <v>УСЛУГИ ПО ГАЗИФИКАЦИИ</v>
          </cell>
        </row>
        <row r="9124">
          <cell r="B9124" t="str">
            <v>УСЛУГИ ПО ДИЗАЙНУ ИНТЕРЬЕР.ДЛЯ ОФИЦ.МЕР.</v>
          </cell>
        </row>
        <row r="9125">
          <cell r="B9125" t="str">
            <v>УСЛУГИ ПО ДОСТУПУ К ЦБДАН</v>
          </cell>
        </row>
        <row r="9126">
          <cell r="B9126" t="str">
            <v>УСЛУГИ ПО ЗАХОРОНЕНИЮ ОТХОДОВ</v>
          </cell>
        </row>
        <row r="9127">
          <cell r="B9127" t="str">
            <v>УСЛУГИ ПО ИЗГОТ.СИСТЕМЫ АНТИОБЛЕДЕНЕНИЯ</v>
          </cell>
        </row>
        <row r="9128">
          <cell r="B9128" t="str">
            <v>УСЛУГИ ПО ИЗГОТОВ- САНИТАРНЫХ ПАСПОРТОВ</v>
          </cell>
        </row>
        <row r="9129">
          <cell r="B9129" t="str">
            <v>УСЛУГИ ПО ИЗГОТОВ.ТАБЛИЧЕК С ЛОГОТИПОМ</v>
          </cell>
        </row>
        <row r="9130">
          <cell r="B9130" t="str">
            <v>УСЛУГИ ПО ИСПЫТАНИЮ КАБЕЛЬНОЙ ПРОДУКЦИИ</v>
          </cell>
        </row>
        <row r="9131">
          <cell r="B9131" t="str">
            <v>УСЛУГИ ПО КАЛИБРОВКЕ ЕМКОСТЕЙ</v>
          </cell>
        </row>
        <row r="9132">
          <cell r="B9132" t="str">
            <v>УСЛУГИ ПО КАЛИБРОВКЕ СРЕДСТВ ИЗМЕРЕНИЙ</v>
          </cell>
        </row>
        <row r="9133">
          <cell r="B9133" t="str">
            <v>УСЛУГИ ПО КОМПЛЕК.ОБСЛУЖИВАНИЮ ОБЪЕКТОВ</v>
          </cell>
        </row>
        <row r="9134">
          <cell r="B9134" t="str">
            <v>УСЛУГИ ПО КОРРЕКТИРОВКЕ СХЕМ ПРОКЛАДКИ</v>
          </cell>
        </row>
        <row r="9135">
          <cell r="B9135" t="str">
            <v>УСЛУГИ ПО ЛИЗИНГУ ФИНАНСОВОМУ</v>
          </cell>
        </row>
        <row r="9136">
          <cell r="B9136" t="str">
            <v>УСЛУГИ ПО ЛИСТИНГУ</v>
          </cell>
        </row>
        <row r="9137">
          <cell r="B9137" t="str">
            <v>УСЛУГИ ПО МАРКЕТИНГОВЫМ КОНСУЛЬТАЦИЯМ</v>
          </cell>
        </row>
        <row r="9138">
          <cell r="B9138" t="str">
            <v>УСЛУГИ ПО МОНИТОРИНГУ ПРОБ ВОЗДУХА</v>
          </cell>
        </row>
        <row r="9139">
          <cell r="B9139" t="str">
            <v>УСЛУГИ ПО МЫТЬЮ ОКОН,ФАСАДОВ ЗДАНИЯ</v>
          </cell>
        </row>
        <row r="9140">
          <cell r="B9140" t="str">
            <v>УСЛУГИ ПО ОБЕСПЕЧ.ГОС-Х И ОБЩ-Х МЕРОПР.</v>
          </cell>
        </row>
        <row r="9141">
          <cell r="B9141" t="str">
            <v>УСЛУГИ ПО ОБНОВЛЕНИЮ ПРОГР. ОБЕСПЕЧЕНИЯ</v>
          </cell>
        </row>
        <row r="9142">
          <cell r="B9142" t="str">
            <v>УСЛУГИ ПО ОБРАБОТКЕ ДЕРЕВЬЕВ</v>
          </cell>
        </row>
        <row r="9143">
          <cell r="B9143" t="str">
            <v>УСЛУГИ ПО ОБРАБОТКЕ САЙТОВ В ИНТЕРНЕТЕ</v>
          </cell>
        </row>
        <row r="9144">
          <cell r="B9144" t="str">
            <v>УСЛУГИ ПО ОПЛОМБИРОВАНИЮ ПРИБОРОВ УЧЕТА</v>
          </cell>
        </row>
        <row r="9145">
          <cell r="B9145" t="str">
            <v>УСЛУГИ ПО ОПР-Ю ЦД ПО ТОВАРУ</v>
          </cell>
        </row>
        <row r="9146">
          <cell r="B9146" t="str">
            <v>УСЛУГИ ПО ОРГАНИЗАЦИИ ЦЕПИ ПОСТАВОК ТМЦ</v>
          </cell>
        </row>
        <row r="9147">
          <cell r="B9147" t="str">
            <v>УСЛУГИ ПО ОСВИДЕТЕЛЬСТВОВАНИЮ ОГНЕТУШИТ.</v>
          </cell>
        </row>
        <row r="9148">
          <cell r="B9148" t="str">
            <v>УСЛУГИ ПО ОСУЩЕСТВЛЕНИЮ НАЛОГООБЛОЖЕНИЯ</v>
          </cell>
        </row>
        <row r="9149">
          <cell r="B9149" t="str">
            <v>УСЛУГИ ПО ОТКАЧКЕ СЕПТИКА</v>
          </cell>
        </row>
        <row r="9150">
          <cell r="B9150" t="str">
            <v>УСЛУГИ ПО ОФОРМЛЕНИЮ ДОКУМ.НА ВОДОПОЛЬЗ.</v>
          </cell>
        </row>
        <row r="9151">
          <cell r="B9151" t="str">
            <v>УСЛУГИ ПО ОЦЕНКЕ РИСКА И УЩЕРБА</v>
          </cell>
        </row>
        <row r="9152">
          <cell r="B9152" t="str">
            <v>УСЛУГИ ПО ПАСПОРТИЗАЦИИ/ИНВЕНТАРИЗАЦИИ</v>
          </cell>
        </row>
        <row r="9153">
          <cell r="B9153" t="str">
            <v>УСЛУГИ ПО ПЕРЕВОЗКЕ ГРУЗОВ АВТО.ТРАНСП.</v>
          </cell>
        </row>
        <row r="9154">
          <cell r="B9154" t="str">
            <v>УСЛУГИ ПО ПЕРЕВОЗКЕ ГРУЗОВ С ЖД.</v>
          </cell>
        </row>
        <row r="9155">
          <cell r="B9155" t="str">
            <v>УСЛУГИ ПО ПЕРЕМЕЩЕНИЮ СОТРУДНИКОВ</v>
          </cell>
        </row>
        <row r="9156">
          <cell r="B9156" t="str">
            <v>УСЛУГИ ПО ПОДАЧЕ ПИТЬЕВОЙ ВОДЫ</v>
          </cell>
        </row>
        <row r="9157">
          <cell r="B9157" t="str">
            <v>УСЛУГИ ПО ПОДГОТОВКЕ ОТЧЕТА В РАМКАХ ПЭК</v>
          </cell>
        </row>
        <row r="9158">
          <cell r="B9158" t="str">
            <v>УСЛУГИ ПО ПОДГОТОВКЕ ОТЧЕТОВ</v>
          </cell>
        </row>
        <row r="9159">
          <cell r="B9159" t="str">
            <v>УСЛУГИ ПО ПОДПИСКЕ НА ИНФОРМАЦИОН.ЛЕНТЫ</v>
          </cell>
        </row>
        <row r="9160">
          <cell r="B9160" t="str">
            <v>УСЛУГИ ПО ПОЛУЧЕНИЮ ЛИЦЕНЗИЙ</v>
          </cell>
        </row>
        <row r="9161">
          <cell r="B9161" t="str">
            <v>УСЛУГИ ПО ПРЕДОСТ. ДОСТУПА К ИТ РЕСУСРАМ</v>
          </cell>
        </row>
        <row r="9162">
          <cell r="B9162" t="str">
            <v>УСЛУГИ ПО ПРЕДОСТАВЛЕНИЮ ВИДЕОКОНФЕРЕНЦС</v>
          </cell>
        </row>
        <row r="9163">
          <cell r="B9163" t="str">
            <v>УСЛУГИ ПО ПРЕДОСТАВЛЕНИЮ ДОСТУПА В ИСЭЗ</v>
          </cell>
        </row>
        <row r="9164">
          <cell r="B9164" t="str">
            <v>УСЛУГИ ПО ПРЕДОСТАВЛЕНИЮ ИНФОРМАЦИИ</v>
          </cell>
        </row>
        <row r="9165">
          <cell r="B9165" t="str">
            <v>УСЛУГИ ПО ПРЕДОСТАВЛЕНИЮ ЛИЦЕНЗИЙ</v>
          </cell>
        </row>
        <row r="9166">
          <cell r="B9166" t="str">
            <v>УСЛУГИ ПО ПРЕДОСТАВЛЕНИЮ ПЕРСОНАЛА</v>
          </cell>
        </row>
        <row r="9167">
          <cell r="B9167" t="str">
            <v>УСЛУГИ ПО ПРЕДОСТАВЛЕНИЮ ПТ В ПОЛЬЗОВАНИ</v>
          </cell>
        </row>
        <row r="9168">
          <cell r="B9168" t="str">
            <v>УСЛУГИ ПО ПРЕДОСТАВЛЕНИЮ ЦМЗ</v>
          </cell>
        </row>
        <row r="9169">
          <cell r="B9169" t="str">
            <v>УСЛУГИ ПО ПРЕДОСТАВЛЕНИЮ ЭЦП</v>
          </cell>
        </row>
        <row r="9170">
          <cell r="B9170" t="str">
            <v>УСЛУГИ ПО ПРОВЕДЕНИЮ ГОС.ЭКСПЕРТИЗЫ</v>
          </cell>
        </row>
        <row r="9171">
          <cell r="B9171" t="str">
            <v>УСЛУГИ ПО ПРОВЕДЕНИЮ МЕРОПРИЯТИЙ</v>
          </cell>
        </row>
        <row r="9172">
          <cell r="B9172" t="str">
            <v>УСЛУГИ ПО ПРОВЕДЕНИЮ ОПРОСА</v>
          </cell>
        </row>
        <row r="9173">
          <cell r="B9173" t="str">
            <v>УСЛУГИ ПО ПРОВЕДЕНИЮ ПРАЗДНИКА</v>
          </cell>
        </row>
        <row r="9174">
          <cell r="B9174" t="str">
            <v>УСЛУГИ ПО ПРОВЕДЕНИЮ ПЦР</v>
          </cell>
        </row>
        <row r="9175">
          <cell r="B9175" t="str">
            <v>УСЛУГИ ПО ПРОВЕДЕНИЮ ЭНЕРГЕТИЧ.АУДИТА</v>
          </cell>
        </row>
        <row r="9176">
          <cell r="B9176" t="str">
            <v>УСЛУГИ ПО ПРОДЛЕНИЮ ЛИЦЕНЗИЙ НА ПО</v>
          </cell>
        </row>
        <row r="9177">
          <cell r="B9177" t="str">
            <v>УСЛУГИ ПО ПРОЕЗДУ (ПО НОРМЕ)</v>
          </cell>
        </row>
        <row r="9178">
          <cell r="B9178" t="str">
            <v>УСЛУГИ ПО ПРОЕЗДУ ПРИ ПОДГОТОВКЕ КАДРОВ</v>
          </cell>
        </row>
        <row r="9179">
          <cell r="B9179" t="str">
            <v>УСЛУГИ ПО ПРОМЫВКЕ СЕТЕЙ КАНАЛИЗАЦИИ</v>
          </cell>
        </row>
        <row r="9180">
          <cell r="B9180" t="str">
            <v>УСЛУГИ ПО РАЗМЕЩЕНИЮ ИНФОРМ.В ОБЩ.ТРАНСП</v>
          </cell>
        </row>
        <row r="9181">
          <cell r="B9181" t="str">
            <v>УСЛУГИ ПО РАЗМЕЩЕНИЮ ОБЪЯВЛЕНИЙ В СМИ</v>
          </cell>
        </row>
        <row r="9182">
          <cell r="B9182" t="str">
            <v>УСЛУГИ ПО РАЗМЕЩЕНИЮ РЕКЛАМЫ В ИНТЕРНЕТЕ</v>
          </cell>
        </row>
        <row r="9183">
          <cell r="B9183" t="str">
            <v>УСЛУГИ ПО РАЗРАБ.НОРМАТИВ.ДОКУМЕНТАЦИИ</v>
          </cell>
        </row>
        <row r="9184">
          <cell r="B9184" t="str">
            <v>УСЛУГИ ПО РАЗРАБОТКЕ ДИЗАЙНА ОТЧЕТА</v>
          </cell>
        </row>
        <row r="9185">
          <cell r="B9185" t="str">
            <v>УСЛУГИ ПО РАЗРАБОТКЕ ДОКУМЕНТОВ</v>
          </cell>
        </row>
        <row r="9186">
          <cell r="B9186" t="str">
            <v>УСЛУГИ ПО РАЗРАБОТКЕ ПО</v>
          </cell>
        </row>
        <row r="9187">
          <cell r="B9187" t="str">
            <v>УСЛУГИ ПО РАЗРАБОТКЕ ТЕХНИЧ.ДОКУМЕНТАЦИИ</v>
          </cell>
        </row>
        <row r="9188">
          <cell r="B9188" t="str">
            <v>УСЛУГИ ПО РЕГИСТРАЦИИ DUNS НОМЕРА</v>
          </cell>
        </row>
        <row r="9189">
          <cell r="B9189" t="str">
            <v>УСЛУГИ ПО СЕРВИCНОМУ ОБСЛУЖИВАНИЮ ДГА</v>
          </cell>
        </row>
        <row r="9190">
          <cell r="B9190" t="str">
            <v>УСЛУГИ ПО СЕРВИCНОМУ ОБСЛУЖИВАНИЮ ЭПУ</v>
          </cell>
        </row>
        <row r="9191">
          <cell r="B9191" t="str">
            <v>УСЛУГИ ПО СЕРТИФИКАЦИИ СМК (СТАНДАРТ ИСО</v>
          </cell>
        </row>
        <row r="9192">
          <cell r="B9192" t="str">
            <v>УСЛУГИ ПО СКС</v>
          </cell>
        </row>
        <row r="9193">
          <cell r="B9193" t="str">
            <v>УСЛУГИ ПО СОДЕРЖАНИЮ ЗДАНИЙ</v>
          </cell>
        </row>
        <row r="9194">
          <cell r="B9194" t="str">
            <v>УСЛУГИ ПО СУХОЙ ЧИСТКЕ ЖАЛЮЗИ</v>
          </cell>
        </row>
        <row r="9195">
          <cell r="B9195" t="str">
            <v>УСЛУГИ ПО ТЕХ. СОПР. КАРТЫ МОН-ГА МС</v>
          </cell>
        </row>
        <row r="9196">
          <cell r="B9196" t="str">
            <v>УСЛУГИ ПО ТЕХОБСЛУЖ СИСТЕМЫ ВОДОСНАБЖЕНИ</v>
          </cell>
        </row>
        <row r="9197">
          <cell r="B9197" t="str">
            <v>УСЛУГИ ПО ТО ХОДОВОЙ ЧАСТИ ЛЕГК. ТС</v>
          </cell>
        </row>
        <row r="9198">
          <cell r="B9198" t="str">
            <v>УСЛУГИ ПО ТОНИРОВКЕ СТЕКОЛ</v>
          </cell>
        </row>
        <row r="9199">
          <cell r="B9199" t="str">
            <v>УСЛУГИ ПО УБОРКЕ ПОМЕЩЕНИЙ</v>
          </cell>
        </row>
        <row r="9200">
          <cell r="B9200" t="str">
            <v>УСЛУГИ ПО УДАЛЕНИЮ ОПАСНЫХ ОТХ/ИМУЩ/МАТЕ</v>
          </cell>
        </row>
        <row r="9201">
          <cell r="B9201" t="str">
            <v>УСЛУГИ ПО УПРАВЛЕНИЮ IT-ИНФРАСТРУКТУРОЙ 1</v>
          </cell>
        </row>
        <row r="9202">
          <cell r="B9202" t="str">
            <v>УСЛУГИ ПО УПРАВЛЕНИЮ IT-ИНФРАСТРУКТУРОЙ 2</v>
          </cell>
        </row>
        <row r="9203">
          <cell r="B9203" t="str">
            <v>УСЛУГИ ПО УСТАНОВКЕ И НАСТРОЙКЕ ПО</v>
          </cell>
        </row>
        <row r="9204">
          <cell r="B9204" t="str">
            <v>УСЛУГИ ПО УСТАНОВКЕ ЭНЕРГЕТ.ОБОРУДОВАНИЯ</v>
          </cell>
        </row>
        <row r="9205">
          <cell r="B9205" t="str">
            <v>УСЛУГИ ПО УХОДУ ЗА РАСТЕНИЯМИ</v>
          </cell>
        </row>
        <row r="9206">
          <cell r="B9206" t="str">
            <v>УСЛУГИ ПО УХОДУ ЗА РЫБАМИ</v>
          </cell>
        </row>
        <row r="9207">
          <cell r="B9207" t="str">
            <v>УСЛУГИ ПО ФИНАНСОВЫМ КОНСУЛЬТАЦИЯМ</v>
          </cell>
        </row>
        <row r="9208">
          <cell r="B9208" t="str">
            <v>УСЛУГИ ПО ФОТО/ВИДЕОСЪЕМКЕ</v>
          </cell>
        </row>
        <row r="9209">
          <cell r="B9209" t="str">
            <v>УСЛУГИ ПО ХРАНЕНИЮ И ОФОРМЛЕНИЮ ДОК-ТОВ</v>
          </cell>
        </row>
        <row r="9210">
          <cell r="B9210" t="str">
            <v>УСЛУГИ ПО ЧИСТКЕ КОВРОВЫХ ИЗДЕЛИЙ</v>
          </cell>
        </row>
        <row r="9211">
          <cell r="B9211" t="str">
            <v>УСЛУГИ ПО ЭСТЕТИЧЕСКОМУ ОФОРМЛ. ЗДАНИЯ</v>
          </cell>
        </row>
        <row r="9212">
          <cell r="B9212" t="str">
            <v>УСЛУГИ ПОГРУЗОЧНО-РАЗГРУЗОЧНЫХ РАБОТ</v>
          </cell>
        </row>
        <row r="9213">
          <cell r="B9213" t="str">
            <v>УСЛУГИ ПОДКЛЮЧЕНИЯ/ОТКЛЮЧЕНИЯ ЭЛ.ЭНЕРГИИ</v>
          </cell>
        </row>
        <row r="9214">
          <cell r="B9214" t="str">
            <v>УСЛУГИ ПРАЧЕЧНОЙ</v>
          </cell>
        </row>
        <row r="9215">
          <cell r="B9215" t="str">
            <v>УСЛУГИ ПРЕДСТАВИТЕЛЬСТВА В ГОС.ОРГАНАХ</v>
          </cell>
        </row>
        <row r="9216">
          <cell r="B9216" t="str">
            <v>УСЛУГИ ПРЕДСТАВИТЕЛЯ ДЕРЖАТЕЛЕЙ ЦЕННЫХ Б</v>
          </cell>
        </row>
        <row r="9217">
          <cell r="B9217" t="str">
            <v>УСЛУГИ РЕГИСТРАТОРА ЦЕННЫХ БУМАГ</v>
          </cell>
        </row>
        <row r="9218">
          <cell r="B9218" t="str">
            <v>УСЛУГИ РЕЙТИНГОВОГО АГЕНТСТВА</v>
          </cell>
        </row>
        <row r="9219">
          <cell r="B9219" t="str">
            <v>УСЛУГИ РИЕЛТОРСКИЕ</v>
          </cell>
        </row>
        <row r="9220">
          <cell r="B9220" t="str">
            <v>УСЛУГИ СВХ</v>
          </cell>
        </row>
        <row r="9221">
          <cell r="B9221" t="str">
            <v>УСЛУГИ СОТОВОЙ СВЯЗИ ПО НОРМЕ</v>
          </cell>
        </row>
        <row r="9222">
          <cell r="B9222" t="str">
            <v>УСЛУГИ СТОРОННИХ ПРЕПОДАВАТЕЛЕЙ</v>
          </cell>
        </row>
        <row r="9223">
          <cell r="B9223" t="str">
            <v>УСЛУГИ ТАКСИ</v>
          </cell>
        </row>
        <row r="9224">
          <cell r="B9224" t="str">
            <v>УСЛУГИ ТОПОГРАФИЧЕСКОЙ СЪЕМКИ</v>
          </cell>
        </row>
        <row r="9225">
          <cell r="B9225" t="str">
            <v>УСЛУГИ ТУРИСТИЧЕСКИЕ ЭКСКУРСИОННЫЕ</v>
          </cell>
        </row>
        <row r="9226">
          <cell r="B9226" t="str">
            <v>УСЛУГИ УПАКОВОЧНЫЕ</v>
          </cell>
        </row>
        <row r="9227">
          <cell r="B9227" t="str">
            <v>УСЛУГИ ФИТНЕСС КЛУБОВ</v>
          </cell>
        </row>
        <row r="9228">
          <cell r="B9228" t="str">
            <v>УСЛУГИ ЭКСПЕРТ.ОБСЛЕД.ТЕПЛОВЫХ УСТАНОВОК</v>
          </cell>
        </row>
        <row r="9229">
          <cell r="B9229" t="str">
            <v>УСЛУГИ ЭКСПРЕСС ПОЧТЫ</v>
          </cell>
        </row>
        <row r="9230">
          <cell r="B9230" t="str">
            <v>УСЛУГИ ЮРИДИЧЕСКИЕ</v>
          </cell>
        </row>
        <row r="9231">
          <cell r="B9231" t="str">
            <v>УСПОКОИТЕЛЬ ЦЕПИ</v>
          </cell>
        </row>
        <row r="9232">
          <cell r="B9232" t="str">
            <v>УСТАН.МОНТ.ДВЕР/ВОРОТ/ТУРНИК.СИСТЕМ/ОГРА</v>
          </cell>
        </row>
        <row r="9233">
          <cell r="B9233" t="str">
            <v>УСТАНОВКА CИСТЕМЫ  "ЭЛЕКТРОННАЯ ОЧЕРЕДЬ"</v>
          </cell>
        </row>
        <row r="9234">
          <cell r="B9234" t="str">
            <v>УСТАНОВКА ГОТОВЫХ МЕТАЛЛИЧЕСКИХ ИЗДЕЛИЙ</v>
          </cell>
        </row>
        <row r="9235">
          <cell r="B9235" t="str">
            <v>УСТАНОВКА И ЗАМЕНА ФИЛЬТРОВ ДЛЯ ВОДЫ</v>
          </cell>
        </row>
        <row r="9236">
          <cell r="B9236" t="str">
            <v>УСТАНОВКА И НАСТРОЙКА ПЕРИФЕР-ГО ОБОРУД.</v>
          </cell>
        </row>
        <row r="9237">
          <cell r="B9237" t="str">
            <v>УСТАНОВКА И НАСТРОЙКА СПУТНИКОВЫХ СТАНЦ.</v>
          </cell>
        </row>
        <row r="9238">
          <cell r="B9238" t="str">
            <v>УСТАНОВКА ПРИБОРОВ УЧЕТА ТЕПЛОВОЙ ЭНЕРГИ</v>
          </cell>
        </row>
        <row r="9239">
          <cell r="B9239" t="str">
            <v>УСТАНОВКА СЧЕТЧИКОВ УЧЕТА ВОДЫ</v>
          </cell>
        </row>
        <row r="9240">
          <cell r="B9240" t="str">
            <v>УСТАНОВКА,МОНТАЖ ДИЗЕЛЬ-ГЕНЕРАТ.ОБОРОУД.</v>
          </cell>
        </row>
        <row r="9241">
          <cell r="B9241" t="str">
            <v>УСТР.ЗАГОТОВКИ КАБ.КАНАЛОВ УЗК-11/150</v>
          </cell>
        </row>
        <row r="9242">
          <cell r="B9242" t="str">
            <v>УСТР.СМОТРОВОЕ КОЛОДЕЦ КАНАЛИЗ.ККТМ-1</v>
          </cell>
        </row>
        <row r="9243">
          <cell r="B9243" t="str">
            <v>УСТР.СМОТРОВОЕ КОЛОДЕЦ КАНАЛИЗ.ККТМ-2</v>
          </cell>
        </row>
        <row r="9244">
          <cell r="B9244" t="str">
            <v>УСТР-ВО ЗАРЯДНОЕ ДЛЯ АККУМ-НЫХ БАТАРЕЕК</v>
          </cell>
        </row>
        <row r="9245">
          <cell r="B9245" t="str">
            <v>УСТР-ВО ЗАЩИТНОГО ОТКЛЮЧЕНИЯ УЗО-2Р 40А</v>
          </cell>
        </row>
        <row r="9246">
          <cell r="B9246" t="str">
            <v>УСТР-ВО ЗАЩИТНОГО ОТКЛЮЧЕНИЯ УЗО-4Р 100А</v>
          </cell>
        </row>
        <row r="9247">
          <cell r="B9247" t="str">
            <v>УСТР-ВО ЗАЩИТНОГО ОТКЛЮЧЕНИЯ УЗО-4Р 40А</v>
          </cell>
        </row>
        <row r="9248">
          <cell r="B9248" t="str">
            <v>УСТР-ВО ЗАЩИТНОГО ОТКЛЮЧЕНИЯ УЗО-4Р 63А</v>
          </cell>
        </row>
        <row r="9249">
          <cell r="B9249" t="str">
            <v>УСТРОЙСТВО 31RGAM 12</v>
          </cell>
        </row>
        <row r="9250">
          <cell r="B9250" t="str">
            <v>УСТРОЙСТВО ODF</v>
          </cell>
        </row>
        <row r="9251">
          <cell r="B9251" t="str">
            <v>УСТРОЙСТВО ВВОДА И РАЗВЕТВЛЕНИЯ КАБЕЛЕЙ</v>
          </cell>
        </row>
        <row r="9252">
          <cell r="B9252" t="str">
            <v>УСТРОЙСТВО ГРОЗОЗАЩИТЫ</v>
          </cell>
        </row>
        <row r="9253">
          <cell r="B9253" t="str">
            <v>УСТРОЙСТВО ДЛЯ КРЕПЛЕНИЯ КАБЕЛЯ</v>
          </cell>
        </row>
        <row r="9254">
          <cell r="B9254" t="str">
            <v>УСТРОЙСТВО ДЛЯ НАМОТКИ КАБЕЛЯ</v>
          </cell>
        </row>
        <row r="9255">
          <cell r="B9255" t="str">
            <v>УСТРОЙСТВО ДЛЯ ОПЕР. ПОДКЛ.НЕОКОНЦ.ОВ</v>
          </cell>
        </row>
        <row r="9256">
          <cell r="B9256" t="str">
            <v>УСТРОЙСТВО ДЛЯ ПОДШИВКИ ДОКУМЕНТОВ</v>
          </cell>
        </row>
        <row r="9257">
          <cell r="B9257" t="str">
            <v>УСТРОЙСТВО ЗАРЯДНОЕ</v>
          </cell>
        </row>
        <row r="9258">
          <cell r="B9258" t="str">
            <v>УСТРОЙСТВО ЗАРЯДНОЕ 31ВСЕ-0312</v>
          </cell>
        </row>
        <row r="9259">
          <cell r="B9259" t="str">
            <v>УСТРОЙСТВО ЗАРЯДНОЕ ДГА 1Е 48 МАЗ</v>
          </cell>
        </row>
        <row r="9260">
          <cell r="B9260" t="str">
            <v>УСТРОЙСТВО ЗАРЯДНОЕ ДЛЯ АККУМУЛЯТОРА</v>
          </cell>
        </row>
        <row r="9261">
          <cell r="B9261" t="str">
            <v>УСТРОЙСТВО ЗАРЯДНОЕ СОТОВОГО ТЕЛЕФОНА</v>
          </cell>
        </row>
        <row r="9262">
          <cell r="B9262" t="str">
            <v>УСТРОЙСТВО ЗАЩИТНОГО ОТКЛЮЧЕНИЯ УЗО-16А</v>
          </cell>
        </row>
        <row r="9263">
          <cell r="B9263" t="str">
            <v>УСТРОЙСТВО ЗАЩИТНОГО ОТКЛЮЧЕНИЯ УЗО-20</v>
          </cell>
        </row>
        <row r="9264">
          <cell r="B9264" t="str">
            <v>УСТРОЙСТВО ЗАЩИТНОГО ОТКЛЮЧЕНИЯ УЗО-25А</v>
          </cell>
        </row>
        <row r="9265">
          <cell r="B9265" t="str">
            <v>УСТРОЙСТВО ЗАЩИТНОГО ОТКЛЮЧЕНИЯ УЗО-32А</v>
          </cell>
        </row>
        <row r="9266">
          <cell r="B9266" t="str">
            <v>УСТРОЙСТВО ЗАЩИТНОЕ АЗУ</v>
          </cell>
        </row>
        <row r="9267">
          <cell r="B9267" t="str">
            <v>УСТРОЙСТВО ЗИМНЕГО ЗАПУСКА КОНДИЦИОНЕРА</v>
          </cell>
        </row>
        <row r="9268">
          <cell r="B9268" t="str">
            <v>УСТРОЙСТВО КАБЕЛЬНОЕ ОКОНЕЧНОЕ ЯРТ</v>
          </cell>
        </row>
        <row r="9269">
          <cell r="B9269" t="str">
            <v>УСТРОЙСТВО КОНТРОЛЯ ЗАГАЗОВАННОСТИ</v>
          </cell>
        </row>
        <row r="9270">
          <cell r="B9270" t="str">
            <v>УСТРОЙСТВО МОЕЧНОЕ ВЫСОКОГО ДАВЛЕНИЯ</v>
          </cell>
        </row>
        <row r="9271">
          <cell r="B9271" t="str">
            <v>УСТРОЙСТВО НАТЯЖНОЕ  ЭТЦ-1609, 39.03.000</v>
          </cell>
        </row>
        <row r="9272">
          <cell r="B9272" t="str">
            <v>УСТРОЙСТВО ОБЖИМНОЕ UTP RJ-45+RJ-11</v>
          </cell>
        </row>
        <row r="9273">
          <cell r="B9273" t="str">
            <v>УСТРОЙСТВО ОГРАНИЧЕНИЯ НАПРЯЖЕНИЯ UVR6</v>
          </cell>
        </row>
        <row r="9274">
          <cell r="B9274" t="str">
            <v>УСТРОЙСТВО ОПЕЧАТЫВАЮЩЕЕ</v>
          </cell>
        </row>
        <row r="9275">
          <cell r="B9275" t="str">
            <v>УСТРОЙСТВО ПЕРЕГОВОРНОЕ БЕСПРОВОДНОЕ</v>
          </cell>
        </row>
        <row r="9276">
          <cell r="B9276" t="str">
            <v>УСТРОЙСТВО ПРИЁМО-КОНТР. ПОЖ.-ОХРАН.</v>
          </cell>
        </row>
        <row r="9277">
          <cell r="B9277" t="str">
            <v>УСТРОЙСТВО ПУСКОРЕГУЛИР.1УБИ 40/220</v>
          </cell>
        </row>
        <row r="9278">
          <cell r="B9278" t="str">
            <v>УСТРОЙСТВО СБОРА ИНФОРМАЦИИ УСИ-8Е</v>
          </cell>
        </row>
        <row r="9279">
          <cell r="B9279" t="str">
            <v>УСТРОЙСТВО СИГНАЛЬНОЕ ПОЖАРО-ОХРАННОЕ</v>
          </cell>
        </row>
        <row r="9280">
          <cell r="B9280" t="str">
            <v>УСТРОЙСТВО СПУСКОВОЕ</v>
          </cell>
        </row>
        <row r="9281">
          <cell r="B9281" t="str">
            <v>УСТРОЙСТВО СЧИТЫВАНИЯ КАРТ CARD READER</v>
          </cell>
        </row>
        <row r="9282">
          <cell r="B9282" t="str">
            <v>УСТРОЙСТВО ТЯГОВО-СЦЕПНОЕ ГКБ</v>
          </cell>
        </row>
        <row r="9283">
          <cell r="B9283" t="str">
            <v>УСТРОЙСТВО ЭЛЕКТРОННОЕ 31RGAM 12</v>
          </cell>
        </row>
        <row r="9284">
          <cell r="B9284" t="str">
            <v>УТЕПЛИТЕЛЬ РУЛОННЫЙ</v>
          </cell>
        </row>
        <row r="9285">
          <cell r="B9285" t="str">
            <v>УТИЛИЗАЦИЯ ЗАМАЗУЧЕННОГО ГРУНТА</v>
          </cell>
        </row>
        <row r="9286">
          <cell r="B9286" t="str">
            <v>УТИЛИЗАЦИЯ ЗАМАЗУЧЕННОЙ ВЕТОШИ</v>
          </cell>
        </row>
        <row r="9287">
          <cell r="B9287" t="str">
            <v>УТИЛИЗАЦИЯ ОС И ТМЦ</v>
          </cell>
        </row>
        <row r="9288">
          <cell r="B9288" t="str">
            <v>УТИЛИЗАЦИЯ ОТРАБОТ. МАСЛЯНОГО ФИЛЬТРА</v>
          </cell>
        </row>
        <row r="9289">
          <cell r="B9289" t="str">
            <v>УТИЛИЗАЦИЯ ОТРАБОТАННОГО МАСЛА</v>
          </cell>
        </row>
        <row r="9290">
          <cell r="B9290" t="str">
            <v>УТИЛИЗАЦИЯ ТРАНСПОРТНЫХ ШИН</v>
          </cell>
        </row>
        <row r="9291">
          <cell r="B9291" t="str">
            <v>УТИЛИЗАЦИЯ ХИМИЧЕСКИХ РЕАКТИВОВ</v>
          </cell>
        </row>
        <row r="9292">
          <cell r="B9292" t="str">
            <v>УТИЛИЗАЦИЯ ЭЛЕКТРОЛИТА И АККУМУЛЯТОРОВ</v>
          </cell>
        </row>
        <row r="9293">
          <cell r="B9293" t="str">
            <v>УТИЛ-Я НЕИСПР-ЫХ РТУТНОСОД-ЩИХ ЛЮМИН.ЛАМ</v>
          </cell>
        </row>
        <row r="9294">
          <cell r="B9294" t="str">
            <v>УТКОНОСЫ</v>
          </cell>
        </row>
        <row r="9295">
          <cell r="B9295" t="str">
            <v>УТЮГ</v>
          </cell>
        </row>
        <row r="9296">
          <cell r="B9296" t="str">
            <v>УТЯЖЕЛИТЕЛИ 2КГ.</v>
          </cell>
        </row>
        <row r="9297">
          <cell r="B9297" t="str">
            <v>УТЯЖЕЛИТЕЛИ 3КГ.</v>
          </cell>
        </row>
        <row r="9298">
          <cell r="B9298" t="str">
            <v>ФАЙБЕРЛОК</v>
          </cell>
        </row>
        <row r="9299">
          <cell r="B9299" t="str">
            <v>ФАЙЛ А4</v>
          </cell>
        </row>
        <row r="9300">
          <cell r="B9300" t="str">
            <v>ФАЙЛ ПРОЗРАЧНЫЙ</v>
          </cell>
        </row>
        <row r="9301">
          <cell r="B9301" t="str">
            <v>ФАКСИМИЛЕ</v>
          </cell>
        </row>
        <row r="9302">
          <cell r="B9302" t="str">
            <v>ФАКС-МОДЕМ 56K ВНЕШНИЙ</v>
          </cell>
        </row>
        <row r="9303">
          <cell r="B9303" t="str">
            <v>ФАНЕРА 1</v>
          </cell>
        </row>
        <row r="9304">
          <cell r="B9304" t="str">
            <v>ФАНЕРА</v>
          </cell>
        </row>
        <row r="9305">
          <cell r="B9305" t="str">
            <v>ФАНМОТОР НАРУЖНОГО БЛОКА</v>
          </cell>
        </row>
        <row r="9306">
          <cell r="B9306" t="str">
            <v>ФАРА ДЛЯ ЛЕГКОВОГО АВТОМОБИЛЯ</v>
          </cell>
        </row>
        <row r="9307">
          <cell r="B9307" t="str">
            <v>ФАРТУК РЕЗИНОВЫЙ</v>
          </cell>
        </row>
        <row r="9308">
          <cell r="B9308" t="str">
            <v>ФАСКОСНИМАТЕЛЬ</v>
          </cell>
        </row>
        <row r="9309">
          <cell r="B9309" t="str">
            <v>ФЕН 1</v>
          </cell>
        </row>
        <row r="9310">
          <cell r="B9310" t="str">
            <v>ФЕН 2</v>
          </cell>
        </row>
        <row r="9311">
          <cell r="B9311" t="str">
            <v>ФЕН ДЛЯ ТЕРМОУСАДКИ</v>
          </cell>
        </row>
        <row r="9312">
          <cell r="B9312" t="str">
            <v>ФЕН ДЛЯ ТЕРМОУСАДКИ МУФТ</v>
          </cell>
        </row>
        <row r="9313">
          <cell r="B9313" t="str">
            <v>ФИКСАЖ</v>
          </cell>
        </row>
        <row r="9314">
          <cell r="B9314" t="str">
            <v>ФИКСАТОР ДВЕРНОЙ</v>
          </cell>
        </row>
        <row r="9315">
          <cell r="B9315" t="str">
            <v>ФИЛЬТР 1</v>
          </cell>
        </row>
        <row r="9316">
          <cell r="B9316" t="str">
            <v>ФИЛЬТР</v>
          </cell>
        </row>
        <row r="9317">
          <cell r="B9317" t="str">
            <v>ФИЛЬТР 01174418/011744214 Д/1Е30МА3</v>
          </cell>
        </row>
        <row r="9318">
          <cell r="B9318" t="str">
            <v>ФИЛЬТР 01174696 Д/Е24МА3 DEUTZ</v>
          </cell>
        </row>
        <row r="9319">
          <cell r="B9319" t="str">
            <v>ФИЛЬТР 1010*375*92</v>
          </cell>
        </row>
        <row r="9320">
          <cell r="B9320" t="str">
            <v>ФИЛЬТР 1010*375*92 F5</v>
          </cell>
        </row>
        <row r="9321">
          <cell r="B9321" t="str">
            <v>ФИЛЬТР 1010*375*96</v>
          </cell>
        </row>
        <row r="9322">
          <cell r="B9322" t="str">
            <v>ФИЛЬТР 1040*635*48</v>
          </cell>
        </row>
        <row r="9323">
          <cell r="B9323" t="str">
            <v>ФИЛЬТР 1050*398*47</v>
          </cell>
        </row>
        <row r="9324">
          <cell r="B9324" t="str">
            <v>ФИЛЬТР 1050*419*47</v>
          </cell>
        </row>
        <row r="9325">
          <cell r="B9325" t="str">
            <v>ФИЛЬТР 1050*453*47</v>
          </cell>
        </row>
        <row r="9326">
          <cell r="B9326" t="str">
            <v>ФИЛЬТР 1085*398*92</v>
          </cell>
        </row>
        <row r="9327">
          <cell r="B9327" t="str">
            <v>ФИЛЬТР 1085*453*92</v>
          </cell>
        </row>
        <row r="9328">
          <cell r="B9328" t="str">
            <v>ФИЛЬТР 1174696 (H30WK01) Д/Е18МА3 DEUTZ</v>
          </cell>
        </row>
        <row r="9329">
          <cell r="B9329" t="str">
            <v>ФИЛЬТР 1174696 Д/1Е18МА3 DEUTZ</v>
          </cell>
        </row>
        <row r="9330">
          <cell r="B9330" t="str">
            <v>ФИЛЬТР 1228*448*47</v>
          </cell>
        </row>
        <row r="9331">
          <cell r="B9331" t="str">
            <v>ФИЛЬТР 1350*300*47 G4</v>
          </cell>
        </row>
        <row r="9332">
          <cell r="B9332" t="str">
            <v>ФИЛЬТР 1360*300*48</v>
          </cell>
        </row>
        <row r="9333">
          <cell r="B9333" t="str">
            <v>ФИЛЬТР 1360*330*48 G4</v>
          </cell>
        </row>
        <row r="9334">
          <cell r="B9334" t="str">
            <v>ФИЛЬТР 2101-1012005 Д/1Е24МА3</v>
          </cell>
        </row>
        <row r="9335">
          <cell r="B9335" t="str">
            <v>ФИЛЬТР 410*395*150</v>
          </cell>
        </row>
        <row r="9336">
          <cell r="B9336" t="str">
            <v>ФИЛЬТР 525*375*47</v>
          </cell>
        </row>
        <row r="9337">
          <cell r="B9337" t="str">
            <v>ФИЛЬТР 525*398*47</v>
          </cell>
        </row>
        <row r="9338">
          <cell r="B9338" t="str">
            <v>ФИЛЬТР 525*450*47</v>
          </cell>
        </row>
        <row r="9339">
          <cell r="B9339" t="str">
            <v>ФИЛЬТР 525*453*47</v>
          </cell>
        </row>
        <row r="9340">
          <cell r="B9340" t="str">
            <v>ФИЛЬТР 530*380*47 G4</v>
          </cell>
        </row>
        <row r="9341">
          <cell r="B9341" t="str">
            <v>ФИЛЬТР 590*500*92</v>
          </cell>
        </row>
        <row r="9342">
          <cell r="B9342" t="str">
            <v>ФИЛЬТР 610*470*20</v>
          </cell>
        </row>
        <row r="9343">
          <cell r="B9343" t="str">
            <v>ФИЛЬТР 635*395*195</v>
          </cell>
        </row>
        <row r="9344">
          <cell r="B9344" t="str">
            <v>ФИЛЬТР 640*250*20</v>
          </cell>
        </row>
        <row r="9345">
          <cell r="B9345" t="str">
            <v>ФИЛЬТР 640*585*92</v>
          </cell>
        </row>
        <row r="9346">
          <cell r="B9346" t="str">
            <v>ФИЛЬТР 640*590*92</v>
          </cell>
        </row>
        <row r="9347">
          <cell r="B9347" t="str">
            <v>ФИЛЬТР 650*405*92 G4</v>
          </cell>
        </row>
        <row r="9348">
          <cell r="B9348" t="str">
            <v>ФИЛЬТР 650*565*20</v>
          </cell>
        </row>
        <row r="9349">
          <cell r="B9349" t="str">
            <v>ФИЛЬТР 650*590*75 G4</v>
          </cell>
        </row>
        <row r="9350">
          <cell r="B9350" t="str">
            <v>ФИЛЬТР 650*600*70 1</v>
          </cell>
        </row>
        <row r="9351">
          <cell r="B9351" t="str">
            <v>ФИЛЬТР 650*600*70 2</v>
          </cell>
        </row>
        <row r="9352">
          <cell r="B9352" t="str">
            <v>ФИЛЬТР 665*504*47</v>
          </cell>
        </row>
        <row r="9353">
          <cell r="B9353" t="str">
            <v>ФИЛЬТР 684*500*47</v>
          </cell>
        </row>
        <row r="9354">
          <cell r="B9354" t="str">
            <v>ФИЛЬТР 687*527*92</v>
          </cell>
        </row>
        <row r="9355">
          <cell r="B9355" t="str">
            <v>ФИЛЬТР 690*245*47</v>
          </cell>
        </row>
        <row r="9356">
          <cell r="B9356" t="str">
            <v>ФИЛЬТР 690*425*92</v>
          </cell>
        </row>
        <row r="9357">
          <cell r="B9357" t="str">
            <v>ФИЛЬТР 690*605*47</v>
          </cell>
        </row>
        <row r="9358">
          <cell r="B9358" t="str">
            <v>ФИЛЬТР 695*395*195</v>
          </cell>
        </row>
        <row r="9359">
          <cell r="B9359" t="str">
            <v>ФИЛЬТР 695*650*92 G4</v>
          </cell>
        </row>
        <row r="9360">
          <cell r="B9360" t="str">
            <v>ФИЛЬТР 698*652*92</v>
          </cell>
        </row>
        <row r="9361">
          <cell r="B9361" t="str">
            <v>ФИЛЬТР 700*330*47</v>
          </cell>
        </row>
        <row r="9362">
          <cell r="B9362" t="str">
            <v>ФИЛЬТР 700*340*47</v>
          </cell>
        </row>
        <row r="9363">
          <cell r="B9363" t="str">
            <v>ФИЛЬТР 700*502*47</v>
          </cell>
        </row>
        <row r="9364">
          <cell r="B9364" t="str">
            <v>ФИЛЬТР 700*508*47</v>
          </cell>
        </row>
        <row r="9365">
          <cell r="B9365" t="str">
            <v>ФИЛЬТР 705*230*48</v>
          </cell>
        </row>
        <row r="9366">
          <cell r="B9366" t="str">
            <v>ФИЛЬТР 705*530*48</v>
          </cell>
        </row>
        <row r="9367">
          <cell r="B9367" t="str">
            <v>ФИЛЬТР 732*665*47</v>
          </cell>
        </row>
        <row r="9368">
          <cell r="B9368" t="str">
            <v>ФИЛЬТР 733*683*96</v>
          </cell>
        </row>
        <row r="9369">
          <cell r="B9369" t="str">
            <v>ФИЛЬТР 750*625*47 G4</v>
          </cell>
        </row>
        <row r="9370">
          <cell r="B9370" t="str">
            <v>ФИЛЬТР 770*640*47</v>
          </cell>
        </row>
        <row r="9371">
          <cell r="B9371" t="str">
            <v>ФИЛЬТР 775*410*92</v>
          </cell>
        </row>
        <row r="9372">
          <cell r="B9372" t="str">
            <v>ФИЛЬТР 790*340*92</v>
          </cell>
        </row>
        <row r="9373">
          <cell r="B9373" t="str">
            <v>ФИЛЬТР 790*350*40</v>
          </cell>
        </row>
        <row r="9374">
          <cell r="B9374" t="str">
            <v>ФИЛЬТР 790*350*400</v>
          </cell>
        </row>
        <row r="9375">
          <cell r="B9375" t="str">
            <v>ФИЛЬТР 790*500*92</v>
          </cell>
        </row>
        <row r="9376">
          <cell r="B9376" t="str">
            <v>ФИЛЬТР 795*333*92</v>
          </cell>
        </row>
        <row r="9377">
          <cell r="B9377" t="str">
            <v>ФИЛЬТР 795*341*92</v>
          </cell>
        </row>
        <row r="9378">
          <cell r="B9378" t="str">
            <v>ФИЛЬТР 795*502*92</v>
          </cell>
        </row>
        <row r="9379">
          <cell r="B9379" t="str">
            <v>ФИЛЬТР 795*508*92</v>
          </cell>
        </row>
        <row r="9380">
          <cell r="B9380" t="str">
            <v>ФИЛЬТР 795*516*92</v>
          </cell>
        </row>
        <row r="9381">
          <cell r="B9381" t="str">
            <v>ФИЛЬТР 800*340*92</v>
          </cell>
        </row>
        <row r="9382">
          <cell r="B9382" t="str">
            <v>ФИЛЬТР 800*500*92</v>
          </cell>
        </row>
        <row r="9383">
          <cell r="B9383" t="str">
            <v>ФИЛЬТР 840*570*47</v>
          </cell>
        </row>
        <row r="9384">
          <cell r="B9384" t="str">
            <v>ФИЛЬТР 855*310*92</v>
          </cell>
        </row>
        <row r="9385">
          <cell r="B9385" t="str">
            <v>ФИЛЬТР 855*590*48</v>
          </cell>
        </row>
        <row r="9386">
          <cell r="B9386" t="str">
            <v>ФИЛЬТР 870*750*92</v>
          </cell>
        </row>
        <row r="9387">
          <cell r="B9387" t="str">
            <v>ФИЛЬТР 880*500*47</v>
          </cell>
        </row>
        <row r="9388">
          <cell r="B9388" t="str">
            <v>ФИЛЬТР 885*540*48</v>
          </cell>
        </row>
        <row r="9389">
          <cell r="B9389" t="str">
            <v>ФИЛЬТР 895*370*47</v>
          </cell>
        </row>
        <row r="9390">
          <cell r="B9390" t="str">
            <v>ФИЛЬТР 940*245*47 G4</v>
          </cell>
        </row>
        <row r="9391">
          <cell r="B9391" t="str">
            <v>ФИЛЬТР 940*300*60 F4</v>
          </cell>
        </row>
        <row r="9392">
          <cell r="B9392" t="str">
            <v>ФИЛЬТР 940*605*47 G4</v>
          </cell>
        </row>
        <row r="9393">
          <cell r="B9393" t="str">
            <v>ФИЛЬТР 940*940*47 F5</v>
          </cell>
        </row>
        <row r="9394">
          <cell r="B9394" t="str">
            <v>ФИЛЬТР 945*300*60</v>
          </cell>
        </row>
        <row r="9395">
          <cell r="B9395" t="str">
            <v>ФИЛЬТР 946*300*60</v>
          </cell>
        </row>
        <row r="9396">
          <cell r="B9396" t="str">
            <v>ФИЛЬТР 953*943*92</v>
          </cell>
        </row>
        <row r="9397">
          <cell r="B9397" t="str">
            <v>ФИЛЬТР 970*925*47</v>
          </cell>
        </row>
        <row r="9398">
          <cell r="B9398" t="str">
            <v>ФИЛЬТР BF 4M 1011F DN 260 Д/1Е24МА3</v>
          </cell>
        </row>
        <row r="9399">
          <cell r="B9399" t="str">
            <v>ФИЛЬТР ВОЗД.01319257 1Е48МА3 2002Г.</v>
          </cell>
        </row>
        <row r="9400">
          <cell r="B9400" t="str">
            <v>ФИЛЬТР ВОЗД.С14-200 Д/Е18МА3 DEUTZ</v>
          </cell>
        </row>
        <row r="9401">
          <cell r="B9401" t="str">
            <v>ФИЛЬТР ВОЗДУШНЫЙ</v>
          </cell>
        </row>
        <row r="9402">
          <cell r="B9402" t="str">
            <v>ФИЛЬТР ВОЗДУШНЫЙ  С20500</v>
          </cell>
        </row>
        <row r="9403">
          <cell r="B9403" t="str">
            <v>ФИЛЬТР ВОЗДУШНЫЙ  ШЕВРОЛЕТ ЛАЧЕТТИ</v>
          </cell>
        </row>
        <row r="9404">
          <cell r="B9404" t="str">
            <v>ФИЛЬТР ВОЗДУШНЫЙ 1180867</v>
          </cell>
        </row>
        <row r="9405">
          <cell r="B9405" t="str">
            <v>ФИЛЬТР ВОЗДУШНЫЙ 1180945802</v>
          </cell>
        </row>
        <row r="9406">
          <cell r="B9406" t="str">
            <v>ФИЛЬТР ВОЗДУШНЫЙ 1181003</v>
          </cell>
        </row>
        <row r="9407">
          <cell r="B9407" t="str">
            <v>ФИЛЬТР ВОЗДУШНЫЙ 1182303</v>
          </cell>
        </row>
        <row r="9408">
          <cell r="B9408" t="str">
            <v>ФИЛЬТР ВОЗДУШНЫЙ 1182788</v>
          </cell>
        </row>
        <row r="9409">
          <cell r="B9409" t="str">
            <v>ФИЛЬТР ВОЗДУШНЫЙ 12141335</v>
          </cell>
        </row>
        <row r="9410">
          <cell r="B9410" t="str">
            <v>ФИЛЬТР ВОЗДУШНЫЙ 1319141</v>
          </cell>
        </row>
        <row r="9411">
          <cell r="B9411" t="str">
            <v>ФИЛЬТР ВОЗДУШНЫЙ 1319142</v>
          </cell>
        </row>
        <row r="9412">
          <cell r="B9412" t="str">
            <v>ФИЛЬТР ВОЗДУШНЫЙ 1319257</v>
          </cell>
        </row>
        <row r="9413">
          <cell r="B9413" t="str">
            <v>ФИЛЬТР ВОЗДУШНЫЙ 1319258</v>
          </cell>
        </row>
        <row r="9414">
          <cell r="B9414" t="str">
            <v>ФИЛЬТР ВОЗДУШНЫЙ 1319366</v>
          </cell>
        </row>
        <row r="9415">
          <cell r="B9415" t="str">
            <v>ФИЛЬТР ВОЗДУШНЫЙ 2165059</v>
          </cell>
        </row>
        <row r="9416">
          <cell r="B9416" t="str">
            <v>ФИЛЬТР ВОЗДУШНЫЙ 2175124</v>
          </cell>
        </row>
        <row r="9417">
          <cell r="B9417" t="str">
            <v>ФИЛЬТР ВОЗДУШНЫЙ 2175126</v>
          </cell>
        </row>
        <row r="9418">
          <cell r="B9418" t="str">
            <v>ФИЛЬТР ВОЗДУШНЫЙ 2175164</v>
          </cell>
        </row>
        <row r="9419">
          <cell r="B9419" t="str">
            <v>ФИЛЬТР ВОЗДУШНЫЙ 2175165</v>
          </cell>
        </row>
        <row r="9420">
          <cell r="B9420" t="str">
            <v>ФИЛЬТР ВОЗДУШНЫЙ 2175221</v>
          </cell>
        </row>
        <row r="9421">
          <cell r="B9421" t="str">
            <v>ФИЛЬТР ВОЗДУШНЫЙ 2175223 (21753060)</v>
          </cell>
        </row>
        <row r="9422">
          <cell r="B9422" t="str">
            <v>ФИЛЬТР ВОЗДУШНЫЙ 2175252</v>
          </cell>
        </row>
        <row r="9423">
          <cell r="B9423" t="str">
            <v>ФИЛЬТР ВОЗДУШНЫЙ 359129</v>
          </cell>
        </row>
        <row r="9424">
          <cell r="B9424" t="str">
            <v>ФИЛЬТР ВОЗДУШНЫЙ 359131</v>
          </cell>
        </row>
        <row r="9425">
          <cell r="B9425" t="str">
            <v>ФИЛЬТР ВОЗДУШНЫЙ 359157</v>
          </cell>
        </row>
        <row r="9426">
          <cell r="B9426" t="str">
            <v>ФИЛЬТР ВОЗДУШНЫЙ 4144966</v>
          </cell>
        </row>
        <row r="9427">
          <cell r="B9427" t="str">
            <v>ФИЛЬТР ВОЗДУШНЫЙ 61.08401-6012</v>
          </cell>
        </row>
        <row r="9428">
          <cell r="B9428" t="str">
            <v>ФИЛЬТР ВОЗДУШНЫЙ 68.08304-6002</v>
          </cell>
        </row>
        <row r="9429">
          <cell r="B9429" t="str">
            <v>ФИЛЬТР ВОЗДУШНЫЙ C11 100 (ДГА РИГА)</v>
          </cell>
        </row>
        <row r="9430">
          <cell r="B9430" t="str">
            <v>ФИЛЬТР ВОЗДУШНЫЙ C14200</v>
          </cell>
        </row>
        <row r="9431">
          <cell r="B9431" t="str">
            <v>ФИЛЬТР ВОЗДУШНЫЙ C14200.2064</v>
          </cell>
        </row>
        <row r="9432">
          <cell r="B9432" t="str">
            <v>ФИЛЬТР ВОЗДУШНЫЙ C16400</v>
          </cell>
        </row>
        <row r="9433">
          <cell r="B9433" t="str">
            <v>ФИЛЬТР ВОЗДУШНЫЙ CF 2100</v>
          </cell>
        </row>
        <row r="9434">
          <cell r="B9434" t="str">
            <v>ФИЛЬТР ВОЗДУШНЫЙ DAEWOO NEXIA</v>
          </cell>
        </row>
        <row r="9435">
          <cell r="B9435" t="str">
            <v>ФИЛЬТР ВОЗДУШНЫЙ DAMAS</v>
          </cell>
        </row>
        <row r="9436">
          <cell r="B9436" t="str">
            <v>ФИЛЬТР ВОЗДУШНЫЙ EAA/ZED GEKO HATZ</v>
          </cell>
        </row>
        <row r="9437">
          <cell r="B9437" t="str">
            <v>ФИЛЬТР ВОЗДУШНЫЙ ED2175.124S</v>
          </cell>
        </row>
        <row r="9438">
          <cell r="B9438" t="str">
            <v>ФИЛЬТР ВОЗДУШНЫЙ ED2175290S</v>
          </cell>
        </row>
        <row r="9439">
          <cell r="B9439" t="str">
            <v>ФИЛЬТР ВОЗДУШНЫЙ HIT7025</v>
          </cell>
        </row>
        <row r="9440">
          <cell r="B9440" t="str">
            <v>ФИЛЬТР ВОЗДУШНЫЙ HIT7035</v>
          </cell>
        </row>
        <row r="9441">
          <cell r="B9441" t="str">
            <v>ФИЛЬТР ВОЗДУШНЫЙ HIT7060</v>
          </cell>
        </row>
        <row r="9442">
          <cell r="B9442" t="str">
            <v>ФИЛЬТР ВОЗДУШНЫЙ HYUNDAI</v>
          </cell>
        </row>
        <row r="9443">
          <cell r="B9443" t="str">
            <v>ФИЛЬТР ВОЗДУШНЫЙ KIA CARENS</v>
          </cell>
        </row>
        <row r="9444">
          <cell r="B9444" t="str">
            <v>ФИЛЬТР ВОЗДУШНЫЙ MITSUBISHI</v>
          </cell>
        </row>
        <row r="9445">
          <cell r="B9445" t="str">
            <v>ФИЛЬТР ВОЗДУШНЫЙ NISSAN PATHFINDER</v>
          </cell>
        </row>
        <row r="9446">
          <cell r="B9446" t="str">
            <v>ФИЛЬТР ВОЗДУШНЫЙ RS5332</v>
          </cell>
        </row>
        <row r="9447">
          <cell r="B9447" t="str">
            <v>ФИЛЬТР ВОЗДУШНЫЙ SA12106</v>
          </cell>
        </row>
        <row r="9448">
          <cell r="B9448" t="str">
            <v>ФИЛЬТР ВОЗДУШНЫЙ SL1827F (AFZE30,4T067)</v>
          </cell>
        </row>
        <row r="9449">
          <cell r="B9449" t="str">
            <v>ФИЛЬТР ВОЗДУШНЫЙ TOYOTA CAMRY</v>
          </cell>
        </row>
        <row r="9450">
          <cell r="B9450" t="str">
            <v>ФИЛЬТР ВОЗДУШНЫЙ TOYOTA HI ACE 1</v>
          </cell>
        </row>
        <row r="9451">
          <cell r="B9451" t="str">
            <v>ФИЛЬТР ВОЗДУШНЫЙ TOYOTA HI ACE 2</v>
          </cell>
        </row>
        <row r="9452">
          <cell r="B9452" t="str">
            <v>ФИЛЬТР ВОЗДУШНЫЙ TOYOTA L.CRUISER</v>
          </cell>
        </row>
        <row r="9453">
          <cell r="B9453" t="str">
            <v>ФИЛЬТР ВОЗДУШНЫЙ TOYOTA PRADO</v>
          </cell>
        </row>
        <row r="9454">
          <cell r="B9454" t="str">
            <v>ФИЛЬТР ВОЗДУШНЫЙ ВАЗ-2104</v>
          </cell>
        </row>
        <row r="9455">
          <cell r="B9455" t="str">
            <v>ФИЛЬТР ВОЗДУШНЫЙ ВАЗ-2106</v>
          </cell>
        </row>
        <row r="9456">
          <cell r="B9456" t="str">
            <v>ФИЛЬТР ВОЗДУШНЫЙ ВАЗ-2107</v>
          </cell>
        </row>
        <row r="9457">
          <cell r="B9457" t="str">
            <v>ФИЛЬТР ВОЗДУШНЫЙ ВАЗ-21099</v>
          </cell>
        </row>
        <row r="9458">
          <cell r="B9458" t="str">
            <v>ФИЛЬТР ВОЗДУШНЫЙ ВАЗ-21110</v>
          </cell>
        </row>
        <row r="9459">
          <cell r="B9459" t="str">
            <v>ФИЛЬТР ВОЗДУШНЫЙ ВАЗ-21150</v>
          </cell>
        </row>
        <row r="9460">
          <cell r="B9460" t="str">
            <v>ФИЛЬТР ВОЗДУШНЫЙ ВАЗ-21213</v>
          </cell>
        </row>
        <row r="9461">
          <cell r="B9461" t="str">
            <v>ФИЛЬТР ВОЗДУШНЫЙ ВАЗ-2123</v>
          </cell>
        </row>
        <row r="9462">
          <cell r="B9462" t="str">
            <v>ФИЛЬТР ВОЗДУШНЫЙ ГАЗ-3110</v>
          </cell>
        </row>
        <row r="9463">
          <cell r="B9463" t="str">
            <v>ФИЛЬТР ВОЗДУШНЫЙ ГАЗ-31105</v>
          </cell>
        </row>
        <row r="9464">
          <cell r="B9464" t="str">
            <v>ФИЛЬТР ВОЗДУШНЫЙ ГАЗ-3221</v>
          </cell>
        </row>
        <row r="9465">
          <cell r="B9465" t="str">
            <v>ФИЛЬТР ВОЗДУШНЫЙ ГАЗ-3302</v>
          </cell>
        </row>
        <row r="9466">
          <cell r="B9466" t="str">
            <v>ФИЛЬТР ВОЗДУШНЫЙ ГАЗ-3307</v>
          </cell>
        </row>
        <row r="9467">
          <cell r="B9467" t="str">
            <v>ФИЛЬТР ВОЗДУШНЫЙ ГАЗ-3308</v>
          </cell>
        </row>
        <row r="9468">
          <cell r="B9468" t="str">
            <v>ФИЛЬТР ВОЗДУШНЫЙ ГАЗ-53</v>
          </cell>
        </row>
        <row r="9469">
          <cell r="B9469" t="str">
            <v>ФИЛЬТР ВОЗДУШНЫЙ ГАЗ-66</v>
          </cell>
        </row>
        <row r="9470">
          <cell r="B9470" t="str">
            <v>ФИЛЬТР ВОЗДУШНЫЙ ДЛЯ 1ЕА-2В</v>
          </cell>
        </row>
        <row r="9471">
          <cell r="B9471" t="str">
            <v>ФИЛЬТР ВОЗДУШНЫЙ ДЛЯ ДГА</v>
          </cell>
        </row>
        <row r="9472">
          <cell r="B9472" t="str">
            <v>ФИЛЬТР ВОЗДУШНЫЙ ДЛЯ КОНДИЦИОНЕРА</v>
          </cell>
        </row>
        <row r="9473">
          <cell r="B9473" t="str">
            <v>ФИЛЬТР ВОЗДУШНЫЙ ЗИЛ-4333</v>
          </cell>
        </row>
        <row r="9474">
          <cell r="B9474" t="str">
            <v>ФИЛЬТР ВОЗДУШНЫЙ К ERS</v>
          </cell>
        </row>
        <row r="9475">
          <cell r="B9475" t="str">
            <v>ФИЛЬТР ВОЗДУШНЫЙ К SAM-21</v>
          </cell>
        </row>
        <row r="9476">
          <cell r="B9476" t="str">
            <v>ФИЛЬТР ВОЗДУШНЫЙ КАМАЗ</v>
          </cell>
        </row>
        <row r="9477">
          <cell r="B9477" t="str">
            <v>ФИЛЬТР ВОЗДУШНЫЙ МАЗ</v>
          </cell>
        </row>
        <row r="9478">
          <cell r="B9478" t="str">
            <v>ФИЛЬТР ВОЗДУШНЫЙ МТЗ</v>
          </cell>
        </row>
        <row r="9479">
          <cell r="B9479" t="str">
            <v>ФИЛЬТР ВОЗДУШНЫЙ ПАЗ-3205</v>
          </cell>
        </row>
        <row r="9480">
          <cell r="B9480" t="str">
            <v>ФИЛЬТР ВОЗДУШНЫЙ ПОГРУЗЧ.ДВ</v>
          </cell>
        </row>
        <row r="9481">
          <cell r="B9481" t="str">
            <v>ФИЛЬТР ВОЗДУШНЫЙ С15-300 Д/Е24МА3</v>
          </cell>
        </row>
        <row r="9482">
          <cell r="B9482" t="str">
            <v>ФИЛЬТР ВОЗДУШНЫЙ УАЗ</v>
          </cell>
        </row>
        <row r="9483">
          <cell r="B9483" t="str">
            <v>ФИЛЬТР ВОЛНОВОЙ</v>
          </cell>
        </row>
        <row r="9484">
          <cell r="B9484" t="str">
            <v>ФИЛЬТР ДЛЯ 5ESS MODEL FF-5 UAF 252A C/C</v>
          </cell>
        </row>
        <row r="9485">
          <cell r="B9485" t="str">
            <v>ФИЛЬТР ДЛЯ 5ESS MODEL FF-5X UAF 280 C/C</v>
          </cell>
        </row>
        <row r="9486">
          <cell r="B9486" t="str">
            <v>ФИЛЬТР ДЛЯ 5ESS MODEL PE-5X UAF 233 C/C</v>
          </cell>
        </row>
        <row r="9487">
          <cell r="B9487" t="str">
            <v>ФИЛЬТР ДЛЯ ВОДЫ</v>
          </cell>
        </row>
        <row r="9488">
          <cell r="B9488" t="str">
            <v>ФИЛЬТР К КОТЛУ ОТОПЛЕНИЯ</v>
          </cell>
        </row>
        <row r="9489">
          <cell r="B9489" t="str">
            <v>ФИЛЬТР К ЦИФР.ОБОР.КОМ.</v>
          </cell>
        </row>
        <row r="9490">
          <cell r="B9490" t="str">
            <v>ФИЛЬТР МАСЛЯНЫЙ</v>
          </cell>
        </row>
        <row r="9491">
          <cell r="B9491" t="str">
            <v>ФИЛЬТР МАСЛЯНЫЙ  ШЕВРОЛЕТ ЛАЧЕТТИ</v>
          </cell>
        </row>
        <row r="9492">
          <cell r="B9492" t="str">
            <v>ФИЛЬТР МАСЛЯНЫЙ 01180815</v>
          </cell>
        </row>
        <row r="9493">
          <cell r="B9493" t="str">
            <v>ФИЛЬТР МАСЛЯНЫЙ 01180815 Д/Е18МА3</v>
          </cell>
        </row>
        <row r="9494">
          <cell r="B9494" t="str">
            <v>ФИЛЬТР МАСЛЯНЫЙ 01180815 Д/Е18МА3 DEUTZ</v>
          </cell>
        </row>
        <row r="9495">
          <cell r="B9495" t="str">
            <v>ФИЛЬТР МАСЛЯНЫЙ 01180815 Д/Е24МА3 DEUTZ</v>
          </cell>
        </row>
        <row r="9496">
          <cell r="B9496" t="str">
            <v>ФИЛЬТР МАСЛЯНЫЙ 1174416</v>
          </cell>
        </row>
        <row r="9497">
          <cell r="B9497" t="str">
            <v>ФИЛЬТР МАСЛЯНЫЙ 1180815</v>
          </cell>
        </row>
        <row r="9498">
          <cell r="B9498" t="str">
            <v>ФИЛЬТР МАСЛЯНЫЙ 1182236 (02934616)</v>
          </cell>
        </row>
        <row r="9499">
          <cell r="B9499" t="str">
            <v>ФИЛЬТР МАСЛЯНЫЙ 1182256 (01174420)</v>
          </cell>
        </row>
        <row r="9500">
          <cell r="B9500" t="str">
            <v>ФИЛЬТР МАСЛЯНЫЙ 1182552</v>
          </cell>
        </row>
        <row r="9501">
          <cell r="B9501" t="str">
            <v>ФИЛЬТР МАСЛЯНЫЙ 1183574</v>
          </cell>
        </row>
        <row r="9502">
          <cell r="B9502" t="str">
            <v>ФИЛЬТР МАСЛЯНЫЙ 175005</v>
          </cell>
        </row>
        <row r="9503">
          <cell r="B9503" t="str">
            <v>ФИЛЬТР МАСЛЯНЫЙ 2175104</v>
          </cell>
        </row>
        <row r="9504">
          <cell r="B9504" t="str">
            <v>ФИЛЬТР МАСЛЯНЫЙ 2175107</v>
          </cell>
        </row>
        <row r="9505">
          <cell r="B9505" t="str">
            <v>ФИЛЬТР МАСЛЯНЫЙ 2175131</v>
          </cell>
        </row>
        <row r="9506">
          <cell r="B9506" t="str">
            <v>ФИЛЬТР МАСЛЯНЫЙ 2175155</v>
          </cell>
        </row>
        <row r="9507">
          <cell r="B9507" t="str">
            <v>ФИЛЬТР МАСЛЯНЫЙ 2175159</v>
          </cell>
        </row>
        <row r="9508">
          <cell r="B9508" t="str">
            <v>ФИЛЬТР МАСЛЯНЫЙ 2175195</v>
          </cell>
        </row>
        <row r="9509">
          <cell r="B9509" t="str">
            <v>ФИЛЬТР МАСЛЯНЫЙ 2931522</v>
          </cell>
        </row>
        <row r="9510">
          <cell r="B9510" t="str">
            <v>ФИЛЬТР МАСЛЯНЫЙ 31845301</v>
          </cell>
        </row>
        <row r="9511">
          <cell r="B9511" t="str">
            <v>ФИЛЬТР МАСЛЯНЫЙ 51/05504-0104</v>
          </cell>
        </row>
        <row r="9512">
          <cell r="B9512" t="str">
            <v>ФИЛЬТР МАСЛЯНЫЙ 65.05510-5009</v>
          </cell>
        </row>
        <row r="9513">
          <cell r="B9513" t="str">
            <v>ФИЛЬТР МАСЛЯНЫЙ AUDI</v>
          </cell>
        </row>
        <row r="9514">
          <cell r="B9514" t="str">
            <v>ФИЛЬТР МАСЛЯНЫЙ B76</v>
          </cell>
        </row>
        <row r="9515">
          <cell r="B9515" t="str">
            <v>ФИЛЬТР МАСЛЯНЫЙ BS4M/012ES Д/Е10МА3</v>
          </cell>
        </row>
        <row r="9516">
          <cell r="B9516" t="str">
            <v>ФИЛЬТР МАСЛЯНЫЙ DAEWOO NEXIA</v>
          </cell>
        </row>
        <row r="9517">
          <cell r="B9517" t="str">
            <v>ФИЛЬТР МАСЛЯНЫЙ DAMAS</v>
          </cell>
        </row>
        <row r="9518">
          <cell r="B9518" t="str">
            <v>ФИЛЬТР МАСЛЯНЫЙ DO-225C Д/1Е18МА3</v>
          </cell>
        </row>
        <row r="9519">
          <cell r="B9519" t="str">
            <v>ФИЛЬТР МАСЛЯНЫЙ DO-225C Д/Е24МА3</v>
          </cell>
        </row>
        <row r="9520">
          <cell r="B9520" t="str">
            <v>ФИЛЬТР МАСЛЯНЫЙ EAA/ZED GEKO HATZ</v>
          </cell>
        </row>
        <row r="9521">
          <cell r="B9521" t="str">
            <v>ФИЛЬТР МАСЛЯНЫЙ H11W01 (ДГА РИГА)</v>
          </cell>
        </row>
        <row r="9522">
          <cell r="B9522" t="str">
            <v>ФИЛЬТР МАСЛЯНЫЙ HYUNDAI</v>
          </cell>
        </row>
        <row r="9523">
          <cell r="B9523" t="str">
            <v>ФИЛЬТР МАСЛЯНЫЙ K275001 (LX-01-M)(TF 63)</v>
          </cell>
        </row>
        <row r="9524">
          <cell r="B9524" t="str">
            <v>ФИЛЬТР МАСЛЯНЫЙ KIA CARENS</v>
          </cell>
        </row>
        <row r="9525">
          <cell r="B9525" t="str">
            <v>ФИЛЬТР МАСЛЯНЫЙ MITSUBISHI</v>
          </cell>
        </row>
        <row r="9526">
          <cell r="B9526" t="str">
            <v>ФИЛЬТР МАСЛЯНЫЙ P550425</v>
          </cell>
        </row>
        <row r="9527">
          <cell r="B9527" t="str">
            <v>ФИЛЬТР МАСЛЯНЫЙ SM109</v>
          </cell>
        </row>
        <row r="9528">
          <cell r="B9528" t="str">
            <v>ФИЛЬТР МАСЛЯНЫЙ SP4014</v>
          </cell>
        </row>
        <row r="9529">
          <cell r="B9529" t="str">
            <v>ФИЛЬТР МАСЛЯНЫЙ TOYOTA CAMRY</v>
          </cell>
        </row>
        <row r="9530">
          <cell r="B9530" t="str">
            <v>ФИЛЬТР МАСЛЯНЫЙ TOYOTA HI ACE</v>
          </cell>
        </row>
        <row r="9531">
          <cell r="B9531" t="str">
            <v>ФИЛЬТР МАСЛЯНЫЙ TOYOTA L.CRUISER</v>
          </cell>
        </row>
        <row r="9532">
          <cell r="B9532" t="str">
            <v>ФИЛЬТР МАСЛЯНЫЙ TOYOTA PRADO</v>
          </cell>
        </row>
        <row r="9533">
          <cell r="B9533" t="str">
            <v>ФИЛЬТР МАСЛЯНЫЙ ВАЗ</v>
          </cell>
        </row>
        <row r="9534">
          <cell r="B9534" t="str">
            <v>ФИЛЬТР МАСЛЯНЫЙ ВАЗ-2104</v>
          </cell>
        </row>
        <row r="9535">
          <cell r="B9535" t="str">
            <v>ФИЛЬТР МАСЛЯНЫЙ ВАЗ-2106</v>
          </cell>
        </row>
        <row r="9536">
          <cell r="B9536" t="str">
            <v>ФИЛЬТР МАСЛЯНЫЙ ВАЗ-2107</v>
          </cell>
        </row>
        <row r="9537">
          <cell r="B9537" t="str">
            <v>ФИЛЬТР МАСЛЯНЫЙ ВАЗ-21150</v>
          </cell>
        </row>
        <row r="9538">
          <cell r="B9538" t="str">
            <v>ФИЛЬТР МАСЛЯНЫЙ ВАЗ-21213</v>
          </cell>
        </row>
        <row r="9539">
          <cell r="B9539" t="str">
            <v>ФИЛЬТР МАСЛЯНЫЙ ВАЗ-2123</v>
          </cell>
        </row>
        <row r="9540">
          <cell r="B9540" t="str">
            <v>ФИЛЬТР МАСЛЯНЫЙ ГАЗ-3110</v>
          </cell>
        </row>
        <row r="9541">
          <cell r="B9541" t="str">
            <v>ФИЛЬТР МАСЛЯНЫЙ ГАЗ-31105</v>
          </cell>
        </row>
        <row r="9542">
          <cell r="B9542" t="str">
            <v>ФИЛЬТР МАСЛЯНЫЙ ГАЗ-3221</v>
          </cell>
        </row>
        <row r="9543">
          <cell r="B9543" t="str">
            <v>ФИЛЬТР МАСЛЯНЫЙ ГАЗ-3302</v>
          </cell>
        </row>
        <row r="9544">
          <cell r="B9544" t="str">
            <v>ФИЛЬТР МАСЛЯНЫЙ ГАЗ-3307</v>
          </cell>
        </row>
        <row r="9545">
          <cell r="B9545" t="str">
            <v>ФИЛЬТР МАСЛЯНЫЙ ГАЗ-53</v>
          </cell>
        </row>
        <row r="9546">
          <cell r="B9546" t="str">
            <v>ФИЛЬТР МАСЛЯНЫЙ Д/1Е30СА3</v>
          </cell>
        </row>
        <row r="9547">
          <cell r="B9547" t="str">
            <v>ФИЛЬТР МАСЛЯНЫЙ Д/ДЭУ-30</v>
          </cell>
        </row>
        <row r="9548">
          <cell r="B9548" t="str">
            <v>ФИЛЬТР МАСЛЯНЫЙ ДАСФО</v>
          </cell>
        </row>
        <row r="9549">
          <cell r="B9549" t="str">
            <v>ФИЛЬТР МАСЛЯНЫЙ ДВИГ.DOUTZ 1011 Е18МА3</v>
          </cell>
        </row>
        <row r="9550">
          <cell r="B9550" t="str">
            <v>ФИЛЬТР МАСЛЯНЫЙ ДВИГ.DOUTZ 1012 Е48МА3</v>
          </cell>
        </row>
        <row r="9551">
          <cell r="B9551" t="str">
            <v>ФИЛЬТР МАСЛЯНЫЙ ДГА</v>
          </cell>
        </row>
        <row r="9552">
          <cell r="B9552" t="str">
            <v>ФИЛЬТР МАСЛЯНЫЙ ДЛЯ ДГА-24 (ТОКМАК)</v>
          </cell>
        </row>
        <row r="9553">
          <cell r="B9553" t="str">
            <v>ФИЛЬТР МАСЛЯНЫЙ ДЛЯ ДГА-PJF-12 DAEWOO</v>
          </cell>
        </row>
        <row r="9554">
          <cell r="B9554" t="str">
            <v>ФИЛЬТР МАСЛЯНЫЙ ЗИЛ-4333</v>
          </cell>
        </row>
        <row r="9555">
          <cell r="B9555" t="str">
            <v>ФИЛЬТР МАСЛЯНЫЙ КАМАЗ</v>
          </cell>
        </row>
        <row r="9556">
          <cell r="B9556" t="str">
            <v>ФИЛЬТР МАСЛЯНЫЙ МТЗ</v>
          </cell>
        </row>
        <row r="9557">
          <cell r="B9557" t="str">
            <v>ФИЛЬТР МАСЛЯНЫЙ НА ДВ.1Ч 8.8/11</v>
          </cell>
        </row>
        <row r="9558">
          <cell r="B9558" t="str">
            <v>ФИЛЬТР МАСЛЯНЫЙ ПАЗ-3205</v>
          </cell>
        </row>
        <row r="9559">
          <cell r="B9559" t="str">
            <v>ФИЛЬТР МАСЛЯНЫЙ ПОГРУЗЧ.4081</v>
          </cell>
        </row>
        <row r="9560">
          <cell r="B9560" t="str">
            <v>ФИЛЬТР МАСЛЯНЫЙ ПОГРУЗЧ.ДВ</v>
          </cell>
        </row>
        <row r="9561">
          <cell r="B9561" t="str">
            <v>ФИЛЬТР МАСЛЯНЫЙ РЕГОТМАС</v>
          </cell>
        </row>
        <row r="9562">
          <cell r="B9562" t="str">
            <v>ФИЛЬТР МАСЛЯНЫЙ УАЗ</v>
          </cell>
        </row>
        <row r="9563">
          <cell r="B9563" t="str">
            <v>ФИЛЬТР ОСУШИТЕЛЬ ADK 063</v>
          </cell>
        </row>
        <row r="9564">
          <cell r="B9564" t="str">
            <v>ФИЛЬТР ОСУШИТЕЛЬ ADK 084</v>
          </cell>
        </row>
        <row r="9565">
          <cell r="B9565" t="str">
            <v>ФИЛЬТР ОСУШИТЕЛЬ ADK 165</v>
          </cell>
        </row>
        <row r="9566">
          <cell r="B9566" t="str">
            <v>ФИЛЬТР ОСУШИТЕЛЬ ADK 305</v>
          </cell>
        </row>
        <row r="9567">
          <cell r="B9567" t="str">
            <v>ФИЛЬТР ОСУШИТЕЛЬ ALCO 164S</v>
          </cell>
        </row>
        <row r="9568">
          <cell r="B9568" t="str">
            <v>ФИЛЬТР ОСУШИТЕЛЬ DCL 083</v>
          </cell>
        </row>
        <row r="9569">
          <cell r="B9569" t="str">
            <v>ФИЛЬТР ОСУШИТЕЛЬ DCL 164</v>
          </cell>
        </row>
        <row r="9570">
          <cell r="B9570" t="str">
            <v>ФИЛЬТР ОСУШИТЕЛЬ DCL 165</v>
          </cell>
        </row>
        <row r="9571">
          <cell r="B9571" t="str">
            <v>ФИЛЬТР ОСУШИТЕЛЬ DCL 165S</v>
          </cell>
        </row>
        <row r="9572">
          <cell r="B9572" t="str">
            <v>ФИЛЬТР ОСУШИТЕЛЬ DCL 305</v>
          </cell>
        </row>
        <row r="9573">
          <cell r="B9573" t="str">
            <v>ФИЛЬТР ОСУШИТЕЛЬ DCL 306S</v>
          </cell>
        </row>
        <row r="9574">
          <cell r="B9574" t="str">
            <v>ФИЛЬТР ОСУШИТЕЛЬ ЕК 165 5/8</v>
          </cell>
        </row>
        <row r="9575">
          <cell r="B9575" t="str">
            <v>ФИЛЬТР ПЫЛЕВОЙ</v>
          </cell>
        </row>
        <row r="9576">
          <cell r="B9576" t="str">
            <v>ФИЛЬТР ПЫЛЕВОЙ (DTN)</v>
          </cell>
        </row>
        <row r="9577">
          <cell r="B9577" t="str">
            <v>ФИЛЬТР ПЫЛЕВОЙ (HIT 7070)</v>
          </cell>
        </row>
        <row r="9578">
          <cell r="B9578" t="str">
            <v>ФИЛЬТР ПЫЛЕВОЙ (HIT 7080)</v>
          </cell>
        </row>
        <row r="9579">
          <cell r="B9579" t="str">
            <v>ФИЛЬТР ПЫЛЕВОЙ (OSN 2500)</v>
          </cell>
        </row>
        <row r="9580">
          <cell r="B9580" t="str">
            <v>ФИЛЬТР ПЫЛЕВОЙ (OSN 3500)</v>
          </cell>
        </row>
        <row r="9581">
          <cell r="B9581" t="str">
            <v>ФИЛЬТР ПЫЛЕВОЙ (OSN 6800)</v>
          </cell>
        </row>
        <row r="9582">
          <cell r="B9582" t="str">
            <v>ФИЛЬТР ПЫЛЕВОЙ (OSN 8800)</v>
          </cell>
        </row>
        <row r="9583">
          <cell r="B9583" t="str">
            <v>ФИЛЬТР ПЫЛЕВОЙ HIT 7065</v>
          </cell>
        </row>
        <row r="9584">
          <cell r="B9584" t="str">
            <v>ФИЛЬТР ПЫЛЕУЛАВЛИВАЮЩИЙ (HIT 7100)</v>
          </cell>
        </row>
        <row r="9585">
          <cell r="B9585" t="str">
            <v>ФИЛЬТР ПЫЛЕУЛАВЛИВАЮЩИЙ (HIT 7300 SRS1)</v>
          </cell>
        </row>
        <row r="9586">
          <cell r="B9586" t="str">
            <v>ФИЛЬТР ПЫЛЕУЛАВЛИВАЮЩИЙ (HIT 7300 SRS2)</v>
          </cell>
        </row>
        <row r="9587">
          <cell r="B9587" t="str">
            <v>ФИЛЬТР САЛОННЫЙ ДЛЯ Л.А.</v>
          </cell>
        </row>
        <row r="9588">
          <cell r="B9588" t="str">
            <v>ФИЛЬТР СЕТЕВОЙ</v>
          </cell>
        </row>
        <row r="9589">
          <cell r="B9589" t="str">
            <v>ФИЛЬТР СЕТЕВОЙ SURGE PROTECTOR</v>
          </cell>
        </row>
        <row r="9590">
          <cell r="B9590" t="str">
            <v>ФИЛЬТР СЕТЕВОЙ ЭЛЕКТРИЧЕСКИЙ</v>
          </cell>
        </row>
        <row r="9591">
          <cell r="B9591" t="str">
            <v>ФИЛЬТР СОЛОНЫЙ ШЕВРОЛЕТ ЛАЧЕТТИ</v>
          </cell>
        </row>
        <row r="9592">
          <cell r="B9592" t="str">
            <v>ФИЛЬТР ТЕЛЕФОННЫЙ</v>
          </cell>
        </row>
        <row r="9593">
          <cell r="B9593" t="str">
            <v>ФИЛЬТР ТОПЛИВНЫЙ</v>
          </cell>
        </row>
        <row r="9594">
          <cell r="B9594" t="str">
            <v>ФИЛЬТР ТОПЛИВНЫЙ 010130</v>
          </cell>
        </row>
        <row r="9595">
          <cell r="B9595" t="str">
            <v>ФИЛЬТР ТОПЛИВНЫЙ 1174422</v>
          </cell>
        </row>
        <row r="9596">
          <cell r="B9596" t="str">
            <v>ФИЛЬТР ТОПЛИВНЫЙ 1174696</v>
          </cell>
        </row>
        <row r="9597">
          <cell r="B9597" t="str">
            <v>ФИЛЬТР ТОПЛИВНЫЙ 1180596</v>
          </cell>
        </row>
        <row r="9598">
          <cell r="B9598" t="str">
            <v>ФИЛЬТР ТОПЛИВНЫЙ 1181245</v>
          </cell>
        </row>
        <row r="9599">
          <cell r="B9599" t="str">
            <v>ФИЛЬТР ТОПЛИВНЫЙ 1340130</v>
          </cell>
        </row>
        <row r="9600">
          <cell r="B9600" t="str">
            <v>ФИЛЬТР ТОПЛИВНЫЙ 175101</v>
          </cell>
        </row>
        <row r="9601">
          <cell r="B9601" t="str">
            <v>ФИЛЬТР ТОПЛИВНЫЙ 175109</v>
          </cell>
        </row>
        <row r="9602">
          <cell r="B9602" t="str">
            <v>ФИЛЬТР ТОПЛИВНЫЙ 175А102 (175102)</v>
          </cell>
        </row>
        <row r="9603">
          <cell r="B9603" t="str">
            <v>ФИЛЬТР ТОПЛИВНЫЙ 20922801</v>
          </cell>
        </row>
        <row r="9604">
          <cell r="B9604" t="str">
            <v>ФИЛЬТР ТОПЛИВНЫЙ 2175045</v>
          </cell>
        </row>
        <row r="9605">
          <cell r="B9605" t="str">
            <v>ФИЛЬТР ТОПЛИВНЫЙ 2175046</v>
          </cell>
        </row>
        <row r="9606">
          <cell r="B9606" t="str">
            <v>ФИЛЬТР ТОПЛИВНЫЙ 2175198</v>
          </cell>
        </row>
        <row r="9607">
          <cell r="B9607" t="str">
            <v>ФИЛЬТР ТОПЛИВНЫЙ 2931530</v>
          </cell>
        </row>
        <row r="9608">
          <cell r="B9608" t="str">
            <v>ФИЛЬТР ТОПЛИВНЫЙ 3730096</v>
          </cell>
        </row>
        <row r="9609">
          <cell r="B9609" t="str">
            <v>ФИЛЬТР ТОПЛИВНЫЙ 391012</v>
          </cell>
        </row>
        <row r="9610">
          <cell r="B9610" t="str">
            <v>ФИЛЬТР ТОПЛИВНЫЙ 391044</v>
          </cell>
        </row>
        <row r="9611">
          <cell r="B9611" t="str">
            <v>ФИЛЬТР ТОПЛИВНЫЙ 391R044</v>
          </cell>
        </row>
        <row r="9612">
          <cell r="B9612" t="str">
            <v>ФИЛЬТР ТОПЛИВНЫЙ 4297812</v>
          </cell>
        </row>
        <row r="9613">
          <cell r="B9613" t="str">
            <v>ФИЛЬТР ТОПЛИВНЫЙ 4504438</v>
          </cell>
        </row>
        <row r="9614">
          <cell r="B9614" t="str">
            <v>ФИЛЬТР ТОПЛИВНЫЙ 51.12503-0059</v>
          </cell>
        </row>
        <row r="9615">
          <cell r="B9615" t="str">
            <v>ФИЛЬТР ТОПЛИВНЫЙ 8690920029</v>
          </cell>
        </row>
        <row r="9616">
          <cell r="B9616" t="str">
            <v>ФИЛЬТР ТОПЛИВНЫЙ BF7814</v>
          </cell>
        </row>
        <row r="9617">
          <cell r="B9617" t="str">
            <v>ФИЛЬТР ТОПЛИВНЫЙ BS4M/012ES Д/Е10МА3</v>
          </cell>
        </row>
        <row r="9618">
          <cell r="B9618" t="str">
            <v>ФИЛЬТР ТОПЛИВНЫЙ DAEWOO NEXIA</v>
          </cell>
        </row>
        <row r="9619">
          <cell r="B9619" t="str">
            <v>ФИЛЬТР ТОПЛИВНЫЙ DAMAS</v>
          </cell>
        </row>
        <row r="9620">
          <cell r="B9620" t="str">
            <v>ФИЛЬТР ТОПЛИВНЫЙ EAA/ZED GEKO HATZ</v>
          </cell>
        </row>
        <row r="9621">
          <cell r="B9621" t="str">
            <v>ФИЛЬТР ТОПЛИВНЫЙ H17WK03</v>
          </cell>
        </row>
        <row r="9622">
          <cell r="B9622" t="str">
            <v>ФИЛЬТР ТОПЛИВНЫЙ HYUNDAI</v>
          </cell>
        </row>
        <row r="9623">
          <cell r="B9623" t="str">
            <v>ФИЛЬТР ТОПЛИВНЫЙ KENTEK BF7664</v>
          </cell>
        </row>
        <row r="9624">
          <cell r="B9624" t="str">
            <v>ФИЛЬТР ТОПЛИВНЫЙ KIA CARENS</v>
          </cell>
        </row>
        <row r="9625">
          <cell r="B9625" t="str">
            <v>ФИЛЬТР ТОПЛИВНЫЙ MITSUBISHI</v>
          </cell>
        </row>
        <row r="9626">
          <cell r="B9626" t="str">
            <v>ФИЛЬТР ТОПЛИВНЫЙ P553004</v>
          </cell>
        </row>
        <row r="9627">
          <cell r="B9627" t="str">
            <v>ФИЛЬТР ТОПЛИВНЫЙ SK3321</v>
          </cell>
        </row>
        <row r="9628">
          <cell r="B9628" t="str">
            <v>ФИЛЬТР ТОПЛИВНЫЙ TOYOTA CAMRY</v>
          </cell>
        </row>
        <row r="9629">
          <cell r="B9629" t="str">
            <v>ФИЛЬТР ТОПЛИВНЫЙ TOYOTA HI ACE</v>
          </cell>
        </row>
        <row r="9630">
          <cell r="B9630" t="str">
            <v>ФИЛЬТР ТОПЛИВНЫЙ TOYOTA L.CRUISER</v>
          </cell>
        </row>
        <row r="9631">
          <cell r="B9631" t="str">
            <v>ФИЛЬТР ТОПЛИВНЫЙ TOYOTA PRADO</v>
          </cell>
        </row>
        <row r="9632">
          <cell r="B9632" t="str">
            <v>ФИЛЬТР ТОПЛИВНЫЙ ZE1-010</v>
          </cell>
        </row>
        <row r="9633">
          <cell r="B9633" t="str">
            <v>ФИЛЬТР ТОПЛИВНЫЙ ВАЗ-2106</v>
          </cell>
        </row>
        <row r="9634">
          <cell r="B9634" t="str">
            <v>ФИЛЬТР ТОПЛИВНЫЙ ВАЗ-2107</v>
          </cell>
        </row>
        <row r="9635">
          <cell r="B9635" t="str">
            <v>ФИЛЬТР ТОПЛИВНЫЙ ВАЗ-21110</v>
          </cell>
        </row>
        <row r="9636">
          <cell r="B9636" t="str">
            <v>ФИЛЬТР ТОПЛИВНЫЙ ВАЗ-21150</v>
          </cell>
        </row>
        <row r="9637">
          <cell r="B9637" t="str">
            <v>ФИЛЬТР ТОПЛИВНЫЙ ВАЗ-21213</v>
          </cell>
        </row>
        <row r="9638">
          <cell r="B9638" t="str">
            <v>ФИЛЬТР ТОПЛИВНЫЙ ВАЗ-2123</v>
          </cell>
        </row>
        <row r="9639">
          <cell r="B9639" t="str">
            <v>ФИЛЬТР ТОПЛИВНЫЙ ГАЗ-3110</v>
          </cell>
        </row>
        <row r="9640">
          <cell r="B9640" t="str">
            <v>ФИЛЬТР ТОПЛИВНЫЙ ГАЗ-31105</v>
          </cell>
        </row>
        <row r="9641">
          <cell r="B9641" t="str">
            <v>ФИЛЬТР ТОПЛИВНЫЙ ГАЗ-3221</v>
          </cell>
        </row>
        <row r="9642">
          <cell r="B9642" t="str">
            <v>ФИЛЬТР ТОПЛИВНЫЙ ГАЗ-3302</v>
          </cell>
        </row>
        <row r="9643">
          <cell r="B9643" t="str">
            <v>ФИЛЬТР ТОПЛИВНЫЙ ГАЗ-3307</v>
          </cell>
        </row>
        <row r="9644">
          <cell r="B9644" t="str">
            <v>ФИЛЬТР ТОПЛИВНЫЙ ГАЗ-53</v>
          </cell>
        </row>
        <row r="9645">
          <cell r="B9645" t="str">
            <v>ФИЛЬТР ТОПЛИВНЫЙ ГАЗЕЛЬ</v>
          </cell>
        </row>
        <row r="9646">
          <cell r="B9646" t="str">
            <v>ФИЛЬТР ТОПЛИВНЫЙ ГРУБОЙ ОЧИСТКИ 81.12104</v>
          </cell>
        </row>
        <row r="9647">
          <cell r="B9647" t="str">
            <v>ФИЛЬТР ТОПЛИВНЫЙ Д/1Е18МА3</v>
          </cell>
        </row>
        <row r="9648">
          <cell r="B9648" t="str">
            <v>ФИЛЬТР ТОПЛИВНЫЙ Д/1ЕА-6</v>
          </cell>
        </row>
        <row r="9649">
          <cell r="B9649" t="str">
            <v>ФИЛЬТР ТОПЛИВНЫЙ Д/ДЭУ-30</v>
          </cell>
        </row>
        <row r="9650">
          <cell r="B9650" t="str">
            <v>ФИЛЬТР ТОПЛИВНЫЙ ДГА</v>
          </cell>
        </row>
        <row r="9651">
          <cell r="B9651" t="str">
            <v>ФИЛЬТР ТОПЛИВНЫЙ ДЛЯ ДГА-24 (ТОКМАК)</v>
          </cell>
        </row>
        <row r="9652">
          <cell r="B9652" t="str">
            <v>ФИЛЬТР ТОПЛИВНЫЙ ДЛЯ ДГА-Е30САЗ (РИГА)</v>
          </cell>
        </row>
        <row r="9653">
          <cell r="B9653" t="str">
            <v>ФИЛЬТР ТОПЛИВНЫЙ ДЛЯ ОЧИСТКИ ТОПЛИВА</v>
          </cell>
        </row>
        <row r="9654">
          <cell r="B9654" t="str">
            <v>ФИЛЬТР ТОПЛИВНЫЙ КАМАЗ</v>
          </cell>
        </row>
        <row r="9655">
          <cell r="B9655" t="str">
            <v>ФИЛЬТР ТОПЛИВНЫЙ МТЗ</v>
          </cell>
        </row>
        <row r="9656">
          <cell r="B9656" t="str">
            <v>ФИЛЬТР ТОПЛИВНЫЙ НА KDV1035</v>
          </cell>
        </row>
        <row r="9657">
          <cell r="B9657" t="str">
            <v>ФИЛЬТР ТОПЛИВНЫЙ ТОНКОЙ ОЧИСТКИ 65.12503</v>
          </cell>
        </row>
        <row r="9658">
          <cell r="B9658" t="str">
            <v>ФИЛЬТР ТОПЛИВНЫЙ УАЗ</v>
          </cell>
        </row>
        <row r="9659">
          <cell r="B9659" t="str">
            <v>ФИЛЬТР ТОПЛИВНЫЙ ШЕВРОЛЕТ ЛАЧЕТТИ</v>
          </cell>
        </row>
        <row r="9660">
          <cell r="B9660" t="str">
            <v>ФИЛЬТР ТОПЛИВНЫЙ ЭТФ 2</v>
          </cell>
        </row>
        <row r="9661">
          <cell r="B9661" t="str">
            <v>ФИЛЬТР ТОПЛИВНЫЙ ЭТФ75</v>
          </cell>
        </row>
        <row r="9662">
          <cell r="B9662" t="str">
            <v>ФИЛЬТР ТОПЛИВНЫЙ ЭТФ-75 Д/Е24МА3</v>
          </cell>
        </row>
        <row r="9663">
          <cell r="B9663" t="str">
            <v>ФИЛЬТР ТОПЛИВНЫЙ ЭТФ75А</v>
          </cell>
        </row>
        <row r="9664">
          <cell r="B9664" t="str">
            <v>ФИЛЬТР ЧАСТ.МОДЕМА ADSL (POTS SP</v>
          </cell>
        </row>
        <row r="9665">
          <cell r="B9665" t="str">
            <v>ФИЛЬТР ЭЛЕМЕНТ</v>
          </cell>
        </row>
        <row r="9666">
          <cell r="B9666" t="str">
            <v>ФИЛЬТР-ВЛАГООТДЕЛИТЕЛЬ</v>
          </cell>
        </row>
        <row r="9667">
          <cell r="B9667" t="str">
            <v>ФИЛЬТР-ГРЯЗЕВИК ДЛЯ СИСТЕМЫ ОТОПЛЕНИЯ</v>
          </cell>
        </row>
        <row r="9668">
          <cell r="B9668" t="str">
            <v>ФИЛЬТРЫ PVG15K</v>
          </cell>
        </row>
        <row r="9669">
          <cell r="B9669" t="str">
            <v>ФИЛЬТРЫ РАЗНЫЕ</v>
          </cell>
        </row>
        <row r="9670">
          <cell r="B9670" t="str">
            <v>ФИТИНГ D-110ММ</v>
          </cell>
        </row>
        <row r="9671">
          <cell r="B9671" t="str">
            <v>ФИТИНГ D-63ММ</v>
          </cell>
        </row>
        <row r="9672">
          <cell r="B9672" t="str">
            <v>ФИТИНГ ДЛЯ МЕТ/ПЛАСТ ТРУБ</v>
          </cell>
        </row>
        <row r="9673">
          <cell r="B9673" t="str">
            <v>ФИТИНГ ДЛЯ ПАТЧКОРДА FTTH</v>
          </cell>
        </row>
        <row r="9674">
          <cell r="B9674" t="str">
            <v>ФИТИНГИ Д-40 ММ НА П/Э ТРУБУ</v>
          </cell>
        </row>
        <row r="9675">
          <cell r="B9675" t="str">
            <v>ФЛАГ</v>
          </cell>
        </row>
        <row r="9676">
          <cell r="B9676" t="str">
            <v>ФЛАГШТОК</v>
          </cell>
        </row>
        <row r="9677">
          <cell r="B9677" t="str">
            <v>ФЛАЕР 1/3 А4</v>
          </cell>
        </row>
        <row r="9678">
          <cell r="B9678" t="str">
            <v>ФЛАЕР А5</v>
          </cell>
        </row>
        <row r="9679">
          <cell r="B9679" t="str">
            <v>ФЛАЖОК УАЗ</v>
          </cell>
        </row>
        <row r="9680">
          <cell r="B9680" t="str">
            <v>ФЛАНЕЦ СТАЛЬНОЙ ДО D-50ММ</v>
          </cell>
        </row>
        <row r="9681">
          <cell r="B9681" t="str">
            <v>ФЛЕШ-НАКОПИТЕЛЬ 256 ГБ</v>
          </cell>
        </row>
        <row r="9682">
          <cell r="B9682" t="str">
            <v>ФЛЕШ-НАКОПИТЕЛЬ 64ГБ</v>
          </cell>
        </row>
        <row r="9683">
          <cell r="B9683" t="str">
            <v>ФЛЕШ-НАКОПИТЕЛЬ USB 2.0, 16 GB</v>
          </cell>
        </row>
        <row r="9684">
          <cell r="B9684" t="str">
            <v>ФЛЕШ-НАКОПИТЕЛЬ USB 2.0, 32 GB</v>
          </cell>
        </row>
        <row r="9685">
          <cell r="B9685" t="str">
            <v>ФЛЕШ-НАКОПИТЕЛЬ USB 3.0, 16 GB</v>
          </cell>
        </row>
        <row r="9686">
          <cell r="B9686" t="str">
            <v>ФЛЕШ-НАКОПИТЕЛЬ USB 32 GB</v>
          </cell>
        </row>
        <row r="9687">
          <cell r="B9687" t="str">
            <v>ФЛЭШ КАРТА В ПОДАРОЧНОЙ УПАКОВКЕ(РЕКЛАМ)</v>
          </cell>
        </row>
        <row r="9688">
          <cell r="B9688" t="str">
            <v>ФЛЭШ КАРТА ДЛЯ MCIPS1T</v>
          </cell>
        </row>
        <row r="9689">
          <cell r="B9689" t="str">
            <v>ФЛЭШ КАРТА ДЛЯ NPT-1020</v>
          </cell>
        </row>
        <row r="9690">
          <cell r="B9690" t="str">
            <v>ФЛЭШ КАРТА ДЛЯ NPT-1200</v>
          </cell>
        </row>
        <row r="9691">
          <cell r="B9691" t="str">
            <v>ФЛЭШ КАРТА ДЛЯ NPT-1300</v>
          </cell>
        </row>
        <row r="9692">
          <cell r="B9692" t="str">
            <v>ФЛЭШ НАКОПИТЕЛЬ USB 128ГБ</v>
          </cell>
        </row>
        <row r="9693">
          <cell r="B9693" t="str">
            <v>ФЛЭШ-КАРТА</v>
          </cell>
        </row>
        <row r="9694">
          <cell r="B9694" t="str">
            <v>ФЛЭШ-НАКОПИТЕЛЬ USB 16GB</v>
          </cell>
        </row>
        <row r="9695">
          <cell r="B9695" t="str">
            <v>ФЛЭШ-НАКОПИТЕЛЬ USB 2GB</v>
          </cell>
        </row>
        <row r="9696">
          <cell r="B9696" t="str">
            <v>ФЛЭШ-НАКОПИТЕЛЬ USB 4GB</v>
          </cell>
        </row>
        <row r="9697">
          <cell r="B9697" t="str">
            <v>ФЛЭШ-НАКОПИТЕЛЬ USB 8GB</v>
          </cell>
        </row>
        <row r="9698">
          <cell r="B9698" t="str">
            <v>ФЛЮС (КГ)</v>
          </cell>
        </row>
        <row r="9699">
          <cell r="B9699" t="str">
            <v>ФЛЮС ДЛЯ ПАЙКИ</v>
          </cell>
        </row>
        <row r="9700">
          <cell r="B9700" t="str">
            <v>ФЛЮС ФТБФ</v>
          </cell>
        </row>
        <row r="9701">
          <cell r="B9701" t="str">
            <v>ФЛЯГА</v>
          </cell>
        </row>
        <row r="9702">
          <cell r="B9702" t="str">
            <v>ФЛЯГА АЛЮМИНИЕВАЯ</v>
          </cell>
        </row>
        <row r="9703">
          <cell r="B9703" t="str">
            <v>ФЛЯЖКА</v>
          </cell>
        </row>
        <row r="9704">
          <cell r="B9704" t="str">
            <v>ФЛЯНЕЦ D-100</v>
          </cell>
        </row>
        <row r="9705">
          <cell r="B9705" t="str">
            <v>ФЛЯНЕЦ D-40</v>
          </cell>
        </row>
        <row r="9706">
          <cell r="B9706" t="str">
            <v>ФЛЯНЕЦ D-50</v>
          </cell>
        </row>
        <row r="9707">
          <cell r="B9707" t="str">
            <v>ФОЛЬГА АЛЮМИНИЕВАЯ</v>
          </cell>
        </row>
        <row r="9708">
          <cell r="B9708" t="str">
            <v>ФОМКА</v>
          </cell>
        </row>
        <row r="9709">
          <cell r="B9709" t="str">
            <v>ФОНАРИК</v>
          </cell>
        </row>
        <row r="9710">
          <cell r="B9710" t="str">
            <v>ФОНАРЬ</v>
          </cell>
        </row>
        <row r="9711">
          <cell r="B9711" t="str">
            <v>ФОНАРЬ АККУМУЛЯТОРНЫЙ 1</v>
          </cell>
        </row>
        <row r="9712">
          <cell r="B9712" t="str">
            <v>ФОНАРЬ АККУМУЛЯТОРНЫЙ</v>
          </cell>
        </row>
        <row r="9713">
          <cell r="B9713" t="str">
            <v>ФОНАРЬ ГОЛОВНОЙ НА СВЕТОДИОДАХ</v>
          </cell>
        </row>
        <row r="9714">
          <cell r="B9714" t="str">
            <v>ФОНАРЬ ЗАДНИЙ ЛЕВЫЙ ВАЗ-21150</v>
          </cell>
        </row>
        <row r="9715">
          <cell r="B9715" t="str">
            <v>ФОНАРЬ ЗАДНИЙ ЛЕВЫЙ ВАЗ-21213</v>
          </cell>
        </row>
        <row r="9716">
          <cell r="B9716" t="str">
            <v>ФОНАРЬ ЗАДНИЙ ЛЕВЫЙ ГАЗ-3221</v>
          </cell>
        </row>
        <row r="9717">
          <cell r="B9717" t="str">
            <v>ФОНАРЬ ЗАДНИЙ ЛЕВЫЙ ГАЗ-3302</v>
          </cell>
        </row>
        <row r="9718">
          <cell r="B9718" t="str">
            <v>ФОНАРЬ ЗАДНИЙ ЛЕВЫЙ КАМАЗ</v>
          </cell>
        </row>
        <row r="9719">
          <cell r="B9719" t="str">
            <v>ФОНАРЬ ЗАДНИЙ ЛЕВЫЙ УАЗ</v>
          </cell>
        </row>
        <row r="9720">
          <cell r="B9720" t="str">
            <v>ФОНАРЬ ЗАДНИЙ ПРАВЫЙ ВАЗ-21150</v>
          </cell>
        </row>
        <row r="9721">
          <cell r="B9721" t="str">
            <v>ФОНАРЬ ЗАДНИЙ ПРАВЫЙ ВАЗ-21213</v>
          </cell>
        </row>
        <row r="9722">
          <cell r="B9722" t="str">
            <v>ФОНАРЬ ЗАДНИЙ ПРАВЫЙ КАМАЗ</v>
          </cell>
        </row>
        <row r="9723">
          <cell r="B9723" t="str">
            <v>ФОНАРЬ ЗАДНИЙ ПРАВЫЙ УАЗ</v>
          </cell>
        </row>
        <row r="9724">
          <cell r="B9724" t="str">
            <v>ФОНАРЬ ОСВЕТИТЕЛЬНЫЙ</v>
          </cell>
        </row>
        <row r="9725">
          <cell r="B9725" t="str">
            <v>ФОНАРЬ СОМ</v>
          </cell>
        </row>
        <row r="9726">
          <cell r="B9726" t="str">
            <v>ФОРМА МЕТАЛЛИЧЕСКАЯ H-1200</v>
          </cell>
        </row>
        <row r="9727">
          <cell r="B9727" t="str">
            <v>ФОРМА МЕТАЛЛИЧЕСКАЯ H-1320</v>
          </cell>
        </row>
        <row r="9728">
          <cell r="B9728" t="str">
            <v>ФОРМА МЕТАЛЛИЧЕСКАЯ ВОСЬМИГРАННАЯ</v>
          </cell>
        </row>
        <row r="9729">
          <cell r="B9729" t="str">
            <v>ФОРМА МЕТАЛЛИЧЕСКАЯ ВЫРАВНИВАЮЩАЯ</v>
          </cell>
        </row>
        <row r="9730">
          <cell r="B9730" t="str">
            <v>ФОРМА МЕТАЛЛИЧЕСКАЯ ДЛЯ СЕРДЕЧНИКА</v>
          </cell>
        </row>
        <row r="9731">
          <cell r="B9731" t="str">
            <v>ФОРМА МЕТАЛЛИЧЕСКАЯ ШЕСТИГРАННИК</v>
          </cell>
        </row>
        <row r="9732">
          <cell r="B9732" t="str">
            <v>ФОРМА МЕТАЛЛИЧЕСКАЯ,ВЕРХ-НАРУЖНЫЙ БОРТ</v>
          </cell>
        </row>
        <row r="9733">
          <cell r="B9733" t="str">
            <v>ФОРМА МЕТАЛЛИЧЕСКАЯ,ВЕРХ-СЕРДЕЧНИК</v>
          </cell>
        </row>
        <row r="9734">
          <cell r="B9734" t="str">
            <v>ФОРМА МЕТАЛЛИЧЕСКАЯ,НИЗ-НАРУЖНЫЙ БОРТ</v>
          </cell>
        </row>
        <row r="9735">
          <cell r="B9735" t="str">
            <v>ФОРМА МЕТАЛЛИЧЕСКАЯ,НИЗ-СЕРДЕЧНИК</v>
          </cell>
        </row>
        <row r="9736">
          <cell r="B9736" t="str">
            <v>ФОРМА МЕТЛЛИЧЕСКАЯ ПОДДОН ОВАЛЬНЫЙ</v>
          </cell>
        </row>
        <row r="9737">
          <cell r="B9737" t="str">
            <v>ФОРМА СПОРТИВНАЯ</v>
          </cell>
        </row>
        <row r="9738">
          <cell r="B9738" t="str">
            <v>ФОРМАТЕР ДЛЯ HP LJ 3005DN</v>
          </cell>
        </row>
        <row r="9739">
          <cell r="B9739" t="str">
            <v>ФОРМАТЕР ДЛЯ HP MFP LJ 1522NF</v>
          </cell>
        </row>
        <row r="9740">
          <cell r="B9740" t="str">
            <v>ФОРСУНКА 16С46-3Б/135 2Э16АУ2</v>
          </cell>
        </row>
        <row r="9741">
          <cell r="B9741" t="str">
            <v>ФОРСУНКА 16С46-3Б/135 Д/1Е18МА3</v>
          </cell>
        </row>
        <row r="9742">
          <cell r="B9742" t="str">
            <v>ФОРСУНКА 16С46-3Б/135 Д/1Е4МА3</v>
          </cell>
        </row>
        <row r="9743">
          <cell r="B9743" t="str">
            <v>ФОРСУНКА 475.123 1ЕА4</v>
          </cell>
        </row>
        <row r="9744">
          <cell r="B9744" t="str">
            <v>ФОРСУНКА В СБОРЕ ДЛЯ 1Е10МА3</v>
          </cell>
        </row>
        <row r="9745">
          <cell r="B9745" t="str">
            <v>ФОРСУНКА В СБОРЕ КАМАЗ</v>
          </cell>
        </row>
        <row r="9746">
          <cell r="B9746" t="str">
            <v>ФОРСУНКА В СБОРЕ МТЗ</v>
          </cell>
        </row>
        <row r="9747">
          <cell r="B9747" t="str">
            <v>ФОРСУНКА ВАЗ-21310</v>
          </cell>
        </row>
        <row r="9748">
          <cell r="B9748" t="str">
            <v>ФОРСУНКА Д/Е18МА3 DEUTZ</v>
          </cell>
        </row>
        <row r="9749">
          <cell r="B9749" t="str">
            <v>ФОРСУНКА Л-146 ДЛЯ ДГА-48 (ТОКМАК)</v>
          </cell>
        </row>
        <row r="9750">
          <cell r="B9750" t="str">
            <v>ФОРСУНКА ТОПЛИВНАЯ ДЛЯ ДГА</v>
          </cell>
        </row>
        <row r="9751">
          <cell r="B9751" t="str">
            <v>ФОРСУНКА УАЗ</v>
          </cell>
        </row>
        <row r="9752">
          <cell r="B9752" t="str">
            <v>ФОТОАЛЬБОМ А4</v>
          </cell>
        </row>
        <row r="9753">
          <cell r="B9753" t="str">
            <v>ФОТОАППАРАТ ЦИФРОВОЙ</v>
          </cell>
        </row>
        <row r="9754">
          <cell r="B9754" t="str">
            <v>ФОТОБАРАБАН COLOR HP LJ CP3525</v>
          </cell>
        </row>
        <row r="9755">
          <cell r="B9755" t="str">
            <v>ФОТОБАРАБАН HP LJ 30XX</v>
          </cell>
        </row>
        <row r="9756">
          <cell r="B9756" t="str">
            <v>ФОТОБАРАБАН XEROX WC 5222/5225/5230</v>
          </cell>
        </row>
        <row r="9757">
          <cell r="B9757" t="str">
            <v>ФОТОБУМАГА А4</v>
          </cell>
        </row>
        <row r="9758">
          <cell r="B9758" t="str">
            <v>ФОТОВАЛ HP LJ M1522NF MFP</v>
          </cell>
        </row>
        <row r="9759">
          <cell r="B9759" t="str">
            <v>ФОТОВАЛ HP LJ P1006</v>
          </cell>
        </row>
        <row r="9760">
          <cell r="B9760" t="str">
            <v>ФОТОВАЛ HP LJ P3005DN</v>
          </cell>
        </row>
        <row r="9761">
          <cell r="B9761" t="str">
            <v>ФОТОВАЛ ДЛЯ ПРИНТЕРА HP LJ  P1536/P1606</v>
          </cell>
        </row>
        <row r="9762">
          <cell r="B9762" t="str">
            <v>ФОТОРЕЛЕ FR 95</v>
          </cell>
        </row>
        <row r="9763">
          <cell r="B9763" t="str">
            <v>ФОТОРЕЛЕ ДЛЯ СОМ ФР 2М У3</v>
          </cell>
        </row>
        <row r="9764">
          <cell r="B9764" t="str">
            <v>ФРАКЦИЯ ЭФИРО-АЛЬДЕГИДНАЯ</v>
          </cell>
        </row>
        <row r="9765">
          <cell r="B9765" t="str">
            <v>ФРЕОН R 134A</v>
          </cell>
        </row>
        <row r="9766">
          <cell r="B9766" t="str">
            <v>ФРЕОН R-22 1</v>
          </cell>
        </row>
        <row r="9767">
          <cell r="B9767" t="str">
            <v>ФРЕОН R-22 2</v>
          </cell>
        </row>
        <row r="9768">
          <cell r="B9768" t="str">
            <v>ФРЕОН R-32</v>
          </cell>
        </row>
        <row r="9769">
          <cell r="B9769" t="str">
            <v>ФРЕОН R-407С</v>
          </cell>
        </row>
        <row r="9770">
          <cell r="B9770" t="str">
            <v>ФРЕОН R-410A</v>
          </cell>
        </row>
        <row r="9771">
          <cell r="B9771" t="str">
            <v>ФРУКТОВНИЦА</v>
          </cell>
        </row>
        <row r="9772">
          <cell r="B9772" t="str">
            <v>ФРУКТЫ</v>
          </cell>
        </row>
        <row r="9773">
          <cell r="B9773" t="str">
            <v>ФТАЛАЗОЛ</v>
          </cell>
        </row>
        <row r="9774">
          <cell r="B9774" t="str">
            <v>ФУТБОЛКА (СПЕЦ.ОДЕЖДА)</v>
          </cell>
        </row>
        <row r="9775">
          <cell r="B9775" t="str">
            <v>ФУТБОЛКА 1</v>
          </cell>
        </row>
        <row r="9776">
          <cell r="B9776" t="str">
            <v>ФУТБОЛКА 2</v>
          </cell>
        </row>
        <row r="9777">
          <cell r="B9777" t="str">
            <v>ФУТОРКА</v>
          </cell>
        </row>
        <row r="9778">
          <cell r="B9778" t="str">
            <v>ФЪЮЗЕР К ПРИНТЕРУ DOCU COLOR 3535</v>
          </cell>
        </row>
        <row r="9779">
          <cell r="B9779" t="str">
            <v>ФЬЮЗЕР HP LJ 90XX</v>
          </cell>
        </row>
        <row r="9780">
          <cell r="B9780" t="str">
            <v>ФЬЮЗЕР В СБОРЕ DC 220/230</v>
          </cell>
        </row>
        <row r="9781">
          <cell r="B9781" t="str">
            <v>ХАЛАТ ЖЕНСКИЙ</v>
          </cell>
        </row>
        <row r="9782">
          <cell r="B9782" t="str">
            <v>ХАЛАТ МЕДИЦИНСКИЙ</v>
          </cell>
        </row>
        <row r="9783">
          <cell r="B9783" t="str">
            <v>ХАЛАТ МУЖСКОЙ</v>
          </cell>
        </row>
        <row r="9784">
          <cell r="B9784" t="str">
            <v>ХАЛАТ Х/Б</v>
          </cell>
        </row>
        <row r="9785">
          <cell r="B9785" t="str">
            <v>ХАЛАТ Х/Б С ЛОГОТИПОМ АО КТ</v>
          </cell>
        </row>
        <row r="9786">
          <cell r="B9786" t="str">
            <v>ХВОСТОВИК ДЛЯ ПАТЧКОРДА FTTH</v>
          </cell>
        </row>
        <row r="9787">
          <cell r="B9787" t="str">
            <v>ХВОСТОВИК ПЕРЕХОДНОЙ</v>
          </cell>
        </row>
        <row r="9788">
          <cell r="B9788" t="str">
            <v>ХЛОРКА</v>
          </cell>
        </row>
        <row r="9789">
          <cell r="B9789" t="str">
            <v>ХОЗЯЙСТВЕННЫЕ РАСХОДЫ (НЕ ТМЗ)</v>
          </cell>
        </row>
        <row r="9790">
          <cell r="B9790" t="str">
            <v>ХОЛОДИЛЬНИК</v>
          </cell>
        </row>
        <row r="9791">
          <cell r="B9791" t="str">
            <v>ХОЛОДНАЯ ВОДА</v>
          </cell>
        </row>
        <row r="9792">
          <cell r="B9792" t="str">
            <v>ХОМУТ</v>
          </cell>
        </row>
        <row r="9793">
          <cell r="B9793" t="str">
            <v>ХОМУТ КРЕПЕЖНЫЙ КС-К 10</v>
          </cell>
        </row>
        <row r="9794">
          <cell r="B9794" t="str">
            <v>ХОМУТ МОНТАЖНЫЙ</v>
          </cell>
        </row>
        <row r="9795">
          <cell r="B9795" t="str">
            <v>ХОМУТ МОНТАЖНЫЙ 2/10</v>
          </cell>
        </row>
        <row r="9796">
          <cell r="B9796" t="str">
            <v>ХОМУТ МОНТАЖНЫЙ 2/8</v>
          </cell>
        </row>
        <row r="9797">
          <cell r="B9797" t="str">
            <v>ХОМУТ МОНТАЖНЫЙ НА 11 МОДУЛЕЙ</v>
          </cell>
        </row>
        <row r="9798">
          <cell r="B9798" t="str">
            <v>ХОМУТ МОНТАЖНЫЙ НА 21 МОДУЛЬ</v>
          </cell>
        </row>
        <row r="9799">
          <cell r="B9799" t="str">
            <v>ХОМУТ ПЛАСТИКОВЫЙ 100ММ*3ММ</v>
          </cell>
        </row>
        <row r="9800">
          <cell r="B9800" t="str">
            <v>ХОМУТ ПЛАСТИКОВЫЙ 2.5X100ММ</v>
          </cell>
        </row>
        <row r="9801">
          <cell r="B9801" t="str">
            <v>ХОМУТ ПЛАСТИКОВЫЙ 200ММ*3ММ</v>
          </cell>
        </row>
        <row r="9802">
          <cell r="B9802" t="str">
            <v>ХОМУТ ПЛАСТИКОВЫЙ 3*120ММ</v>
          </cell>
        </row>
        <row r="9803">
          <cell r="B9803" t="str">
            <v>ХОМУТ ПЛАСТИКОВЫЙ 3.6X200ММ</v>
          </cell>
        </row>
        <row r="9804">
          <cell r="B9804" t="str">
            <v>ХОМУТ ПЛАСТИКОВЫЙ 3.6X300ММ</v>
          </cell>
        </row>
        <row r="9805">
          <cell r="B9805" t="str">
            <v>ХОМУТ ПЛАСТИКОВЫЙ 300ММ*5ММ</v>
          </cell>
        </row>
        <row r="9806">
          <cell r="B9806" t="str">
            <v>ХОМУТ ПЛАСТИКОВЫЙ 300ММ*8ММ</v>
          </cell>
        </row>
        <row r="9807">
          <cell r="B9807" t="str">
            <v>ХОМУТ ПЛАСТИКОВЫЙ 4*250ММ</v>
          </cell>
        </row>
        <row r="9808">
          <cell r="B9808" t="str">
            <v>ХОМУТ ПЛАСТИКОВЫЙ 4*300ММ</v>
          </cell>
        </row>
        <row r="9809">
          <cell r="B9809" t="str">
            <v>ХОМУТ ПЛАСТИКОВЫЙ 400ММ*5ММ</v>
          </cell>
        </row>
        <row r="9810">
          <cell r="B9810" t="str">
            <v>ХОМУТ ПЛАСТИКОВЫЙ 4X250ММ</v>
          </cell>
        </row>
        <row r="9811">
          <cell r="B9811" t="str">
            <v>ХОМУТ ПЛАСТИКОВЫЙ 8*350ММ</v>
          </cell>
        </row>
        <row r="9812">
          <cell r="B9812" t="str">
            <v>ХОМУТ ЧЕРВЯЧНЫЙ</v>
          </cell>
        </row>
        <row r="9813">
          <cell r="B9813" t="str">
            <v>ХОМУТЫ РАЗНЫЕ</v>
          </cell>
        </row>
        <row r="9814">
          <cell r="B9814" t="str">
            <v>ХРАНИЛИЩЕ ДАННЫХ ПОРТАТИВНОЕ СЕТЕВОЕ</v>
          </cell>
        </row>
        <row r="9815">
          <cell r="B9815" t="str">
            <v>ХУРМА</v>
          </cell>
        </row>
        <row r="9816">
          <cell r="B9816" t="str">
            <v>ЦАПФА ПОВОРОТНОГО КУЛАКА</v>
          </cell>
        </row>
        <row r="9817">
          <cell r="B9817" t="str">
            <v>ЦВЕТЫ</v>
          </cell>
        </row>
        <row r="9818">
          <cell r="B9818" t="str">
            <v>ЦЕЛЛОФАН П/Э</v>
          </cell>
        </row>
        <row r="9819">
          <cell r="B9819" t="str">
            <v>ЦЕМЕНТ 1</v>
          </cell>
        </row>
        <row r="9820">
          <cell r="B9820" t="str">
            <v>ЦЕМЕНТ</v>
          </cell>
        </row>
        <row r="9821">
          <cell r="B9821" t="str">
            <v>ЦЕПЬ</v>
          </cell>
        </row>
        <row r="9822">
          <cell r="B9822" t="str">
            <v>ЦЕПЬ ГРМ</v>
          </cell>
        </row>
        <row r="9823">
          <cell r="B9823" t="str">
            <v>ЦЕПЬ ГРМ ВАЗ</v>
          </cell>
        </row>
        <row r="9824">
          <cell r="B9824" t="str">
            <v>ЦЕПЬ ДЛЯ БЕНЗОПИЛЫ</v>
          </cell>
        </row>
        <row r="9825">
          <cell r="B9825" t="str">
            <v>ЦЕПЬ РЕЖУЩАЯ БГМ, ЭТЦ</v>
          </cell>
        </row>
        <row r="9826">
          <cell r="B9826" t="str">
            <v>ЦЕПЬ РЕЖУЩАЯ УНИВЕРСАЛЬНАЯ БГМ, ЭТЦ</v>
          </cell>
        </row>
        <row r="9827">
          <cell r="B9827" t="str">
            <v>ЦИЛИНДР БОКОВОЙ ДВЕРЦЫ</v>
          </cell>
        </row>
        <row r="9828">
          <cell r="B9828" t="str">
            <v>ЦИЛИНДР ГИДРАВЛИЧЕСКИЙ МТЗ</v>
          </cell>
        </row>
        <row r="9829">
          <cell r="B9829" t="str">
            <v>ЦИЛИНДР ГЛАВНЫЙ TOYOTA HI ACE</v>
          </cell>
        </row>
        <row r="9830">
          <cell r="B9830" t="str">
            <v>ЦИЛИНДР ГЛАВНЫЙ В СБОРЕ ВАЗ-2106</v>
          </cell>
        </row>
        <row r="9831">
          <cell r="B9831" t="str">
            <v>ЦИЛИНДР ГЛАВНЫЙ В СБОРЕ ВАЗ-21213</v>
          </cell>
        </row>
        <row r="9832">
          <cell r="B9832" t="str">
            <v>ЦИЛИНДР ГЛАВНЫЙ В СБОРЕ ГАЗ-3221</v>
          </cell>
        </row>
        <row r="9833">
          <cell r="B9833" t="str">
            <v>ЦИЛИНДР ГЛАВНЫЙ В СБОРЕ ГАЗ-3302</v>
          </cell>
        </row>
        <row r="9834">
          <cell r="B9834" t="str">
            <v>ЦИЛИНДР ГЛАВНЫЙ В СБОРЕ ГАЗ-53</v>
          </cell>
        </row>
        <row r="9835">
          <cell r="B9835" t="str">
            <v>ЦИЛИНДР ГЛАВНЫЙ В СБОРЕ УАЗ</v>
          </cell>
        </row>
        <row r="9836">
          <cell r="B9836" t="str">
            <v>ЦИЛИНДР ГЛАВНЫЙ ВАЗ-2106</v>
          </cell>
        </row>
        <row r="9837">
          <cell r="B9837" t="str">
            <v>ЦИЛИНДР ГЛАВНЫЙ ВАЗ-21213</v>
          </cell>
        </row>
        <row r="9838">
          <cell r="B9838" t="str">
            <v>ЦИЛИНДР ГЛАВНЫЙ ГАЗ-3110</v>
          </cell>
        </row>
        <row r="9839">
          <cell r="B9839" t="str">
            <v>ЦИЛИНДР ГЛАВНЫЙ ГАЗ-3302</v>
          </cell>
        </row>
        <row r="9840">
          <cell r="B9840" t="str">
            <v>ЦИЛИНДР ГЛАВНЫЙ ГАЗ-3307</v>
          </cell>
        </row>
        <row r="9841">
          <cell r="B9841" t="str">
            <v>ЦИЛИНДР ГЛАВНЫЙ ГАЗ-53</v>
          </cell>
        </row>
        <row r="9842">
          <cell r="B9842" t="str">
            <v>ЦИЛИНДР ГЛАВНЫЙ ГАЗ-66</v>
          </cell>
        </row>
        <row r="9843">
          <cell r="B9843" t="str">
            <v>ЦИЛИНДР ГЛАВНЫЙ ПОГРУЗЧ.ДВ</v>
          </cell>
        </row>
        <row r="9844">
          <cell r="B9844" t="str">
            <v>ЦИЛИНДР ГЛАВНЫЙ УАЗ</v>
          </cell>
        </row>
        <row r="9845">
          <cell r="B9845" t="str">
            <v>ЦИЛИНДР РАБОЧИЙ ВАЗ-2107</v>
          </cell>
        </row>
        <row r="9846">
          <cell r="B9846" t="str">
            <v>ЦИЛИНДР РАБОЧИЙ ВАЗ-21213</v>
          </cell>
        </row>
        <row r="9847">
          <cell r="B9847" t="str">
            <v>ЦИЛИНДР РАБОЧИЙ ГАЗ-3221</v>
          </cell>
        </row>
        <row r="9848">
          <cell r="B9848" t="str">
            <v>ЦИЛИНДР РАБОЧИЙ ГАЗ-3302</v>
          </cell>
        </row>
        <row r="9849">
          <cell r="B9849" t="str">
            <v>ЦИЛИНДР РАБОЧИЙ ГАЗ-3307</v>
          </cell>
        </row>
        <row r="9850">
          <cell r="B9850" t="str">
            <v>ЦИЛИНДР РАБОЧИЙ ГАЗ-53</v>
          </cell>
        </row>
        <row r="9851">
          <cell r="B9851" t="str">
            <v>ЦИЛИНДР РАБОЧИЙ ГАЗ-66</v>
          </cell>
        </row>
        <row r="9852">
          <cell r="B9852" t="str">
            <v>ЦИЛИНДР РАБОЧИЙ КАМАЗ</v>
          </cell>
        </row>
        <row r="9853">
          <cell r="B9853" t="str">
            <v>ЦИЛИНДР РАБОЧИЙ ТОРМОЗНОЙ ГАЗ-66</v>
          </cell>
        </row>
        <row r="9854">
          <cell r="B9854" t="str">
            <v>ЦИЛИНДР РАБОЧИЙ УАЗ</v>
          </cell>
        </row>
        <row r="9855">
          <cell r="B9855" t="str">
            <v>ЦИТРАМОН 1</v>
          </cell>
        </row>
        <row r="9856">
          <cell r="B9856" t="str">
            <v>ЦИТРАМОН 2</v>
          </cell>
        </row>
        <row r="9857">
          <cell r="B9857" t="str">
            <v>ЧАЙ В ПАЧКАХ</v>
          </cell>
        </row>
        <row r="9858">
          <cell r="B9858" t="str">
            <v>ЧАЙНИК</v>
          </cell>
        </row>
        <row r="9859">
          <cell r="B9859" t="str">
            <v>ЧАЙНИК ЗАВАРНОЙ</v>
          </cell>
        </row>
        <row r="9860">
          <cell r="B9860" t="str">
            <v>ЧАЙНИК ЭЛЕКТРИЧЕСКИЙ</v>
          </cell>
        </row>
        <row r="9861">
          <cell r="B9861" t="str">
            <v>ЧАПАН</v>
          </cell>
        </row>
        <row r="9862">
          <cell r="B9862" t="str">
            <v>ЧАСЫ</v>
          </cell>
        </row>
        <row r="9863">
          <cell r="B9863" t="str">
            <v>ЧАСЫ НАРУЧНЫЕ</v>
          </cell>
        </row>
        <row r="9864">
          <cell r="B9864" t="str">
            <v>ЧАСЫ НАСТЕННЫЕ</v>
          </cell>
        </row>
        <row r="9865">
          <cell r="B9865" t="str">
            <v>ЧАСЫ НАСТОЛЬНЫЕ</v>
          </cell>
        </row>
        <row r="9866">
          <cell r="B9866" t="str">
            <v>ЧАСЫ ПОДАРОЧНЫЕ</v>
          </cell>
        </row>
        <row r="9867">
          <cell r="B9867" t="str">
            <v>ЧАШКА АМОРТИЗАТОРА TOYOTA</v>
          </cell>
        </row>
        <row r="9868">
          <cell r="B9868" t="str">
            <v>ЧЕКОВЫЙ ПРИНТЕР ДЛЯ ИНФОРМАЦИОННОГО КИОС</v>
          </cell>
        </row>
        <row r="9869">
          <cell r="B9869" t="str">
            <v>ЧЕМОДАН</v>
          </cell>
        </row>
        <row r="9870">
          <cell r="B9870" t="str">
            <v>ЧЕРЕНОК</v>
          </cell>
        </row>
        <row r="9871">
          <cell r="B9871" t="str">
            <v>ЧЕРНОЗЕМ</v>
          </cell>
        </row>
        <row r="9872">
          <cell r="B9872" t="str">
            <v>ЧЕХОЛ</v>
          </cell>
        </row>
        <row r="9873">
          <cell r="B9873" t="str">
            <v>ЧЕХОЛ ДЛЯ АВТОМОБИЛЯ</v>
          </cell>
        </row>
        <row r="9874">
          <cell r="B9874" t="str">
            <v>ЧЕХОЛ ДЛЯ ВАЛИКОВ ОФСЕТНОЙ МАШИНЫ</v>
          </cell>
        </row>
        <row r="9875">
          <cell r="B9875" t="str">
            <v>ЧЕХОЛ ДЛЯ ПАСПОРТА</v>
          </cell>
        </row>
        <row r="9876">
          <cell r="B9876" t="str">
            <v>ЧЕХОЛ ДЛЯ ПЛАНШЕТА</v>
          </cell>
        </row>
        <row r="9877">
          <cell r="B9877" t="str">
            <v>ЧЕХОЛ ДЛЯ СОТОВОГО ТЕРМИНАЛА</v>
          </cell>
        </row>
        <row r="9878">
          <cell r="B9878" t="str">
            <v>ЧЕХОЛ ДЛЯ ФОТОАППАРАТА</v>
          </cell>
        </row>
        <row r="9879">
          <cell r="B9879" t="str">
            <v>ЧЕХОЛ ДЛЯ ЦЕПЕЙ К ПОЯСАМ</v>
          </cell>
        </row>
        <row r="9880">
          <cell r="B9880" t="str">
            <v>ЧЛЕНСКИЕ ВЗНОСЫ</v>
          </cell>
        </row>
        <row r="9881">
          <cell r="B9881" t="str">
            <v>ЧОПИК</v>
          </cell>
        </row>
        <row r="9882">
          <cell r="B9882" t="str">
            <v>ЧУЛКИ УТЕПЛЕННЫЕ</v>
          </cell>
        </row>
        <row r="9883">
          <cell r="B9883" t="str">
            <v>ЧУЛОК ЗАДНЕГО МОСТА</v>
          </cell>
        </row>
        <row r="9884">
          <cell r="B9884" t="str">
            <v>ЧУЛОК КАБЕЛЬНЫЙ</v>
          </cell>
        </row>
        <row r="9885">
          <cell r="B9885" t="str">
            <v>ШАЙБА</v>
          </cell>
        </row>
        <row r="9886">
          <cell r="B9886" t="str">
            <v>ШАЙБА D18 ММ</v>
          </cell>
        </row>
        <row r="9887">
          <cell r="B9887" t="str">
            <v>ШАЙБА D-6 ММ</v>
          </cell>
        </row>
        <row r="9888">
          <cell r="B9888" t="str">
            <v>ШАЙБА D-8 ММ</v>
          </cell>
        </row>
        <row r="9889">
          <cell r="B9889" t="str">
            <v>ШАЙБА ГРОВЕР</v>
          </cell>
        </row>
        <row r="9890">
          <cell r="B9890" t="str">
            <v>ШАЙБА ГРЯЗЕОЧИСТИТЕЛЯ БКМ</v>
          </cell>
        </row>
        <row r="9891">
          <cell r="B9891" t="str">
            <v>ШАЙБА ДИАМЕТР 10ММ</v>
          </cell>
        </row>
        <row r="9892">
          <cell r="B9892" t="str">
            <v>ШАЙБА УПЛОТНИТЕЛЬНАЯ ДГА-48</v>
          </cell>
        </row>
        <row r="9893">
          <cell r="B9893" t="str">
            <v>ШАПКА ВЯЗАНАЯ ЗИМНЯЯ С ЛОГОТИПОМ АО КТ</v>
          </cell>
        </row>
        <row r="9894">
          <cell r="B9894" t="str">
            <v>ШАР ВОЗДУШНЫЙ</v>
          </cell>
        </row>
        <row r="9895">
          <cell r="B9895" t="str">
            <v>ШАРИКИ НА КУПЮРОПРИЕМНИК</v>
          </cell>
        </row>
        <row r="9896">
          <cell r="B9896" t="str">
            <v>ШАРНИР ПЕРЕД.МОСТА УАЗ</v>
          </cell>
        </row>
        <row r="9897">
          <cell r="B9897" t="str">
            <v>ШАРНИР РУЛЕВОЙ ТЯГИ ВОЛГА</v>
          </cell>
        </row>
        <row r="9898">
          <cell r="B9898" t="str">
            <v>ШАРНИР РУЛЕВОЙ УАЗ</v>
          </cell>
        </row>
        <row r="9899">
          <cell r="B9899" t="str">
            <v>ШАРФ</v>
          </cell>
        </row>
        <row r="9900">
          <cell r="B9900" t="str">
            <v>ШАССИ IDU</v>
          </cell>
        </row>
        <row r="9901">
          <cell r="B9901" t="str">
            <v>ШАССИ VSAT С 2-СЕР.ПОРТ.И 1-LAN</v>
          </cell>
        </row>
        <row r="9902">
          <cell r="B9902" t="str">
            <v>ШАССИ ДЛЯ МЕДИАКОНВЕРТОРОВ</v>
          </cell>
        </row>
        <row r="9903">
          <cell r="B9903" t="str">
            <v>ШАТУН ВАЗ-21213</v>
          </cell>
        </row>
        <row r="9904">
          <cell r="B9904" t="str">
            <v>ШАТУН КОМПРЕССОРА</v>
          </cell>
        </row>
        <row r="9905">
          <cell r="B9905" t="str">
            <v>ШАТУН МТЗ</v>
          </cell>
        </row>
        <row r="9906">
          <cell r="B9906" t="str">
            <v>ШАТУН УАЗ</v>
          </cell>
        </row>
        <row r="9907">
          <cell r="B9907" t="str">
            <v>ШАХМАТЫ</v>
          </cell>
        </row>
        <row r="9908">
          <cell r="B9908" t="str">
            <v>ШВАБРА</v>
          </cell>
        </row>
        <row r="9909">
          <cell r="B9909" t="str">
            <v>ШВАБРА МОП ТЕЛЕСКОПИЧЕСКАЯ</v>
          </cell>
        </row>
        <row r="9910">
          <cell r="B9910" t="str">
            <v>ШВЕЛЕР</v>
          </cell>
        </row>
        <row r="9911">
          <cell r="B9911" t="str">
            <v>ШВЕЛЛЕР 120*50</v>
          </cell>
        </row>
        <row r="9912">
          <cell r="B9912" t="str">
            <v>ШВЕЛЛЕР 14</v>
          </cell>
        </row>
        <row r="9913">
          <cell r="B9913" t="str">
            <v>ШВЕЛЛЕР 80*40ММ</v>
          </cell>
        </row>
        <row r="9914">
          <cell r="B9914" t="str">
            <v>ШВЕЛЛЕР ОТ 10 ДО 20</v>
          </cell>
        </row>
        <row r="9915">
          <cell r="B9915" t="str">
            <v>ШВЕЛЛЕР ОТ 5 ДО 10</v>
          </cell>
        </row>
        <row r="9916">
          <cell r="B9916" t="str">
            <v>ШЕЛФ (ПОЛКА) К ЦИФР.ОБОР.КОМ.</v>
          </cell>
        </row>
        <row r="9917">
          <cell r="B9917" t="str">
            <v>ШЕСТЕРНЯ</v>
          </cell>
        </row>
        <row r="9918">
          <cell r="B9918" t="str">
            <v>ШЕСТЕРНЯ 17/17Т ПРИВОДА ПЕЧИ LJ P3005</v>
          </cell>
        </row>
        <row r="9919">
          <cell r="B9919" t="str">
            <v>ШЕСТЕРНЯ 19Т ПРИВОДА ПЕЧИ LJ P3005</v>
          </cell>
        </row>
        <row r="9920">
          <cell r="B9920" t="str">
            <v>ШЕСТЕРНЯ 20/20Т ПРИВОДА ПЕЧИ LJ P3005</v>
          </cell>
        </row>
        <row r="9921">
          <cell r="B9921" t="str">
            <v>ШЕСТЕРНЯ 20Т ПРИВОДА ПЕЧИ LJ P3005</v>
          </cell>
        </row>
        <row r="9922">
          <cell r="B9922" t="str">
            <v>ШЕСТЕРНЯ КПП 5-ОЙ ПЕРЕДАЧИ УАЗ</v>
          </cell>
        </row>
        <row r="9923">
          <cell r="B9923" t="str">
            <v>ШЕСТЕРНЯ КПП ПЕРВОЙ ПЕРЕДАЧИ С МУФТОЙ ГА</v>
          </cell>
        </row>
        <row r="9924">
          <cell r="B9924" t="str">
            <v>ШЕСТЕРНЯ КПП ТРЕТЬЕЙ ПЕРЕДАЧИ С МУФТОЙ Г</v>
          </cell>
        </row>
        <row r="9925">
          <cell r="B9925" t="str">
            <v>ШЕСТЕРНЯ ПАРАЗИТНАЯ БКМ</v>
          </cell>
        </row>
        <row r="9926">
          <cell r="B9926" t="str">
            <v>ШЕСТЕРНЯ ПЕРВИЧНОГО ВАЛА МТЗ</v>
          </cell>
        </row>
        <row r="9927">
          <cell r="B9927" t="str">
            <v>ШЕСТЕРНЯ ПЕРВИЧНОГО ВАЛА УАЗ</v>
          </cell>
        </row>
        <row r="9928">
          <cell r="B9928" t="str">
            <v>ШЕСТЕРНЯ ПРИВОДА HP LJ 1522DNF</v>
          </cell>
        </row>
        <row r="9929">
          <cell r="B9929" t="str">
            <v>ШЕСТЕРНЯ ПРИВОДА ПЕЧИ LJ P3005 12T</v>
          </cell>
        </row>
        <row r="9930">
          <cell r="B9930" t="str">
            <v>ШЕСТЕРНЯ ПРИВОДА ПЕЧИ LJ P3005 16T</v>
          </cell>
        </row>
        <row r="9931">
          <cell r="B9931" t="str">
            <v>ШЕСТЕРНЯ ПРИВОДА ПЕЧИ LJ P3005 31T</v>
          </cell>
        </row>
        <row r="9932">
          <cell r="B9932" t="str">
            <v>ШЕСТЕРНЯ ПРИВОДА ПЕЧИ LJ P3005 43T</v>
          </cell>
        </row>
        <row r="9933">
          <cell r="B9933" t="str">
            <v>ШЕСТЕРНЯ ПРИВОДА ПЕЧИ LJ P3005 65T</v>
          </cell>
        </row>
        <row r="9934">
          <cell r="B9934" t="str">
            <v>ШЕСТЕРНЯ ПЯТОЙ ПЕРЕДАЧИ ВАЗ</v>
          </cell>
        </row>
        <row r="9935">
          <cell r="B9935" t="str">
            <v>ШЕСТЕРНЯ РАЗДАТОЧНОЙ КОРОБКИ</v>
          </cell>
        </row>
        <row r="9936">
          <cell r="B9936" t="str">
            <v>ШЕСТЕРНЯ РАСПРЕДЕЛИТЕЛЬНОГО ВАЛА</v>
          </cell>
        </row>
        <row r="9937">
          <cell r="B9937" t="str">
            <v>ШЕСТИГРАННИК 1</v>
          </cell>
        </row>
        <row r="9938">
          <cell r="B9938" t="str">
            <v>ШЕСТИГРАННИК 2</v>
          </cell>
        </row>
        <row r="9939">
          <cell r="B9939" t="str">
            <v>ШЕСТИГРАННИК 3</v>
          </cell>
        </row>
        <row r="9940">
          <cell r="B9940" t="str">
            <v>ШИЛО</v>
          </cell>
        </row>
        <row r="9941">
          <cell r="B9941" t="str">
            <v>ШИНА 16,9-28</v>
          </cell>
        </row>
        <row r="9942">
          <cell r="B9942" t="str">
            <v>ШИНА 185/60 R14</v>
          </cell>
        </row>
        <row r="9943">
          <cell r="B9943" t="str">
            <v>ШИНА 185/75 R15 C</v>
          </cell>
        </row>
        <row r="9944">
          <cell r="B9944" t="str">
            <v>ШИНА 225/75 R16</v>
          </cell>
        </row>
        <row r="9945">
          <cell r="B9945" t="str">
            <v>ШИНА 275/65 R17 ВСЕСЕЗОННАЯ</v>
          </cell>
        </row>
        <row r="9946">
          <cell r="B9946" t="str">
            <v>ШИНА 7.00 R16</v>
          </cell>
        </row>
        <row r="9947">
          <cell r="B9947" t="str">
            <v>ШИНА PEN ЗЕМЛЯ-НОЛЬ</v>
          </cell>
        </row>
        <row r="9948">
          <cell r="B9948" t="str">
            <v>ШИНА В СБОРЕ DAEWOO ESPERO</v>
          </cell>
        </row>
        <row r="9949">
          <cell r="B9949" t="str">
            <v>ШИНА В СБОРЕ DAMAS</v>
          </cell>
        </row>
        <row r="9950">
          <cell r="B9950" t="str">
            <v>ШИНА В СБОРЕ HYUNDAI</v>
          </cell>
        </row>
        <row r="9951">
          <cell r="B9951" t="str">
            <v>ШИНА В СБОРЕ TOYOTA CAMRY</v>
          </cell>
        </row>
        <row r="9952">
          <cell r="B9952" t="str">
            <v>ШИНА В СБОРЕ TOYOTA COROLLA</v>
          </cell>
        </row>
        <row r="9953">
          <cell r="B9953" t="str">
            <v>ШИНА В СБОРЕ TOYOTA L.CRUISER</v>
          </cell>
        </row>
        <row r="9954">
          <cell r="B9954" t="str">
            <v>ШИНА В СБОРЕ ВАЗ-2104</v>
          </cell>
        </row>
        <row r="9955">
          <cell r="B9955" t="str">
            <v>ШИНА В СБОРЕ ВАЗ-2106</v>
          </cell>
        </row>
        <row r="9956">
          <cell r="B9956" t="str">
            <v>ШИНА В СБОРЕ ВАЗ-2107</v>
          </cell>
        </row>
        <row r="9957">
          <cell r="B9957" t="str">
            <v>ШИНА В СБОРЕ ВАЗ-21213</v>
          </cell>
        </row>
        <row r="9958">
          <cell r="B9958" t="str">
            <v>ШИНА В СБОРЕ ГАЗ-3110</v>
          </cell>
        </row>
        <row r="9959">
          <cell r="B9959" t="str">
            <v>ШИНА В СБОРЕ ГАЗ-31105</v>
          </cell>
        </row>
        <row r="9960">
          <cell r="B9960" t="str">
            <v>ШИНА В СБОРЕ ГАЗ-3221</v>
          </cell>
        </row>
        <row r="9961">
          <cell r="B9961" t="str">
            <v>ШИНА В СБОРЕ ГАЗ-3302</v>
          </cell>
        </row>
        <row r="9962">
          <cell r="B9962" t="str">
            <v>ШИНА В СБОРЕ ГАЗ-3307</v>
          </cell>
        </row>
        <row r="9963">
          <cell r="B9963" t="str">
            <v>ШИНА В СБОРЕ ГАЗ-53</v>
          </cell>
        </row>
        <row r="9964">
          <cell r="B9964" t="str">
            <v>ШИНА В СБОРЕ ГАЗ-66</v>
          </cell>
        </row>
        <row r="9965">
          <cell r="B9965" t="str">
            <v>ШИНА В СБОРЕ ЗИЛ-130</v>
          </cell>
        </row>
        <row r="9966">
          <cell r="B9966" t="str">
            <v>ШИНА В СБОРЕ ЗИЛ-131</v>
          </cell>
        </row>
        <row r="9967">
          <cell r="B9967" t="str">
            <v>ШИНА В СБОРЕ КАМАЗ</v>
          </cell>
        </row>
        <row r="9968">
          <cell r="B9968" t="str">
            <v>ШИНА В СБОРЕ МАЗ</v>
          </cell>
        </row>
        <row r="9969">
          <cell r="B9969" t="str">
            <v>ШИНА В СБОРЕ ПРИЦЕПА ПТС</v>
          </cell>
        </row>
        <row r="9970">
          <cell r="B9970" t="str">
            <v>ШИНА В СБОРЕ УАЗ</v>
          </cell>
        </row>
        <row r="9971">
          <cell r="B9971" t="str">
            <v>ШИНА ДЛЯ 3Х ФАЗНОЙ КОММУТАЦИИ</v>
          </cell>
        </row>
        <row r="9972">
          <cell r="B9972" t="str">
            <v>ШИНА ДЛЯ БЕНЗОПИЛЫ</v>
          </cell>
        </row>
        <row r="9973">
          <cell r="B9973" t="str">
            <v>ШИНА ДЛЯ УРАВНИВАНИЯ ПОТЕНЦИАЛОВ</v>
          </cell>
        </row>
        <row r="9974">
          <cell r="B9974" t="str">
            <v>ШИНА ЗАДНЯЯ В СБОРЕ ЛТЗ, ЮМЗ</v>
          </cell>
        </row>
        <row r="9975">
          <cell r="B9975" t="str">
            <v>ШИНА ЗАДНЯЯ В СБОРЕ МТЗ</v>
          </cell>
        </row>
        <row r="9976">
          <cell r="B9976" t="str">
            <v>ШИНА ЗАДНЯЯ В СБОРЕ ПОГРУЗЧ.ДВ</v>
          </cell>
        </row>
        <row r="9977">
          <cell r="B9977" t="str">
            <v>ШИНА ЗАЗЕМЛЕНИЯ</v>
          </cell>
        </row>
        <row r="9978">
          <cell r="B9978" t="str">
            <v>ШИНА ЗАНУЛЕНИЯ 4-5 СОЕД</v>
          </cell>
        </row>
        <row r="9979">
          <cell r="B9979" t="str">
            <v>ШИНА КОММУТАЦИОННАЯ</v>
          </cell>
        </row>
        <row r="9980">
          <cell r="B9980" t="str">
            <v>ШИНА МЕДНАЯ</v>
          </cell>
        </row>
        <row r="9981">
          <cell r="B9981" t="str">
            <v>ШИНА МЕДНАЯ ЛУЖЕНАЯ</v>
          </cell>
        </row>
        <row r="9982">
          <cell r="B9982" t="str">
            <v>ШИНА НУЛЕВАЯ</v>
          </cell>
        </row>
        <row r="9983">
          <cell r="B9983" t="str">
            <v>ШИНА ПЕРЕДНЯЯ В СБОРЕ ЛТЗ, ЮМЗ</v>
          </cell>
        </row>
        <row r="9984">
          <cell r="B9984" t="str">
            <v>ШИНА ПЕРЕДНЯЯ В СБОРЕ МТЗ</v>
          </cell>
        </row>
        <row r="9985">
          <cell r="B9985" t="str">
            <v>ШИНА ПЕРЕДНЯЯ В СБОРЕ ПОГРУЗЧ.ДВ</v>
          </cell>
        </row>
        <row r="9986">
          <cell r="B9986" t="str">
            <v>ШИНА ПОЛОСОВАЯ СТАЛЬ 40*4</v>
          </cell>
        </row>
        <row r="9987">
          <cell r="B9987" t="str">
            <v>ШИПЫ ДЛЯ КОГТЕЙ МОНТЕР.БОЛЬШИЕ</v>
          </cell>
        </row>
        <row r="9988">
          <cell r="B9988" t="str">
            <v>ШИПЫ ДЛЯ КОГТЕЙ МОНТЕР.МАЛЫЕ</v>
          </cell>
        </row>
        <row r="9989">
          <cell r="B9989" t="str">
            <v>ШИПЫ ДЛЯ МОНТ.ЛАЗ НЕПОДВИЖНЫЕ ДЛЯ ЖБ ОПО</v>
          </cell>
        </row>
        <row r="9990">
          <cell r="B9990" t="str">
            <v>ШИПЫ ДЛЯ МОНТ.ЛАЗ САМОУС-СЯ ДЛЯ ЖБ ОПОР</v>
          </cell>
        </row>
        <row r="9991">
          <cell r="B9991" t="str">
            <v>ШИПЫ ДЛЯ ОБУВИ</v>
          </cell>
        </row>
        <row r="9992">
          <cell r="B9992" t="str">
            <v>ШИРМА</v>
          </cell>
        </row>
        <row r="9993">
          <cell r="B9993" t="str">
            <v>ШИФЕР</v>
          </cell>
        </row>
        <row r="9994">
          <cell r="B9994" t="str">
            <v>ШКАТУЛКА</v>
          </cell>
        </row>
        <row r="9995">
          <cell r="B9995" t="str">
            <v>ШКАТУЛКА СУВЕНИРНАЯ (ДЛЯ РЕКЛАМЫ)</v>
          </cell>
        </row>
        <row r="9996">
          <cell r="B9996" t="str">
            <v>ШКАФ 409</v>
          </cell>
        </row>
        <row r="9997">
          <cell r="B9997" t="str">
            <v>ШКАФ ДЛЯ ПОЖАРНОГО КРАНА</v>
          </cell>
        </row>
        <row r="9998">
          <cell r="B9998" t="str">
            <v>ШКАФ КАБЕЛЬНЫЙ ОПТИЧЕСКИЙ</v>
          </cell>
        </row>
        <row r="9999">
          <cell r="B9999" t="str">
            <v>ШКАФ КОММУТАЦИОННЫЙ  19" 10U</v>
          </cell>
        </row>
        <row r="10000">
          <cell r="B10000" t="str">
            <v>ШКАФ КОММУТАЦИОННЫЙ  19" 15U</v>
          </cell>
        </row>
        <row r="10001">
          <cell r="B10001" t="str">
            <v>ШКАФ КОММУТАЦИОННЫЙ  19" 42U</v>
          </cell>
        </row>
        <row r="10002">
          <cell r="B10002" t="str">
            <v>ШКАФ КОММУТАЦИОННЫЙ 19" 12U</v>
          </cell>
        </row>
        <row r="10003">
          <cell r="B10003" t="str">
            <v>ШКАФ НАВЕСНОЙ АНТИВАНДАЛЬНЫЙ</v>
          </cell>
        </row>
        <row r="10004">
          <cell r="B10004" t="str">
            <v>ШКАФ НАВЕСНОЙ АНТИВАНДАЛЬНЫЙ 200*135*350</v>
          </cell>
        </row>
        <row r="10005">
          <cell r="B10005" t="str">
            <v>ШКАФ НАВЕСНОЙ АНТИВАНДАЛЬНЫЙ 610*700*200</v>
          </cell>
        </row>
        <row r="10006">
          <cell r="B10006" t="str">
            <v>ШКАФ ОПТИЧ. РАСПР. ДО 384 ПОРТА</v>
          </cell>
        </row>
        <row r="10007">
          <cell r="B10007" t="str">
            <v>ШКАФ ОПТИЧ. РАСПР. ДО 432 ПОРТА</v>
          </cell>
        </row>
        <row r="10008">
          <cell r="B10008" t="str">
            <v>ШКАФ ОПТИЧ. РАСПР. ДО 720 ПОРТОВ</v>
          </cell>
        </row>
        <row r="10009">
          <cell r="B10009" t="str">
            <v>ШКАФ ОРК ШРПО-04 ВОЗМ.УСТ.8 СПЛИТ-В 1/4</v>
          </cell>
        </row>
        <row r="10010">
          <cell r="B10010" t="str">
            <v>ШКАФ РАСПР.ПОДЪЕЗД.ОПТ.ШРПО-01</v>
          </cell>
        </row>
        <row r="10011">
          <cell r="B10011" t="str">
            <v>ШКАФ РАСПРЕД.МЕТАЛ.НА 1200 ПАР</v>
          </cell>
        </row>
        <row r="10012">
          <cell r="B10012" t="str">
            <v>ШКАФ РАСПРЕД.МЕТАЛ.НА 1600 ПАР</v>
          </cell>
        </row>
        <row r="10013">
          <cell r="B10013" t="str">
            <v>ШКАФ РАСПРЕД.МЕТАЛ.НА 2400 ПАР</v>
          </cell>
        </row>
        <row r="10014">
          <cell r="B10014" t="str">
            <v>ШКАФ РАСПРЕД.МЕТАЛ.НА 300 ПАР</v>
          </cell>
        </row>
        <row r="10015">
          <cell r="B10015" t="str">
            <v>ШКАФ РАСПРЕД.МЕТАЛ.НА 600 ПАР</v>
          </cell>
        </row>
        <row r="10016">
          <cell r="B10016" t="str">
            <v>ШКАФ РАСПРЕД.МЕТАЛ.НА 900 ПАР</v>
          </cell>
        </row>
        <row r="10017">
          <cell r="B10017" t="str">
            <v>ШКАФ РАСПРЕД.ПЛАСТ.НА 1200 ПАР</v>
          </cell>
        </row>
        <row r="10018">
          <cell r="B10018" t="str">
            <v>ШКАФ РАСПРЕД.ПЛАСТ.НА 1600 ПАР</v>
          </cell>
        </row>
        <row r="10019">
          <cell r="B10019" t="str">
            <v>ШКАФ РАСПРЕД.ПЛАСТ.НА 2400 ПАР</v>
          </cell>
        </row>
        <row r="10020">
          <cell r="B10020" t="str">
            <v>ШКАФ РАСПРЕД.ПЛАСТ.НА 300 ПАР</v>
          </cell>
        </row>
        <row r="10021">
          <cell r="B10021" t="str">
            <v>ШКАФ РАСПРЕД.ПЛАСТ.НА 600 ПАР</v>
          </cell>
        </row>
        <row r="10022">
          <cell r="B10022" t="str">
            <v>ШКАФ РАСПРЕДЕЛИТЕЛЬНЫЙ 33U 600*800*1600</v>
          </cell>
        </row>
        <row r="10023">
          <cell r="B10023" t="str">
            <v>ШКАФ РАСПРЕДЕЛИТЕЛЬНЫЙ ОПТИЧЕСКИЙ УЛИЧНЫ</v>
          </cell>
        </row>
        <row r="10024">
          <cell r="B10024" t="str">
            <v>ШКАФ ТЕЛЕКОММУНИКАЦИИ ТШ-4</v>
          </cell>
        </row>
        <row r="10025">
          <cell r="B10025" t="str">
            <v>ШКАФ ШРНМ-4</v>
          </cell>
        </row>
        <row r="10026">
          <cell r="B10026" t="str">
            <v>ШКАФ ЭЛЕКТРИЧЕСКИЙ</v>
          </cell>
        </row>
        <row r="10027">
          <cell r="B10027" t="str">
            <v>ШКВОРЕНЬ ГАЗ-31029</v>
          </cell>
        </row>
        <row r="10028">
          <cell r="B10028" t="str">
            <v>ШКВОРЕНЬ НИЖНИЙ ПЕРЕД.МОСТА ГАЗ-3221</v>
          </cell>
        </row>
        <row r="10029">
          <cell r="B10029" t="str">
            <v>ШКВОРЕНЬ НИЖНИЙ ПЕРЕД.МОСТА ГАЗ-53</v>
          </cell>
        </row>
        <row r="10030">
          <cell r="B10030" t="str">
            <v>ШКВОРЕНЬ НИЖНИЙ ПЕРЕД.МОСТА КАМАЗ</v>
          </cell>
        </row>
        <row r="10031">
          <cell r="B10031" t="str">
            <v>ШКВОРЕНЬ НИЖНИЙ ПЕРЕД.МОСТА УАЗ</v>
          </cell>
        </row>
        <row r="10032">
          <cell r="B10032" t="str">
            <v>ШКВОРЕНЬ ОСИ ПЕРЕДНЕЙ ГАЗ-3221</v>
          </cell>
        </row>
        <row r="10033">
          <cell r="B10033" t="str">
            <v>ШКВОРЕНЬ ОСИ ПЕРЕДНЕЙ ГАЗ-3302</v>
          </cell>
        </row>
        <row r="10034">
          <cell r="B10034" t="str">
            <v>ШКВОРЕНЬ ОСИ ПЕРЕДНЕЙ ГАЗ-3307</v>
          </cell>
        </row>
        <row r="10035">
          <cell r="B10035" t="str">
            <v>ШКВОРЕНЬ ОСИ ПЕРЕДНЕЙ ГАЗ-53</v>
          </cell>
        </row>
        <row r="10036">
          <cell r="B10036" t="str">
            <v>ШКВОРЕНЬ ОСИ ПЕРЕДНЕЙ ЗИЛ-130</v>
          </cell>
        </row>
        <row r="10037">
          <cell r="B10037" t="str">
            <v>ШКВОРЕНЬ ОСИ ПЕРЕДНЕЙ КАМАЗ</v>
          </cell>
        </row>
        <row r="10038">
          <cell r="B10038" t="str">
            <v>ШКВОРЕНЬ ОСИ ПЕРЕДНЕЙ УАЗ</v>
          </cell>
        </row>
        <row r="10039">
          <cell r="B10039" t="str">
            <v>ШКИВ ДЛЯ КАНАТНЫХ ПЕРЕДАЧ</v>
          </cell>
        </row>
        <row r="10040">
          <cell r="B10040" t="str">
            <v>ШКИВ КОЛЕНЧАТОГО ВАЛА</v>
          </cell>
        </row>
        <row r="10041">
          <cell r="B10041" t="str">
            <v>ШКУРКА ШЛИФ.РАЗНАЯ</v>
          </cell>
        </row>
        <row r="10042">
          <cell r="B10042" t="str">
            <v>ШЛАНГ</v>
          </cell>
        </row>
        <row r="10043">
          <cell r="B10043" t="str">
            <v>ШЛАНГ D-10</v>
          </cell>
        </row>
        <row r="10044">
          <cell r="B10044" t="str">
            <v>ШЛАНГ D-12</v>
          </cell>
        </row>
        <row r="10045">
          <cell r="B10045" t="str">
            <v>ШЛАНГ D-14</v>
          </cell>
        </row>
        <row r="10046">
          <cell r="B10046" t="str">
            <v>ШЛАНГ D-15</v>
          </cell>
        </row>
        <row r="10047">
          <cell r="B10047" t="str">
            <v>ШЛАНГ D-16</v>
          </cell>
        </row>
        <row r="10048">
          <cell r="B10048" t="str">
            <v>ШЛАНГ D-18</v>
          </cell>
        </row>
        <row r="10049">
          <cell r="B10049" t="str">
            <v>ШЛАНГ D-20</v>
          </cell>
        </row>
        <row r="10050">
          <cell r="B10050" t="str">
            <v>ШЛАНГ D-25</v>
          </cell>
        </row>
        <row r="10051">
          <cell r="B10051" t="str">
            <v>ШЛАНГ В МЕТАЛЛИЧЕСКОЙ ОПЛЕТКЕ</v>
          </cell>
        </row>
        <row r="10052">
          <cell r="B10052" t="str">
            <v>ШЛАНГ ВЫСОКОГО ДАВЛЕН. МАСЛОБЕНЗОСТОЙКИЙ</v>
          </cell>
        </row>
        <row r="10053">
          <cell r="B10053" t="str">
            <v>ШЛАНГ ВЫСОКОГО ДАВЛЕНИЯ МАСЛА D-6/2М</v>
          </cell>
        </row>
        <row r="10054">
          <cell r="B10054" t="str">
            <v>ШЛАНГ ГИБКИЙ ДЛЯ БАЧКА</v>
          </cell>
        </row>
        <row r="10055">
          <cell r="B10055" t="str">
            <v>ШЛАНГ ГИБКИЙ ДЛЯ ВОДОНАГРЕВАТЕЛЯ 2М.</v>
          </cell>
        </row>
        <row r="10056">
          <cell r="B10056" t="str">
            <v>ШЛАНГ ГИБКИЙ ДЛЯ РАКОВИНЫ</v>
          </cell>
        </row>
        <row r="10057">
          <cell r="B10057" t="str">
            <v>ШЛАНГ ГИБКИЙ ДЛЯ СМЕСИТЕЛЯ 60СМ</v>
          </cell>
        </row>
        <row r="10058">
          <cell r="B10058" t="str">
            <v>ШЛАНГ ГИБКИЙ ДЛЯ СМЕСИТЕЛЯ 80СМ</v>
          </cell>
        </row>
        <row r="10059">
          <cell r="B10059" t="str">
            <v>ШЛАНГ ГОФРИРОВАННЫЙ D-10-100ММ</v>
          </cell>
        </row>
        <row r="10060">
          <cell r="B10060" t="str">
            <v>ШЛАНГ ДЛЯ ДУША</v>
          </cell>
        </row>
        <row r="10061">
          <cell r="B10061" t="str">
            <v>ШЛАНГ КИСЛОРОДНЫЙ</v>
          </cell>
        </row>
        <row r="10062">
          <cell r="B10062" t="str">
            <v>ШЛАНГ МАСЛОСТОЙКИЙ 10ММ</v>
          </cell>
        </row>
        <row r="10063">
          <cell r="B10063" t="str">
            <v>ШЛАНГ МАСЛОСТОЙКИЙ 8ММ</v>
          </cell>
        </row>
        <row r="10064">
          <cell r="B10064" t="str">
            <v>ШЛАНГ РВД ДУ=06 ДЛ 5М</v>
          </cell>
        </row>
        <row r="10065">
          <cell r="B10065" t="str">
            <v>ШЛАНГ РЕЗИНОВЫЙ</v>
          </cell>
        </row>
        <row r="10066">
          <cell r="B10066" t="str">
            <v>ШЛАНГ СЦЕПЛЕНИЯ УАЗ</v>
          </cell>
        </row>
        <row r="10067">
          <cell r="B10067" t="str">
            <v>ШЛАНГ ТОПЛИВНЫЙ D-10ММ</v>
          </cell>
        </row>
        <row r="10068">
          <cell r="B10068" t="str">
            <v>ШЛАНГ ТОПЛИВНЫЙ D-8ММ</v>
          </cell>
        </row>
        <row r="10069">
          <cell r="B10069" t="str">
            <v>ШЛАНГ ТОПЛИВНЫЙ ДЛЯ ГОРЕЛКИ</v>
          </cell>
        </row>
        <row r="10070">
          <cell r="B10070" t="str">
            <v>ШЛАНГ ТОПЛИВНЫЙ ДЛЯ ПОДАЧИ ТОПЛИВА</v>
          </cell>
        </row>
        <row r="10071">
          <cell r="B10071" t="str">
            <v>ШЛАНГ ТОРМОЗНОЙ ДЛЯ ЛЕГК. АВТОМ.</v>
          </cell>
        </row>
        <row r="10072">
          <cell r="B10072" t="str">
            <v>ШЛАНГ ТОРМОЗНОЙ ЗИЛ-130</v>
          </cell>
        </row>
        <row r="10073">
          <cell r="B10073" t="str">
            <v>ШЛАНГ ТОРМОЗНОЙ КАМАЗ</v>
          </cell>
        </row>
        <row r="10074">
          <cell r="B10074" t="str">
            <v>ШЛАНГ ТОРМОЗНОЙ ПЕРЕДНИЙ ВАЗ</v>
          </cell>
        </row>
        <row r="10075">
          <cell r="B10075" t="str">
            <v>ШЛАНГ ТОРМОЗНОЙ УАЗ ПЕРЕДНИЙ</v>
          </cell>
        </row>
        <row r="10076">
          <cell r="B10076" t="str">
            <v>ШЛАНГИ РАЗНЫЕ</v>
          </cell>
        </row>
        <row r="10077">
          <cell r="B10077" t="str">
            <v>ШЛЕЙФ ДЛЯ МФУ KYOCERA</v>
          </cell>
        </row>
        <row r="10078">
          <cell r="B10078" t="str">
            <v>ШЛЕЙФ ДЛЯ СКАНЕРА 16 ST</v>
          </cell>
        </row>
        <row r="10079">
          <cell r="B10079" t="str">
            <v>ШЛЮЗ VOIP</v>
          </cell>
        </row>
        <row r="10080">
          <cell r="B10080" t="str">
            <v>ШЛЮЗ ГОЛОСОВОЙ 1-ПОРТОВОЙ</v>
          </cell>
        </row>
        <row r="10081">
          <cell r="B10081" t="str">
            <v>ШЛЮЗ ГОЛОСОВОЙ 2-ПОРТОВОЙ</v>
          </cell>
        </row>
        <row r="10082">
          <cell r="B10082" t="str">
            <v>ШНУР</v>
          </cell>
        </row>
        <row r="10083">
          <cell r="B10083" t="str">
            <v>ШНУР VGA Д/ВИДЕОСИГНАЛА</v>
          </cell>
        </row>
        <row r="10084">
          <cell r="B10084" t="str">
            <v>ШНУР АCБЕСТ.ГОСТ-1779-83 D-5-10ММ</v>
          </cell>
        </row>
        <row r="10085">
          <cell r="B10085" t="str">
            <v>ШНУР АБОНЕНТ.ОПТИЧЕС. SC/APC-SC/APC-10М</v>
          </cell>
        </row>
        <row r="10086">
          <cell r="B10086" t="str">
            <v>ШНУР АБОНЕНТ.ОПТИЧЕС. SC/APC-SC/APC-15М</v>
          </cell>
        </row>
        <row r="10087">
          <cell r="B10087" t="str">
            <v>ШНУР АБОНЕНТ.ОПТИЧЕС. SC/APC-SC/APC-20М</v>
          </cell>
        </row>
        <row r="10088">
          <cell r="B10088" t="str">
            <v>ШНУР АБОНЕНТ.ОПТИЧЕС. SC/APC-SC/APC-25М</v>
          </cell>
        </row>
        <row r="10089">
          <cell r="B10089" t="str">
            <v>ШНУР АБОНЕНТ.ОПТИЧЕС. SC/APC-SC/APC-5М</v>
          </cell>
        </row>
        <row r="10090">
          <cell r="B10090" t="str">
            <v>ШНУР АБОНЕНТ.ОПТИЧЕС.SC/APC-SC/APC-30М</v>
          </cell>
        </row>
        <row r="10091">
          <cell r="B10091" t="str">
            <v>ШНУР АБОНЕНТ.ОПТИЧЕС.SC/APC-SC/APC-35М</v>
          </cell>
        </row>
        <row r="10092">
          <cell r="B10092" t="str">
            <v>ШНУР АБОНЕНТ.ОПТИЧЕС.SC/APC-SC/APC-40М</v>
          </cell>
        </row>
        <row r="10093">
          <cell r="B10093" t="str">
            <v>ШНУР АБОНЕНТ.ОПТИЧЕС.SC/APC-SC/APC-45М</v>
          </cell>
        </row>
        <row r="10094">
          <cell r="B10094" t="str">
            <v>ШНУР АСБЕСТОВЫЙ D-18ММ</v>
          </cell>
        </row>
        <row r="10095">
          <cell r="B10095" t="str">
            <v>ШНУР БЛОЧНЫЙ</v>
          </cell>
        </row>
        <row r="10096">
          <cell r="B10096" t="str">
            <v>ШНУР ДЛЯ МУЛЬТИМЕТРА</v>
          </cell>
        </row>
        <row r="10097">
          <cell r="B10097" t="str">
            <v>ШНУР ДЛЯ ТРУБКИ ТА</v>
          </cell>
        </row>
        <row r="10098">
          <cell r="B10098" t="str">
            <v>ШНУР ИЗМЕРИТЕЛЬНЫЙ</v>
          </cell>
        </row>
        <row r="10099">
          <cell r="B10099" t="str">
            <v>ШНУР ИЗМЕРИТЕЛЬНЫЙ ОПТИЧЕСКИЙ</v>
          </cell>
        </row>
        <row r="10100">
          <cell r="B10100" t="str">
            <v>ШНУР КАПРОНОВЫЙ</v>
          </cell>
        </row>
        <row r="10101">
          <cell r="B10101" t="str">
            <v>ШНУР КОНТР.4-Х ПОЛЮСНЫЙ</v>
          </cell>
        </row>
        <row r="10102">
          <cell r="B10102" t="str">
            <v>ШНУР КОНТРОЛЬНЫЙ</v>
          </cell>
        </row>
        <row r="10103">
          <cell r="B10103" t="str">
            <v>ШНУР МНОГОМОД.СИМП.FC-FC 3М</v>
          </cell>
        </row>
        <row r="10104">
          <cell r="B10104" t="str">
            <v>ШНУР ОДНОМОД.ДУПЛ.FC-FC 15-25М</v>
          </cell>
        </row>
        <row r="10105">
          <cell r="B10105" t="str">
            <v>ШНУР ОДНОМОД.ДУПЛ.FC-FC 2-6М</v>
          </cell>
        </row>
        <row r="10106">
          <cell r="B10106" t="str">
            <v>ШНУР ОДНОМОД.ДУПЛ.FC-FC 7-10М</v>
          </cell>
        </row>
        <row r="10107">
          <cell r="B10107" t="str">
            <v>ШНУР ОДНОМОД.ПЕРЕХ.СИМП.FC-LC 2-6М</v>
          </cell>
        </row>
        <row r="10108">
          <cell r="B10108" t="str">
            <v>ШНУР ОДНОМОД.ПЕРЕХ.СИМП.FC-SC 7-10М</v>
          </cell>
        </row>
        <row r="10109">
          <cell r="B10109" t="str">
            <v>ШНУР ОДНОМОД.ПЕРЕХ.СИМП.SC-LC 15-25М</v>
          </cell>
        </row>
        <row r="10110">
          <cell r="B10110" t="str">
            <v>ШНУР ОДНОМОД.СИМП.FC/PC-E2000/HRL 3М</v>
          </cell>
        </row>
        <row r="10111">
          <cell r="B10111" t="str">
            <v>ШНУР ОДНОМОД.СИМП.FC-FC 15-25М</v>
          </cell>
        </row>
        <row r="10112">
          <cell r="B10112" t="str">
            <v>ШНУР ОДНОМОД.СИМП.FC-FC 3М</v>
          </cell>
        </row>
        <row r="10113">
          <cell r="B10113" t="str">
            <v>ШНУР ОДНОМОД.СИМП.FC-FC ДО 2М</v>
          </cell>
        </row>
        <row r="10114">
          <cell r="B10114" t="str">
            <v>ШНУР ОДНОМОД.СИМП.LC-LC 3М</v>
          </cell>
        </row>
        <row r="10115">
          <cell r="B10115" t="str">
            <v>ШНУР ОДНОМОД.СИМП.SC-FC 10М</v>
          </cell>
        </row>
        <row r="10116">
          <cell r="B10116" t="str">
            <v>ШНУР ОДНОМОД.СИМП.SC-SC 7-10М</v>
          </cell>
        </row>
        <row r="10117">
          <cell r="B10117" t="str">
            <v>ШНУР ОПТИЧЕСКИЙ ПИГТЕЙЛ FC/UPC-SM</v>
          </cell>
        </row>
        <row r="10118">
          <cell r="B10118" t="str">
            <v>ШНУР ОПТИЧЕСКИЙ ПИГТЕЙЛ LC/UPC-SM</v>
          </cell>
        </row>
        <row r="10119">
          <cell r="B10119" t="str">
            <v>ШНУР ПАЧКОРДА FC/SPC-3 М</v>
          </cell>
        </row>
        <row r="10120">
          <cell r="B10120" t="str">
            <v>ШНУР ПАЧКОРДА FC/SPC-5 М</v>
          </cell>
        </row>
        <row r="10121">
          <cell r="B10121" t="str">
            <v>ШНУР ПИТАНИЯ</v>
          </cell>
        </row>
        <row r="10122">
          <cell r="B10122" t="str">
            <v>ШНУР ПИТАНИЯ МОНИТОР КЕЙС</v>
          </cell>
        </row>
        <row r="10123">
          <cell r="B10123" t="str">
            <v>ШНУР СВЕТОВОЙ</v>
          </cell>
        </row>
        <row r="10124">
          <cell r="B10124" t="str">
            <v>ШНУР СЕТЕВОЙ</v>
          </cell>
        </row>
        <row r="10125">
          <cell r="B10125" t="str">
            <v>ШНУР СОЕДИНИТЕЛЬНЫЙ 1</v>
          </cell>
        </row>
        <row r="10126">
          <cell r="B10126" t="str">
            <v>ШНУР СОЕДИНИТЕЛЬНЫЙ 2</v>
          </cell>
        </row>
        <row r="10127">
          <cell r="B10127" t="str">
            <v>ШНУР ТЕЛЕФОННЫЙ</v>
          </cell>
        </row>
        <row r="10128">
          <cell r="B10128" t="str">
            <v>ШНУР УДЛИНИТЕЛЬ</v>
          </cell>
        </row>
        <row r="10129">
          <cell r="B10129" t="str">
            <v>ШНУР УДЛИНИТЕЛЬ USB</v>
          </cell>
        </row>
        <row r="10130">
          <cell r="B10130" t="str">
            <v>ШОКОЛАД</v>
          </cell>
        </row>
        <row r="10131">
          <cell r="B10131" t="str">
            <v>ШПАГАТ БУХТА</v>
          </cell>
        </row>
        <row r="10132">
          <cell r="B10132" t="str">
            <v>ШПАГАТ СПЕЦИАЛЬНЫЙ</v>
          </cell>
        </row>
        <row r="10133">
          <cell r="B10133" t="str">
            <v>ШПАКЛЕВКА</v>
          </cell>
        </row>
        <row r="10134">
          <cell r="B10134" t="str">
            <v>ШПАКЛЕВКА ДЛЯ ФИНИШНОЙ ОТДЕЛКИ</v>
          </cell>
        </row>
        <row r="10135">
          <cell r="B10135" t="str">
            <v>ШПАКЛЕВКА КЛЕЕВАЯ</v>
          </cell>
        </row>
        <row r="10136">
          <cell r="B10136" t="str">
            <v>ШПАКЛЕВКА НА ГИПСОВОЙ ОСНОВЕ</v>
          </cell>
        </row>
        <row r="10137">
          <cell r="B10137" t="str">
            <v>ШПАТЕЛЬ</v>
          </cell>
        </row>
        <row r="10138">
          <cell r="B10138" t="str">
            <v>ШПАТЛЕВКА ВЫРАВНИВАЮЩАЯ</v>
          </cell>
        </row>
        <row r="10139">
          <cell r="B10139" t="str">
            <v>ШПИЛЬКА ДЛЯ ДЕТАЛЕЙ,ДИАМЕТР 10 ММ,БЕЗ ГА</v>
          </cell>
        </row>
        <row r="10140">
          <cell r="B10140" t="str">
            <v>ШПИЛЬКА М12</v>
          </cell>
        </row>
        <row r="10141">
          <cell r="B10141" t="str">
            <v>ШПИЛЬКА М16</v>
          </cell>
        </row>
        <row r="10142">
          <cell r="B10142" t="str">
            <v>ШПИЛЬКА М18</v>
          </cell>
        </row>
        <row r="10143">
          <cell r="B10143" t="str">
            <v>ШПИЛЬКА МЕТАЛЛИЧЕСКАЯ М8*1000ММ</v>
          </cell>
        </row>
        <row r="10144">
          <cell r="B10144" t="str">
            <v>ШПИЛЬКА ОЦИНКОВАННАЯ</v>
          </cell>
        </row>
        <row r="10145">
          <cell r="B10145" t="str">
            <v>ШПИЛЬКИ РАЗНЫЕ</v>
          </cell>
        </row>
        <row r="10146">
          <cell r="B10146" t="str">
            <v>ШПИНГАЛЕТ ДВЕРНОЙ 1</v>
          </cell>
        </row>
        <row r="10147">
          <cell r="B10147" t="str">
            <v>ШПИНГАЛЕТ ДВЕРНОЙ</v>
          </cell>
        </row>
        <row r="10148">
          <cell r="B10148" t="str">
            <v>ШПИНГАЛЕТ ОКОННЫЙ</v>
          </cell>
        </row>
        <row r="10149">
          <cell r="B10149" t="str">
            <v>ШПРИЦ ИНЪЕКЦИОННЫЙ ОДНОРАЗОВОГО ИСПОЛЬЗ</v>
          </cell>
        </row>
        <row r="10150">
          <cell r="B10150" t="str">
            <v>ШПРИЦ СМАЗОЧНЫЙ</v>
          </cell>
        </row>
        <row r="10151">
          <cell r="B10151" t="str">
            <v>ШРУС (ГРАНАТА)</v>
          </cell>
        </row>
        <row r="10152">
          <cell r="B10152" t="str">
            <v>ШРУС (ГРАНАТА) TOYOTA</v>
          </cell>
        </row>
        <row r="10153">
          <cell r="B10153" t="str">
            <v>ШРУС-4</v>
          </cell>
        </row>
        <row r="10154">
          <cell r="B10154" t="str">
            <v>ШТАМП</v>
          </cell>
        </row>
        <row r="10155">
          <cell r="B10155" t="str">
            <v>ШТАНГА МОНТАЖНАЯ КАБЕЛЬНАЯ</v>
          </cell>
        </row>
        <row r="10156">
          <cell r="B10156" t="str">
            <v>ШТАНГЕНЦИРКУЛЬ</v>
          </cell>
        </row>
        <row r="10157">
          <cell r="B10157" t="str">
            <v>ШТАПИК</v>
          </cell>
        </row>
        <row r="10158">
          <cell r="B10158" t="str">
            <v>ШТАТИВ МЕТАЛЛИЧЕСКИЙ</v>
          </cell>
        </row>
        <row r="10159">
          <cell r="B10159" t="str">
            <v>ШТАТИВ ПОД ВИДЕОКАМЕРУ</v>
          </cell>
        </row>
        <row r="10160">
          <cell r="B10160" t="str">
            <v>ШТЕКЕР АНТЕННЫЙ TV</v>
          </cell>
        </row>
        <row r="10161">
          <cell r="B10161" t="str">
            <v>ШТЕКЕР ЗАЩИТЫ ДЛЯ КАБЕЛЬНОГО ЯЩИКА</v>
          </cell>
        </row>
        <row r="10162">
          <cell r="B10162" t="str">
            <v>ШТЕКЕР РАЗМЫКАНИЯ НА 1 ПАРУ</v>
          </cell>
        </row>
        <row r="10163">
          <cell r="B10163" t="str">
            <v>ШТЕКЕР РАЗМЫКАНИЯ НА 8 И 10 ПАР</v>
          </cell>
        </row>
        <row r="10164">
          <cell r="B10164" t="str">
            <v>ШТЕКЕР РАЗМЫКАЮЩИЙ НА 1 ПАРУ (СИНИЙ) (КS</v>
          </cell>
        </row>
        <row r="10165">
          <cell r="B10165" t="str">
            <v>ШТЕКЕР ЭЛЕКТРИЧЕСКИЙ ОДНОПОЛЮСНЫЙ</v>
          </cell>
        </row>
        <row r="10166">
          <cell r="B10166" t="str">
            <v>ШТОК С ШАРОВОЙ ГОЛОВКОЙ БКМ</v>
          </cell>
        </row>
        <row r="10167">
          <cell r="B10167" t="str">
            <v>ШТОПОР</v>
          </cell>
        </row>
        <row r="10168">
          <cell r="B10168" t="str">
            <v>ШТРАБСЫ РАЗНЫЕ</v>
          </cell>
        </row>
        <row r="10169">
          <cell r="B10169" t="str">
            <v>ШТРИХ</v>
          </cell>
        </row>
        <row r="10170">
          <cell r="B10170" t="str">
            <v>ШТУКАТУРКА БАЙРАМИКС</v>
          </cell>
        </row>
        <row r="10171">
          <cell r="B10171" t="str">
            <v>ШТУЦЕР</v>
          </cell>
        </row>
        <row r="10172">
          <cell r="B10172" t="str">
            <v>ШТУЦЕР СОЕДИНИТЕЛЬНЫЙ С ГАЙКАМИ D 12MM</v>
          </cell>
        </row>
        <row r="10173">
          <cell r="B10173" t="str">
            <v>ШТУЦЕР СОЕДИНИТЕЛЬНЫЙ С ГАЙКАМИ D 16MM</v>
          </cell>
        </row>
        <row r="10174">
          <cell r="B10174" t="str">
            <v>ШТУЦЕР СОЕДИНИТЕЛЬНЫЙ С ГАЙКАМИ D 6MM</v>
          </cell>
        </row>
        <row r="10175">
          <cell r="B10175" t="str">
            <v>ШТУЦЕР СОЕДИНИТЕЛЬНЫЙ С ГАЙКАМИ D 9MM</v>
          </cell>
        </row>
        <row r="10176">
          <cell r="B10176" t="str">
            <v>ШТУЦЕР УГЛОВОЙ</v>
          </cell>
        </row>
        <row r="10177">
          <cell r="B10177" t="str">
            <v>ШТЫРЬ СТАЛЬНОЙ</v>
          </cell>
        </row>
        <row r="10178">
          <cell r="B10178" t="str">
            <v>ШУБКА К ВАЛИКУ</v>
          </cell>
        </row>
        <row r="10179">
          <cell r="B10179" t="str">
            <v>ШУРУП (ШТ)</v>
          </cell>
        </row>
        <row r="10180">
          <cell r="B10180" t="str">
            <v>ШУРУП 3,5*25</v>
          </cell>
        </row>
        <row r="10181">
          <cell r="B10181" t="str">
            <v>ШУРУП-ГЛУХАРЬ 12Х100ММ</v>
          </cell>
        </row>
        <row r="10182">
          <cell r="B10182" t="str">
            <v>ШУРУП-ГЛУХАРЬ 6Х90ММ</v>
          </cell>
        </row>
        <row r="10183">
          <cell r="B10183" t="str">
            <v>ШУРУП-ГЛУХАРЬ М8Х100</v>
          </cell>
        </row>
        <row r="10184">
          <cell r="B10184" t="str">
            <v>ШУРУПОВЕРТ</v>
          </cell>
        </row>
        <row r="10185">
          <cell r="B10185" t="str">
            <v>ШУРУП-САМОНАРЕЗ</v>
          </cell>
        </row>
        <row r="10186">
          <cell r="B10186" t="str">
            <v>ШУРУПЫ РАЗНЫЕ 1</v>
          </cell>
        </row>
        <row r="10187">
          <cell r="B10187" t="str">
            <v>ШУРУПЫ РАЗНЫЕ 2</v>
          </cell>
        </row>
        <row r="10188">
          <cell r="B10188" t="str">
            <v>ШУРУПЫ САМОРЕЗЫ</v>
          </cell>
        </row>
        <row r="10189">
          <cell r="B10189" t="str">
            <v>ЩЕБЕНЬ</v>
          </cell>
        </row>
        <row r="10190">
          <cell r="B10190" t="str">
            <v>ЩЕТКА ГЕНЕРАТОРА TOYOTA</v>
          </cell>
        </row>
        <row r="10191">
          <cell r="B10191" t="str">
            <v>ЩЕТКА ГЕНЕРАТОРА ВАЗ</v>
          </cell>
        </row>
        <row r="10192">
          <cell r="B10192" t="str">
            <v>ЩЕТКА ГЕНЕРАТОРА ГАЗ</v>
          </cell>
        </row>
        <row r="10193">
          <cell r="B10193" t="str">
            <v>ЩЕТКА ГЕНЕРАТОРА ДЛЯ 2Э16</v>
          </cell>
        </row>
        <row r="10194">
          <cell r="B10194" t="str">
            <v>ЩЕТКА ДЛЯ МЫТЬЯ АВТОМАШИНЫ</v>
          </cell>
        </row>
        <row r="10195">
          <cell r="B10195" t="str">
            <v>ЩЕТКА ДЛЯ МЫТЬЯ ОКОН</v>
          </cell>
        </row>
        <row r="10196">
          <cell r="B10196" t="str">
            <v>ЩЕТКА ДЛЯ МЫТЬЯ ПОЛОВ</v>
          </cell>
        </row>
        <row r="10197">
          <cell r="B10197" t="str">
            <v>ЩЕТКА ДЛЯ ПОБЕЛКИ</v>
          </cell>
        </row>
        <row r="10198">
          <cell r="B10198" t="str">
            <v>ЩЕТКА ДЛЯ ЧИСТКИ ОБОРУДОВАНИЯ</v>
          </cell>
        </row>
        <row r="10199">
          <cell r="B10199" t="str">
            <v>ЩЕТКА МЕТАЛЛИЧЕСКАЯ</v>
          </cell>
        </row>
        <row r="10200">
          <cell r="B10200" t="str">
            <v>ЩЕТКА МЕТАЛЛИЧЕСКАЯ ЧАШЕЧНАЯ</v>
          </cell>
        </row>
        <row r="10201">
          <cell r="B10201" t="str">
            <v>ЩЕТКА МЕТАЛЛИЧЕСКАЯ ЧЕТЫРЕХРЯДНАЯ</v>
          </cell>
        </row>
        <row r="10202">
          <cell r="B10202" t="str">
            <v>ЩЕТКА СТАРТЕРА ДЛЯ ДГА-24 (ТОКМАК)</v>
          </cell>
        </row>
        <row r="10203">
          <cell r="B10203" t="str">
            <v>ЩЕТКА СТЕКЛООЧИСТИТЕЛЯ ВАЗ</v>
          </cell>
        </row>
        <row r="10204">
          <cell r="B10204" t="str">
            <v>ЩЕТКА-СМЕТКА ДЛЯ ОЧИСТКИ ОТ ПЫЛИ</v>
          </cell>
        </row>
        <row r="10205">
          <cell r="B10205" t="str">
            <v>ЩЕТКИ ГЕНЕРАТОРА</v>
          </cell>
        </row>
        <row r="10206">
          <cell r="B10206" t="str">
            <v>ЩЕТКИ СТАРТЕРА</v>
          </cell>
        </row>
        <row r="10207">
          <cell r="B10207" t="str">
            <v>ЩИТ</v>
          </cell>
        </row>
        <row r="10208">
          <cell r="B10208" t="str">
            <v>ЩИТ ВВОДНО-РАСПРЕДЕЛИТЕЛЬНЫЙ</v>
          </cell>
        </row>
        <row r="10209">
          <cell r="B10209" t="str">
            <v>ЩИТ ВВОДНЫЙ</v>
          </cell>
        </row>
        <row r="10210">
          <cell r="B10210" t="str">
            <v>ЩИТ МЕТАЛЛИЧЕСКИЙ ЩО 12*08</v>
          </cell>
        </row>
        <row r="10211">
          <cell r="B10211" t="str">
            <v>ЩИТ ОЩВ 1-12 25А</v>
          </cell>
        </row>
        <row r="10212">
          <cell r="B10212" t="str">
            <v>ЩИТ ОЩВ 1-6 УХЛ 25А</v>
          </cell>
        </row>
        <row r="10213">
          <cell r="B10213" t="str">
            <v>ЩИТ ОЩВ 1-9 УХЛ4</v>
          </cell>
        </row>
        <row r="10214">
          <cell r="B10214" t="str">
            <v>ЩИТ ПИТАНИЯ 220/380В</v>
          </cell>
        </row>
        <row r="10215">
          <cell r="B10215" t="str">
            <v>ЩИТ ПИТАНИЯ 48В</v>
          </cell>
        </row>
        <row r="10216">
          <cell r="B10216" t="str">
            <v>ЩИТ ПЛАСТМАССОВЫЙ ЩО 12</v>
          </cell>
        </row>
        <row r="10217">
          <cell r="B10217" t="str">
            <v>ЩИТ ПОЖАРНЫЙ</v>
          </cell>
        </row>
        <row r="10218">
          <cell r="B10218" t="str">
            <v>ЩИТ ПОЖАРНЫЙ С ИНВЕНТАРЕМ</v>
          </cell>
        </row>
        <row r="10219">
          <cell r="B10219" t="str">
            <v>ЩИТ РЩ</v>
          </cell>
        </row>
        <row r="10220">
          <cell r="B10220" t="str">
            <v>ЩИТ ТОКОРАСПРЕД.12 ГРУПП ПУСТОЙ</v>
          </cell>
        </row>
        <row r="10221">
          <cell r="B10221" t="str">
            <v>ЩИТ ТОКОРАСПРЕД.12 ГРУПП ПУСТОЙ Н/УСТ.</v>
          </cell>
        </row>
        <row r="10222">
          <cell r="B10222" t="str">
            <v>ЩИТ ТОКОРАСПРЕД.24 ГРУПП ПУСТОЙ</v>
          </cell>
        </row>
        <row r="10223">
          <cell r="B10223" t="str">
            <v>ЩИТ ТОКОРАСПРЕД.6 ГРУПП ПУСТОЙ</v>
          </cell>
        </row>
        <row r="10224">
          <cell r="B10224" t="str">
            <v>ЩИТ УЧЕТА ЭЛЕКТРИЧЕСКОЙ ЭНЕРГИИ ПУСТОЙ</v>
          </cell>
        </row>
        <row r="10225">
          <cell r="B10225" t="str">
            <v>ЩИТ УЧЕТНО-РАСПРЕДЕЛИТЕЛЬНЫЙ ЩМП-3</v>
          </cell>
        </row>
        <row r="10226">
          <cell r="B10226" t="str">
            <v>ЩИТ УЧЕТНО-РАСПРЕДЕЛИТЕЛЬНЫЙ ЩМП-4</v>
          </cell>
        </row>
        <row r="10227">
          <cell r="B10227" t="str">
            <v>ЩИТ ЭЛЕКТРИЧЕСКИЙ</v>
          </cell>
        </row>
        <row r="10228">
          <cell r="B10228" t="str">
            <v>ЩИТ ЭЛЕКТРИЧЕСКИЙ ОЩВ-6</v>
          </cell>
        </row>
        <row r="10229">
          <cell r="B10229" t="str">
            <v>ЩИТОК ЗАЩИТНЫЙ</v>
          </cell>
        </row>
        <row r="10230">
          <cell r="B10230" t="str">
            <v>ЩИТОК ОСВЕТИТЕЛЬНЫЙ 19-24 ГРУППЫ</v>
          </cell>
        </row>
        <row r="10231">
          <cell r="B10231" t="str">
            <v>ЩИТОК ОСВЕТИТЕЛЬНЫЙ 25-36 ГРУПП</v>
          </cell>
        </row>
        <row r="10232">
          <cell r="B10232" t="str">
            <v>ЩИТОК ОСВЕТИТЕЛЬНЫЙ 6-12 ГРУПП</v>
          </cell>
        </row>
        <row r="10233">
          <cell r="B10233" t="str">
            <v>ЩИТОК ПРИБОРОВ DAMAS</v>
          </cell>
        </row>
        <row r="10234">
          <cell r="B10234" t="str">
            <v>ЩИТОК ПРИБОРОВ ВАЗ-2107</v>
          </cell>
        </row>
        <row r="10235">
          <cell r="B10235" t="str">
            <v>ЩИТОК ПРИБОРОВ ВАЗ-21213</v>
          </cell>
        </row>
        <row r="10236">
          <cell r="B10236" t="str">
            <v>ЩИТОК ПРИБОРОВ КАМАЗ</v>
          </cell>
        </row>
        <row r="10237">
          <cell r="B10237" t="str">
            <v>ЩИТОК РАСПРЕДЕЛИТЕЛЬНЫЙ ЭЛЕКТР.26 МОД</v>
          </cell>
        </row>
        <row r="10238">
          <cell r="B10238" t="str">
            <v>ЩИТОК РАСПРЕДЕЛИТЕЛЬНЫЙ ЭЛЕКТР.5 МОД</v>
          </cell>
        </row>
        <row r="10239">
          <cell r="B10239" t="str">
            <v>ЩУП ДЛЯ ОПРЕД.ГНИЛОСТНОСТИ ОПОР</v>
          </cell>
        </row>
        <row r="10240">
          <cell r="B10240" t="str">
            <v>Э/ДВИГАТЕЛЬ АИР</v>
          </cell>
        </row>
        <row r="10241">
          <cell r="B10241" t="str">
            <v>Э/ДВИГАТЕЛЬ АСИНХР.380В/0.4КВТ</v>
          </cell>
        </row>
        <row r="10242">
          <cell r="B10242" t="str">
            <v>Э/ДВИГАТЕЛЬ АСИНХР.380В/2.0КВТ</v>
          </cell>
        </row>
        <row r="10243">
          <cell r="B10243" t="str">
            <v>Э/ДВИГАТЕЛЬ АСИНХР.380В/3.0КВТ</v>
          </cell>
        </row>
        <row r="10244">
          <cell r="B10244" t="str">
            <v>Э/МАГНИТ ТОПЛИВНОГО НАСОСА ДГА</v>
          </cell>
        </row>
        <row r="10245">
          <cell r="B10245" t="str">
            <v>ЭКОЙЛ-ТУРБОДИЗЕЛЬ 10W-40</v>
          </cell>
        </row>
        <row r="10246">
          <cell r="B10246" t="str">
            <v>ЭКРАН МОТОРИЗИРОВАН.250*190СМ</v>
          </cell>
        </row>
        <row r="10247">
          <cell r="B10247" t="str">
            <v>ЭКСПЕРТИЗА/АНАЛИЗ/ПРОВЕРКА ДОКУМЕНТАЦИИ</v>
          </cell>
        </row>
        <row r="10248">
          <cell r="B10248" t="str">
            <v>ЭКСПЕРТНОЕ ОБСЛЕДОВАНИЕ 1</v>
          </cell>
        </row>
        <row r="10249">
          <cell r="B10249" t="str">
            <v>ЭКСПЕРТНОЕ ОБСЛЕДОВАНИЕ 2</v>
          </cell>
        </row>
        <row r="10250">
          <cell r="B10250" t="str">
            <v>ЭКСПЕРТНОЕ ОБСЛЕДОВАНИЕ ТС,ОБОРУД.,КОМПЛ</v>
          </cell>
        </row>
        <row r="10251">
          <cell r="B10251" t="str">
            <v>ЭЛ.ПРИВОД ЗАДВИЖКИ ПОЖ.НАСОСА 220В/1.15А</v>
          </cell>
        </row>
        <row r="10252">
          <cell r="B10252" t="str">
            <v>ЭЛЕКТРОВЕНТИЛЯТОР ВАЗ-21213</v>
          </cell>
        </row>
        <row r="10253">
          <cell r="B10253" t="str">
            <v>ЭЛЕКТРОВЕНТИЛЯТОР ГАЗ-3221</v>
          </cell>
        </row>
        <row r="10254">
          <cell r="B10254" t="str">
            <v>ЭЛЕКТРОВЕНТИЛЯТОР ГАЗ-3302</v>
          </cell>
        </row>
        <row r="10255">
          <cell r="B10255" t="str">
            <v>ЭЛЕКТРОВОДОНАГРЕВАТЕЛЬ 551TIPЕ30СА3</v>
          </cell>
        </row>
        <row r="10256">
          <cell r="B10256" t="str">
            <v>ЭЛЕКТРОД 1</v>
          </cell>
        </row>
        <row r="10257">
          <cell r="B10257" t="str">
            <v>ЭЛЕКТРОД</v>
          </cell>
        </row>
        <row r="10258">
          <cell r="B10258" t="str">
            <v>ЭЛЕКТРОД D-3ММ</v>
          </cell>
        </row>
        <row r="10259">
          <cell r="B10259" t="str">
            <v>ЭЛЕКТРОД D-4ММ</v>
          </cell>
        </row>
        <row r="10260">
          <cell r="B10260" t="str">
            <v>ЭЛЕКТРОД ЗАЖИГАНИЯ KSO-300/400R</v>
          </cell>
        </row>
        <row r="10261">
          <cell r="B10261" t="str">
            <v>ЭЛЕКТРОД ЗАЗЕМЛЯЮЩИЙ ЭЛЕКТРОЛИТИЧЕСКИЙ</v>
          </cell>
        </row>
        <row r="10262">
          <cell r="B10262" t="str">
            <v>ЭЛЕКТРОД К СВАРОЧНОМУ АППАРАТУ ИЗМ.ПР.</v>
          </cell>
        </row>
        <row r="10263">
          <cell r="B10263" t="str">
            <v>ЭЛЕКТРОД ПОДЖИГА ГОРЕЛОК KD5.7.10</v>
          </cell>
        </row>
        <row r="10264">
          <cell r="B10264" t="str">
            <v>ЭЛЕКТРОД ПОДЖИГА ДЛЯ БОЙЛЕРА</v>
          </cell>
        </row>
        <row r="10265">
          <cell r="B10265" t="str">
            <v>ЭЛЕКТРОД СВАРОЧНЫЙ</v>
          </cell>
        </row>
        <row r="10266">
          <cell r="B10266" t="str">
            <v>ЭЛЕКТРОД СВАРОЧНЫЙ 2,5ММ</v>
          </cell>
        </row>
        <row r="10267">
          <cell r="B10267" t="str">
            <v>ЭЛЕКТРОД СВАРОЧНЫЙ 3ММ</v>
          </cell>
        </row>
        <row r="10268">
          <cell r="B10268" t="str">
            <v>ЭЛЕКТРОД СВАРОЧНЫЙ 4ММ</v>
          </cell>
        </row>
        <row r="10269">
          <cell r="B10269" t="str">
            <v>ЭЛЕКТРОД СВАРОЧНЫЙ ОПТИЧЕСКИЙ</v>
          </cell>
        </row>
        <row r="10270">
          <cell r="B10270" t="str">
            <v>ЭЛЕКТРОДВИГАТЕЛЬ OL132S/4</v>
          </cell>
        </row>
        <row r="10271">
          <cell r="B10271" t="str">
            <v>ЭЛЕКТРОДВИГАТЕЛЬ ШЕВРОЛЕТ</v>
          </cell>
        </row>
        <row r="10272">
          <cell r="B10272" t="str">
            <v>ЭЛЕКТРОИЗМЕРЕНИЯ НА ЭНЕРГООБОРУДОВАНИИ</v>
          </cell>
        </row>
        <row r="10273">
          <cell r="B10273" t="str">
            <v>ЭЛЕКТРОКОНФОРКА</v>
          </cell>
        </row>
        <row r="10274">
          <cell r="B10274" t="str">
            <v>ЭЛЕКТРОЛИТ 1</v>
          </cell>
        </row>
        <row r="10275">
          <cell r="B10275" t="str">
            <v>ЭЛЕКТРОЛИТ</v>
          </cell>
        </row>
        <row r="10276">
          <cell r="B10276" t="str">
            <v>ЭЛЕКТРОЛИТ КИСЛОТНЫЙ</v>
          </cell>
        </row>
        <row r="10277">
          <cell r="B10277" t="str">
            <v>ЭЛЕКТРОЛОБЗИК</v>
          </cell>
        </row>
        <row r="10278">
          <cell r="B10278" t="str">
            <v>ЭЛЕКТРОМОЛОТОК ИЭ-421В</v>
          </cell>
        </row>
        <row r="10279">
          <cell r="B10279" t="str">
            <v>ЭЛЕКТРОНАГРЕВ.1ТЭН-60Б Д/Е30МА3 1</v>
          </cell>
        </row>
        <row r="10280">
          <cell r="B10280" t="str">
            <v>ЭЛЕКТРОНАГРЕВ.1ТЭН-60Б Д/Е30МА3 2</v>
          </cell>
        </row>
        <row r="10281">
          <cell r="B10281" t="str">
            <v>ЭЛЕКТРОНАГРЕВ.ТЭН-44А Д/Е18МА3 DEUTZ</v>
          </cell>
        </row>
        <row r="10282">
          <cell r="B10282" t="str">
            <v>ЭЛЕКТРОНАГРЕВАТЕЛЬ КАРТЕРА</v>
          </cell>
        </row>
        <row r="10283">
          <cell r="B10283" t="str">
            <v>ЭЛЕКТРОПАЯЛЬНИК 12В 40ВТ</v>
          </cell>
        </row>
        <row r="10284">
          <cell r="B10284" t="str">
            <v>ЭЛЕКТРОПАЯЛЬНИК 12В 60ВТ</v>
          </cell>
        </row>
        <row r="10285">
          <cell r="B10285" t="str">
            <v>ЭЛЕКТРОПАЯЛЬНИК 220В 100ВТ</v>
          </cell>
        </row>
        <row r="10286">
          <cell r="B10286" t="str">
            <v>ЭЛЕКТРОПАЯЛЬНИК 220В 25ВТ</v>
          </cell>
        </row>
        <row r="10287">
          <cell r="B10287" t="str">
            <v>ЭЛЕКТРОПАЯЛЬНИК 220В 40ВТ</v>
          </cell>
        </row>
        <row r="10288">
          <cell r="B10288" t="str">
            <v>ЭЛЕКТРОПАЯЛЬНИК 220В 60ВТ</v>
          </cell>
        </row>
        <row r="10289">
          <cell r="B10289" t="str">
            <v>ЭЛЕКТРОПЛИТКА</v>
          </cell>
        </row>
        <row r="10290">
          <cell r="B10290" t="str">
            <v>ЭЛЕКТРОПРИВОД DA 2F</v>
          </cell>
        </row>
        <row r="10291">
          <cell r="B10291" t="str">
            <v>ЭЛЕКТРОТОЧИЛО</v>
          </cell>
        </row>
        <row r="10292">
          <cell r="B10292" t="str">
            <v>ЭЛЕКТРОЭНЕРГИЯ (СОЦСФЕРА)</v>
          </cell>
        </row>
        <row r="10293">
          <cell r="B10293" t="str">
            <v>ЭЛЕКТРОЭНЕРГИЯ КВТ</v>
          </cell>
        </row>
        <row r="10294">
          <cell r="B10294" t="str">
            <v>ЭЛЕКТРОЭНЕРГИЯ УСЛ</v>
          </cell>
        </row>
        <row r="10295">
          <cell r="B10295" t="str">
            <v>ЭЛЕМЕНТ ПИТАНИЯ 4.5VR12</v>
          </cell>
        </row>
        <row r="10296">
          <cell r="B10296" t="str">
            <v>ЭЛЕМЕНТ ПИТАНИЯ LR14"С"</v>
          </cell>
        </row>
        <row r="10297">
          <cell r="B10297" t="str">
            <v>ЭЛЕМЕНТ ПИТАНИЯ LR20"D"</v>
          </cell>
        </row>
        <row r="10298">
          <cell r="B10298" t="str">
            <v>ЭЛЕМЕНТ ПИТАНИЯ АККУМУЛЯТОРНЫЙ 1500 МАН</v>
          </cell>
        </row>
        <row r="10299">
          <cell r="B10299" t="str">
            <v>ЭЛЕМЕНТ ПИТАНИЯ К ПРИБОР.ОБЩТЕХ.НАЗНАЧ.</v>
          </cell>
        </row>
        <row r="10300">
          <cell r="B10300" t="str">
            <v>ЭЛЕМЕНТ СОЕДИНИТЕЛЬНЫЙ</v>
          </cell>
        </row>
        <row r="10301">
          <cell r="B10301" t="str">
            <v>ЭЛЕМЕНТ ТЕРМОСТАТИЧЕСКИЙ TEX 5</v>
          </cell>
        </row>
        <row r="10302">
          <cell r="B10302" t="str">
            <v>ЭЛЕМЕНТ ТЕРМОСТАТИЧЕСКИЙ TEZ 5</v>
          </cell>
        </row>
        <row r="10303">
          <cell r="B10303" t="str">
            <v>ЭЛЕМЕНТ ТЭН 44А Д/1Е10МА3</v>
          </cell>
        </row>
        <row r="10304">
          <cell r="B10304" t="str">
            <v>ЭЛЕМЕНТ ТЭН 44А Д/1Е4МА3</v>
          </cell>
        </row>
        <row r="10305">
          <cell r="B10305" t="str">
            <v>ЭЛЕМЕНТ ТЭН.-51.5-3-7.4/025Р110 Д/Е18МА3</v>
          </cell>
        </row>
        <row r="10306">
          <cell r="B10306" t="str">
            <v>ЭЛЕМЕНТ ФИЛЬТРУЮЩИЙ МАСЛЯНЫЙ</v>
          </cell>
        </row>
        <row r="10307">
          <cell r="B10307" t="str">
            <v>ЭМАЛЬ</v>
          </cell>
        </row>
        <row r="10308">
          <cell r="B10308" t="str">
            <v>ЭМАЛЬ ЗАЩИТНАЯ</v>
          </cell>
        </row>
        <row r="10309">
          <cell r="B10309" t="str">
            <v>ЭМАЛЬ НЦ</v>
          </cell>
        </row>
        <row r="10310">
          <cell r="B10310" t="str">
            <v>ЭМАЛЬ НЦ ЖЕЛТАЯ</v>
          </cell>
        </row>
        <row r="10311">
          <cell r="B10311" t="str">
            <v>ЭМАЛЬ НЦ КРАСНАЯ</v>
          </cell>
        </row>
        <row r="10312">
          <cell r="B10312" t="str">
            <v>ЭМАЛЬ НЦ ЧЕРНАЯ</v>
          </cell>
        </row>
        <row r="10313">
          <cell r="B10313" t="str">
            <v>ЭМАЛЬ ПФ</v>
          </cell>
        </row>
        <row r="10314">
          <cell r="B10314" t="str">
            <v>ЭМАЛЬ ПФ БЕЛАЯ</v>
          </cell>
        </row>
        <row r="10315">
          <cell r="B10315" t="str">
            <v>ЭМАЛЬ ПФ ЖЕЛТАЯ</v>
          </cell>
        </row>
        <row r="10316">
          <cell r="B10316" t="str">
            <v>ЭМАЛЬ ПФ КРАСНАЯ</v>
          </cell>
        </row>
        <row r="10317">
          <cell r="B10317" t="str">
            <v>ЭМАЛЬ ПФ СЕРАЯ</v>
          </cell>
        </row>
        <row r="10318">
          <cell r="B10318" t="str">
            <v>ЭМАЛЬ ПФ СИНЯЯ</v>
          </cell>
        </row>
        <row r="10319">
          <cell r="B10319" t="str">
            <v>ЭМАЛЬ ПФ ЧЕРНАЯ</v>
          </cell>
        </row>
        <row r="10320">
          <cell r="B10320" t="str">
            <v>ЭНЕРГИЯ ТЕПЛОВАЯ</v>
          </cell>
        </row>
        <row r="10321">
          <cell r="B10321" t="str">
            <v>ЭНЕРГОЭКСПЕРТИЗА И ПОДКЛ.ЭЛ/УСТАНОВОК</v>
          </cell>
        </row>
        <row r="10322">
          <cell r="B10322" t="str">
            <v>ЭТИКЕТКА ДЛЯ КАБЕЛЯ</v>
          </cell>
        </row>
        <row r="10323">
          <cell r="B10323" t="str">
            <v>ЭТИКЕТКА КАБЕЛЬНАЯ</v>
          </cell>
        </row>
        <row r="10324">
          <cell r="B10324" t="str">
            <v>ЭФФЕРАЛГАН УПСА</v>
          </cell>
        </row>
        <row r="10325">
          <cell r="B10325" t="str">
            <v>ЯБЛОКИ</v>
          </cell>
        </row>
        <row r="10326">
          <cell r="B10326" t="str">
            <v>ЯКОРЬ СТАРТЕРА</v>
          </cell>
        </row>
        <row r="10327">
          <cell r="B10327" t="str">
            <v>ЯРЛЫК ТФ-2/1.1</v>
          </cell>
        </row>
        <row r="10328">
          <cell r="B10328" t="str">
            <v>ЯЩИК ДЛЯ ИНСТРУМЕНТА</v>
          </cell>
        </row>
        <row r="10329">
          <cell r="B10329" t="str">
            <v>ЯЩИК ДЛЯ ПЕСКА</v>
          </cell>
        </row>
        <row r="10330">
          <cell r="B10330" t="str">
            <v>ЯЩИК КАБЕЛЬНЫЙ КС-МХ 10</v>
          </cell>
        </row>
        <row r="10331">
          <cell r="B10331" t="str">
            <v>ЯЩИК КАБЕЛЬНЫЙ НА 10 ПАР</v>
          </cell>
        </row>
        <row r="10332">
          <cell r="B10332" t="str">
            <v>ЯЩИК КАБЕЛЬНЫЙ НА 20 ПАР</v>
          </cell>
        </row>
        <row r="10333">
          <cell r="B10333" t="str">
            <v>ЯЩИК КАБЕЛЬНЫЙ НА 5 ПАР</v>
          </cell>
        </row>
        <row r="10334">
          <cell r="B10334" t="str">
            <v>ЯЩИК КАБЕЛЬНЫЙ РАСПР.ЯРК-LSA 10</v>
          </cell>
        </row>
        <row r="10335">
          <cell r="B10335" t="str">
            <v>ЯЩИК КАБЕЛЬНЫЙ ЯКГ2*50</v>
          </cell>
        </row>
        <row r="10336">
          <cell r="B10336" t="str">
            <v>ЯЩИК РАСПРЕДЕЛИТЕЛЬНЫЙ КЕСОННЫЙ</v>
          </cell>
        </row>
        <row r="10337">
          <cell r="B10337" t="str">
            <v>ЯЩИК С ПОНИЖ.ТРАНСФОРМАТОРОМ</v>
          </cell>
        </row>
        <row r="10338">
          <cell r="B10338" t="str">
            <v>ЯЩИК С РУБИЛЬНИКОМ ЯРБ-250А</v>
          </cell>
        </row>
        <row r="10339">
          <cell r="B10339" t="str">
            <v>ЯЩИК СИЛОВОЙ ТИП ЯТП</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струкция"/>
      <sheetName val="Коммерческие должности"/>
      <sheetName val="Некоммерческие должности"/>
      <sheetName val="параметры"/>
    </sheetNames>
    <sheetDataSet>
      <sheetData sheetId="0" refreshError="1"/>
      <sheetData sheetId="1" refreshError="1"/>
      <sheetData sheetId="2" refreshError="1"/>
      <sheetData sheetId="3">
        <row r="2">
          <cell r="A2" t="str">
            <v>Среднее (школа)</v>
          </cell>
          <cell r="B2" t="str">
            <v>не требуется</v>
          </cell>
          <cell r="C2" t="str">
            <v>Следует инструкциям</v>
          </cell>
          <cell r="D2" t="str">
            <v>Сотрудничество с коллегами</v>
          </cell>
          <cell r="E2" t="str">
            <v>Индивидуальные результаты</v>
          </cell>
          <cell r="F2" t="str">
            <v>Достижение целей</v>
          </cell>
        </row>
        <row r="3">
          <cell r="A3" t="str">
            <v>Профессиональное (колледж)</v>
          </cell>
          <cell r="B3" t="str">
            <v>1 год</v>
          </cell>
          <cell r="C3" t="str">
            <v>Действует по процедурам</v>
          </cell>
          <cell r="D3" t="str">
            <v>Профессиональные знания</v>
          </cell>
          <cell r="E3" t="str">
            <v>Командные результаты</v>
          </cell>
          <cell r="F3" t="str">
            <v>Подходы к достижению целей</v>
          </cell>
        </row>
        <row r="4">
          <cell r="A4" t="str">
            <v>Высшее (университет)</v>
          </cell>
          <cell r="B4" t="str">
            <v>2 года</v>
          </cell>
          <cell r="C4" t="str">
            <v>Применяет описанные политики</v>
          </cell>
          <cell r="D4" t="str">
            <v>Отношения с клиентами</v>
          </cell>
          <cell r="E4" t="str">
            <v xml:space="preserve">Результаты функции </v>
          </cell>
          <cell r="F4" t="str">
            <v>Цели и подходы к их достижению</v>
          </cell>
        </row>
        <row r="5">
          <cell r="B5" t="str">
            <v>3-4 года</v>
          </cell>
          <cell r="C5" t="str">
            <v>Определяет подходы к работе</v>
          </cell>
          <cell r="D5" t="str">
            <v>Управление командой</v>
          </cell>
          <cell r="E5" t="str">
            <v>Организационные результаты</v>
          </cell>
        </row>
        <row r="6">
          <cell r="B6" t="str">
            <v>более 5 лет</v>
          </cell>
          <cell r="C6" t="str">
            <v xml:space="preserve">Определяет цели и задачи </v>
          </cell>
        </row>
        <row r="7">
          <cell r="B7" t="str">
            <v>более 10 лет</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7 свод номенклатура"/>
      <sheetName val="Мэппинг SAP"/>
      <sheetName val="Исходники"/>
      <sheetName val="Материалы"/>
    </sheetNames>
    <sheetDataSet>
      <sheetData sheetId="0"/>
      <sheetData sheetId="1"/>
      <sheetData sheetId="2">
        <row r="2">
          <cell r="B2" t="str">
            <v>Абайская область</v>
          </cell>
        </row>
        <row r="3">
          <cell r="B3" t="str">
            <v>Акмолинская область</v>
          </cell>
        </row>
        <row r="4">
          <cell r="B4" t="str">
            <v>Актюбинская область</v>
          </cell>
        </row>
        <row r="5">
          <cell r="B5" t="str">
            <v>Алматинская область</v>
          </cell>
        </row>
        <row r="6">
          <cell r="B6" t="str">
            <v>Алматы</v>
          </cell>
        </row>
        <row r="7">
          <cell r="B7" t="str">
            <v>Астана</v>
          </cell>
        </row>
        <row r="8">
          <cell r="B8" t="str">
            <v>Атырауская область</v>
          </cell>
        </row>
        <row r="9">
          <cell r="B9" t="str">
            <v>Восточно-Казахстанская область</v>
          </cell>
        </row>
        <row r="10">
          <cell r="B10" t="str">
            <v>Жамбылская область</v>
          </cell>
        </row>
        <row r="11">
          <cell r="B11" t="str">
            <v>Жетысуская область</v>
          </cell>
        </row>
        <row r="12">
          <cell r="B12" t="str">
            <v>Западно-Казахстанская область</v>
          </cell>
        </row>
        <row r="13">
          <cell r="B13" t="str">
            <v>Карагандинская область</v>
          </cell>
        </row>
        <row r="14">
          <cell r="B14" t="str">
            <v>Костанайская область</v>
          </cell>
        </row>
        <row r="15">
          <cell r="B15" t="str">
            <v>Кызылординская область</v>
          </cell>
        </row>
        <row r="16">
          <cell r="B16" t="str">
            <v>Мангистауская область</v>
          </cell>
        </row>
        <row r="17">
          <cell r="B17" t="str">
            <v>Павлодарская область</v>
          </cell>
        </row>
        <row r="18">
          <cell r="B18" t="str">
            <v>Северо-Казахстанская область</v>
          </cell>
        </row>
        <row r="19">
          <cell r="B19" t="str">
            <v>Туркестанская область</v>
          </cell>
        </row>
        <row r="20">
          <cell r="B20" t="str">
            <v>Улытауская область</v>
          </cell>
        </row>
      </sheetData>
      <sheetData sheetId="3"/>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27 свод номенклатура"/>
      <sheetName val="Мэппинг SAP"/>
      <sheetName val="Исходники"/>
      <sheetName val="Материалы"/>
      <sheetName val="Лист1"/>
      <sheetName val="Лист2"/>
    </sheetNames>
    <sheetDataSet>
      <sheetData sheetId="0"/>
      <sheetData sheetId="1"/>
      <sheetData sheetId="2"/>
      <sheetData sheetId="3">
        <row r="2">
          <cell r="B2" t="str">
            <v>Краткий текст материала</v>
          </cell>
        </row>
      </sheetData>
      <sheetData sheetId="4"/>
      <sheetData sheetId="5"/>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Расшифровка Костанай"/>
      <sheetName val="Петропавловск"/>
      <sheetName val="Кызылорда"/>
      <sheetName val="Шымкент"/>
      <sheetName val="Тараз"/>
      <sheetName val="Астана"/>
      <sheetName val="Караганда"/>
      <sheetName val="Кокшетау"/>
      <sheetName val="Семей"/>
      <sheetName val="ВКО"/>
      <sheetName val="Павлодар"/>
      <sheetName val="Актау"/>
      <sheetName val="Актобе"/>
      <sheetName val="Атырау"/>
      <sheetName val="Уральск"/>
      <sheetName val="Жетысуйская обл"/>
      <sheetName val="Алматы и область"/>
      <sheetName val="Лист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
          <cell r="C1" t="str">
            <v>412TN02</v>
          </cell>
          <cell r="D1">
            <v>19037.259999999998</v>
          </cell>
        </row>
        <row r="2">
          <cell r="C2" t="str">
            <v>114TN02</v>
          </cell>
          <cell r="D2">
            <v>22091.25</v>
          </cell>
        </row>
        <row r="3">
          <cell r="C3" t="str">
            <v>468TN02</v>
          </cell>
          <cell r="D3">
            <v>24012.959999999999</v>
          </cell>
        </row>
        <row r="4">
          <cell r="C4" t="str">
            <v>413TN02</v>
          </cell>
          <cell r="D4">
            <v>23862.39</v>
          </cell>
        </row>
        <row r="5">
          <cell r="C5" t="str">
            <v>782BP02</v>
          </cell>
          <cell r="D5">
            <v>23862.39</v>
          </cell>
        </row>
        <row r="6">
          <cell r="C6" t="str">
            <v>843LU02</v>
          </cell>
          <cell r="D6">
            <v>23862.39</v>
          </cell>
        </row>
        <row r="7">
          <cell r="C7" t="str">
            <v>447TN02</v>
          </cell>
          <cell r="D7">
            <v>23973.69</v>
          </cell>
        </row>
        <row r="8">
          <cell r="C8" t="str">
            <v>637TN02</v>
          </cell>
          <cell r="D8">
            <v>23756.84</v>
          </cell>
        </row>
        <row r="9">
          <cell r="C9" t="str">
            <v>405TN02</v>
          </cell>
          <cell r="D9">
            <v>29937.26</v>
          </cell>
        </row>
        <row r="10">
          <cell r="C10" t="str">
            <v>483TN02</v>
          </cell>
          <cell r="D10">
            <v>24019.119999999999</v>
          </cell>
        </row>
        <row r="11">
          <cell r="C11" t="str">
            <v>583LU02</v>
          </cell>
          <cell r="D11">
            <v>25793</v>
          </cell>
        </row>
        <row r="12">
          <cell r="C12" t="str">
            <v>485TN02</v>
          </cell>
          <cell r="D12">
            <v>23626</v>
          </cell>
        </row>
        <row r="13">
          <cell r="C13" t="str">
            <v>597LU02</v>
          </cell>
          <cell r="D13">
            <v>23626</v>
          </cell>
        </row>
        <row r="14">
          <cell r="C14" t="str">
            <v>537LU02</v>
          </cell>
          <cell r="D14">
            <v>25897.9</v>
          </cell>
        </row>
        <row r="15">
          <cell r="C15" t="str">
            <v>491TN02</v>
          </cell>
          <cell r="D15">
            <v>23626</v>
          </cell>
        </row>
        <row r="16">
          <cell r="C16" t="str">
            <v>599LU02</v>
          </cell>
          <cell r="D16">
            <v>25793</v>
          </cell>
        </row>
        <row r="17">
          <cell r="C17" t="str">
            <v>778LU02</v>
          </cell>
          <cell r="D17">
            <v>24019.119999999999</v>
          </cell>
        </row>
        <row r="18">
          <cell r="C18" t="str">
            <v>598LU02</v>
          </cell>
          <cell r="D18">
            <v>24019.119999999999</v>
          </cell>
        </row>
        <row r="19">
          <cell r="C19" t="str">
            <v>823LU02</v>
          </cell>
          <cell r="D19">
            <v>24019.119999999999</v>
          </cell>
        </row>
        <row r="20">
          <cell r="C20" t="str">
            <v>893LU02</v>
          </cell>
          <cell r="D20">
            <v>19210.39</v>
          </cell>
        </row>
        <row r="21">
          <cell r="C21" t="str">
            <v>474TN02</v>
          </cell>
          <cell r="D21">
            <v>66900</v>
          </cell>
        </row>
        <row r="22">
          <cell r="C22" t="str">
            <v>013LV02</v>
          </cell>
          <cell r="D22">
            <v>102579</v>
          </cell>
        </row>
        <row r="23">
          <cell r="C23" t="str">
            <v>257LU02</v>
          </cell>
          <cell r="D23">
            <v>67426.28</v>
          </cell>
        </row>
        <row r="24">
          <cell r="C24" t="str">
            <v>016LV02</v>
          </cell>
          <cell r="D24">
            <v>67426.28</v>
          </cell>
        </row>
        <row r="25">
          <cell r="C25" t="str">
            <v>550LU02</v>
          </cell>
          <cell r="D25">
            <v>157558.38</v>
          </cell>
        </row>
        <row r="26">
          <cell r="C26" t="str">
            <v>484TN02</v>
          </cell>
          <cell r="D26">
            <v>157558.38</v>
          </cell>
        </row>
        <row r="27">
          <cell r="C27" t="str">
            <v>303LU02</v>
          </cell>
          <cell r="D27">
            <v>157558.38</v>
          </cell>
        </row>
        <row r="28">
          <cell r="C28" t="str">
            <v>694TN02</v>
          </cell>
          <cell r="D28">
            <v>110110</v>
          </cell>
        </row>
        <row r="29">
          <cell r="C29" t="str">
            <v>821LU02</v>
          </cell>
          <cell r="D29">
            <v>107801.33</v>
          </cell>
        </row>
        <row r="30">
          <cell r="C30" t="str">
            <v>563LU02</v>
          </cell>
          <cell r="D30">
            <v>46300</v>
          </cell>
        </row>
        <row r="31">
          <cell r="C31" t="str">
            <v>675TN02</v>
          </cell>
          <cell r="D31">
            <v>41175</v>
          </cell>
        </row>
        <row r="32">
          <cell r="C32" t="str">
            <v>451TN02</v>
          </cell>
          <cell r="D32">
            <v>41550</v>
          </cell>
        </row>
        <row r="33">
          <cell r="C33" t="str">
            <v>850LU02</v>
          </cell>
          <cell r="D33">
            <v>41286.61</v>
          </cell>
        </row>
        <row r="34">
          <cell r="C34" t="str">
            <v>782LU02</v>
          </cell>
          <cell r="D34">
            <v>43342.080000000002</v>
          </cell>
        </row>
        <row r="35">
          <cell r="C35" t="str">
            <v>874LU02</v>
          </cell>
          <cell r="D35">
            <v>41175</v>
          </cell>
        </row>
        <row r="36">
          <cell r="C36" t="str">
            <v>689TN02</v>
          </cell>
          <cell r="D36">
            <v>170443.25</v>
          </cell>
        </row>
        <row r="37">
          <cell r="C37" t="str">
            <v>011LV02</v>
          </cell>
          <cell r="D37">
            <v>244887.5</v>
          </cell>
        </row>
        <row r="38">
          <cell r="C38" t="str">
            <v>406TN02</v>
          </cell>
          <cell r="D38">
            <v>207387.5</v>
          </cell>
        </row>
        <row r="39">
          <cell r="C39" t="str">
            <v>440TN02</v>
          </cell>
          <cell r="D39">
            <v>207387.5</v>
          </cell>
        </row>
        <row r="40">
          <cell r="C40" t="str">
            <v>464TN02</v>
          </cell>
          <cell r="D40">
            <v>207387.5</v>
          </cell>
        </row>
        <row r="41">
          <cell r="C41" t="str">
            <v>614LU02</v>
          </cell>
          <cell r="D41">
            <v>39250</v>
          </cell>
        </row>
        <row r="42">
          <cell r="C42" t="str">
            <v>426TN02</v>
          </cell>
          <cell r="D42">
            <v>56250</v>
          </cell>
        </row>
        <row r="43">
          <cell r="C43" t="str">
            <v>578LU02</v>
          </cell>
          <cell r="D43">
            <v>56250</v>
          </cell>
        </row>
        <row r="44">
          <cell r="C44" t="str">
            <v>263LU02</v>
          </cell>
          <cell r="D44">
            <v>40375</v>
          </cell>
        </row>
        <row r="45">
          <cell r="C45" t="str">
            <v>691TN02</v>
          </cell>
          <cell r="D45">
            <v>206250</v>
          </cell>
        </row>
        <row r="46">
          <cell r="C46" t="str">
            <v>572LU02</v>
          </cell>
          <cell r="D46">
            <v>54705.36</v>
          </cell>
        </row>
        <row r="47">
          <cell r="C47" t="str">
            <v>693TN02</v>
          </cell>
          <cell r="D47">
            <v>52950</v>
          </cell>
        </row>
        <row r="48">
          <cell r="C48" t="str">
            <v>014LV02</v>
          </cell>
          <cell r="D48">
            <v>52950</v>
          </cell>
        </row>
        <row r="49">
          <cell r="C49" t="str">
            <v>102TN02</v>
          </cell>
          <cell r="D49">
            <v>161250</v>
          </cell>
        </row>
        <row r="50">
          <cell r="C50" t="str">
            <v>126TN02</v>
          </cell>
          <cell r="D50">
            <v>43982.14</v>
          </cell>
        </row>
        <row r="51">
          <cell r="C51" t="str">
            <v>414TN02</v>
          </cell>
          <cell r="D51">
            <v>39500</v>
          </cell>
        </row>
        <row r="52">
          <cell r="C52" t="str">
            <v>776LU02</v>
          </cell>
          <cell r="D52">
            <v>43982.14</v>
          </cell>
        </row>
        <row r="53">
          <cell r="C53" t="str">
            <v>421TN02</v>
          </cell>
          <cell r="D53">
            <v>43982.14</v>
          </cell>
        </row>
        <row r="54">
          <cell r="C54" t="str">
            <v>467TN02</v>
          </cell>
          <cell r="D54">
            <v>43982.14</v>
          </cell>
        </row>
        <row r="55">
          <cell r="C55" t="str">
            <v>459TN02</v>
          </cell>
          <cell r="D55">
            <v>43982.14</v>
          </cell>
        </row>
        <row r="56">
          <cell r="C56" t="str">
            <v>786LU02</v>
          </cell>
          <cell r="D56">
            <v>43982.14</v>
          </cell>
        </row>
        <row r="57">
          <cell r="C57" t="str">
            <v>788LU02</v>
          </cell>
          <cell r="D57">
            <v>45880.36</v>
          </cell>
        </row>
        <row r="58">
          <cell r="C58" t="str">
            <v>445TN02</v>
          </cell>
          <cell r="D58">
            <v>44236.61</v>
          </cell>
        </row>
        <row r="59">
          <cell r="C59" t="str">
            <v>695TN02</v>
          </cell>
          <cell r="D59">
            <v>44125</v>
          </cell>
        </row>
        <row r="60">
          <cell r="C60" t="str">
            <v>463TN02</v>
          </cell>
          <cell r="D60">
            <v>44125</v>
          </cell>
        </row>
        <row r="61">
          <cell r="C61" t="str">
            <v>535LU02</v>
          </cell>
          <cell r="D61">
            <v>45880.36</v>
          </cell>
        </row>
        <row r="62">
          <cell r="C62" t="str">
            <v>466TN02</v>
          </cell>
          <cell r="D62">
            <v>39611.61</v>
          </cell>
        </row>
        <row r="63">
          <cell r="C63" t="str">
            <v>419TN02</v>
          </cell>
          <cell r="D63">
            <v>39611.61</v>
          </cell>
        </row>
        <row r="64">
          <cell r="C64" t="str">
            <v>642TN02</v>
          </cell>
          <cell r="D64">
            <v>45375</v>
          </cell>
        </row>
        <row r="65">
          <cell r="C65" t="str">
            <v>878LU02</v>
          </cell>
          <cell r="D65">
            <v>45375</v>
          </cell>
        </row>
        <row r="66">
          <cell r="C66" t="str">
            <v>828LU02</v>
          </cell>
          <cell r="D66">
            <v>45375</v>
          </cell>
        </row>
        <row r="67">
          <cell r="C67" t="str">
            <v>499TN02</v>
          </cell>
          <cell r="D67">
            <v>45375</v>
          </cell>
        </row>
        <row r="68">
          <cell r="C68" t="str">
            <v>531LU02</v>
          </cell>
          <cell r="D68">
            <v>45375</v>
          </cell>
        </row>
        <row r="69">
          <cell r="C69" t="str">
            <v>581LU02</v>
          </cell>
          <cell r="D69">
            <v>45375</v>
          </cell>
        </row>
        <row r="70">
          <cell r="C70" t="str">
            <v>455TN02</v>
          </cell>
          <cell r="D70">
            <v>114375</v>
          </cell>
        </row>
        <row r="71">
          <cell r="C71" t="str">
            <v>682TN02</v>
          </cell>
          <cell r="D71">
            <v>77000</v>
          </cell>
        </row>
        <row r="72">
          <cell r="C72" t="str">
            <v>048LU02</v>
          </cell>
          <cell r="D72">
            <v>190000</v>
          </cell>
        </row>
        <row r="73">
          <cell r="C73" t="str">
            <v>835LU02</v>
          </cell>
          <cell r="D73">
            <v>37930.36</v>
          </cell>
        </row>
        <row r="74">
          <cell r="C74" t="str">
            <v>624TN02</v>
          </cell>
          <cell r="D74">
            <v>31050</v>
          </cell>
        </row>
        <row r="75">
          <cell r="C75" t="str">
            <v>174TN02</v>
          </cell>
          <cell r="D75">
            <v>31050</v>
          </cell>
        </row>
        <row r="76">
          <cell r="C76" t="str">
            <v>280LU02</v>
          </cell>
          <cell r="D76">
            <v>31050</v>
          </cell>
        </row>
        <row r="77">
          <cell r="C77" t="str">
            <v>103TN02</v>
          </cell>
          <cell r="D77">
            <v>36175</v>
          </cell>
        </row>
        <row r="78">
          <cell r="C78" t="str">
            <v>609TN02</v>
          </cell>
          <cell r="D78">
            <v>142687.5</v>
          </cell>
        </row>
        <row r="79">
          <cell r="C79" t="str">
            <v>559LU02</v>
          </cell>
          <cell r="D79">
            <v>49687.5</v>
          </cell>
        </row>
        <row r="80">
          <cell r="C80" t="str">
            <v>657TN02</v>
          </cell>
          <cell r="D80">
            <v>49687.5</v>
          </cell>
        </row>
        <row r="81">
          <cell r="C81" t="str">
            <v>203LU02</v>
          </cell>
          <cell r="D81">
            <v>56362.5</v>
          </cell>
        </row>
        <row r="82">
          <cell r="C82" t="str">
            <v>449TN02</v>
          </cell>
          <cell r="D82">
            <v>45875</v>
          </cell>
        </row>
        <row r="83">
          <cell r="C83" t="str">
            <v>618TN02</v>
          </cell>
          <cell r="D83">
            <v>45875</v>
          </cell>
        </row>
        <row r="84">
          <cell r="C84" t="str">
            <v>434TN02</v>
          </cell>
          <cell r="D84">
            <v>49175</v>
          </cell>
        </row>
        <row r="85">
          <cell r="C85" t="str">
            <v>681TN02</v>
          </cell>
          <cell r="D85">
            <v>49175</v>
          </cell>
        </row>
        <row r="86">
          <cell r="C86" t="str">
            <v>894LU02</v>
          </cell>
          <cell r="D86">
            <v>49175</v>
          </cell>
        </row>
        <row r="87">
          <cell r="C87" t="str">
            <v>587LU02</v>
          </cell>
          <cell r="D87">
            <v>49175</v>
          </cell>
        </row>
        <row r="88">
          <cell r="C88" t="str">
            <v>302LU02</v>
          </cell>
          <cell r="D88">
            <v>47000</v>
          </cell>
        </row>
        <row r="89">
          <cell r="C89" t="str">
            <v>415TN02</v>
          </cell>
          <cell r="D89">
            <v>47000</v>
          </cell>
        </row>
        <row r="90">
          <cell r="C90" t="str">
            <v>661TN02</v>
          </cell>
          <cell r="D90">
            <v>47000</v>
          </cell>
        </row>
        <row r="91">
          <cell r="C91" t="str">
            <v>634TN02</v>
          </cell>
          <cell r="D91">
            <v>27232.14</v>
          </cell>
        </row>
        <row r="92">
          <cell r="C92" t="str">
            <v>625TN02</v>
          </cell>
          <cell r="D92">
            <v>38250</v>
          </cell>
        </row>
        <row r="93">
          <cell r="C93" t="str">
            <v>866LU02</v>
          </cell>
          <cell r="D93">
            <v>38250</v>
          </cell>
        </row>
        <row r="94">
          <cell r="C94" t="str">
            <v>502LU02</v>
          </cell>
          <cell r="D94">
            <v>107078.76</v>
          </cell>
        </row>
        <row r="95">
          <cell r="C95" t="str">
            <v>458TN02</v>
          </cell>
          <cell r="D95">
            <v>96627.21</v>
          </cell>
        </row>
        <row r="96">
          <cell r="C96" t="str">
            <v>670TN02</v>
          </cell>
          <cell r="D96">
            <v>147500</v>
          </cell>
        </row>
        <row r="97">
          <cell r="C97" t="str">
            <v>519LU02</v>
          </cell>
          <cell r="D97">
            <v>147500</v>
          </cell>
        </row>
        <row r="98">
          <cell r="C98" t="str">
            <v>264LU02</v>
          </cell>
          <cell r="D98">
            <v>147500</v>
          </cell>
        </row>
        <row r="99">
          <cell r="C99" t="str">
            <v>595LU02</v>
          </cell>
          <cell r="D99">
            <v>147500</v>
          </cell>
        </row>
        <row r="100">
          <cell r="C100" t="str">
            <v>260LU02</v>
          </cell>
          <cell r="D100">
            <v>127130.43</v>
          </cell>
        </row>
        <row r="101">
          <cell r="C101" t="str">
            <v>885LU02</v>
          </cell>
          <cell r="D101">
            <v>137297.81</v>
          </cell>
        </row>
        <row r="102">
          <cell r="C102" t="str">
            <v>015LV02</v>
          </cell>
          <cell r="D102">
            <v>103478.43</v>
          </cell>
        </row>
        <row r="103">
          <cell r="C103" t="str">
            <v>493TN02</v>
          </cell>
          <cell r="D103">
            <v>103478.43</v>
          </cell>
        </row>
        <row r="104">
          <cell r="C104" t="str">
            <v>479TN02</v>
          </cell>
          <cell r="D104">
            <v>103478.44</v>
          </cell>
        </row>
        <row r="105">
          <cell r="C105" t="str">
            <v>672TN02</v>
          </cell>
          <cell r="D105">
            <v>125000</v>
          </cell>
        </row>
        <row r="106">
          <cell r="C106" t="str">
            <v>536LU02</v>
          </cell>
          <cell r="D106">
            <v>125000</v>
          </cell>
        </row>
        <row r="107">
          <cell r="C107" t="str">
            <v>582LU02</v>
          </cell>
          <cell r="D107">
            <v>11668.13</v>
          </cell>
        </row>
        <row r="108">
          <cell r="C108" t="str">
            <v>526BQ02</v>
          </cell>
          <cell r="D108">
            <v>21684.2</v>
          </cell>
        </row>
        <row r="109">
          <cell r="C109" t="str">
            <v>170CG02</v>
          </cell>
          <cell r="D109">
            <v>21579</v>
          </cell>
        </row>
        <row r="110">
          <cell r="C110" t="str">
            <v>461TN02</v>
          </cell>
          <cell r="D110">
            <v>25150.86</v>
          </cell>
        </row>
        <row r="111">
          <cell r="C111" t="str">
            <v>424TN02</v>
          </cell>
          <cell r="D111">
            <v>27317.94</v>
          </cell>
        </row>
        <row r="112">
          <cell r="C112" t="str">
            <v>594LU02</v>
          </cell>
          <cell r="D112">
            <v>41927.17</v>
          </cell>
        </row>
        <row r="113">
          <cell r="C113" t="str">
            <v>574LU02</v>
          </cell>
          <cell r="D113">
            <v>50953.61</v>
          </cell>
        </row>
        <row r="114">
          <cell r="C114" t="str">
            <v>571LU02</v>
          </cell>
          <cell r="D114">
            <v>50953.61</v>
          </cell>
        </row>
        <row r="115">
          <cell r="C115" t="str">
            <v>554LU02</v>
          </cell>
          <cell r="D115">
            <v>50703.61</v>
          </cell>
        </row>
        <row r="116">
          <cell r="C116" t="str">
            <v>671TN02</v>
          </cell>
          <cell r="D116">
            <v>50953.61</v>
          </cell>
        </row>
        <row r="117">
          <cell r="C117" t="str">
            <v>593LU02</v>
          </cell>
          <cell r="D117">
            <v>155125</v>
          </cell>
        </row>
        <row r="118">
          <cell r="C118" t="str">
            <v>575LU02</v>
          </cell>
          <cell r="D118">
            <v>155236.60999999999</v>
          </cell>
        </row>
        <row r="119">
          <cell r="C119" t="str">
            <v>852LU02</v>
          </cell>
          <cell r="D119">
            <v>118303.57</v>
          </cell>
        </row>
        <row r="120">
          <cell r="C120" t="str">
            <v>446TN02</v>
          </cell>
          <cell r="D120">
            <v>76955</v>
          </cell>
        </row>
        <row r="121">
          <cell r="C121" t="str">
            <v>312LU02</v>
          </cell>
          <cell r="D121">
            <v>118303.57</v>
          </cell>
        </row>
        <row r="122">
          <cell r="C122" t="str">
            <v>679TN02</v>
          </cell>
          <cell r="D122">
            <v>76955</v>
          </cell>
        </row>
        <row r="123">
          <cell r="C123" t="str">
            <v>416TN02</v>
          </cell>
          <cell r="D123">
            <v>76955</v>
          </cell>
        </row>
        <row r="124">
          <cell r="C124" t="str">
            <v>601LU02</v>
          </cell>
          <cell r="D124">
            <v>85125</v>
          </cell>
        </row>
        <row r="125">
          <cell r="C125" t="str">
            <v>313LU02</v>
          </cell>
          <cell r="D125">
            <v>80000</v>
          </cell>
        </row>
        <row r="126">
          <cell r="C126" t="str">
            <v>309LU02</v>
          </cell>
          <cell r="D126">
            <v>99285.71</v>
          </cell>
        </row>
        <row r="127">
          <cell r="C127" t="str">
            <v>656TN02</v>
          </cell>
          <cell r="D127">
            <v>54574</v>
          </cell>
        </row>
        <row r="128">
          <cell r="C128" t="str">
            <v>016MP02</v>
          </cell>
          <cell r="D128">
            <v>4907</v>
          </cell>
        </row>
        <row r="129">
          <cell r="C129" t="str">
            <v>826LU02</v>
          </cell>
          <cell r="D129">
            <v>28233.18</v>
          </cell>
        </row>
        <row r="130">
          <cell r="C130" t="str">
            <v>196CG02</v>
          </cell>
          <cell r="D130">
            <v>15842</v>
          </cell>
        </row>
        <row r="131">
          <cell r="C131" t="str">
            <v>839LU02</v>
          </cell>
          <cell r="D131">
            <v>85152.320000000007</v>
          </cell>
        </row>
        <row r="132">
          <cell r="C132" t="str">
            <v>897LU02</v>
          </cell>
          <cell r="D132">
            <v>99062.07</v>
          </cell>
        </row>
        <row r="133">
          <cell r="C133" t="str">
            <v>109TN02</v>
          </cell>
          <cell r="D133">
            <v>113663.72</v>
          </cell>
        </row>
        <row r="134">
          <cell r="C134" t="str">
            <v>566LU02</v>
          </cell>
          <cell r="D134">
            <v>94062.5</v>
          </cell>
        </row>
        <row r="135">
          <cell r="C135" t="str">
            <v>253LU02</v>
          </cell>
          <cell r="D135">
            <v>213750</v>
          </cell>
        </row>
        <row r="136">
          <cell r="C136" t="str">
            <v>045LU02</v>
          </cell>
          <cell r="D136">
            <v>212053.57</v>
          </cell>
        </row>
        <row r="137">
          <cell r="C137" t="str">
            <v>489TN02</v>
          </cell>
          <cell r="D137">
            <v>212500</v>
          </cell>
        </row>
        <row r="138">
          <cell r="C138" t="str">
            <v>825LU02</v>
          </cell>
          <cell r="D138">
            <v>51913.04</v>
          </cell>
        </row>
        <row r="139">
          <cell r="C139" t="str">
            <v>A764AOD</v>
          </cell>
          <cell r="D139">
            <v>161352.29999999999</v>
          </cell>
        </row>
        <row r="140">
          <cell r="C140" t="str">
            <v>A765AOD</v>
          </cell>
          <cell r="D140">
            <v>89683.04</v>
          </cell>
        </row>
        <row r="141">
          <cell r="C141" t="str">
            <v>635TN02</v>
          </cell>
          <cell r="D141">
            <v>139380.04999999999</v>
          </cell>
        </row>
        <row r="142">
          <cell r="C142" t="str">
            <v>510LU02</v>
          </cell>
          <cell r="D142">
            <v>136975</v>
          </cell>
        </row>
        <row r="143">
          <cell r="C143" t="str">
            <v>442TN02</v>
          </cell>
          <cell r="D143">
            <v>78250</v>
          </cell>
        </row>
        <row r="144">
          <cell r="C144" t="str">
            <v>104TN02</v>
          </cell>
          <cell r="D144">
            <v>133000</v>
          </cell>
        </row>
        <row r="145">
          <cell r="C145" t="str">
            <v>617TN02</v>
          </cell>
          <cell r="D145">
            <v>39500</v>
          </cell>
        </row>
        <row r="146">
          <cell r="C146" t="str">
            <v>420TN02</v>
          </cell>
          <cell r="D146">
            <v>75950</v>
          </cell>
        </row>
        <row r="147">
          <cell r="C147" t="str">
            <v>529LU02</v>
          </cell>
          <cell r="D147">
            <v>75950</v>
          </cell>
        </row>
        <row r="148">
          <cell r="C148" t="str">
            <v>669TN02</v>
          </cell>
          <cell r="D148">
            <v>75950</v>
          </cell>
        </row>
        <row r="149">
          <cell r="C149" t="str">
            <v>265LU02</v>
          </cell>
          <cell r="D149">
            <v>68000</v>
          </cell>
        </row>
        <row r="150">
          <cell r="C150" t="str">
            <v>668TN02</v>
          </cell>
          <cell r="D150">
            <v>75950</v>
          </cell>
        </row>
        <row r="151">
          <cell r="C151" t="str">
            <v>557LU02</v>
          </cell>
          <cell r="D151">
            <v>75950</v>
          </cell>
        </row>
        <row r="152">
          <cell r="C152" t="str">
            <v>140TN02</v>
          </cell>
          <cell r="D152">
            <v>75950</v>
          </cell>
        </row>
        <row r="153">
          <cell r="C153" t="str">
            <v>607LU02</v>
          </cell>
          <cell r="D153">
            <v>75950</v>
          </cell>
        </row>
        <row r="154">
          <cell r="C154" t="str">
            <v>457TN02</v>
          </cell>
          <cell r="D154">
            <v>75950</v>
          </cell>
        </row>
        <row r="155">
          <cell r="C155" t="str">
            <v>688TN02</v>
          </cell>
          <cell r="D155">
            <v>75950</v>
          </cell>
        </row>
        <row r="156">
          <cell r="C156" t="str">
            <v>436TN02</v>
          </cell>
          <cell r="D156">
            <v>75950</v>
          </cell>
        </row>
        <row r="157">
          <cell r="C157" t="str">
            <v>429TN02</v>
          </cell>
          <cell r="D157">
            <v>81075</v>
          </cell>
        </row>
        <row r="158">
          <cell r="C158" t="str">
            <v>A631AVD</v>
          </cell>
          <cell r="D158">
            <v>190475.72</v>
          </cell>
        </row>
        <row r="159">
          <cell r="C159" t="str">
            <v>437TN02</v>
          </cell>
          <cell r="D159">
            <v>21542.07</v>
          </cell>
        </row>
        <row r="160">
          <cell r="C160" t="str">
            <v>478TN02</v>
          </cell>
          <cell r="D160">
            <v>41522.58</v>
          </cell>
        </row>
        <row r="161">
          <cell r="C161" t="str">
            <v>855LU02</v>
          </cell>
          <cell r="D161">
            <v>111151.79</v>
          </cell>
        </row>
        <row r="162">
          <cell r="C162" t="str">
            <v>A756AOD</v>
          </cell>
          <cell r="D162">
            <v>206321.6</v>
          </cell>
        </row>
        <row r="163">
          <cell r="C163" t="str">
            <v>A758AOD</v>
          </cell>
          <cell r="D163">
            <v>216304.23</v>
          </cell>
        </row>
        <row r="164">
          <cell r="C164" t="str">
            <v>417TN02</v>
          </cell>
          <cell r="D164">
            <v>78250</v>
          </cell>
        </row>
        <row r="165">
          <cell r="C165" t="str">
            <v>475TN02</v>
          </cell>
          <cell r="D165">
            <v>106500</v>
          </cell>
        </row>
        <row r="166">
          <cell r="C166" t="str">
            <v>472TN02</v>
          </cell>
          <cell r="D166">
            <v>106500</v>
          </cell>
        </row>
        <row r="167">
          <cell r="C167" t="str">
            <v>131TN02</v>
          </cell>
          <cell r="D167">
            <v>106500</v>
          </cell>
        </row>
        <row r="168">
          <cell r="C168" t="str">
            <v>408TN02</v>
          </cell>
          <cell r="D168">
            <v>106500</v>
          </cell>
        </row>
        <row r="169">
          <cell r="C169" t="str">
            <v>251LU02</v>
          </cell>
          <cell r="D169">
            <v>228515.53</v>
          </cell>
        </row>
        <row r="170">
          <cell r="C170" t="str">
            <v>865LU02</v>
          </cell>
          <cell r="D170">
            <v>63392.86</v>
          </cell>
        </row>
        <row r="171">
          <cell r="C171" t="str">
            <v>015MP02</v>
          </cell>
          <cell r="D171">
            <v>224575.89</v>
          </cell>
        </row>
        <row r="172">
          <cell r="C172" t="str">
            <v>A763AOD</v>
          </cell>
          <cell r="D172">
            <v>165650</v>
          </cell>
        </row>
        <row r="173">
          <cell r="C173" t="str">
            <v>603LU02</v>
          </cell>
          <cell r="D173">
            <v>49175</v>
          </cell>
        </row>
        <row r="174">
          <cell r="C174" t="str">
            <v>A770AOD</v>
          </cell>
          <cell r="D174">
            <v>3850880</v>
          </cell>
        </row>
        <row r="175">
          <cell r="C175" t="str">
            <v>308LU02</v>
          </cell>
          <cell r="D175">
            <v>571714.30000000005</v>
          </cell>
        </row>
        <row r="176">
          <cell r="C176" t="str">
            <v>627TN02</v>
          </cell>
          <cell r="D176">
            <v>571714.30000000005</v>
          </cell>
        </row>
        <row r="177">
          <cell r="C177" t="str">
            <v>841LU02</v>
          </cell>
          <cell r="D177">
            <v>571714.30000000005</v>
          </cell>
        </row>
        <row r="178">
          <cell r="C178" t="str">
            <v>879LM02</v>
          </cell>
          <cell r="D178">
            <v>612128.57999999996</v>
          </cell>
        </row>
        <row r="179">
          <cell r="C179" t="str">
            <v>867LR02</v>
          </cell>
          <cell r="D179">
            <v>307243.5</v>
          </cell>
        </row>
        <row r="180">
          <cell r="C180" t="str">
            <v>025LR02</v>
          </cell>
          <cell r="D180">
            <v>286875.13</v>
          </cell>
        </row>
        <row r="181">
          <cell r="C181" t="str">
            <v>163CG02</v>
          </cell>
          <cell r="D181">
            <v>36062.400000000001</v>
          </cell>
        </row>
        <row r="182">
          <cell r="C182" t="str">
            <v>181ZD02</v>
          </cell>
          <cell r="D182">
            <v>192549.22</v>
          </cell>
        </row>
        <row r="183">
          <cell r="C183" t="str">
            <v>589LU02</v>
          </cell>
          <cell r="D183">
            <v>38419.730000000003</v>
          </cell>
        </row>
        <row r="184">
          <cell r="C184" t="str">
            <v>256LU02</v>
          </cell>
          <cell r="D184">
            <v>357142.86</v>
          </cell>
        </row>
        <row r="185">
          <cell r="C185" t="str">
            <v>013TN02</v>
          </cell>
          <cell r="D185">
            <v>1701900</v>
          </cell>
        </row>
        <row r="186">
          <cell r="C186" t="str">
            <v>014TN02</v>
          </cell>
          <cell r="D186">
            <v>1701900</v>
          </cell>
        </row>
        <row r="187">
          <cell r="C187" t="str">
            <v>016TN02</v>
          </cell>
          <cell r="D187">
            <v>1701900</v>
          </cell>
        </row>
        <row r="188">
          <cell r="C188" t="str">
            <v>024LW02</v>
          </cell>
          <cell r="D188">
            <v>1701900</v>
          </cell>
        </row>
        <row r="189">
          <cell r="C189" t="str">
            <v>026LW02</v>
          </cell>
          <cell r="D189">
            <v>1701900</v>
          </cell>
        </row>
        <row r="190">
          <cell r="C190" t="str">
            <v>027LW02</v>
          </cell>
          <cell r="D190">
            <v>1701900</v>
          </cell>
        </row>
        <row r="191">
          <cell r="C191" t="str">
            <v>028LW02</v>
          </cell>
          <cell r="D191">
            <v>1701900</v>
          </cell>
        </row>
        <row r="192">
          <cell r="C192" t="str">
            <v>029LW02</v>
          </cell>
          <cell r="D192">
            <v>1701900</v>
          </cell>
        </row>
        <row r="193">
          <cell r="C193" t="str">
            <v>031LW02</v>
          </cell>
          <cell r="D193">
            <v>1701900</v>
          </cell>
        </row>
        <row r="194">
          <cell r="C194" t="str">
            <v>037LW02</v>
          </cell>
          <cell r="D194">
            <v>1701900</v>
          </cell>
        </row>
        <row r="195">
          <cell r="C195" t="str">
            <v>038LW02</v>
          </cell>
          <cell r="D195">
            <v>1701900</v>
          </cell>
        </row>
        <row r="196">
          <cell r="C196" t="str">
            <v>039LW02</v>
          </cell>
          <cell r="D196">
            <v>1701900</v>
          </cell>
        </row>
        <row r="197">
          <cell r="C197" t="str">
            <v>046TN02</v>
          </cell>
          <cell r="D197">
            <v>1701900</v>
          </cell>
        </row>
        <row r="198">
          <cell r="C198" t="str">
            <v>201TN02</v>
          </cell>
          <cell r="D198">
            <v>1701900</v>
          </cell>
        </row>
        <row r="199">
          <cell r="C199" t="str">
            <v>072TN02</v>
          </cell>
          <cell r="D199">
            <v>1701900</v>
          </cell>
        </row>
        <row r="200">
          <cell r="C200" t="str">
            <v>343LY02</v>
          </cell>
          <cell r="D200">
            <v>1701900</v>
          </cell>
        </row>
        <row r="201">
          <cell r="C201" t="str">
            <v>898LU02</v>
          </cell>
          <cell r="D201">
            <v>55058.080000000002</v>
          </cell>
        </row>
        <row r="202">
          <cell r="C202" t="str">
            <v>БЕЗ HOMEPA</v>
          </cell>
          <cell r="D202">
            <v>0</v>
          </cell>
        </row>
        <row r="203">
          <cell r="C203" t="str">
            <v>БЕЗ HOMEPA</v>
          </cell>
          <cell r="D203">
            <v>73574.559999999998</v>
          </cell>
        </row>
        <row r="204">
          <cell r="C204" t="str">
            <v>AEDA979</v>
          </cell>
          <cell r="D204">
            <v>12009.87</v>
          </cell>
        </row>
        <row r="205">
          <cell r="C205" t="str">
            <v>AFDA001</v>
          </cell>
          <cell r="D205">
            <v>13478.43</v>
          </cell>
        </row>
        <row r="206">
          <cell r="C206" t="str">
            <v>AFDA007</v>
          </cell>
          <cell r="D206">
            <v>16447.740000000002</v>
          </cell>
        </row>
        <row r="207">
          <cell r="C207" t="str">
            <v>БЕЗ HOMEPA</v>
          </cell>
          <cell r="D207">
            <v>49098.83</v>
          </cell>
        </row>
        <row r="208">
          <cell r="C208" t="str">
            <v>БЕЗ HOMEPA</v>
          </cell>
          <cell r="D208">
            <v>0</v>
          </cell>
        </row>
        <row r="209">
          <cell r="C209" t="str">
            <v>БЕЗ HOMEPA</v>
          </cell>
          <cell r="D209">
            <v>0</v>
          </cell>
        </row>
        <row r="210">
          <cell r="C210" t="str">
            <v>690TN02</v>
          </cell>
          <cell r="D210">
            <v>19317.38</v>
          </cell>
        </row>
        <row r="211">
          <cell r="C211" t="str">
            <v>641TN02</v>
          </cell>
          <cell r="D211">
            <v>36260.870000000003</v>
          </cell>
        </row>
        <row r="212">
          <cell r="C212" t="str">
            <v>A753AOD</v>
          </cell>
          <cell r="D212">
            <v>51521.74</v>
          </cell>
        </row>
        <row r="213">
          <cell r="C213" t="str">
            <v>640TN02</v>
          </cell>
          <cell r="D213">
            <v>75950</v>
          </cell>
        </row>
        <row r="214">
          <cell r="C214" t="str">
            <v>630TN02</v>
          </cell>
          <cell r="D214">
            <v>106500</v>
          </cell>
        </row>
        <row r="215">
          <cell r="C215" t="str">
            <v>AFDA004</v>
          </cell>
          <cell r="D215">
            <v>11956.87</v>
          </cell>
        </row>
        <row r="216">
          <cell r="C216" t="str">
            <v>873LU02</v>
          </cell>
          <cell r="D216">
            <v>22770</v>
          </cell>
        </row>
        <row r="217">
          <cell r="C217" t="str">
            <v>827LU02</v>
          </cell>
          <cell r="D217">
            <v>17022.28</v>
          </cell>
        </row>
        <row r="218">
          <cell r="C218" t="str">
            <v>820LU02</v>
          </cell>
          <cell r="D218">
            <v>21542.07</v>
          </cell>
        </row>
        <row r="219">
          <cell r="C219" t="str">
            <v>884LU02</v>
          </cell>
          <cell r="D219">
            <v>31384.14</v>
          </cell>
        </row>
        <row r="220">
          <cell r="C220" t="str">
            <v>014MP02</v>
          </cell>
          <cell r="D220">
            <v>36260.870000000003</v>
          </cell>
        </row>
        <row r="221">
          <cell r="C221" t="str">
            <v>849LU02</v>
          </cell>
          <cell r="D221">
            <v>41353</v>
          </cell>
        </row>
        <row r="222">
          <cell r="C222" t="str">
            <v>856LU02</v>
          </cell>
          <cell r="D222">
            <v>28482.14</v>
          </cell>
        </row>
        <row r="223">
          <cell r="C223" t="str">
            <v>851LU02</v>
          </cell>
          <cell r="D223">
            <v>42250</v>
          </cell>
        </row>
        <row r="224">
          <cell r="C224" t="str">
            <v>857LU02</v>
          </cell>
          <cell r="D224">
            <v>21500</v>
          </cell>
        </row>
        <row r="225">
          <cell r="C225" t="str">
            <v>883LU02</v>
          </cell>
          <cell r="D225">
            <v>243157.89</v>
          </cell>
        </row>
        <row r="226">
          <cell r="C226" t="str">
            <v>A751AOD</v>
          </cell>
          <cell r="D226">
            <v>48000</v>
          </cell>
        </row>
        <row r="227">
          <cell r="C227" t="str">
            <v>A754AOD</v>
          </cell>
          <cell r="D227">
            <v>51521.74</v>
          </cell>
        </row>
        <row r="228">
          <cell r="C228" t="str">
            <v>860LU02</v>
          </cell>
          <cell r="D228">
            <v>75950</v>
          </cell>
        </row>
        <row r="229">
          <cell r="C229" t="str">
            <v>861LU02</v>
          </cell>
          <cell r="D229">
            <v>75950</v>
          </cell>
        </row>
        <row r="230">
          <cell r="C230" t="str">
            <v>890LU02</v>
          </cell>
          <cell r="D230">
            <v>75950</v>
          </cell>
        </row>
        <row r="231">
          <cell r="C231" t="str">
            <v>842LU02</v>
          </cell>
          <cell r="D231">
            <v>67625</v>
          </cell>
        </row>
        <row r="232">
          <cell r="C232" t="str">
            <v>872LU02</v>
          </cell>
          <cell r="D232">
            <v>63407.35</v>
          </cell>
        </row>
        <row r="233">
          <cell r="C233" t="str">
            <v>876LU02</v>
          </cell>
          <cell r="D233">
            <v>76276.72</v>
          </cell>
        </row>
        <row r="234">
          <cell r="C234" t="str">
            <v>AEDA999</v>
          </cell>
          <cell r="D234">
            <v>4250</v>
          </cell>
        </row>
        <row r="235">
          <cell r="C235" t="str">
            <v>AFDA002</v>
          </cell>
          <cell r="D235">
            <v>11956.87</v>
          </cell>
        </row>
        <row r="236">
          <cell r="C236" t="str">
            <v>AFDA003</v>
          </cell>
          <cell r="D236">
            <v>1218</v>
          </cell>
        </row>
        <row r="237">
          <cell r="C237" t="str">
            <v>588LU02</v>
          </cell>
          <cell r="D237">
            <v>43500</v>
          </cell>
        </row>
        <row r="238">
          <cell r="C238" t="str">
            <v>584LU02</v>
          </cell>
          <cell r="D238">
            <v>47598.22</v>
          </cell>
        </row>
        <row r="239">
          <cell r="C239" t="str">
            <v>A762AOD</v>
          </cell>
          <cell r="D239">
            <v>38632</v>
          </cell>
        </row>
        <row r="240">
          <cell r="C240" t="str">
            <v>012LV02</v>
          </cell>
          <cell r="D240">
            <v>75950</v>
          </cell>
        </row>
        <row r="241">
          <cell r="C241" t="str">
            <v>522LU02</v>
          </cell>
          <cell r="D241">
            <v>75950</v>
          </cell>
        </row>
        <row r="242">
          <cell r="C242" t="str">
            <v>623TN02</v>
          </cell>
          <cell r="D242">
            <v>35941.300000000003</v>
          </cell>
        </row>
        <row r="243">
          <cell r="C243" t="str">
            <v>488TN02</v>
          </cell>
          <cell r="D243">
            <v>31384.15</v>
          </cell>
        </row>
        <row r="244">
          <cell r="C244" t="str">
            <v>650TN02</v>
          </cell>
          <cell r="D244">
            <v>21500</v>
          </cell>
        </row>
        <row r="245">
          <cell r="C245" t="str">
            <v>615TN02</v>
          </cell>
          <cell r="D245">
            <v>39722.39</v>
          </cell>
        </row>
        <row r="246">
          <cell r="C246" t="str">
            <v>697TN02</v>
          </cell>
          <cell r="D246">
            <v>43500</v>
          </cell>
        </row>
        <row r="247">
          <cell r="C247" t="str">
            <v>698TN02</v>
          </cell>
          <cell r="D247">
            <v>39750</v>
          </cell>
        </row>
        <row r="248">
          <cell r="C248" t="str">
            <v>645TN02</v>
          </cell>
          <cell r="D248">
            <v>35518</v>
          </cell>
        </row>
        <row r="249">
          <cell r="C249" t="str">
            <v>A767AOD</v>
          </cell>
          <cell r="D249">
            <v>36616.379999999997</v>
          </cell>
        </row>
        <row r="250">
          <cell r="C250" t="str">
            <v>A768AOD</v>
          </cell>
          <cell r="D250">
            <v>149053.31</v>
          </cell>
        </row>
        <row r="251">
          <cell r="C251" t="str">
            <v>662TN02</v>
          </cell>
          <cell r="D251">
            <v>75950</v>
          </cell>
        </row>
        <row r="252">
          <cell r="C252" t="str">
            <v>683TN02</v>
          </cell>
          <cell r="D252">
            <v>56846.07</v>
          </cell>
        </row>
        <row r="253">
          <cell r="C253" t="str">
            <v>477TN02</v>
          </cell>
          <cell r="D253">
            <v>75950</v>
          </cell>
        </row>
        <row r="254">
          <cell r="C254" t="str">
            <v>614TN02</v>
          </cell>
          <cell r="D254">
            <v>22091.25</v>
          </cell>
        </row>
        <row r="255">
          <cell r="C255" t="str">
            <v>410TN02</v>
          </cell>
          <cell r="D255">
            <v>27607.14</v>
          </cell>
        </row>
        <row r="256">
          <cell r="C256" t="str">
            <v>687TN02</v>
          </cell>
          <cell r="D256">
            <v>13552</v>
          </cell>
        </row>
        <row r="257">
          <cell r="C257" t="str">
            <v>AEDA998</v>
          </cell>
          <cell r="D257">
            <v>12209.07</v>
          </cell>
        </row>
        <row r="258">
          <cell r="C258" t="str">
            <v>562LU02</v>
          </cell>
          <cell r="D258">
            <v>23076.05</v>
          </cell>
        </row>
        <row r="259">
          <cell r="C259" t="str">
            <v>527LU02</v>
          </cell>
          <cell r="D259">
            <v>22750</v>
          </cell>
        </row>
        <row r="260">
          <cell r="C260" t="str">
            <v>573LU02</v>
          </cell>
          <cell r="D260">
            <v>24917.4</v>
          </cell>
        </row>
        <row r="261">
          <cell r="C261" t="str">
            <v>A755AOD</v>
          </cell>
          <cell r="D261">
            <v>71118.84</v>
          </cell>
        </row>
        <row r="262">
          <cell r="C262" t="str">
            <v>591LU02</v>
          </cell>
          <cell r="D262">
            <v>75950</v>
          </cell>
        </row>
        <row r="263">
          <cell r="C263" t="str">
            <v>524BQ02</v>
          </cell>
          <cell r="D263">
            <v>28813.3</v>
          </cell>
        </row>
        <row r="264">
          <cell r="C264" t="str">
            <v>652TN02</v>
          </cell>
          <cell r="D264">
            <v>39722.39</v>
          </cell>
        </row>
        <row r="265">
          <cell r="C265" t="str">
            <v>643TN02</v>
          </cell>
          <cell r="D265">
            <v>21542.07</v>
          </cell>
        </row>
        <row r="266">
          <cell r="C266" t="str">
            <v>454TN02</v>
          </cell>
          <cell r="D266">
            <v>42250</v>
          </cell>
        </row>
        <row r="267">
          <cell r="C267" t="str">
            <v>A766AOD</v>
          </cell>
          <cell r="D267">
            <v>36530.17</v>
          </cell>
        </row>
        <row r="268">
          <cell r="C268" t="str">
            <v>425TN02</v>
          </cell>
          <cell r="D268">
            <v>75950</v>
          </cell>
        </row>
        <row r="269">
          <cell r="C269" t="str">
            <v>450TN02</v>
          </cell>
          <cell r="D269">
            <v>75950</v>
          </cell>
        </row>
        <row r="270">
          <cell r="C270" t="str">
            <v>422TN02</v>
          </cell>
          <cell r="D270">
            <v>136975</v>
          </cell>
        </row>
        <row r="271">
          <cell r="C271" t="str">
            <v>497TN02</v>
          </cell>
          <cell r="D271">
            <v>116499.99</v>
          </cell>
        </row>
        <row r="272">
          <cell r="C272" t="str">
            <v>433TN02</v>
          </cell>
          <cell r="D272">
            <v>75950</v>
          </cell>
        </row>
        <row r="273">
          <cell r="C273" t="str">
            <v>465TN02</v>
          </cell>
          <cell r="D273">
            <v>75950</v>
          </cell>
        </row>
        <row r="274">
          <cell r="C274" t="str">
            <v>A111AWD</v>
          </cell>
          <cell r="D274">
            <v>4719</v>
          </cell>
        </row>
        <row r="275">
          <cell r="C275" t="str">
            <v>AFDA006</v>
          </cell>
          <cell r="D275">
            <v>12209.07</v>
          </cell>
        </row>
        <row r="276">
          <cell r="C276" t="str">
            <v>556LU02</v>
          </cell>
          <cell r="D276">
            <v>36260.870000000003</v>
          </cell>
        </row>
        <row r="277">
          <cell r="C277" t="str">
            <v>533LU02</v>
          </cell>
          <cell r="D277">
            <v>3550.25</v>
          </cell>
        </row>
        <row r="278">
          <cell r="C278" t="str">
            <v>541LU02</v>
          </cell>
          <cell r="D278">
            <v>53571.43</v>
          </cell>
        </row>
        <row r="279">
          <cell r="C279" t="str">
            <v>633TN02</v>
          </cell>
          <cell r="D279">
            <v>42250</v>
          </cell>
        </row>
        <row r="280">
          <cell r="C280" t="str">
            <v>A771AOD</v>
          </cell>
          <cell r="D280">
            <v>4488.25</v>
          </cell>
        </row>
        <row r="281">
          <cell r="C281" t="str">
            <v>A773AOD</v>
          </cell>
          <cell r="D281">
            <v>41260.870000000003</v>
          </cell>
        </row>
        <row r="282">
          <cell r="C282" t="str">
            <v>544LU02</v>
          </cell>
          <cell r="D282">
            <v>29939</v>
          </cell>
        </row>
        <row r="283">
          <cell r="C283" t="str">
            <v>517LU02</v>
          </cell>
          <cell r="D283">
            <v>31050</v>
          </cell>
        </row>
        <row r="284">
          <cell r="C284" t="str">
            <v>644TN02</v>
          </cell>
          <cell r="D284">
            <v>40038.230000000003</v>
          </cell>
        </row>
        <row r="285">
          <cell r="C285" t="str">
            <v>568LU02</v>
          </cell>
          <cell r="D285">
            <v>104000.4</v>
          </cell>
        </row>
        <row r="286">
          <cell r="C286" t="str">
            <v>AEDA997</v>
          </cell>
          <cell r="D286">
            <v>534</v>
          </cell>
        </row>
        <row r="287">
          <cell r="C287" t="str">
            <v>AFDA008</v>
          </cell>
          <cell r="D287">
            <v>13478.43</v>
          </cell>
        </row>
        <row r="288">
          <cell r="C288" t="str">
            <v>AFDA009</v>
          </cell>
          <cell r="D288">
            <v>16447.740000000002</v>
          </cell>
        </row>
        <row r="289">
          <cell r="C289" t="str">
            <v>218LU02</v>
          </cell>
          <cell r="D289">
            <v>21542.07</v>
          </cell>
        </row>
        <row r="290">
          <cell r="C290" t="str">
            <v>285TN02</v>
          </cell>
          <cell r="D290">
            <v>36260.870000000003</v>
          </cell>
        </row>
        <row r="291">
          <cell r="C291" t="str">
            <v>163TN02</v>
          </cell>
          <cell r="D291">
            <v>48030.97</v>
          </cell>
        </row>
        <row r="292">
          <cell r="C292" t="str">
            <v>156TN02</v>
          </cell>
          <cell r="D292">
            <v>22750</v>
          </cell>
        </row>
        <row r="293">
          <cell r="C293" t="str">
            <v>136TN02</v>
          </cell>
          <cell r="D293">
            <v>41353</v>
          </cell>
        </row>
        <row r="294">
          <cell r="C294" t="str">
            <v>167TN02</v>
          </cell>
          <cell r="D294">
            <v>31384.15</v>
          </cell>
        </row>
        <row r="295">
          <cell r="C295" t="str">
            <v>173TN02</v>
          </cell>
          <cell r="D295">
            <v>34598.57</v>
          </cell>
        </row>
        <row r="296">
          <cell r="C296" t="str">
            <v>162TN02</v>
          </cell>
          <cell r="D296">
            <v>39722.39</v>
          </cell>
        </row>
        <row r="297">
          <cell r="C297" t="str">
            <v>142TN02</v>
          </cell>
          <cell r="D297">
            <v>42250</v>
          </cell>
        </row>
        <row r="298">
          <cell r="C298" t="str">
            <v>183TN02</v>
          </cell>
          <cell r="D298">
            <v>21500</v>
          </cell>
        </row>
        <row r="299">
          <cell r="C299" t="str">
            <v>793LU02</v>
          </cell>
          <cell r="D299">
            <v>64983.26</v>
          </cell>
        </row>
        <row r="300">
          <cell r="C300" t="str">
            <v>219TN02</v>
          </cell>
          <cell r="D300">
            <v>47598.22</v>
          </cell>
        </row>
        <row r="301">
          <cell r="C301" t="str">
            <v>198TN02</v>
          </cell>
          <cell r="D301">
            <v>39750</v>
          </cell>
        </row>
        <row r="302">
          <cell r="C302" t="str">
            <v>A727AOD</v>
          </cell>
          <cell r="D302">
            <v>36616.379999999997</v>
          </cell>
        </row>
        <row r="303">
          <cell r="C303" t="str">
            <v>189TN02</v>
          </cell>
          <cell r="D303">
            <v>75950</v>
          </cell>
        </row>
        <row r="304">
          <cell r="C304" t="str">
            <v>127TN02</v>
          </cell>
          <cell r="D304">
            <v>75950</v>
          </cell>
        </row>
        <row r="305">
          <cell r="C305" t="str">
            <v>AEDA981</v>
          </cell>
          <cell r="D305">
            <v>12209.05</v>
          </cell>
        </row>
        <row r="306">
          <cell r="C306" t="str">
            <v>123TN02</v>
          </cell>
          <cell r="D306">
            <v>36419.279999999999</v>
          </cell>
        </row>
        <row r="307">
          <cell r="C307" t="str">
            <v>181TN02</v>
          </cell>
          <cell r="D307">
            <v>68150</v>
          </cell>
        </row>
        <row r="308">
          <cell r="C308" t="str">
            <v>144TN02</v>
          </cell>
          <cell r="D308">
            <v>42250</v>
          </cell>
        </row>
        <row r="309">
          <cell r="C309" t="str">
            <v>A723AOD</v>
          </cell>
          <cell r="D309">
            <v>36573.279999999999</v>
          </cell>
        </row>
        <row r="310">
          <cell r="C310" t="str">
            <v>A721AOD</v>
          </cell>
          <cell r="D310">
            <v>148995.54</v>
          </cell>
        </row>
        <row r="311">
          <cell r="C311" t="str">
            <v>190TN02</v>
          </cell>
          <cell r="D311">
            <v>21690.76</v>
          </cell>
        </row>
        <row r="312">
          <cell r="C312" t="str">
            <v>133TN02</v>
          </cell>
          <cell r="D312">
            <v>75950</v>
          </cell>
        </row>
        <row r="313">
          <cell r="C313" t="str">
            <v>AEDA977</v>
          </cell>
          <cell r="D313">
            <v>12209.07</v>
          </cell>
        </row>
        <row r="314">
          <cell r="C314" t="str">
            <v>273LU02</v>
          </cell>
          <cell r="D314">
            <v>85058.05</v>
          </cell>
        </row>
        <row r="315">
          <cell r="C315" t="str">
            <v>242LU02</v>
          </cell>
          <cell r="D315">
            <v>79500</v>
          </cell>
        </row>
        <row r="316">
          <cell r="C316" t="str">
            <v>247LU02</v>
          </cell>
          <cell r="D316">
            <v>207387.5</v>
          </cell>
        </row>
        <row r="317">
          <cell r="C317" t="str">
            <v>261LU02</v>
          </cell>
          <cell r="D317">
            <v>67385</v>
          </cell>
        </row>
        <row r="318">
          <cell r="C318" t="str">
            <v>296LU02</v>
          </cell>
          <cell r="D318">
            <v>42250</v>
          </cell>
        </row>
        <row r="319">
          <cell r="C319" t="str">
            <v>299LU02</v>
          </cell>
          <cell r="D319">
            <v>86240</v>
          </cell>
        </row>
        <row r="320">
          <cell r="C320" t="str">
            <v>066LU02</v>
          </cell>
          <cell r="D320">
            <v>47000</v>
          </cell>
        </row>
        <row r="321">
          <cell r="C321" t="str">
            <v>201LU02</v>
          </cell>
          <cell r="D321">
            <v>47000</v>
          </cell>
        </row>
        <row r="322">
          <cell r="C322" t="str">
            <v>269LU02</v>
          </cell>
          <cell r="D322">
            <v>41175</v>
          </cell>
        </row>
        <row r="323">
          <cell r="C323" t="str">
            <v>294LU02</v>
          </cell>
          <cell r="D323">
            <v>42104.35</v>
          </cell>
        </row>
        <row r="324">
          <cell r="C324" t="str">
            <v>928LU02</v>
          </cell>
          <cell r="D324">
            <v>64687.5</v>
          </cell>
        </row>
        <row r="325">
          <cell r="C325" t="str">
            <v>937LU02</v>
          </cell>
          <cell r="D325">
            <v>174375</v>
          </cell>
        </row>
        <row r="326">
          <cell r="C326" t="str">
            <v>289LU02</v>
          </cell>
          <cell r="D326">
            <v>73481.25</v>
          </cell>
        </row>
        <row r="327">
          <cell r="C327" t="str">
            <v>289LU02</v>
          </cell>
          <cell r="D327">
            <v>4980</v>
          </cell>
        </row>
        <row r="328">
          <cell r="C328" t="str">
            <v>926LU02</v>
          </cell>
          <cell r="D328">
            <v>510000</v>
          </cell>
        </row>
        <row r="329">
          <cell r="C329" t="str">
            <v>926LU02</v>
          </cell>
          <cell r="D329">
            <v>22635.42</v>
          </cell>
        </row>
        <row r="330">
          <cell r="C330" t="str">
            <v>961LU02</v>
          </cell>
          <cell r="D330">
            <v>82700</v>
          </cell>
        </row>
        <row r="331">
          <cell r="C331" t="str">
            <v>961LU02</v>
          </cell>
          <cell r="D331">
            <v>4980</v>
          </cell>
        </row>
        <row r="332">
          <cell r="C332" t="str">
            <v>БЕЗ HOMEPA</v>
          </cell>
          <cell r="D332">
            <v>4980</v>
          </cell>
        </row>
        <row r="333">
          <cell r="C333" t="str">
            <v>БЕЗ HOMEPA</v>
          </cell>
          <cell r="D333">
            <v>19304</v>
          </cell>
        </row>
        <row r="334">
          <cell r="C334" t="str">
            <v>241XC02</v>
          </cell>
          <cell r="D334">
            <v>0</v>
          </cell>
        </row>
        <row r="335">
          <cell r="C335" t="str">
            <v>524YC02</v>
          </cell>
          <cell r="D335">
            <v>45285.09</v>
          </cell>
        </row>
        <row r="336">
          <cell r="C336" t="str">
            <v>557YC02</v>
          </cell>
          <cell r="D336">
            <v>58147.32</v>
          </cell>
        </row>
        <row r="337">
          <cell r="C337" t="str">
            <v>247XC02</v>
          </cell>
          <cell r="D337">
            <v>185527.58</v>
          </cell>
        </row>
        <row r="338">
          <cell r="C338" t="str">
            <v>439YC02</v>
          </cell>
          <cell r="D338">
            <v>41175</v>
          </cell>
        </row>
        <row r="339">
          <cell r="C339" t="str">
            <v>405YC02</v>
          </cell>
          <cell r="D339">
            <v>61058.82</v>
          </cell>
        </row>
        <row r="340">
          <cell r="C340" t="str">
            <v>231XC02</v>
          </cell>
          <cell r="D340">
            <v>75950</v>
          </cell>
        </row>
        <row r="341">
          <cell r="C341" t="str">
            <v>565YC02</v>
          </cell>
          <cell r="D341">
            <v>20053.330000000002</v>
          </cell>
        </row>
        <row r="342">
          <cell r="C342" t="str">
            <v>570YC02</v>
          </cell>
          <cell r="D342">
            <v>64565.22</v>
          </cell>
        </row>
        <row r="343">
          <cell r="C343" t="str">
            <v>508YC02</v>
          </cell>
          <cell r="D343">
            <v>61230</v>
          </cell>
        </row>
        <row r="344">
          <cell r="C344" t="str">
            <v>527YC02</v>
          </cell>
          <cell r="D344">
            <v>58147.32</v>
          </cell>
        </row>
        <row r="345">
          <cell r="C345" t="str">
            <v>327YC02</v>
          </cell>
          <cell r="D345">
            <v>60305</v>
          </cell>
        </row>
        <row r="346">
          <cell r="C346" t="str">
            <v>577YC02</v>
          </cell>
          <cell r="D346">
            <v>39525</v>
          </cell>
        </row>
        <row r="347">
          <cell r="C347" t="str">
            <v>540YC02</v>
          </cell>
          <cell r="D347">
            <v>58147.32</v>
          </cell>
        </row>
        <row r="348">
          <cell r="C348" t="str">
            <v>511YC02</v>
          </cell>
          <cell r="D348">
            <v>41332.5</v>
          </cell>
        </row>
        <row r="349">
          <cell r="C349" t="str">
            <v>530YC02</v>
          </cell>
          <cell r="D349">
            <v>59330.36</v>
          </cell>
        </row>
        <row r="350">
          <cell r="C350" t="str">
            <v>БЕЗ HOMEPA</v>
          </cell>
          <cell r="D350">
            <v>0</v>
          </cell>
        </row>
        <row r="351">
          <cell r="C351" t="str">
            <v>277YM02</v>
          </cell>
          <cell r="D351">
            <v>622334.81000000006</v>
          </cell>
        </row>
        <row r="352">
          <cell r="C352" t="str">
            <v>296YM02</v>
          </cell>
          <cell r="D352">
            <v>622334.81000000006</v>
          </cell>
        </row>
        <row r="353">
          <cell r="C353" t="str">
            <v>174YM02</v>
          </cell>
          <cell r="D353">
            <v>622334.81000000006</v>
          </cell>
        </row>
        <row r="354">
          <cell r="C354" t="str">
            <v>143YM02</v>
          </cell>
          <cell r="D354">
            <v>622334.81000000006</v>
          </cell>
        </row>
        <row r="355">
          <cell r="C355" t="str">
            <v>316YM02</v>
          </cell>
          <cell r="D355">
            <v>571714.30000000005</v>
          </cell>
        </row>
        <row r="356">
          <cell r="C356" t="str">
            <v>382YC02</v>
          </cell>
          <cell r="D356">
            <v>1555</v>
          </cell>
        </row>
        <row r="357">
          <cell r="C357" t="str">
            <v>061XC02</v>
          </cell>
          <cell r="D357">
            <v>48008.85</v>
          </cell>
        </row>
        <row r="358">
          <cell r="C358" t="str">
            <v>097XC02</v>
          </cell>
          <cell r="D358">
            <v>41175</v>
          </cell>
        </row>
        <row r="359">
          <cell r="C359" t="str">
            <v>217XC02</v>
          </cell>
          <cell r="D359">
            <v>89287.5</v>
          </cell>
        </row>
        <row r="360">
          <cell r="C360" t="str">
            <v>316YC02</v>
          </cell>
          <cell r="D360">
            <v>26275.43</v>
          </cell>
        </row>
        <row r="361">
          <cell r="C361" t="str">
            <v>421YC02</v>
          </cell>
          <cell r="D361">
            <v>59330.36</v>
          </cell>
        </row>
        <row r="362">
          <cell r="C362" t="str">
            <v>248XC02</v>
          </cell>
          <cell r="D362">
            <v>58147.32</v>
          </cell>
        </row>
        <row r="363">
          <cell r="C363" t="str">
            <v>БЕЗ HOMEPA</v>
          </cell>
          <cell r="D363">
            <v>1776</v>
          </cell>
        </row>
        <row r="364">
          <cell r="C364" t="str">
            <v>БЕЗ HOMEPA</v>
          </cell>
          <cell r="D364">
            <v>1200</v>
          </cell>
        </row>
        <row r="365">
          <cell r="C365" t="str">
            <v>502YC02</v>
          </cell>
          <cell r="D365">
            <v>4309</v>
          </cell>
        </row>
        <row r="366">
          <cell r="C366" t="str">
            <v>566YC02</v>
          </cell>
          <cell r="D366">
            <v>2192.63</v>
          </cell>
        </row>
        <row r="367">
          <cell r="C367" t="str">
            <v>522YC02</v>
          </cell>
          <cell r="D367">
            <v>39525</v>
          </cell>
        </row>
        <row r="368">
          <cell r="C368" t="str">
            <v>535YC02</v>
          </cell>
          <cell r="D368">
            <v>43500</v>
          </cell>
        </row>
        <row r="369">
          <cell r="C369" t="str">
            <v>558YC02</v>
          </cell>
          <cell r="D369">
            <v>35392.5</v>
          </cell>
        </row>
        <row r="370">
          <cell r="C370" t="str">
            <v>510YC02</v>
          </cell>
          <cell r="D370">
            <v>60305</v>
          </cell>
        </row>
        <row r="371">
          <cell r="C371" t="str">
            <v>517YC02</v>
          </cell>
          <cell r="D371">
            <v>30187.58</v>
          </cell>
        </row>
        <row r="372">
          <cell r="C372" t="str">
            <v>380YC02</v>
          </cell>
          <cell r="D372">
            <v>45285.09</v>
          </cell>
        </row>
        <row r="373">
          <cell r="C373" t="str">
            <v>533YC02</v>
          </cell>
          <cell r="D373">
            <v>58147.32</v>
          </cell>
        </row>
        <row r="374">
          <cell r="C374" t="str">
            <v>507YC02</v>
          </cell>
          <cell r="D374">
            <v>219565.68</v>
          </cell>
        </row>
        <row r="375">
          <cell r="C375" t="str">
            <v>536YC02</v>
          </cell>
          <cell r="D375">
            <v>12730.05</v>
          </cell>
        </row>
        <row r="376">
          <cell r="C376" t="str">
            <v>504YC02</v>
          </cell>
          <cell r="D376">
            <v>13545.4</v>
          </cell>
        </row>
        <row r="377">
          <cell r="C377" t="str">
            <v>560YC02</v>
          </cell>
          <cell r="D377">
            <v>45285.09</v>
          </cell>
        </row>
        <row r="378">
          <cell r="C378" t="str">
            <v>580YC02</v>
          </cell>
          <cell r="D378">
            <v>26057.07</v>
          </cell>
        </row>
        <row r="379">
          <cell r="C379" t="str">
            <v>553YC02</v>
          </cell>
          <cell r="D379">
            <v>64565.22</v>
          </cell>
        </row>
        <row r="380">
          <cell r="C380" t="str">
            <v>506YC02</v>
          </cell>
          <cell r="D380">
            <v>57447.5</v>
          </cell>
        </row>
        <row r="381">
          <cell r="C381" t="str">
            <v>503YC02</v>
          </cell>
          <cell r="D381">
            <v>58147.32</v>
          </cell>
        </row>
        <row r="382">
          <cell r="C382" t="str">
            <v>509YC02</v>
          </cell>
          <cell r="D382">
            <v>39525</v>
          </cell>
        </row>
        <row r="383">
          <cell r="C383" t="str">
            <v>537YC02</v>
          </cell>
          <cell r="D383">
            <v>7069</v>
          </cell>
        </row>
        <row r="384">
          <cell r="C384" t="str">
            <v>529YC02</v>
          </cell>
          <cell r="D384">
            <v>8659</v>
          </cell>
        </row>
        <row r="385">
          <cell r="C385" t="str">
            <v>562YC02</v>
          </cell>
          <cell r="D385">
            <v>3125</v>
          </cell>
        </row>
        <row r="386">
          <cell r="C386" t="str">
            <v>410YC02</v>
          </cell>
          <cell r="D386">
            <v>248812.5</v>
          </cell>
        </row>
        <row r="387">
          <cell r="C387" t="str">
            <v>514YC02</v>
          </cell>
          <cell r="D387">
            <v>59330.36</v>
          </cell>
        </row>
        <row r="388">
          <cell r="C388" t="str">
            <v>554YC02</v>
          </cell>
          <cell r="D388">
            <v>112250.01</v>
          </cell>
        </row>
        <row r="389">
          <cell r="C389" t="str">
            <v>014XC02</v>
          </cell>
          <cell r="D389">
            <v>75950</v>
          </cell>
        </row>
        <row r="390">
          <cell r="C390" t="str">
            <v>518YC02</v>
          </cell>
          <cell r="D390">
            <v>58147.32</v>
          </cell>
        </row>
        <row r="391">
          <cell r="C391" t="str">
            <v>AFDA081</v>
          </cell>
          <cell r="D391">
            <v>809.08</v>
          </cell>
        </row>
        <row r="392">
          <cell r="C392" t="str">
            <v>545YC02</v>
          </cell>
          <cell r="D392">
            <v>75950</v>
          </cell>
        </row>
        <row r="393">
          <cell r="C393" t="str">
            <v>354YC02</v>
          </cell>
          <cell r="D393">
            <v>105862.51</v>
          </cell>
        </row>
        <row r="394">
          <cell r="C394" t="str">
            <v>578YC02</v>
          </cell>
          <cell r="D394">
            <v>75950</v>
          </cell>
        </row>
        <row r="395">
          <cell r="C395" t="str">
            <v>162ZV02</v>
          </cell>
          <cell r="D395">
            <v>170443.25</v>
          </cell>
        </row>
        <row r="396">
          <cell r="C396" t="str">
            <v>151ZV02</v>
          </cell>
          <cell r="D396">
            <v>69750</v>
          </cell>
        </row>
        <row r="397">
          <cell r="C397" t="str">
            <v>998YV02</v>
          </cell>
          <cell r="D397">
            <v>71762.149999999994</v>
          </cell>
        </row>
        <row r="398">
          <cell r="C398" t="str">
            <v>169ZV02</v>
          </cell>
          <cell r="D398">
            <v>76450.89</v>
          </cell>
        </row>
        <row r="399">
          <cell r="C399" t="str">
            <v>192ZV02</v>
          </cell>
          <cell r="D399">
            <v>89910.27</v>
          </cell>
        </row>
        <row r="400">
          <cell r="C400" t="str">
            <v>19VCZ02</v>
          </cell>
          <cell r="D400">
            <v>371250</v>
          </cell>
        </row>
        <row r="401">
          <cell r="C401" t="str">
            <v>010RW02</v>
          </cell>
          <cell r="D401">
            <v>199097.29</v>
          </cell>
        </row>
        <row r="402">
          <cell r="C402" t="str">
            <v>172ZV02</v>
          </cell>
          <cell r="D402">
            <v>348839.95</v>
          </cell>
        </row>
        <row r="403">
          <cell r="C403" t="str">
            <v>201ZV02</v>
          </cell>
          <cell r="D403">
            <v>510743.67</v>
          </cell>
        </row>
        <row r="404">
          <cell r="C404" t="str">
            <v>144ZV02</v>
          </cell>
          <cell r="D404">
            <v>33150.43</v>
          </cell>
        </row>
        <row r="405">
          <cell r="C405" t="str">
            <v>941YV02</v>
          </cell>
          <cell r="D405">
            <v>20755.86</v>
          </cell>
        </row>
        <row r="406">
          <cell r="C406" t="str">
            <v>952YV02</v>
          </cell>
          <cell r="D406">
            <v>19317.38</v>
          </cell>
        </row>
        <row r="407">
          <cell r="C407" t="str">
            <v>178ZV02</v>
          </cell>
          <cell r="D407">
            <v>52082.61</v>
          </cell>
        </row>
        <row r="408">
          <cell r="C408" t="str">
            <v>990YV02</v>
          </cell>
          <cell r="D408">
            <v>102000</v>
          </cell>
        </row>
        <row r="409">
          <cell r="C409" t="str">
            <v>963YV02</v>
          </cell>
          <cell r="D409">
            <v>48423.82</v>
          </cell>
        </row>
        <row r="410">
          <cell r="C410" t="str">
            <v>134ZV02</v>
          </cell>
          <cell r="D410">
            <v>48423.82</v>
          </cell>
        </row>
        <row r="411">
          <cell r="C411" t="str">
            <v>947YV02</v>
          </cell>
          <cell r="D411">
            <v>67309.38</v>
          </cell>
        </row>
        <row r="412">
          <cell r="C412" t="str">
            <v>152ZV02</v>
          </cell>
          <cell r="D412">
            <v>157558.38</v>
          </cell>
        </row>
        <row r="413">
          <cell r="C413" t="str">
            <v>984YV02</v>
          </cell>
          <cell r="D413">
            <v>33488.61</v>
          </cell>
        </row>
        <row r="414">
          <cell r="C414" t="str">
            <v>126ZV02</v>
          </cell>
          <cell r="D414">
            <v>61084.31</v>
          </cell>
        </row>
        <row r="415">
          <cell r="C415" t="str">
            <v>992YV02</v>
          </cell>
          <cell r="D415">
            <v>54250</v>
          </cell>
        </row>
        <row r="416">
          <cell r="C416" t="str">
            <v>122ZV02</v>
          </cell>
          <cell r="D416">
            <v>72522.12</v>
          </cell>
        </row>
        <row r="417">
          <cell r="C417" t="str">
            <v>187ZV02</v>
          </cell>
          <cell r="D417">
            <v>77433.63</v>
          </cell>
        </row>
        <row r="418">
          <cell r="C418" t="str">
            <v>174ZV02</v>
          </cell>
          <cell r="D418">
            <v>41175</v>
          </cell>
        </row>
        <row r="419">
          <cell r="C419" t="str">
            <v>957YV02</v>
          </cell>
          <cell r="D419">
            <v>41175</v>
          </cell>
        </row>
        <row r="420">
          <cell r="C420" t="str">
            <v>A093APD</v>
          </cell>
          <cell r="D420">
            <v>334821.43</v>
          </cell>
        </row>
        <row r="421">
          <cell r="C421" t="str">
            <v>173ZV02</v>
          </cell>
          <cell r="D421">
            <v>132600</v>
          </cell>
        </row>
        <row r="422">
          <cell r="C422" t="str">
            <v>983YV02</v>
          </cell>
          <cell r="D422">
            <v>67654.11</v>
          </cell>
        </row>
        <row r="423">
          <cell r="C423" t="str">
            <v>076ZV02</v>
          </cell>
          <cell r="D423">
            <v>152800</v>
          </cell>
        </row>
        <row r="424">
          <cell r="C424" t="str">
            <v>145ZV02</v>
          </cell>
          <cell r="D424">
            <v>80449.600000000006</v>
          </cell>
        </row>
        <row r="425">
          <cell r="C425" t="str">
            <v>138ZV02</v>
          </cell>
          <cell r="D425">
            <v>80449.600000000006</v>
          </cell>
        </row>
        <row r="426">
          <cell r="C426" t="str">
            <v>961YV02</v>
          </cell>
          <cell r="D426">
            <v>80449.600000000006</v>
          </cell>
        </row>
        <row r="427">
          <cell r="C427" t="str">
            <v>069ZV02</v>
          </cell>
          <cell r="D427">
            <v>152512.5</v>
          </cell>
        </row>
        <row r="428">
          <cell r="C428" t="str">
            <v>142ZV02</v>
          </cell>
          <cell r="D428">
            <v>38857.14</v>
          </cell>
        </row>
        <row r="429">
          <cell r="C429" t="str">
            <v>969YV02</v>
          </cell>
          <cell r="D429">
            <v>153750</v>
          </cell>
        </row>
        <row r="430">
          <cell r="C430" t="str">
            <v>067ZV02</v>
          </cell>
          <cell r="D430">
            <v>318750</v>
          </cell>
        </row>
        <row r="431">
          <cell r="C431" t="str">
            <v>141ZV02</v>
          </cell>
          <cell r="D431">
            <v>147500</v>
          </cell>
        </row>
        <row r="432">
          <cell r="C432" t="str">
            <v>132ZV02</v>
          </cell>
          <cell r="D432">
            <v>43500</v>
          </cell>
        </row>
        <row r="433">
          <cell r="C433" t="str">
            <v>146ZV02</v>
          </cell>
          <cell r="D433">
            <v>43500</v>
          </cell>
        </row>
        <row r="434">
          <cell r="C434" t="str">
            <v>191ZV02</v>
          </cell>
          <cell r="D434">
            <v>43500</v>
          </cell>
        </row>
        <row r="435">
          <cell r="C435" t="str">
            <v>197ZV02</v>
          </cell>
          <cell r="D435">
            <v>30116.37</v>
          </cell>
        </row>
        <row r="436">
          <cell r="C436" t="str">
            <v>159ZV02</v>
          </cell>
          <cell r="D436">
            <v>73481.25</v>
          </cell>
        </row>
        <row r="437">
          <cell r="C437" t="str">
            <v>981YV02</v>
          </cell>
          <cell r="D437">
            <v>73481.25</v>
          </cell>
        </row>
        <row r="438">
          <cell r="C438" t="str">
            <v>158ZV02</v>
          </cell>
          <cell r="D438">
            <v>47000</v>
          </cell>
        </row>
        <row r="439">
          <cell r="C439" t="str">
            <v>971YV02</v>
          </cell>
          <cell r="D439">
            <v>47000</v>
          </cell>
        </row>
        <row r="440">
          <cell r="C440" t="str">
            <v>135ZV02</v>
          </cell>
          <cell r="D440">
            <v>47000</v>
          </cell>
        </row>
        <row r="441">
          <cell r="C441" t="str">
            <v>161ZV02</v>
          </cell>
          <cell r="D441">
            <v>47000</v>
          </cell>
        </row>
        <row r="442">
          <cell r="C442" t="str">
            <v>986YV02</v>
          </cell>
          <cell r="D442">
            <v>47000</v>
          </cell>
        </row>
        <row r="443">
          <cell r="C443" t="str">
            <v>160ZV02</v>
          </cell>
          <cell r="D443">
            <v>47000</v>
          </cell>
        </row>
        <row r="444">
          <cell r="C444" t="str">
            <v>125ZV02</v>
          </cell>
          <cell r="D444">
            <v>278670</v>
          </cell>
        </row>
        <row r="445">
          <cell r="C445" t="str">
            <v>207ZV02</v>
          </cell>
          <cell r="D445">
            <v>115513.39</v>
          </cell>
        </row>
        <row r="446">
          <cell r="C446" t="str">
            <v>958YV02</v>
          </cell>
          <cell r="D446">
            <v>89287.5</v>
          </cell>
        </row>
        <row r="447">
          <cell r="C447" t="str">
            <v>139ZV02</v>
          </cell>
          <cell r="D447">
            <v>92857.5</v>
          </cell>
        </row>
        <row r="448">
          <cell r="C448" t="str">
            <v>049ZV02</v>
          </cell>
          <cell r="D448">
            <v>92857.5</v>
          </cell>
        </row>
        <row r="449">
          <cell r="C449" t="str">
            <v>205ZV02</v>
          </cell>
          <cell r="D449">
            <v>120000</v>
          </cell>
        </row>
        <row r="450">
          <cell r="C450" t="str">
            <v>140ZV02</v>
          </cell>
          <cell r="D450">
            <v>90750</v>
          </cell>
        </row>
        <row r="451">
          <cell r="C451" t="str">
            <v>123ZV02</v>
          </cell>
          <cell r="D451">
            <v>104687.5</v>
          </cell>
        </row>
        <row r="452">
          <cell r="C452" t="str">
            <v>143ZV02</v>
          </cell>
          <cell r="D452">
            <v>61058.82</v>
          </cell>
        </row>
        <row r="453">
          <cell r="C453" t="str">
            <v>068ZV02</v>
          </cell>
          <cell r="D453">
            <v>143360</v>
          </cell>
        </row>
        <row r="454">
          <cell r="C454" t="str">
            <v>079ZV02</v>
          </cell>
          <cell r="D454">
            <v>116499.99</v>
          </cell>
        </row>
        <row r="455">
          <cell r="C455" t="str">
            <v>129ZV02</v>
          </cell>
          <cell r="D455">
            <v>75950</v>
          </cell>
        </row>
        <row r="456">
          <cell r="C456" t="str">
            <v>120ZV02</v>
          </cell>
          <cell r="D456">
            <v>75950</v>
          </cell>
        </row>
        <row r="457">
          <cell r="C457" t="str">
            <v>188ZV02</v>
          </cell>
          <cell r="D457">
            <v>75950</v>
          </cell>
        </row>
        <row r="458">
          <cell r="C458" t="str">
            <v>078ZV02</v>
          </cell>
          <cell r="D458">
            <v>75950</v>
          </cell>
        </row>
        <row r="459">
          <cell r="C459" t="str">
            <v>943YV02</v>
          </cell>
          <cell r="D459">
            <v>75950</v>
          </cell>
        </row>
        <row r="460">
          <cell r="C460" t="str">
            <v>117ZV02</v>
          </cell>
          <cell r="D460">
            <v>75950</v>
          </cell>
        </row>
        <row r="461">
          <cell r="C461" t="str">
            <v>167ZV02</v>
          </cell>
          <cell r="D461">
            <v>75950</v>
          </cell>
        </row>
        <row r="462">
          <cell r="C462" t="str">
            <v>073ZV02</v>
          </cell>
          <cell r="D462">
            <v>75950</v>
          </cell>
        </row>
        <row r="463">
          <cell r="C463" t="str">
            <v>118ZV02</v>
          </cell>
          <cell r="D463">
            <v>75950</v>
          </cell>
        </row>
        <row r="464">
          <cell r="C464" t="str">
            <v>022JD02</v>
          </cell>
          <cell r="D464">
            <v>215480</v>
          </cell>
        </row>
        <row r="465">
          <cell r="C465" t="str">
            <v>045XC02</v>
          </cell>
          <cell r="D465">
            <v>22031.61</v>
          </cell>
        </row>
        <row r="466">
          <cell r="C466" t="str">
            <v>052XC02</v>
          </cell>
          <cell r="D466">
            <v>133578.49</v>
          </cell>
        </row>
        <row r="467">
          <cell r="C467" t="str">
            <v>370YC02</v>
          </cell>
          <cell r="D467">
            <v>43493.5</v>
          </cell>
        </row>
        <row r="468">
          <cell r="C468" t="str">
            <v>027XC02</v>
          </cell>
          <cell r="D468">
            <v>50431.42</v>
          </cell>
        </row>
        <row r="469">
          <cell r="C469" t="str">
            <v>028XC02</v>
          </cell>
          <cell r="D469">
            <v>43302.83</v>
          </cell>
        </row>
        <row r="470">
          <cell r="C470" t="str">
            <v>075XC02</v>
          </cell>
          <cell r="D470">
            <v>37121.230000000003</v>
          </cell>
        </row>
        <row r="471">
          <cell r="C471" t="str">
            <v>058XC02</v>
          </cell>
          <cell r="D471">
            <v>27450</v>
          </cell>
        </row>
        <row r="472">
          <cell r="C472" t="str">
            <v>229XC02</v>
          </cell>
          <cell r="D472">
            <v>67024.55</v>
          </cell>
        </row>
        <row r="473">
          <cell r="C473" t="str">
            <v>035XC02</v>
          </cell>
          <cell r="D473">
            <v>102578.75</v>
          </cell>
        </row>
        <row r="474">
          <cell r="C474" t="str">
            <v>039XC02</v>
          </cell>
          <cell r="D474">
            <v>61512.5</v>
          </cell>
        </row>
        <row r="475">
          <cell r="C475" t="str">
            <v>345YC02</v>
          </cell>
          <cell r="D475">
            <v>41175</v>
          </cell>
        </row>
        <row r="476">
          <cell r="C476" t="str">
            <v>331YC02</v>
          </cell>
          <cell r="D476">
            <v>64565.22</v>
          </cell>
        </row>
        <row r="477">
          <cell r="C477" t="str">
            <v>067XC02</v>
          </cell>
          <cell r="D477">
            <v>64565.22</v>
          </cell>
        </row>
        <row r="478">
          <cell r="C478" t="str">
            <v>062XC02</v>
          </cell>
          <cell r="D478">
            <v>64565.22</v>
          </cell>
        </row>
        <row r="479">
          <cell r="C479" t="str">
            <v>051XC02</v>
          </cell>
          <cell r="D479">
            <v>64565.22</v>
          </cell>
        </row>
        <row r="480">
          <cell r="C480" t="str">
            <v>488YC02</v>
          </cell>
          <cell r="D480">
            <v>39525</v>
          </cell>
        </row>
        <row r="481">
          <cell r="C481" t="str">
            <v>083xc02</v>
          </cell>
          <cell r="D481">
            <v>39525</v>
          </cell>
        </row>
        <row r="482">
          <cell r="C482" t="str">
            <v>015XC02</v>
          </cell>
          <cell r="D482">
            <v>39525</v>
          </cell>
        </row>
        <row r="483">
          <cell r="C483" t="str">
            <v>095XC02</v>
          </cell>
          <cell r="D483">
            <v>61058.82</v>
          </cell>
        </row>
        <row r="484">
          <cell r="C484" t="str">
            <v>443YC02</v>
          </cell>
          <cell r="D484">
            <v>61058.82</v>
          </cell>
        </row>
        <row r="485">
          <cell r="C485" t="str">
            <v>505YC02</v>
          </cell>
          <cell r="D485">
            <v>61058.82</v>
          </cell>
        </row>
        <row r="486">
          <cell r="C486" t="str">
            <v>337YC02</v>
          </cell>
          <cell r="D486">
            <v>61058.82</v>
          </cell>
        </row>
        <row r="487">
          <cell r="C487" t="str">
            <v>204XC02</v>
          </cell>
          <cell r="D487">
            <v>61230</v>
          </cell>
        </row>
        <row r="488">
          <cell r="C488" t="str">
            <v>034XC02</v>
          </cell>
          <cell r="D488">
            <v>58035.71</v>
          </cell>
        </row>
        <row r="489">
          <cell r="C489" t="str">
            <v>069XC02</v>
          </cell>
          <cell r="D489">
            <v>55000</v>
          </cell>
        </row>
        <row r="490">
          <cell r="C490" t="str">
            <v>025XC02</v>
          </cell>
          <cell r="D490">
            <v>47000</v>
          </cell>
        </row>
        <row r="491">
          <cell r="C491" t="str">
            <v>223XC02</v>
          </cell>
          <cell r="D491">
            <v>47000</v>
          </cell>
        </row>
        <row r="492">
          <cell r="C492" t="str">
            <v>065XC02</v>
          </cell>
          <cell r="D492">
            <v>60305</v>
          </cell>
        </row>
        <row r="493">
          <cell r="C493" t="str">
            <v>366YC02</v>
          </cell>
          <cell r="D493">
            <v>33600</v>
          </cell>
        </row>
        <row r="494">
          <cell r="C494" t="str">
            <v>213XC02</v>
          </cell>
          <cell r="D494">
            <v>103318.58</v>
          </cell>
        </row>
        <row r="495">
          <cell r="C495" t="str">
            <v>225XC02</v>
          </cell>
          <cell r="D495">
            <v>139750</v>
          </cell>
        </row>
        <row r="496">
          <cell r="C496" t="str">
            <v>441YC02</v>
          </cell>
          <cell r="D496">
            <v>3630</v>
          </cell>
        </row>
        <row r="497">
          <cell r="C497" t="str">
            <v>079XC02</v>
          </cell>
          <cell r="D497">
            <v>346252.5</v>
          </cell>
        </row>
        <row r="498">
          <cell r="C498" t="str">
            <v>046XC02</v>
          </cell>
          <cell r="D498">
            <v>10000</v>
          </cell>
        </row>
        <row r="499">
          <cell r="C499" t="str">
            <v>215XC02</v>
          </cell>
          <cell r="D499">
            <v>175285.01</v>
          </cell>
        </row>
        <row r="500">
          <cell r="C500" t="str">
            <v>216XC02</v>
          </cell>
          <cell r="D500">
            <v>355500</v>
          </cell>
        </row>
        <row r="501">
          <cell r="C501" t="str">
            <v>575YC02</v>
          </cell>
          <cell r="D501">
            <v>121741.07</v>
          </cell>
        </row>
        <row r="502">
          <cell r="C502" t="str">
            <v>515YC02</v>
          </cell>
          <cell r="D502">
            <v>168772.33</v>
          </cell>
        </row>
        <row r="503">
          <cell r="C503" t="str">
            <v>94CBZ02</v>
          </cell>
          <cell r="D503">
            <v>33</v>
          </cell>
        </row>
        <row r="504">
          <cell r="C504" t="str">
            <v>02CBZ02</v>
          </cell>
          <cell r="D504">
            <v>7175</v>
          </cell>
        </row>
        <row r="505">
          <cell r="C505" t="str">
            <v>10CBZ02</v>
          </cell>
          <cell r="D505">
            <v>7175</v>
          </cell>
        </row>
        <row r="506">
          <cell r="C506" t="str">
            <v>93CBZ02</v>
          </cell>
          <cell r="D506">
            <v>88716.81</v>
          </cell>
        </row>
        <row r="507">
          <cell r="C507" t="str">
            <v>096XC02</v>
          </cell>
          <cell r="D507">
            <v>75950</v>
          </cell>
        </row>
        <row r="508">
          <cell r="C508" t="str">
            <v>205XC02</v>
          </cell>
          <cell r="D508">
            <v>90750</v>
          </cell>
        </row>
        <row r="509">
          <cell r="C509" t="str">
            <v>240XC02</v>
          </cell>
          <cell r="D509">
            <v>75950</v>
          </cell>
        </row>
        <row r="510">
          <cell r="C510" t="str">
            <v>230XC02</v>
          </cell>
          <cell r="D510">
            <v>75950</v>
          </cell>
        </row>
        <row r="511">
          <cell r="C511" t="str">
            <v>245XC02</v>
          </cell>
          <cell r="D511">
            <v>75950</v>
          </cell>
        </row>
        <row r="512">
          <cell r="C512" t="str">
            <v>026XC02</v>
          </cell>
          <cell r="D512">
            <v>116000</v>
          </cell>
        </row>
        <row r="513">
          <cell r="C513" t="str">
            <v>297YM02</v>
          </cell>
          <cell r="D513">
            <v>1070</v>
          </cell>
        </row>
        <row r="514">
          <cell r="C514" t="str">
            <v>323YM02</v>
          </cell>
          <cell r="D514">
            <v>27841.35</v>
          </cell>
        </row>
        <row r="515">
          <cell r="C515" t="str">
            <v>131YM02</v>
          </cell>
          <cell r="D515">
            <v>103279</v>
          </cell>
        </row>
        <row r="516">
          <cell r="C516" t="str">
            <v>330YM02</v>
          </cell>
          <cell r="D516">
            <v>119322.96</v>
          </cell>
        </row>
        <row r="517">
          <cell r="C517" t="str">
            <v>361YM02</v>
          </cell>
          <cell r="D517">
            <v>61878.07</v>
          </cell>
        </row>
        <row r="518">
          <cell r="C518" t="str">
            <v>130YM02</v>
          </cell>
          <cell r="D518">
            <v>85915.199999999997</v>
          </cell>
        </row>
        <row r="519">
          <cell r="C519" t="str">
            <v>347YM02</v>
          </cell>
          <cell r="D519">
            <v>90133.95</v>
          </cell>
        </row>
        <row r="520">
          <cell r="C520" t="str">
            <v>343YM02</v>
          </cell>
          <cell r="D520">
            <v>148311</v>
          </cell>
        </row>
        <row r="521">
          <cell r="C521" t="str">
            <v>275YM02</v>
          </cell>
          <cell r="D521">
            <v>321454.74</v>
          </cell>
        </row>
        <row r="522">
          <cell r="C522" t="str">
            <v>160YM02</v>
          </cell>
          <cell r="D522">
            <v>57977.79</v>
          </cell>
        </row>
        <row r="523">
          <cell r="C523" t="str">
            <v>293YM02</v>
          </cell>
          <cell r="D523">
            <v>29149.66</v>
          </cell>
        </row>
        <row r="524">
          <cell r="C524" t="str">
            <v>315YM02</v>
          </cell>
          <cell r="D524">
            <v>89321.79</v>
          </cell>
        </row>
        <row r="525">
          <cell r="C525" t="str">
            <v>286YM02</v>
          </cell>
          <cell r="D525">
            <v>103598.91</v>
          </cell>
        </row>
        <row r="526">
          <cell r="C526" t="str">
            <v>279YM02</v>
          </cell>
          <cell r="D526">
            <v>165201.76999999999</v>
          </cell>
        </row>
        <row r="527">
          <cell r="C527" t="str">
            <v>184YM02</v>
          </cell>
          <cell r="D527">
            <v>61783.71</v>
          </cell>
        </row>
        <row r="528">
          <cell r="C528" t="str">
            <v>264YM02</v>
          </cell>
          <cell r="D528">
            <v>61783.71</v>
          </cell>
        </row>
        <row r="529">
          <cell r="C529" t="str">
            <v>328YM02</v>
          </cell>
          <cell r="D529">
            <v>40067.54</v>
          </cell>
        </row>
        <row r="530">
          <cell r="C530" t="str">
            <v>257YM02</v>
          </cell>
          <cell r="D530">
            <v>40067.54</v>
          </cell>
        </row>
        <row r="531">
          <cell r="C531" t="str">
            <v>303YM02</v>
          </cell>
          <cell r="D531">
            <v>40067.54</v>
          </cell>
        </row>
        <row r="532">
          <cell r="C532" t="str">
            <v>170YM02</v>
          </cell>
          <cell r="D532">
            <v>40067.54</v>
          </cell>
        </row>
        <row r="533">
          <cell r="C533" t="str">
            <v>253YM02</v>
          </cell>
          <cell r="D533">
            <v>37789.870000000003</v>
          </cell>
        </row>
        <row r="534">
          <cell r="C534" t="str">
            <v>149YM02</v>
          </cell>
          <cell r="D534">
            <v>122789.65</v>
          </cell>
        </row>
        <row r="535">
          <cell r="C535" t="str">
            <v>340YM02</v>
          </cell>
          <cell r="D535">
            <v>104440.11</v>
          </cell>
        </row>
        <row r="536">
          <cell r="C536" t="str">
            <v>196YM02</v>
          </cell>
          <cell r="D536">
            <v>40457.51</v>
          </cell>
        </row>
        <row r="537">
          <cell r="C537" t="str">
            <v>325YM02</v>
          </cell>
          <cell r="D537">
            <v>130851.37</v>
          </cell>
        </row>
        <row r="538">
          <cell r="C538" t="str">
            <v>363YM02</v>
          </cell>
          <cell r="D538">
            <v>78908.87</v>
          </cell>
        </row>
        <row r="539">
          <cell r="C539" t="str">
            <v>189YM02</v>
          </cell>
          <cell r="D539">
            <v>43578.78</v>
          </cell>
        </row>
        <row r="540">
          <cell r="C540" t="str">
            <v>267YM02</v>
          </cell>
          <cell r="D540">
            <v>65578.78</v>
          </cell>
        </row>
        <row r="541">
          <cell r="C541" t="str">
            <v>306YM02</v>
          </cell>
          <cell r="D541">
            <v>67710.44</v>
          </cell>
        </row>
        <row r="542">
          <cell r="C542" t="str">
            <v>140YM02</v>
          </cell>
          <cell r="D542">
            <v>105490.17</v>
          </cell>
        </row>
        <row r="543">
          <cell r="C543" t="str">
            <v>268YM02</v>
          </cell>
          <cell r="D543">
            <v>46324.89</v>
          </cell>
        </row>
        <row r="544">
          <cell r="C544" t="str">
            <v>344YM02</v>
          </cell>
          <cell r="D544">
            <v>40494.17</v>
          </cell>
        </row>
        <row r="545">
          <cell r="C545" t="str">
            <v>346YM02</v>
          </cell>
          <cell r="D545">
            <v>39340.47</v>
          </cell>
        </row>
        <row r="546">
          <cell r="C546" t="str">
            <v>265YM02</v>
          </cell>
          <cell r="D546">
            <v>66450</v>
          </cell>
        </row>
        <row r="547">
          <cell r="C547" t="str">
            <v>159YM02</v>
          </cell>
          <cell r="D547">
            <v>311750</v>
          </cell>
        </row>
        <row r="548">
          <cell r="C548" t="str">
            <v>357YM02</v>
          </cell>
          <cell r="D548">
            <v>29149.66</v>
          </cell>
        </row>
        <row r="549">
          <cell r="C549" t="str">
            <v>301YM02</v>
          </cell>
          <cell r="D549">
            <v>249025.6</v>
          </cell>
        </row>
        <row r="550">
          <cell r="C550" t="str">
            <v>185YM02</v>
          </cell>
          <cell r="D550">
            <v>30308.23</v>
          </cell>
        </row>
        <row r="551">
          <cell r="C551" t="str">
            <v>164YM02</v>
          </cell>
          <cell r="D551">
            <v>13255.77</v>
          </cell>
        </row>
        <row r="552">
          <cell r="C552" t="str">
            <v>153YM02</v>
          </cell>
          <cell r="D552">
            <v>40457.51</v>
          </cell>
        </row>
        <row r="553">
          <cell r="C553" t="str">
            <v>127YM02</v>
          </cell>
          <cell r="D553">
            <v>40067.54</v>
          </cell>
        </row>
        <row r="554">
          <cell r="C554" t="str">
            <v>162YM02</v>
          </cell>
          <cell r="D554">
            <v>29149.66</v>
          </cell>
        </row>
        <row r="555">
          <cell r="C555" t="str">
            <v>194YM02</v>
          </cell>
          <cell r="D555">
            <v>36176.870000000003</v>
          </cell>
        </row>
        <row r="556">
          <cell r="C556" t="str">
            <v>128YM02</v>
          </cell>
          <cell r="D556">
            <v>2266.5</v>
          </cell>
        </row>
        <row r="557">
          <cell r="C557" t="str">
            <v>287YM02</v>
          </cell>
          <cell r="D557">
            <v>8550</v>
          </cell>
        </row>
        <row r="558">
          <cell r="C558" t="str">
            <v>188YM02</v>
          </cell>
          <cell r="D558">
            <v>40093.51</v>
          </cell>
        </row>
        <row r="559">
          <cell r="C559" t="str">
            <v>281YM02</v>
          </cell>
          <cell r="D559">
            <v>46830.12</v>
          </cell>
        </row>
        <row r="560">
          <cell r="C560" t="str">
            <v>171YM02</v>
          </cell>
          <cell r="D560">
            <v>61783.71</v>
          </cell>
        </row>
        <row r="561">
          <cell r="C561" t="str">
            <v>307YM02</v>
          </cell>
          <cell r="D561">
            <v>40093.51</v>
          </cell>
        </row>
        <row r="562">
          <cell r="C562" t="str">
            <v>198YM02</v>
          </cell>
          <cell r="D562">
            <v>24620.57</v>
          </cell>
        </row>
        <row r="563">
          <cell r="C563" t="str">
            <v>294YM02</v>
          </cell>
          <cell r="D563">
            <v>25174</v>
          </cell>
        </row>
        <row r="564">
          <cell r="C564" t="str">
            <v>165YM02</v>
          </cell>
          <cell r="D564">
            <v>37101.050000000003</v>
          </cell>
        </row>
        <row r="565">
          <cell r="C565" t="str">
            <v>280YM02</v>
          </cell>
          <cell r="D565">
            <v>46830.12</v>
          </cell>
        </row>
        <row r="566">
          <cell r="C566" t="str">
            <v>332YM02</v>
          </cell>
          <cell r="D566">
            <v>68250</v>
          </cell>
        </row>
        <row r="567">
          <cell r="C567" t="str">
            <v>322YM02</v>
          </cell>
          <cell r="D567">
            <v>42151.18</v>
          </cell>
        </row>
        <row r="568">
          <cell r="C568" t="str">
            <v>180YM02</v>
          </cell>
          <cell r="D568">
            <v>90133.95</v>
          </cell>
        </row>
        <row r="569">
          <cell r="C569" t="str">
            <v>134YM02</v>
          </cell>
          <cell r="D569">
            <v>61783.71</v>
          </cell>
        </row>
        <row r="570">
          <cell r="C570" t="str">
            <v>177YM02</v>
          </cell>
          <cell r="D570">
            <v>40042.54</v>
          </cell>
        </row>
        <row r="571">
          <cell r="C571" t="str">
            <v>309YM02</v>
          </cell>
          <cell r="D571">
            <v>65578.78</v>
          </cell>
        </row>
        <row r="572">
          <cell r="C572" t="str">
            <v>338YM02</v>
          </cell>
          <cell r="D572">
            <v>66450</v>
          </cell>
        </row>
        <row r="573">
          <cell r="C573" t="str">
            <v>167YM02</v>
          </cell>
          <cell r="D573">
            <v>30308.23</v>
          </cell>
        </row>
        <row r="574">
          <cell r="C574" t="str">
            <v>324YM02</v>
          </cell>
          <cell r="D574">
            <v>20142.04</v>
          </cell>
        </row>
        <row r="575">
          <cell r="C575" t="str">
            <v>155YM02</v>
          </cell>
          <cell r="D575">
            <v>46830.12</v>
          </cell>
        </row>
        <row r="576">
          <cell r="C576" t="str">
            <v>317YM02</v>
          </cell>
          <cell r="D576">
            <v>43578.78</v>
          </cell>
        </row>
        <row r="577">
          <cell r="C577" t="str">
            <v>161YM02</v>
          </cell>
          <cell r="D577">
            <v>65578.78</v>
          </cell>
        </row>
        <row r="578">
          <cell r="C578" t="str">
            <v>151YM02</v>
          </cell>
          <cell r="D578">
            <v>46830.12</v>
          </cell>
        </row>
        <row r="579">
          <cell r="C579" t="str">
            <v>156YM02</v>
          </cell>
          <cell r="D579">
            <v>0</v>
          </cell>
        </row>
        <row r="580">
          <cell r="C580" t="str">
            <v>168YM02</v>
          </cell>
          <cell r="D580">
            <v>34031.56</v>
          </cell>
        </row>
        <row r="581">
          <cell r="C581" t="str">
            <v>157YM02</v>
          </cell>
          <cell r="D581">
            <v>65578.78</v>
          </cell>
        </row>
        <row r="582">
          <cell r="C582" t="str">
            <v>290YM02</v>
          </cell>
          <cell r="D582">
            <v>68250</v>
          </cell>
        </row>
        <row r="583">
          <cell r="C583" t="str">
            <v>176YM02</v>
          </cell>
          <cell r="D583">
            <v>41595.96</v>
          </cell>
        </row>
        <row r="584">
          <cell r="C584" t="str">
            <v>288YM02</v>
          </cell>
          <cell r="D584">
            <v>43578.78</v>
          </cell>
        </row>
        <row r="585">
          <cell r="C585" t="str">
            <v>147YM02</v>
          </cell>
          <cell r="D585">
            <v>40093.51</v>
          </cell>
        </row>
        <row r="586">
          <cell r="C586" t="str">
            <v>199YM02</v>
          </cell>
          <cell r="D586">
            <v>66450</v>
          </cell>
        </row>
        <row r="587">
          <cell r="C587" t="str">
            <v>321YM02</v>
          </cell>
          <cell r="D587">
            <v>39026.410000000003</v>
          </cell>
        </row>
        <row r="588">
          <cell r="C588" t="str">
            <v>341YM02</v>
          </cell>
          <cell r="D588">
            <v>65578.78</v>
          </cell>
        </row>
        <row r="589">
          <cell r="C589" t="str">
            <v>298YM02</v>
          </cell>
          <cell r="D589">
            <v>5184.38</v>
          </cell>
        </row>
        <row r="590">
          <cell r="C590" t="str">
            <v>139YM02</v>
          </cell>
          <cell r="D590">
            <v>65578.78</v>
          </cell>
        </row>
        <row r="591">
          <cell r="C591" t="str">
            <v>284YM02</v>
          </cell>
          <cell r="D591">
            <v>66450</v>
          </cell>
        </row>
        <row r="592">
          <cell r="C592" t="str">
            <v>183YM02</v>
          </cell>
          <cell r="D592">
            <v>13250</v>
          </cell>
        </row>
        <row r="593">
          <cell r="C593" t="str">
            <v>192YM02</v>
          </cell>
          <cell r="D593">
            <v>13580.5</v>
          </cell>
        </row>
        <row r="594">
          <cell r="C594" t="str">
            <v>282YM02</v>
          </cell>
          <cell r="D594">
            <v>39026.410000000003</v>
          </cell>
        </row>
        <row r="595">
          <cell r="C595" t="str">
            <v>169YM02</v>
          </cell>
          <cell r="D595">
            <v>43971</v>
          </cell>
        </row>
        <row r="596">
          <cell r="C596" t="str">
            <v>154YM02</v>
          </cell>
          <cell r="D596">
            <v>40067.550000000003</v>
          </cell>
        </row>
        <row r="597">
          <cell r="C597" t="str">
            <v>186YM02</v>
          </cell>
          <cell r="D597">
            <v>40457.51</v>
          </cell>
        </row>
        <row r="598">
          <cell r="C598" t="str">
            <v>219YM02</v>
          </cell>
          <cell r="D598">
            <v>1252563.1000000001</v>
          </cell>
        </row>
        <row r="599">
          <cell r="C599" t="str">
            <v>350YM02</v>
          </cell>
          <cell r="D599">
            <v>78250</v>
          </cell>
        </row>
        <row r="600">
          <cell r="C600" t="str">
            <v>193YM02</v>
          </cell>
          <cell r="D600">
            <v>76193.919999999998</v>
          </cell>
        </row>
        <row r="601">
          <cell r="C601" t="str">
            <v>152YM02</v>
          </cell>
          <cell r="D601">
            <v>76193.919999999998</v>
          </cell>
        </row>
        <row r="602">
          <cell r="C602" t="str">
            <v>348YM02</v>
          </cell>
          <cell r="D602">
            <v>76193.919999999998</v>
          </cell>
        </row>
        <row r="603">
          <cell r="C603" t="str">
            <v>345YM02</v>
          </cell>
          <cell r="D603">
            <v>76193.919999999998</v>
          </cell>
        </row>
        <row r="604">
          <cell r="C604" t="str">
            <v>326YM02</v>
          </cell>
          <cell r="D604">
            <v>76193.919999999998</v>
          </cell>
        </row>
        <row r="605">
          <cell r="C605" t="str">
            <v>273YM02</v>
          </cell>
          <cell r="D605">
            <v>92857.5</v>
          </cell>
        </row>
        <row r="606">
          <cell r="C606" t="str">
            <v>342YM02</v>
          </cell>
          <cell r="D606">
            <v>112250.01</v>
          </cell>
        </row>
        <row r="607">
          <cell r="C607" t="str">
            <v>310YM02</v>
          </cell>
          <cell r="D607">
            <v>112250.01</v>
          </cell>
        </row>
        <row r="608">
          <cell r="C608" t="str">
            <v>304YM02</v>
          </cell>
          <cell r="D608">
            <v>112250.01</v>
          </cell>
        </row>
        <row r="609">
          <cell r="C609" t="str">
            <v>349YM02</v>
          </cell>
          <cell r="D609">
            <v>112250.01</v>
          </cell>
        </row>
        <row r="610">
          <cell r="C610" t="str">
            <v>302YM02</v>
          </cell>
          <cell r="D610">
            <v>75950</v>
          </cell>
        </row>
        <row r="611">
          <cell r="C611" t="str">
            <v>318YM02</v>
          </cell>
          <cell r="D611">
            <v>75950</v>
          </cell>
        </row>
        <row r="612">
          <cell r="C612" t="str">
            <v>335YM02</v>
          </cell>
          <cell r="D612">
            <v>75950</v>
          </cell>
        </row>
        <row r="613">
          <cell r="C613" t="str">
            <v>172YM02</v>
          </cell>
          <cell r="D613">
            <v>75950</v>
          </cell>
        </row>
        <row r="614">
          <cell r="C614" t="str">
            <v>337YM02</v>
          </cell>
          <cell r="D614">
            <v>75950</v>
          </cell>
        </row>
        <row r="615">
          <cell r="C615" t="str">
            <v>179YM02</v>
          </cell>
          <cell r="D615">
            <v>75950</v>
          </cell>
        </row>
        <row r="616">
          <cell r="C616" t="str">
            <v>320YM02</v>
          </cell>
          <cell r="D616">
            <v>75950</v>
          </cell>
        </row>
        <row r="617">
          <cell r="C617" t="str">
            <v>339YM02</v>
          </cell>
          <cell r="D617">
            <v>75950</v>
          </cell>
        </row>
        <row r="618">
          <cell r="C618" t="str">
            <v>329YM02</v>
          </cell>
          <cell r="D618">
            <v>75950</v>
          </cell>
        </row>
        <row r="619">
          <cell r="C619" t="str">
            <v>195YM02</v>
          </cell>
          <cell r="D619">
            <v>75950</v>
          </cell>
        </row>
        <row r="620">
          <cell r="C620" t="str">
            <v>299YM02</v>
          </cell>
          <cell r="D620">
            <v>8008302.1399999997</v>
          </cell>
        </row>
        <row r="621">
          <cell r="C621" t="str">
            <v>327YM02</v>
          </cell>
          <cell r="D621">
            <v>78250</v>
          </cell>
        </row>
        <row r="622">
          <cell r="C622" t="str">
            <v>171ZV02</v>
          </cell>
          <cell r="D622">
            <v>571714.30000000005</v>
          </cell>
        </row>
        <row r="623">
          <cell r="C623" t="str">
            <v>521YC02</v>
          </cell>
          <cell r="D623">
            <v>116000</v>
          </cell>
        </row>
        <row r="624">
          <cell r="C624" t="str">
            <v>043XC02</v>
          </cell>
          <cell r="D624">
            <v>78250</v>
          </cell>
        </row>
        <row r="625">
          <cell r="C625" t="str">
            <v>368YC02</v>
          </cell>
          <cell r="D625">
            <v>29017.759999999998</v>
          </cell>
        </row>
        <row r="626">
          <cell r="C626" t="str">
            <v>341YC02</v>
          </cell>
          <cell r="D626">
            <v>45285.09</v>
          </cell>
        </row>
        <row r="627">
          <cell r="C627" t="str">
            <v>068XC02</v>
          </cell>
          <cell r="D627">
            <v>78250</v>
          </cell>
        </row>
        <row r="628">
          <cell r="C628" t="str">
            <v>469YC02</v>
          </cell>
          <cell r="D628">
            <v>41332.5</v>
          </cell>
        </row>
        <row r="629">
          <cell r="C629" t="str">
            <v>468YC02</v>
          </cell>
          <cell r="D629">
            <v>48008.85</v>
          </cell>
        </row>
        <row r="630">
          <cell r="C630" t="str">
            <v>475YC02</v>
          </cell>
          <cell r="D630">
            <v>41175</v>
          </cell>
        </row>
        <row r="631">
          <cell r="C631" t="str">
            <v>459YC02</v>
          </cell>
          <cell r="D631">
            <v>61058.82</v>
          </cell>
        </row>
        <row r="632">
          <cell r="C632" t="str">
            <v>457YC02</v>
          </cell>
          <cell r="D632">
            <v>58147.32</v>
          </cell>
        </row>
        <row r="633">
          <cell r="C633" t="str">
            <v>437YC02</v>
          </cell>
          <cell r="D633">
            <v>60305</v>
          </cell>
        </row>
        <row r="634">
          <cell r="C634" t="str">
            <v>498YC02</v>
          </cell>
          <cell r="D634">
            <v>16</v>
          </cell>
        </row>
        <row r="635">
          <cell r="C635" t="str">
            <v>БЕЗ HOMEPA</v>
          </cell>
          <cell r="D635">
            <v>0</v>
          </cell>
        </row>
        <row r="636">
          <cell r="C636" t="str">
            <v>013XC02</v>
          </cell>
          <cell r="D636">
            <v>75950</v>
          </cell>
        </row>
        <row r="637">
          <cell r="C637" t="str">
            <v>081XC02</v>
          </cell>
          <cell r="D637">
            <v>52518.83</v>
          </cell>
        </row>
        <row r="638">
          <cell r="C638" t="str">
            <v>072ZV02</v>
          </cell>
          <cell r="D638">
            <v>132619.13</v>
          </cell>
        </row>
        <row r="639">
          <cell r="C639" t="str">
            <v>130ZV02</v>
          </cell>
          <cell r="D639">
            <v>150575.88</v>
          </cell>
        </row>
        <row r="640">
          <cell r="C640" t="str">
            <v>186ZV02</v>
          </cell>
          <cell r="D640">
            <v>133904.32999999999</v>
          </cell>
        </row>
        <row r="641">
          <cell r="C641" t="str">
            <v>224XC02</v>
          </cell>
          <cell r="D641">
            <v>26347.17</v>
          </cell>
        </row>
        <row r="642">
          <cell r="C642" t="str">
            <v>870YV02</v>
          </cell>
          <cell r="D642">
            <v>774902.9</v>
          </cell>
        </row>
        <row r="643">
          <cell r="C643" t="str">
            <v>939YV02</v>
          </cell>
          <cell r="D643">
            <v>105821.43</v>
          </cell>
        </row>
        <row r="644">
          <cell r="C644" t="str">
            <v>937YV02</v>
          </cell>
          <cell r="D644">
            <v>157858.64000000001</v>
          </cell>
        </row>
        <row r="645">
          <cell r="C645" t="str">
            <v>936YV02</v>
          </cell>
          <cell r="D645">
            <v>102579</v>
          </cell>
        </row>
        <row r="646">
          <cell r="C646" t="str">
            <v>020QT02</v>
          </cell>
          <cell r="D646">
            <v>153250</v>
          </cell>
        </row>
        <row r="647">
          <cell r="C647" t="str">
            <v>063XC02</v>
          </cell>
          <cell r="D647">
            <v>622334.81000000006</v>
          </cell>
        </row>
        <row r="648">
          <cell r="C648" t="str">
            <v>234XC02</v>
          </cell>
          <cell r="D648">
            <v>622334.81000000006</v>
          </cell>
        </row>
        <row r="649">
          <cell r="C649" t="str">
            <v>855YV02</v>
          </cell>
          <cell r="D649">
            <v>774902.9</v>
          </cell>
        </row>
        <row r="650">
          <cell r="C650" t="str">
            <v>865YV02</v>
          </cell>
          <cell r="D650">
            <v>774902.9</v>
          </cell>
        </row>
        <row r="651">
          <cell r="C651" t="str">
            <v>061ZV02</v>
          </cell>
          <cell r="D651">
            <v>42250</v>
          </cell>
        </row>
        <row r="652">
          <cell r="C652" t="str">
            <v>274YC02</v>
          </cell>
          <cell r="D652">
            <v>75950</v>
          </cell>
        </row>
        <row r="653">
          <cell r="C653" t="str">
            <v>055JD02</v>
          </cell>
          <cell r="D653">
            <v>1701900</v>
          </cell>
        </row>
        <row r="654">
          <cell r="C654" t="str">
            <v>066JD02</v>
          </cell>
          <cell r="D654">
            <v>1701900</v>
          </cell>
        </row>
        <row r="655">
          <cell r="C655" t="str">
            <v>052JD02</v>
          </cell>
          <cell r="D655">
            <v>1701900</v>
          </cell>
        </row>
        <row r="656">
          <cell r="C656" t="str">
            <v>053JD02</v>
          </cell>
          <cell r="D656">
            <v>1701900</v>
          </cell>
        </row>
        <row r="657">
          <cell r="C657" t="str">
            <v>054JD02</v>
          </cell>
          <cell r="D657">
            <v>1701900</v>
          </cell>
        </row>
        <row r="658">
          <cell r="C658" t="str">
            <v>056JD02</v>
          </cell>
          <cell r="D658">
            <v>1701900</v>
          </cell>
        </row>
        <row r="659">
          <cell r="C659" t="str">
            <v>057JD02</v>
          </cell>
          <cell r="D659">
            <v>1701900</v>
          </cell>
        </row>
        <row r="660">
          <cell r="C660" t="str">
            <v>058JD02</v>
          </cell>
          <cell r="D660">
            <v>1701900</v>
          </cell>
        </row>
        <row r="661">
          <cell r="C661" t="str">
            <v>059JD02</v>
          </cell>
          <cell r="D661">
            <v>1701900</v>
          </cell>
        </row>
        <row r="662">
          <cell r="C662" t="str">
            <v>061JD02</v>
          </cell>
          <cell r="D662">
            <v>1701900</v>
          </cell>
        </row>
        <row r="663">
          <cell r="C663" t="str">
            <v>062JD02</v>
          </cell>
          <cell r="D663">
            <v>1701900</v>
          </cell>
        </row>
        <row r="664">
          <cell r="C664" t="str">
            <v>063JD02</v>
          </cell>
          <cell r="D664">
            <v>1701900</v>
          </cell>
        </row>
        <row r="665">
          <cell r="C665" t="str">
            <v>064JD02</v>
          </cell>
          <cell r="D665">
            <v>1701900</v>
          </cell>
        </row>
        <row r="666">
          <cell r="C666" t="str">
            <v>065JD02</v>
          </cell>
          <cell r="D666">
            <v>1701900</v>
          </cell>
        </row>
        <row r="667">
          <cell r="C667" t="str">
            <v>989YV02</v>
          </cell>
          <cell r="D667">
            <v>1701900</v>
          </cell>
        </row>
        <row r="668">
          <cell r="C668" t="str">
            <v>023JD02</v>
          </cell>
          <cell r="D668">
            <v>1701900</v>
          </cell>
        </row>
        <row r="669">
          <cell r="C669" t="str">
            <v>456TN02</v>
          </cell>
          <cell r="D669">
            <v>198500</v>
          </cell>
        </row>
        <row r="670">
          <cell r="C670" t="str">
            <v>430YC02</v>
          </cell>
          <cell r="D670">
            <v>39525</v>
          </cell>
        </row>
        <row r="671">
          <cell r="C671" t="str">
            <v>A094APD</v>
          </cell>
          <cell r="D671">
            <v>156555.62</v>
          </cell>
        </row>
        <row r="672">
          <cell r="C672" t="str">
            <v>AFDA117</v>
          </cell>
          <cell r="D672">
            <v>84935.679999999993</v>
          </cell>
        </row>
        <row r="673">
          <cell r="C673" t="str">
            <v>БЕЗ HOMEPA</v>
          </cell>
          <cell r="D673">
            <v>77851.09</v>
          </cell>
        </row>
        <row r="674">
          <cell r="C674" t="str">
            <v>AFOA082</v>
          </cell>
          <cell r="D674">
            <v>14128.54</v>
          </cell>
        </row>
        <row r="675">
          <cell r="C675" t="str">
            <v>A963AOD</v>
          </cell>
          <cell r="D675">
            <v>70652.17</v>
          </cell>
        </row>
        <row r="676">
          <cell r="C676" t="str">
            <v>975AOD</v>
          </cell>
          <cell r="D676">
            <v>146440.32999999999</v>
          </cell>
        </row>
        <row r="677">
          <cell r="C677" t="str">
            <v>A977AOD</v>
          </cell>
          <cell r="D677">
            <v>75900</v>
          </cell>
        </row>
        <row r="678">
          <cell r="C678" t="str">
            <v>БЕЗ HOMEPA</v>
          </cell>
          <cell r="D678">
            <v>1802</v>
          </cell>
        </row>
        <row r="679">
          <cell r="C679" t="str">
            <v>A973AOD</v>
          </cell>
          <cell r="D679">
            <v>7292</v>
          </cell>
        </row>
        <row r="680">
          <cell r="C680" t="str">
            <v>A976AOD</v>
          </cell>
          <cell r="D680">
            <v>165206.59</v>
          </cell>
        </row>
        <row r="681">
          <cell r="C681" t="str">
            <v>БЕЗ HOMEPA</v>
          </cell>
          <cell r="D681">
            <v>4228.25</v>
          </cell>
        </row>
        <row r="682">
          <cell r="C682" t="str">
            <v>БЕЗ HOMEPA</v>
          </cell>
          <cell r="D682">
            <v>69196.429999999993</v>
          </cell>
        </row>
        <row r="683">
          <cell r="C683" t="str">
            <v>БЕЗ HOMEPA</v>
          </cell>
          <cell r="D683">
            <v>743.56</v>
          </cell>
        </row>
        <row r="684">
          <cell r="C684" t="str">
            <v>A969AOD</v>
          </cell>
          <cell r="D684">
            <v>165697.29999999999</v>
          </cell>
        </row>
        <row r="685">
          <cell r="C685" t="str">
            <v>A967AOD</v>
          </cell>
          <cell r="D685">
            <v>217573.15</v>
          </cell>
        </row>
        <row r="686">
          <cell r="C686" t="str">
            <v>A965AOD</v>
          </cell>
          <cell r="D686">
            <v>224097.78</v>
          </cell>
        </row>
        <row r="687">
          <cell r="C687" t="str">
            <v>A970AOD</v>
          </cell>
          <cell r="D687">
            <v>209978.98</v>
          </cell>
        </row>
        <row r="688">
          <cell r="C688" t="str">
            <v>A964AOD</v>
          </cell>
          <cell r="D688">
            <v>188411.78</v>
          </cell>
        </row>
        <row r="689">
          <cell r="C689" t="str">
            <v>074XC02</v>
          </cell>
          <cell r="D689">
            <v>244750</v>
          </cell>
        </row>
        <row r="690">
          <cell r="C690" t="str">
            <v>БЕЗ HOMEPA</v>
          </cell>
          <cell r="D690">
            <v>0</v>
          </cell>
        </row>
        <row r="691">
          <cell r="C691" t="str">
            <v>A098APD</v>
          </cell>
          <cell r="D691">
            <v>60442.73</v>
          </cell>
        </row>
        <row r="692">
          <cell r="C692" t="str">
            <v>A982AOD</v>
          </cell>
          <cell r="D692">
            <v>66172.55</v>
          </cell>
        </row>
        <row r="693">
          <cell r="C693" t="str">
            <v>БЕЗ HOMEPA</v>
          </cell>
          <cell r="D693">
            <v>30268.97</v>
          </cell>
        </row>
        <row r="694">
          <cell r="C694" t="str">
            <v>A097AOD</v>
          </cell>
          <cell r="D694">
            <v>176174.62</v>
          </cell>
        </row>
        <row r="695">
          <cell r="C695" t="str">
            <v>A981AOD</v>
          </cell>
          <cell r="D695">
            <v>143834.43</v>
          </cell>
        </row>
        <row r="696">
          <cell r="C696" t="str">
            <v>A096APD</v>
          </cell>
          <cell r="D696">
            <v>207622.12</v>
          </cell>
        </row>
        <row r="697">
          <cell r="C697" t="str">
            <v>A989AOD</v>
          </cell>
          <cell r="D697">
            <v>293833.84999999998</v>
          </cell>
        </row>
        <row r="698">
          <cell r="C698" t="str">
            <v>A985AOD</v>
          </cell>
          <cell r="D698">
            <v>132034.9</v>
          </cell>
        </row>
        <row r="699">
          <cell r="C699" t="str">
            <v>A988AOD</v>
          </cell>
          <cell r="D699">
            <v>4156.13</v>
          </cell>
        </row>
        <row r="700">
          <cell r="C700" t="str">
            <v>A987AOD</v>
          </cell>
          <cell r="D700">
            <v>211672.12</v>
          </cell>
        </row>
        <row r="701">
          <cell r="C701" t="str">
            <v>158YF02</v>
          </cell>
          <cell r="D701">
            <v>20277.47</v>
          </cell>
        </row>
        <row r="702">
          <cell r="C702" t="str">
            <v>194YF02</v>
          </cell>
          <cell r="D702">
            <v>24675</v>
          </cell>
        </row>
        <row r="703">
          <cell r="C703" t="str">
            <v>294YF02</v>
          </cell>
          <cell r="D703">
            <v>36001.199999999997</v>
          </cell>
        </row>
        <row r="704">
          <cell r="C704" t="str">
            <v>293YF02</v>
          </cell>
          <cell r="D704">
            <v>280573.3</v>
          </cell>
        </row>
        <row r="705">
          <cell r="C705" t="str">
            <v>332YF02</v>
          </cell>
          <cell r="D705">
            <v>36553.58</v>
          </cell>
        </row>
        <row r="706">
          <cell r="C706" t="str">
            <v>287YF02</v>
          </cell>
          <cell r="D706">
            <v>44410.71</v>
          </cell>
        </row>
        <row r="707">
          <cell r="C707" t="str">
            <v>276YF02</v>
          </cell>
          <cell r="D707">
            <v>105714.29</v>
          </cell>
        </row>
        <row r="708">
          <cell r="C708" t="str">
            <v>286YF02</v>
          </cell>
          <cell r="D708">
            <v>39525</v>
          </cell>
        </row>
        <row r="709">
          <cell r="C709" t="str">
            <v>A785AOD</v>
          </cell>
          <cell r="D709">
            <v>50564.3</v>
          </cell>
        </row>
        <row r="710">
          <cell r="C710" t="str">
            <v>169YF02</v>
          </cell>
          <cell r="D710">
            <v>97250.09</v>
          </cell>
        </row>
        <row r="711">
          <cell r="C711" t="str">
            <v>186YF02</v>
          </cell>
          <cell r="D711">
            <v>39525</v>
          </cell>
        </row>
        <row r="712">
          <cell r="C712" t="str">
            <v>330YF02</v>
          </cell>
          <cell r="D712">
            <v>39525</v>
          </cell>
        </row>
        <row r="713">
          <cell r="C713" t="str">
            <v>197YF02</v>
          </cell>
          <cell r="D713">
            <v>41950</v>
          </cell>
        </row>
        <row r="714">
          <cell r="C714" t="str">
            <v>184YF02</v>
          </cell>
          <cell r="D714">
            <v>39525</v>
          </cell>
        </row>
        <row r="715">
          <cell r="C715" t="str">
            <v>618YF02</v>
          </cell>
          <cell r="D715">
            <v>117000</v>
          </cell>
        </row>
        <row r="716">
          <cell r="C716" t="str">
            <v>156YF02</v>
          </cell>
          <cell r="D716">
            <v>43000</v>
          </cell>
        </row>
        <row r="717">
          <cell r="C717" t="str">
            <v>176YF02</v>
          </cell>
          <cell r="D717">
            <v>43000</v>
          </cell>
        </row>
        <row r="718">
          <cell r="C718" t="str">
            <v>178YF02</v>
          </cell>
          <cell r="D718">
            <v>33698.74</v>
          </cell>
        </row>
        <row r="719">
          <cell r="C719" t="str">
            <v>193YF02</v>
          </cell>
          <cell r="D719">
            <v>35544.019999999997</v>
          </cell>
        </row>
        <row r="720">
          <cell r="C720" t="str">
            <v>181YF02</v>
          </cell>
          <cell r="D720">
            <v>66724.2</v>
          </cell>
        </row>
        <row r="721">
          <cell r="C721" t="str">
            <v>195YF02</v>
          </cell>
          <cell r="D721">
            <v>41709.5</v>
          </cell>
        </row>
        <row r="722">
          <cell r="C722" t="str">
            <v>167YF02</v>
          </cell>
          <cell r="D722">
            <v>187778.43</v>
          </cell>
        </row>
        <row r="723">
          <cell r="C723" t="str">
            <v>291YF02</v>
          </cell>
          <cell r="D723">
            <v>124826.48</v>
          </cell>
        </row>
        <row r="724">
          <cell r="C724" t="str">
            <v>298YF02</v>
          </cell>
          <cell r="D724">
            <v>147500</v>
          </cell>
        </row>
        <row r="725">
          <cell r="C725" t="str">
            <v>180YF02</v>
          </cell>
          <cell r="D725">
            <v>67541.600000000006</v>
          </cell>
        </row>
        <row r="726">
          <cell r="C726" t="str">
            <v>152YF02</v>
          </cell>
          <cell r="D726">
            <v>67541.600000000006</v>
          </cell>
        </row>
        <row r="727">
          <cell r="C727" t="str">
            <v>164YF02</v>
          </cell>
          <cell r="D727">
            <v>26871.02</v>
          </cell>
        </row>
        <row r="728">
          <cell r="C728" t="str">
            <v>153YF02</v>
          </cell>
          <cell r="D728">
            <v>61058.82</v>
          </cell>
        </row>
        <row r="729">
          <cell r="C729" t="str">
            <v>290YF02</v>
          </cell>
          <cell r="D729">
            <v>227500</v>
          </cell>
        </row>
        <row r="730">
          <cell r="C730" t="str">
            <v>844AJ02</v>
          </cell>
          <cell r="D730">
            <v>75950</v>
          </cell>
        </row>
        <row r="731">
          <cell r="C731" t="str">
            <v>850AJ02</v>
          </cell>
          <cell r="D731">
            <v>75950</v>
          </cell>
        </row>
        <row r="732">
          <cell r="C732" t="str">
            <v>837AJ02</v>
          </cell>
          <cell r="D732">
            <v>75950</v>
          </cell>
        </row>
        <row r="733">
          <cell r="C733" t="str">
            <v>198YF02</v>
          </cell>
          <cell r="D733">
            <v>75950</v>
          </cell>
        </row>
        <row r="734">
          <cell r="C734" t="str">
            <v>185YF02</v>
          </cell>
          <cell r="D734">
            <v>75950</v>
          </cell>
        </row>
        <row r="735">
          <cell r="C735" t="str">
            <v>191YF02</v>
          </cell>
          <cell r="D735">
            <v>160535</v>
          </cell>
        </row>
        <row r="736">
          <cell r="C736" t="str">
            <v>323YF02</v>
          </cell>
          <cell r="D736">
            <v>125025</v>
          </cell>
        </row>
        <row r="737">
          <cell r="C737" t="str">
            <v>280YF02</v>
          </cell>
          <cell r="D737">
            <v>30026.48</v>
          </cell>
        </row>
        <row r="738">
          <cell r="C738" t="str">
            <v>625YF02</v>
          </cell>
          <cell r="D738">
            <v>62977.5</v>
          </cell>
        </row>
        <row r="739">
          <cell r="C739" t="str">
            <v>190AY02</v>
          </cell>
          <cell r="D739">
            <v>17022.28</v>
          </cell>
        </row>
        <row r="740">
          <cell r="C740" t="str">
            <v>175YF02</v>
          </cell>
          <cell r="D740">
            <v>12717</v>
          </cell>
        </row>
        <row r="741">
          <cell r="C741" t="str">
            <v>154YF02</v>
          </cell>
          <cell r="D741">
            <v>19449.150000000001</v>
          </cell>
        </row>
        <row r="742">
          <cell r="C742" t="str">
            <v>617YF02</v>
          </cell>
          <cell r="D742">
            <v>11293.13</v>
          </cell>
        </row>
        <row r="743">
          <cell r="C743" t="str">
            <v>165YF02</v>
          </cell>
          <cell r="D743">
            <v>45285.51</v>
          </cell>
        </row>
        <row r="744">
          <cell r="C744" t="str">
            <v>183YF02</v>
          </cell>
          <cell r="D744">
            <v>43086.33</v>
          </cell>
        </row>
        <row r="745">
          <cell r="C745" t="str">
            <v>170YF02</v>
          </cell>
          <cell r="D745">
            <v>116499.99</v>
          </cell>
        </row>
        <row r="746">
          <cell r="C746" t="str">
            <v>182YF02</v>
          </cell>
          <cell r="D746">
            <v>225996.69</v>
          </cell>
        </row>
        <row r="747">
          <cell r="C747" t="str">
            <v>619YF02</v>
          </cell>
          <cell r="D747">
            <v>72312.5</v>
          </cell>
        </row>
        <row r="748">
          <cell r="C748" t="str">
            <v>179YF02</v>
          </cell>
          <cell r="D748">
            <v>107477.68</v>
          </cell>
        </row>
        <row r="749">
          <cell r="C749" t="str">
            <v>395YF02</v>
          </cell>
          <cell r="D749">
            <v>173614.51</v>
          </cell>
        </row>
        <row r="750">
          <cell r="C750" t="str">
            <v>339YF02</v>
          </cell>
          <cell r="D750">
            <v>173614.51</v>
          </cell>
        </row>
        <row r="751">
          <cell r="C751" t="str">
            <v>166YF02</v>
          </cell>
          <cell r="D751">
            <v>173614.51</v>
          </cell>
        </row>
        <row r="752">
          <cell r="C752" t="str">
            <v>313YF02</v>
          </cell>
          <cell r="D752">
            <v>173614.51</v>
          </cell>
        </row>
        <row r="753">
          <cell r="C753" t="str">
            <v>107YF02</v>
          </cell>
          <cell r="D753">
            <v>789721.42</v>
          </cell>
        </row>
        <row r="754">
          <cell r="C754" t="str">
            <v>122YF02</v>
          </cell>
          <cell r="D754">
            <v>789721.42</v>
          </cell>
        </row>
        <row r="755">
          <cell r="C755" t="str">
            <v>626YF02</v>
          </cell>
          <cell r="D755">
            <v>789721.42</v>
          </cell>
        </row>
        <row r="756">
          <cell r="C756" t="str">
            <v>A784AOD</v>
          </cell>
          <cell r="D756">
            <v>50564.3</v>
          </cell>
        </row>
        <row r="757">
          <cell r="C757" t="str">
            <v>295YF02</v>
          </cell>
          <cell r="D757">
            <v>34020</v>
          </cell>
        </row>
        <row r="758">
          <cell r="C758" t="str">
            <v>46FAZ02</v>
          </cell>
          <cell r="D758">
            <v>9375</v>
          </cell>
        </row>
        <row r="759">
          <cell r="C759" t="str">
            <v>320YF02</v>
          </cell>
          <cell r="D759">
            <v>30652.17</v>
          </cell>
        </row>
        <row r="760">
          <cell r="C760" t="str">
            <v>356YF02</v>
          </cell>
          <cell r="D760">
            <v>1762350</v>
          </cell>
        </row>
        <row r="761">
          <cell r="C761" t="str">
            <v>384YF02</v>
          </cell>
          <cell r="D761">
            <v>1762350</v>
          </cell>
        </row>
        <row r="762">
          <cell r="C762" t="str">
            <v>385YF02</v>
          </cell>
          <cell r="D762">
            <v>1762350</v>
          </cell>
        </row>
        <row r="763">
          <cell r="C763" t="str">
            <v>392YF02</v>
          </cell>
          <cell r="D763">
            <v>1762350</v>
          </cell>
        </row>
        <row r="764">
          <cell r="C764" t="str">
            <v>159YF02</v>
          </cell>
          <cell r="D764">
            <v>62472.5</v>
          </cell>
        </row>
        <row r="765">
          <cell r="C765" t="str">
            <v>AUD733A</v>
          </cell>
          <cell r="D765">
            <v>65657.69</v>
          </cell>
        </row>
        <row r="766">
          <cell r="C766" t="str">
            <v>37FAZ02</v>
          </cell>
          <cell r="D766">
            <v>8705.35</v>
          </cell>
        </row>
        <row r="767">
          <cell r="C767" t="str">
            <v>39FAZ02</v>
          </cell>
          <cell r="D767">
            <v>8705.35</v>
          </cell>
        </row>
        <row r="768">
          <cell r="C768" t="str">
            <v>48FAZ02</v>
          </cell>
          <cell r="D768">
            <v>85937.5</v>
          </cell>
        </row>
        <row r="769">
          <cell r="C769" t="str">
            <v>AUD739A</v>
          </cell>
          <cell r="D769">
            <v>88496.01</v>
          </cell>
        </row>
        <row r="770">
          <cell r="C770" t="str">
            <v>AUD738A</v>
          </cell>
          <cell r="D770">
            <v>103653.1</v>
          </cell>
        </row>
        <row r="771">
          <cell r="C771" t="str">
            <v>AUD732A</v>
          </cell>
          <cell r="D771">
            <v>489750</v>
          </cell>
        </row>
        <row r="772">
          <cell r="C772" t="str">
            <v>AUD740A</v>
          </cell>
          <cell r="D772">
            <v>252323.35</v>
          </cell>
        </row>
        <row r="773">
          <cell r="C773" t="str">
            <v>360YF02</v>
          </cell>
          <cell r="D773">
            <v>25080</v>
          </cell>
        </row>
        <row r="774">
          <cell r="C774" t="str">
            <v>41FAZ02</v>
          </cell>
          <cell r="D774">
            <v>9375</v>
          </cell>
        </row>
        <row r="775">
          <cell r="C775" t="str">
            <v>338YF02</v>
          </cell>
          <cell r="D775">
            <v>21542.07</v>
          </cell>
        </row>
        <row r="776">
          <cell r="C776" t="str">
            <v>305YF02</v>
          </cell>
          <cell r="D776">
            <v>75950</v>
          </cell>
        </row>
        <row r="777">
          <cell r="C777" t="str">
            <v>348YF02</v>
          </cell>
          <cell r="D777">
            <v>41950</v>
          </cell>
        </row>
        <row r="778">
          <cell r="C778" t="str">
            <v>331YF02</v>
          </cell>
          <cell r="D778">
            <v>30188</v>
          </cell>
        </row>
        <row r="779">
          <cell r="C779" t="str">
            <v>349YF02</v>
          </cell>
          <cell r="D779">
            <v>61230</v>
          </cell>
        </row>
        <row r="780">
          <cell r="C780" t="str">
            <v>363YF02</v>
          </cell>
          <cell r="D780">
            <v>41950</v>
          </cell>
        </row>
        <row r="781">
          <cell r="C781" t="str">
            <v>254YF02</v>
          </cell>
          <cell r="D781">
            <v>105714.29</v>
          </cell>
        </row>
        <row r="782">
          <cell r="C782" t="str">
            <v>366YF02</v>
          </cell>
          <cell r="D782">
            <v>48008.98</v>
          </cell>
        </row>
        <row r="783">
          <cell r="C783" t="str">
            <v>362YF02</v>
          </cell>
          <cell r="D783">
            <v>35510.870000000003</v>
          </cell>
        </row>
        <row r="784">
          <cell r="C784" t="str">
            <v>AUD734A</v>
          </cell>
          <cell r="D784">
            <v>41647.5</v>
          </cell>
        </row>
        <row r="785">
          <cell r="C785" t="str">
            <v>324YF02</v>
          </cell>
          <cell r="D785">
            <v>29017.759999999998</v>
          </cell>
        </row>
        <row r="786">
          <cell r="C786" t="str">
            <v>326YF02</v>
          </cell>
          <cell r="D786">
            <v>45285.51</v>
          </cell>
        </row>
        <row r="787">
          <cell r="C787" t="str">
            <v>354YF02</v>
          </cell>
          <cell r="D787">
            <v>65000</v>
          </cell>
        </row>
        <row r="788">
          <cell r="C788" t="str">
            <v>336YF02</v>
          </cell>
          <cell r="D788">
            <v>30652.17</v>
          </cell>
        </row>
        <row r="789">
          <cell r="C789" t="str">
            <v>364YF02</v>
          </cell>
          <cell r="D789">
            <v>39500</v>
          </cell>
        </row>
        <row r="790">
          <cell r="C790" t="str">
            <v>319YF02</v>
          </cell>
          <cell r="D790">
            <v>41950</v>
          </cell>
        </row>
        <row r="791">
          <cell r="C791" t="str">
            <v>340YF02</v>
          </cell>
          <cell r="D791">
            <v>72312.5</v>
          </cell>
        </row>
        <row r="792">
          <cell r="C792" t="str">
            <v>328YF02</v>
          </cell>
          <cell r="D792">
            <v>40403.51</v>
          </cell>
        </row>
        <row r="793">
          <cell r="C793" t="str">
            <v>279YF02</v>
          </cell>
          <cell r="D793">
            <v>21542.07</v>
          </cell>
        </row>
        <row r="794">
          <cell r="C794" t="str">
            <v>321YF02</v>
          </cell>
          <cell r="D794">
            <v>39500</v>
          </cell>
        </row>
        <row r="795">
          <cell r="C795" t="str">
            <v>264YF02</v>
          </cell>
          <cell r="D795">
            <v>72312.5</v>
          </cell>
        </row>
        <row r="796">
          <cell r="C796" t="str">
            <v>370YF02</v>
          </cell>
          <cell r="D796">
            <v>61230</v>
          </cell>
        </row>
        <row r="797">
          <cell r="C797" t="str">
            <v>368YF02</v>
          </cell>
          <cell r="D797">
            <v>35887.5</v>
          </cell>
        </row>
        <row r="798">
          <cell r="C798" t="str">
            <v>361YF02</v>
          </cell>
          <cell r="D798">
            <v>47000</v>
          </cell>
        </row>
        <row r="799">
          <cell r="C799" t="str">
            <v>844AY16</v>
          </cell>
          <cell r="D799">
            <v>30188</v>
          </cell>
        </row>
        <row r="800">
          <cell r="C800" t="str">
            <v>372YF02</v>
          </cell>
          <cell r="D800">
            <v>43086.32</v>
          </cell>
        </row>
        <row r="801">
          <cell r="C801" t="str">
            <v>318YF02</v>
          </cell>
          <cell r="D801">
            <v>62977.5</v>
          </cell>
        </row>
        <row r="802">
          <cell r="C802" t="str">
            <v>334YF02</v>
          </cell>
          <cell r="D802">
            <v>21542.07</v>
          </cell>
        </row>
        <row r="803">
          <cell r="C803" t="str">
            <v>314YF02</v>
          </cell>
          <cell r="D803">
            <v>43250</v>
          </cell>
        </row>
        <row r="804">
          <cell r="C804" t="str">
            <v>341YF02</v>
          </cell>
          <cell r="D804">
            <v>11293.13</v>
          </cell>
        </row>
        <row r="805">
          <cell r="C805" t="str">
            <v>335YF02</v>
          </cell>
          <cell r="D805">
            <v>94312.5</v>
          </cell>
        </row>
        <row r="806">
          <cell r="C806" t="str">
            <v>337YF02</v>
          </cell>
          <cell r="D806">
            <v>27112.5</v>
          </cell>
        </row>
        <row r="807">
          <cell r="C807" t="str">
            <v>296YF02</v>
          </cell>
          <cell r="D807">
            <v>39525</v>
          </cell>
        </row>
        <row r="808">
          <cell r="C808" t="str">
            <v>215YF02</v>
          </cell>
          <cell r="D808">
            <v>45325</v>
          </cell>
        </row>
        <row r="809">
          <cell r="C809" t="str">
            <v>204YF02</v>
          </cell>
          <cell r="D809">
            <v>14000</v>
          </cell>
        </row>
        <row r="810">
          <cell r="C810" t="str">
            <v>214YF02</v>
          </cell>
          <cell r="D810">
            <v>116499.99</v>
          </cell>
        </row>
        <row r="811">
          <cell r="C811" t="str">
            <v>430YS02</v>
          </cell>
          <cell r="D811">
            <v>27008</v>
          </cell>
        </row>
        <row r="812">
          <cell r="C812" t="str">
            <v>443YS02</v>
          </cell>
          <cell r="D812">
            <v>18000</v>
          </cell>
        </row>
        <row r="813">
          <cell r="C813" t="str">
            <v>432YS02</v>
          </cell>
          <cell r="D813">
            <v>51727.5</v>
          </cell>
        </row>
        <row r="814">
          <cell r="C814" t="str">
            <v>412YS02</v>
          </cell>
          <cell r="D814">
            <v>44373.21</v>
          </cell>
        </row>
        <row r="815">
          <cell r="C815" t="str">
            <v>651YS02</v>
          </cell>
          <cell r="D815">
            <v>58250</v>
          </cell>
        </row>
        <row r="816">
          <cell r="C816" t="str">
            <v>436YS02</v>
          </cell>
          <cell r="D816">
            <v>39525</v>
          </cell>
        </row>
        <row r="817">
          <cell r="C817" t="str">
            <v>681YS02</v>
          </cell>
          <cell r="D817">
            <v>48015</v>
          </cell>
        </row>
        <row r="818">
          <cell r="C818" t="str">
            <v>420YS02</v>
          </cell>
          <cell r="D818">
            <v>41175</v>
          </cell>
        </row>
        <row r="819">
          <cell r="C819" t="str">
            <v>683YS02</v>
          </cell>
          <cell r="D819">
            <v>41175</v>
          </cell>
        </row>
        <row r="820">
          <cell r="C820" t="str">
            <v>427YS02</v>
          </cell>
          <cell r="D820">
            <v>41175</v>
          </cell>
        </row>
        <row r="821">
          <cell r="C821" t="str">
            <v>671YS02</v>
          </cell>
          <cell r="D821">
            <v>46023.21</v>
          </cell>
        </row>
        <row r="822">
          <cell r="C822" t="str">
            <v>442YS</v>
          </cell>
          <cell r="D822">
            <v>58250</v>
          </cell>
        </row>
        <row r="823">
          <cell r="C823" t="str">
            <v>496YS02</v>
          </cell>
          <cell r="D823">
            <v>61987.5</v>
          </cell>
        </row>
        <row r="824">
          <cell r="C824" t="str">
            <v>655YS02</v>
          </cell>
          <cell r="D824">
            <v>66835.710000000006</v>
          </cell>
        </row>
        <row r="825">
          <cell r="C825" t="str">
            <v>661YS02</v>
          </cell>
          <cell r="D825">
            <v>61987.5</v>
          </cell>
        </row>
        <row r="826">
          <cell r="C826" t="str">
            <v>549YS02</v>
          </cell>
          <cell r="D826">
            <v>66835.710000000006</v>
          </cell>
        </row>
        <row r="827">
          <cell r="C827" t="str">
            <v>682YS02</v>
          </cell>
          <cell r="D827">
            <v>75950</v>
          </cell>
        </row>
        <row r="828">
          <cell r="C828" t="str">
            <v>689YS02</v>
          </cell>
          <cell r="D828">
            <v>75950</v>
          </cell>
        </row>
        <row r="829">
          <cell r="C829" t="str">
            <v>423YS02</v>
          </cell>
          <cell r="D829">
            <v>75950</v>
          </cell>
        </row>
        <row r="830">
          <cell r="C830" t="str">
            <v>450YS02</v>
          </cell>
          <cell r="D830">
            <v>45325</v>
          </cell>
        </row>
        <row r="831">
          <cell r="C831" t="str">
            <v>551YS02</v>
          </cell>
          <cell r="D831">
            <v>41175</v>
          </cell>
        </row>
        <row r="832">
          <cell r="C832" t="str">
            <v>575YS02</v>
          </cell>
          <cell r="D832">
            <v>102579</v>
          </cell>
        </row>
        <row r="833">
          <cell r="C833" t="str">
            <v>565YS02</v>
          </cell>
          <cell r="D833">
            <v>106750</v>
          </cell>
        </row>
        <row r="834">
          <cell r="C834" t="str">
            <v>675YS02</v>
          </cell>
          <cell r="D834">
            <v>41580</v>
          </cell>
        </row>
        <row r="835">
          <cell r="C835" t="str">
            <v>667YS02</v>
          </cell>
          <cell r="D835">
            <v>19252.580000000002</v>
          </cell>
        </row>
        <row r="836">
          <cell r="C836" t="str">
            <v>554YS02</v>
          </cell>
          <cell r="D836">
            <v>78329.460000000006</v>
          </cell>
        </row>
        <row r="837">
          <cell r="C837" t="str">
            <v>426YS02</v>
          </cell>
          <cell r="D837">
            <v>78329.460000000006</v>
          </cell>
        </row>
        <row r="838">
          <cell r="C838" t="str">
            <v>441YS02</v>
          </cell>
          <cell r="D838">
            <v>69973.210000000006</v>
          </cell>
        </row>
        <row r="839">
          <cell r="C839" t="str">
            <v>548YS02</v>
          </cell>
          <cell r="D839">
            <v>77160.72</v>
          </cell>
        </row>
        <row r="840">
          <cell r="C840" t="str">
            <v>497YS</v>
          </cell>
          <cell r="D840">
            <v>94135.71</v>
          </cell>
        </row>
        <row r="841">
          <cell r="C841" t="str">
            <v>416YS02</v>
          </cell>
          <cell r="D841">
            <v>94135.71</v>
          </cell>
        </row>
        <row r="842">
          <cell r="C842" t="str">
            <v>403YS02</v>
          </cell>
          <cell r="D842">
            <v>97705.71</v>
          </cell>
        </row>
        <row r="843">
          <cell r="C843" t="str">
            <v>475YS02</v>
          </cell>
          <cell r="D843">
            <v>33962</v>
          </cell>
        </row>
        <row r="844">
          <cell r="C844" t="str">
            <v>415YS02</v>
          </cell>
          <cell r="D844">
            <v>58650.21</v>
          </cell>
        </row>
        <row r="845">
          <cell r="C845" t="str">
            <v>419YS02</v>
          </cell>
          <cell r="D845">
            <v>54250</v>
          </cell>
        </row>
        <row r="846">
          <cell r="C846" t="str">
            <v>431YS02</v>
          </cell>
          <cell r="D846">
            <v>37750</v>
          </cell>
        </row>
        <row r="847">
          <cell r="C847" t="str">
            <v>660YS02</v>
          </cell>
          <cell r="D847">
            <v>150000</v>
          </cell>
        </row>
        <row r="848">
          <cell r="C848" t="str">
            <v>437YS02</v>
          </cell>
          <cell r="D848">
            <v>77160.710000000006</v>
          </cell>
        </row>
        <row r="849">
          <cell r="C849" t="str">
            <v>401YS02</v>
          </cell>
          <cell r="D849">
            <v>151769.35</v>
          </cell>
        </row>
        <row r="850">
          <cell r="C850" t="str">
            <v>567YS02</v>
          </cell>
          <cell r="D850">
            <v>64178.57</v>
          </cell>
        </row>
        <row r="851">
          <cell r="C851" t="str">
            <v>684YS02</v>
          </cell>
          <cell r="D851">
            <v>64178.57</v>
          </cell>
        </row>
        <row r="852">
          <cell r="C852" t="str">
            <v>669YS02</v>
          </cell>
          <cell r="D852">
            <v>72320.63</v>
          </cell>
        </row>
        <row r="853">
          <cell r="C853" t="str">
            <v>672YS02</v>
          </cell>
          <cell r="D853">
            <v>65153.21</v>
          </cell>
        </row>
        <row r="854">
          <cell r="C854" t="str">
            <v>659YS02</v>
          </cell>
          <cell r="D854">
            <v>65153.21</v>
          </cell>
        </row>
        <row r="855">
          <cell r="C855" t="str">
            <v>693YS02</v>
          </cell>
          <cell r="D855">
            <v>121348.21</v>
          </cell>
        </row>
        <row r="856">
          <cell r="C856" t="str">
            <v>470YS02</v>
          </cell>
          <cell r="D856">
            <v>121348.21</v>
          </cell>
        </row>
        <row r="857">
          <cell r="C857" t="str">
            <v>692YS02</v>
          </cell>
          <cell r="D857">
            <v>53000</v>
          </cell>
        </row>
        <row r="858">
          <cell r="C858" t="str">
            <v>676YS02</v>
          </cell>
          <cell r="D858">
            <v>67125</v>
          </cell>
        </row>
        <row r="859">
          <cell r="C859" t="str">
            <v>570YS02</v>
          </cell>
          <cell r="D859">
            <v>95598.21</v>
          </cell>
        </row>
        <row r="860">
          <cell r="C860" t="str">
            <v>418YS02</v>
          </cell>
          <cell r="D860">
            <v>118566.01</v>
          </cell>
        </row>
        <row r="861">
          <cell r="C861" t="str">
            <v>673YS02</v>
          </cell>
          <cell r="D861">
            <v>118566.01</v>
          </cell>
        </row>
        <row r="862">
          <cell r="C862" t="str">
            <v>433YS02</v>
          </cell>
          <cell r="D862">
            <v>118566.01</v>
          </cell>
        </row>
        <row r="863">
          <cell r="C863" t="str">
            <v>503YS02</v>
          </cell>
          <cell r="D863">
            <v>118566.01</v>
          </cell>
        </row>
        <row r="864">
          <cell r="C864" t="str">
            <v>429YS02</v>
          </cell>
          <cell r="D864">
            <v>118566.01</v>
          </cell>
        </row>
        <row r="865">
          <cell r="C865" t="str">
            <v>658YS02</v>
          </cell>
          <cell r="D865">
            <v>65907.039999999994</v>
          </cell>
        </row>
        <row r="866">
          <cell r="C866" t="str">
            <v>670YS02</v>
          </cell>
          <cell r="D866">
            <v>53000</v>
          </cell>
        </row>
        <row r="867">
          <cell r="C867" t="str">
            <v>453YS02</v>
          </cell>
          <cell r="D867">
            <v>54250</v>
          </cell>
        </row>
        <row r="868">
          <cell r="C868" t="str">
            <v>474YS02</v>
          </cell>
          <cell r="D868">
            <v>77160.710000000006</v>
          </cell>
        </row>
        <row r="869">
          <cell r="C869" t="str">
            <v>446YS02</v>
          </cell>
          <cell r="D869">
            <v>76678.210000000006</v>
          </cell>
        </row>
        <row r="870">
          <cell r="C870" t="str">
            <v>656YS02</v>
          </cell>
          <cell r="D870">
            <v>33962</v>
          </cell>
        </row>
        <row r="871">
          <cell r="C871" t="str">
            <v>566YS02</v>
          </cell>
          <cell r="D871">
            <v>65125</v>
          </cell>
        </row>
        <row r="872">
          <cell r="C872" t="str">
            <v>495YS02</v>
          </cell>
          <cell r="D872">
            <v>76048.210000000006</v>
          </cell>
        </row>
        <row r="873">
          <cell r="C873" t="str">
            <v>408YS02</v>
          </cell>
          <cell r="D873">
            <v>53000</v>
          </cell>
        </row>
        <row r="874">
          <cell r="C874" t="str">
            <v>449YS02</v>
          </cell>
          <cell r="D874">
            <v>22295</v>
          </cell>
        </row>
        <row r="875">
          <cell r="C875" t="str">
            <v>559YS02</v>
          </cell>
          <cell r="D875">
            <v>75950</v>
          </cell>
        </row>
        <row r="876">
          <cell r="C876" t="str">
            <v>687YS02</v>
          </cell>
          <cell r="D876">
            <v>75950</v>
          </cell>
        </row>
        <row r="877">
          <cell r="C877" t="str">
            <v>428YS02</v>
          </cell>
          <cell r="D877">
            <v>75950</v>
          </cell>
        </row>
        <row r="878">
          <cell r="C878" t="str">
            <v>407YS02</v>
          </cell>
          <cell r="D878">
            <v>75950</v>
          </cell>
        </row>
        <row r="879">
          <cell r="C879" t="str">
            <v>562YS02</v>
          </cell>
          <cell r="D879">
            <v>75950</v>
          </cell>
        </row>
        <row r="880">
          <cell r="C880" t="str">
            <v>472YS02</v>
          </cell>
          <cell r="D880">
            <v>75950</v>
          </cell>
        </row>
        <row r="881">
          <cell r="C881" t="str">
            <v>569YS02</v>
          </cell>
          <cell r="D881">
            <v>75950</v>
          </cell>
        </row>
        <row r="882">
          <cell r="C882" t="str">
            <v>448YS02</v>
          </cell>
          <cell r="D882">
            <v>103478.43</v>
          </cell>
        </row>
        <row r="883">
          <cell r="C883" t="str">
            <v>451YS02</v>
          </cell>
          <cell r="D883">
            <v>93445.45</v>
          </cell>
        </row>
        <row r="884">
          <cell r="C884" t="str">
            <v>439YS02</v>
          </cell>
          <cell r="D884">
            <v>16348.2</v>
          </cell>
        </row>
        <row r="885">
          <cell r="C885" t="str">
            <v>557YS02</v>
          </cell>
          <cell r="D885">
            <v>206500</v>
          </cell>
        </row>
        <row r="886">
          <cell r="C886" t="str">
            <v>447YS02</v>
          </cell>
          <cell r="D886">
            <v>5208.33</v>
          </cell>
        </row>
        <row r="887">
          <cell r="C887" t="str">
            <v>463YS02</v>
          </cell>
          <cell r="D887">
            <v>28386.6</v>
          </cell>
        </row>
        <row r="888">
          <cell r="C888" t="str">
            <v>435YS02</v>
          </cell>
          <cell r="D888">
            <v>591</v>
          </cell>
        </row>
        <row r="889">
          <cell r="C889" t="str">
            <v>462YS02</v>
          </cell>
          <cell r="D889">
            <v>12256.49</v>
          </cell>
        </row>
        <row r="890">
          <cell r="C890" t="str">
            <v>558YS02</v>
          </cell>
          <cell r="D890">
            <v>90105.82</v>
          </cell>
        </row>
        <row r="891">
          <cell r="C891" t="str">
            <v>411YS02</v>
          </cell>
          <cell r="D891">
            <v>244856.51</v>
          </cell>
        </row>
        <row r="892">
          <cell r="C892" t="str">
            <v>568YS02</v>
          </cell>
          <cell r="D892">
            <v>152950</v>
          </cell>
        </row>
        <row r="893">
          <cell r="C893" t="str">
            <v>552YS02</v>
          </cell>
          <cell r="D893">
            <v>46226.48</v>
          </cell>
        </row>
        <row r="894">
          <cell r="C894" t="str">
            <v>417YS02</v>
          </cell>
          <cell r="D894">
            <v>65426.48</v>
          </cell>
        </row>
        <row r="895">
          <cell r="C895" t="str">
            <v>556YS02</v>
          </cell>
          <cell r="D895">
            <v>226575</v>
          </cell>
        </row>
        <row r="896">
          <cell r="C896" t="str">
            <v>02SCZ02</v>
          </cell>
          <cell r="D896">
            <v>9540</v>
          </cell>
        </row>
        <row r="897">
          <cell r="C897" t="str">
            <v>697YS02</v>
          </cell>
          <cell r="D897">
            <v>54250</v>
          </cell>
        </row>
        <row r="898">
          <cell r="C898" t="str">
            <v>458YS02</v>
          </cell>
          <cell r="D898">
            <v>76678.210000000006</v>
          </cell>
        </row>
        <row r="899">
          <cell r="C899" t="str">
            <v>698YS02</v>
          </cell>
          <cell r="D899">
            <v>76048.210000000006</v>
          </cell>
        </row>
        <row r="900">
          <cell r="C900" t="str">
            <v>699YS02</v>
          </cell>
          <cell r="D900">
            <v>34020</v>
          </cell>
        </row>
        <row r="901">
          <cell r="C901" t="str">
            <v>461YS02</v>
          </cell>
          <cell r="D901">
            <v>6250.45</v>
          </cell>
        </row>
        <row r="902">
          <cell r="C902" t="str">
            <v>501YS02</v>
          </cell>
          <cell r="D902">
            <v>11873</v>
          </cell>
        </row>
        <row r="903">
          <cell r="C903" t="str">
            <v>685YS02</v>
          </cell>
          <cell r="D903">
            <v>9326</v>
          </cell>
        </row>
        <row r="904">
          <cell r="C904" t="str">
            <v>467YS02</v>
          </cell>
          <cell r="D904">
            <v>147143.48000000001</v>
          </cell>
        </row>
        <row r="905">
          <cell r="C905" t="str">
            <v>573YS02</v>
          </cell>
          <cell r="D905">
            <v>6787.8</v>
          </cell>
        </row>
        <row r="906">
          <cell r="C906" t="str">
            <v>438YS02</v>
          </cell>
          <cell r="D906">
            <v>20112</v>
          </cell>
        </row>
        <row r="907">
          <cell r="C907" t="str">
            <v>376YS02</v>
          </cell>
          <cell r="D907">
            <v>774902.9</v>
          </cell>
        </row>
        <row r="908">
          <cell r="C908" t="str">
            <v>560YS02</v>
          </cell>
          <cell r="D908">
            <v>125025</v>
          </cell>
        </row>
        <row r="909">
          <cell r="C909" t="str">
            <v>387YF02</v>
          </cell>
          <cell r="D909">
            <v>1762350</v>
          </cell>
        </row>
        <row r="910">
          <cell r="C910" t="str">
            <v>386YF02</v>
          </cell>
          <cell r="D910">
            <v>1762350</v>
          </cell>
        </row>
        <row r="911">
          <cell r="C911" t="str">
            <v>394YF02</v>
          </cell>
          <cell r="D911">
            <v>1762350</v>
          </cell>
        </row>
        <row r="912">
          <cell r="C912" t="str">
            <v>389YF02</v>
          </cell>
          <cell r="D912">
            <v>1762350</v>
          </cell>
        </row>
        <row r="913">
          <cell r="C913" t="str">
            <v>397YF02</v>
          </cell>
          <cell r="D913">
            <v>1762350</v>
          </cell>
        </row>
        <row r="914">
          <cell r="C914" t="str">
            <v>382YF02</v>
          </cell>
          <cell r="D914">
            <v>1762350</v>
          </cell>
        </row>
        <row r="915">
          <cell r="C915" t="str">
            <v>694YS02</v>
          </cell>
          <cell r="D915">
            <v>61058.82</v>
          </cell>
        </row>
        <row r="916">
          <cell r="C916" t="str">
            <v>A727AUD</v>
          </cell>
          <cell r="D916">
            <v>49099</v>
          </cell>
        </row>
        <row r="917">
          <cell r="C917" t="str">
            <v>A781AOD</v>
          </cell>
          <cell r="D917">
            <v>37118</v>
          </cell>
        </row>
        <row r="918">
          <cell r="C918" t="str">
            <v>A780AOD</v>
          </cell>
          <cell r="D918">
            <v>7004.48</v>
          </cell>
        </row>
        <row r="919">
          <cell r="C919" t="str">
            <v>A774AOD</v>
          </cell>
          <cell r="D919">
            <v>157184.42000000001</v>
          </cell>
        </row>
        <row r="920">
          <cell r="C920" t="str">
            <v>A777AOD</v>
          </cell>
          <cell r="D920">
            <v>177176.34</v>
          </cell>
        </row>
        <row r="921">
          <cell r="C921" t="str">
            <v>A775AOD</v>
          </cell>
          <cell r="D921">
            <v>177176.34</v>
          </cell>
        </row>
        <row r="922">
          <cell r="C922" t="str">
            <v>A778AOD</v>
          </cell>
          <cell r="D922">
            <v>334821.43</v>
          </cell>
        </row>
        <row r="923">
          <cell r="C923" t="str">
            <v>A726AUD</v>
          </cell>
          <cell r="D923">
            <v>207310.27</v>
          </cell>
        </row>
        <row r="924">
          <cell r="C924" t="str">
            <v>A776AOD</v>
          </cell>
          <cell r="D924">
            <v>118303.58</v>
          </cell>
        </row>
        <row r="925">
          <cell r="C925" t="str">
            <v>A730AUD</v>
          </cell>
          <cell r="D925">
            <v>207310.27</v>
          </cell>
        </row>
        <row r="926">
          <cell r="C926" t="str">
            <v>413YS02</v>
          </cell>
          <cell r="D926">
            <v>37750.01</v>
          </cell>
        </row>
        <row r="927">
          <cell r="C927" t="str">
            <v>544YS02</v>
          </cell>
          <cell r="D927">
            <v>44373.21</v>
          </cell>
        </row>
        <row r="928">
          <cell r="C928" t="str">
            <v>256YO02</v>
          </cell>
          <cell r="D928">
            <v>82551.97</v>
          </cell>
        </row>
        <row r="929">
          <cell r="C929" t="str">
            <v>A004APD</v>
          </cell>
          <cell r="D929">
            <v>88879.35</v>
          </cell>
        </row>
        <row r="930">
          <cell r="C930" t="str">
            <v>249YO02</v>
          </cell>
          <cell r="D930">
            <v>103478.43</v>
          </cell>
        </row>
        <row r="931">
          <cell r="C931" t="str">
            <v>297YO02</v>
          </cell>
          <cell r="D931">
            <v>96130.43</v>
          </cell>
        </row>
        <row r="932">
          <cell r="C932" t="str">
            <v>294YO02</v>
          </cell>
          <cell r="D932">
            <v>209782.61</v>
          </cell>
        </row>
        <row r="933">
          <cell r="C933" t="str">
            <v>257YO02</v>
          </cell>
          <cell r="D933">
            <v>153913.04</v>
          </cell>
        </row>
        <row r="934">
          <cell r="C934" t="str">
            <v>БЕЗ HOMEPA</v>
          </cell>
          <cell r="D934">
            <v>100132.74</v>
          </cell>
        </row>
        <row r="935">
          <cell r="C935" t="str">
            <v>296YO02</v>
          </cell>
          <cell r="D935">
            <v>290178.57</v>
          </cell>
        </row>
        <row r="936">
          <cell r="C936" t="str">
            <v>274YO02</v>
          </cell>
          <cell r="D936">
            <v>87053.57</v>
          </cell>
        </row>
        <row r="937">
          <cell r="C937" t="str">
            <v>262YO02</v>
          </cell>
          <cell r="D937">
            <v>133790.5</v>
          </cell>
        </row>
        <row r="938">
          <cell r="C938" t="str">
            <v>292YO02</v>
          </cell>
          <cell r="D938">
            <v>67464.399999999994</v>
          </cell>
        </row>
        <row r="939">
          <cell r="C939" t="str">
            <v>284YO02</v>
          </cell>
          <cell r="D939">
            <v>41175</v>
          </cell>
        </row>
        <row r="940">
          <cell r="C940" t="str">
            <v>285YO02</v>
          </cell>
          <cell r="D940">
            <v>32450</v>
          </cell>
        </row>
        <row r="941">
          <cell r="C941" t="str">
            <v>276YO02</v>
          </cell>
          <cell r="D941">
            <v>32450</v>
          </cell>
        </row>
        <row r="942">
          <cell r="C942" t="str">
            <v>283YO02</v>
          </cell>
          <cell r="D942">
            <v>72312.5</v>
          </cell>
        </row>
        <row r="943">
          <cell r="C943" t="str">
            <v>263YO02</v>
          </cell>
          <cell r="D943">
            <v>39525</v>
          </cell>
        </row>
        <row r="944">
          <cell r="C944" t="str">
            <v>281YO02</v>
          </cell>
          <cell r="D944">
            <v>39525</v>
          </cell>
        </row>
        <row r="945">
          <cell r="C945" t="str">
            <v>271YO02</v>
          </cell>
          <cell r="D945">
            <v>39525</v>
          </cell>
        </row>
        <row r="946">
          <cell r="C946" t="str">
            <v>286YO2</v>
          </cell>
          <cell r="D946">
            <v>39525</v>
          </cell>
        </row>
        <row r="947">
          <cell r="C947" t="str">
            <v>290YO02</v>
          </cell>
          <cell r="D947">
            <v>29750</v>
          </cell>
        </row>
        <row r="948">
          <cell r="C948" t="str">
            <v>291YO02</v>
          </cell>
          <cell r="D948">
            <v>29750</v>
          </cell>
        </row>
        <row r="949">
          <cell r="C949" t="str">
            <v>273YO02</v>
          </cell>
          <cell r="D949">
            <v>75758.55</v>
          </cell>
        </row>
        <row r="950">
          <cell r="C950" t="str">
            <v>270YO02</v>
          </cell>
          <cell r="D950">
            <v>43000</v>
          </cell>
        </row>
        <row r="951">
          <cell r="C951" t="str">
            <v>280YO02</v>
          </cell>
          <cell r="D951">
            <v>43000</v>
          </cell>
        </row>
        <row r="952">
          <cell r="C952" t="str">
            <v>289YO02</v>
          </cell>
          <cell r="D952">
            <v>43000</v>
          </cell>
        </row>
        <row r="953">
          <cell r="C953" t="str">
            <v>275YO02</v>
          </cell>
          <cell r="D953">
            <v>65000</v>
          </cell>
        </row>
        <row r="954">
          <cell r="C954" t="str">
            <v>288YO02</v>
          </cell>
          <cell r="D954">
            <v>78774.55</v>
          </cell>
        </row>
        <row r="955">
          <cell r="C955" t="str">
            <v>298YO02</v>
          </cell>
          <cell r="D955">
            <v>65562.5</v>
          </cell>
        </row>
        <row r="956">
          <cell r="C956" t="str">
            <v>299YO02</v>
          </cell>
          <cell r="D956">
            <v>67541.600000000006</v>
          </cell>
        </row>
        <row r="957">
          <cell r="C957" t="str">
            <v>287YO02</v>
          </cell>
          <cell r="D957">
            <v>67541.600000000006</v>
          </cell>
        </row>
        <row r="958">
          <cell r="C958" t="str">
            <v>267YO02</v>
          </cell>
          <cell r="D958">
            <v>47375</v>
          </cell>
        </row>
        <row r="959">
          <cell r="C959" t="str">
            <v>221YO02</v>
          </cell>
          <cell r="D959">
            <v>100002</v>
          </cell>
        </row>
        <row r="960">
          <cell r="C960" t="str">
            <v>278YO02</v>
          </cell>
          <cell r="D960">
            <v>39750</v>
          </cell>
        </row>
        <row r="961">
          <cell r="C961" t="str">
            <v>279YO02</v>
          </cell>
          <cell r="D961">
            <v>116499.99</v>
          </cell>
        </row>
        <row r="962">
          <cell r="C962" t="str">
            <v>218YO02</v>
          </cell>
          <cell r="D962">
            <v>116499.99</v>
          </cell>
        </row>
        <row r="963">
          <cell r="C963" t="str">
            <v>210YO02</v>
          </cell>
          <cell r="D963">
            <v>75950</v>
          </cell>
        </row>
        <row r="964">
          <cell r="C964" t="str">
            <v>209YO02</v>
          </cell>
          <cell r="D964">
            <v>75950</v>
          </cell>
        </row>
        <row r="965">
          <cell r="C965" t="str">
            <v>202YO02</v>
          </cell>
          <cell r="D965">
            <v>75950</v>
          </cell>
        </row>
        <row r="966">
          <cell r="C966" t="str">
            <v>208YO02</v>
          </cell>
          <cell r="D966">
            <v>75950</v>
          </cell>
        </row>
        <row r="967">
          <cell r="C967" t="str">
            <v>293YO02</v>
          </cell>
          <cell r="D967">
            <v>75950</v>
          </cell>
        </row>
        <row r="968">
          <cell r="C968" t="str">
            <v>205YO02</v>
          </cell>
          <cell r="D968">
            <v>75950</v>
          </cell>
        </row>
        <row r="969">
          <cell r="C969" t="str">
            <v>204YO02</v>
          </cell>
          <cell r="D969">
            <v>75950</v>
          </cell>
        </row>
        <row r="970">
          <cell r="C970" t="str">
            <v>203YO02</v>
          </cell>
          <cell r="D970">
            <v>75950</v>
          </cell>
        </row>
        <row r="971">
          <cell r="C971" t="str">
            <v>269YO02</v>
          </cell>
          <cell r="D971">
            <v>78250</v>
          </cell>
        </row>
        <row r="972">
          <cell r="C972" t="str">
            <v>207YO02</v>
          </cell>
          <cell r="D972">
            <v>78250</v>
          </cell>
        </row>
        <row r="973">
          <cell r="C973" t="str">
            <v>213YO02</v>
          </cell>
          <cell r="D973">
            <v>224678.61</v>
          </cell>
        </row>
        <row r="974">
          <cell r="C974" t="str">
            <v>211YO02</v>
          </cell>
          <cell r="D974">
            <v>224678.61</v>
          </cell>
        </row>
        <row r="975">
          <cell r="C975" t="str">
            <v>950YD02</v>
          </cell>
          <cell r="D975">
            <v>92857.5</v>
          </cell>
        </row>
        <row r="976">
          <cell r="C976" t="str">
            <v>223YD02</v>
          </cell>
          <cell r="D976">
            <v>92857.5</v>
          </cell>
        </row>
        <row r="977">
          <cell r="C977" t="str">
            <v>931YD02</v>
          </cell>
          <cell r="D977">
            <v>92857.5</v>
          </cell>
        </row>
        <row r="978">
          <cell r="C978" t="str">
            <v>206YD02</v>
          </cell>
          <cell r="D978">
            <v>116499.99</v>
          </cell>
        </row>
        <row r="979">
          <cell r="C979" t="str">
            <v>215YD02</v>
          </cell>
          <cell r="D979">
            <v>116499.99</v>
          </cell>
        </row>
        <row r="980">
          <cell r="C980" t="str">
            <v>294YD02</v>
          </cell>
          <cell r="D980">
            <v>29750</v>
          </cell>
        </row>
        <row r="981">
          <cell r="C981" t="str">
            <v>131ZD02</v>
          </cell>
          <cell r="D981">
            <v>29750</v>
          </cell>
        </row>
        <row r="982">
          <cell r="C982" t="str">
            <v>297YD02</v>
          </cell>
          <cell r="D982">
            <v>32602.68</v>
          </cell>
        </row>
        <row r="983">
          <cell r="C983" t="str">
            <v>141ZD02</v>
          </cell>
          <cell r="D983">
            <v>29750</v>
          </cell>
        </row>
        <row r="984">
          <cell r="C984" t="str">
            <v>290YD02</v>
          </cell>
          <cell r="D984">
            <v>29750</v>
          </cell>
        </row>
        <row r="985">
          <cell r="C985" t="str">
            <v>055ZD02</v>
          </cell>
          <cell r="D985">
            <v>29750</v>
          </cell>
        </row>
        <row r="986">
          <cell r="C986" t="str">
            <v>283YD02</v>
          </cell>
          <cell r="D986">
            <v>29750</v>
          </cell>
        </row>
        <row r="987">
          <cell r="C987" t="str">
            <v>033ZD02</v>
          </cell>
          <cell r="D987">
            <v>29750</v>
          </cell>
        </row>
        <row r="988">
          <cell r="C988" t="str">
            <v>955YD02</v>
          </cell>
          <cell r="D988">
            <v>57447.5</v>
          </cell>
        </row>
        <row r="989">
          <cell r="C989" t="str">
            <v>951YD02</v>
          </cell>
          <cell r="D989">
            <v>57447.5</v>
          </cell>
        </row>
        <row r="990">
          <cell r="C990" t="str">
            <v>261YD02</v>
          </cell>
          <cell r="D990">
            <v>57447.5</v>
          </cell>
        </row>
        <row r="991">
          <cell r="C991" t="str">
            <v>299YD02</v>
          </cell>
          <cell r="D991">
            <v>42400</v>
          </cell>
        </row>
        <row r="992">
          <cell r="C992" t="str">
            <v>941YD02</v>
          </cell>
          <cell r="D992">
            <v>42400</v>
          </cell>
        </row>
        <row r="993">
          <cell r="C993" t="str">
            <v>191zd02</v>
          </cell>
          <cell r="D993">
            <v>42400</v>
          </cell>
        </row>
        <row r="994">
          <cell r="C994" t="str">
            <v>155ZD02</v>
          </cell>
          <cell r="D994">
            <v>72312.5</v>
          </cell>
        </row>
        <row r="995">
          <cell r="C995" t="str">
            <v>022zd02</v>
          </cell>
          <cell r="D995">
            <v>72312.5</v>
          </cell>
        </row>
        <row r="996">
          <cell r="C996" t="str">
            <v>943YD02</v>
          </cell>
          <cell r="D996">
            <v>72312.5</v>
          </cell>
        </row>
        <row r="997">
          <cell r="C997" t="str">
            <v>237YD02</v>
          </cell>
          <cell r="D997">
            <v>72312.5</v>
          </cell>
        </row>
        <row r="998">
          <cell r="C998" t="str">
            <v>150zd02</v>
          </cell>
          <cell r="D998">
            <v>72312.5</v>
          </cell>
        </row>
        <row r="999">
          <cell r="C999" t="str">
            <v>170ZD02</v>
          </cell>
          <cell r="D999">
            <v>72312.5</v>
          </cell>
        </row>
        <row r="1000">
          <cell r="C1000" t="str">
            <v>121ZD02</v>
          </cell>
          <cell r="D1000">
            <v>139250</v>
          </cell>
        </row>
        <row r="1001">
          <cell r="C1001" t="str">
            <v>140ZD02</v>
          </cell>
          <cell r="D1001">
            <v>43500</v>
          </cell>
        </row>
        <row r="1002">
          <cell r="C1002" t="str">
            <v>282YD02</v>
          </cell>
          <cell r="D1002">
            <v>47000</v>
          </cell>
        </row>
        <row r="1003">
          <cell r="C1003" t="str">
            <v>151ZD02</v>
          </cell>
          <cell r="D1003">
            <v>89198.91</v>
          </cell>
        </row>
        <row r="1004">
          <cell r="C1004" t="str">
            <v>161zd02</v>
          </cell>
          <cell r="D1004">
            <v>58147.32</v>
          </cell>
        </row>
        <row r="1005">
          <cell r="C1005" t="str">
            <v>120zd02</v>
          </cell>
          <cell r="D1005">
            <v>58147.32</v>
          </cell>
        </row>
        <row r="1006">
          <cell r="C1006" t="str">
            <v>088ZD02</v>
          </cell>
          <cell r="D1006">
            <v>58147.32</v>
          </cell>
        </row>
        <row r="1007">
          <cell r="C1007" t="str">
            <v>066ZD02</v>
          </cell>
          <cell r="D1007">
            <v>58147.32</v>
          </cell>
        </row>
        <row r="1008">
          <cell r="C1008" t="str">
            <v>085ZD02</v>
          </cell>
          <cell r="D1008">
            <v>58147.32</v>
          </cell>
        </row>
        <row r="1009">
          <cell r="C1009" t="str">
            <v>249YD02</v>
          </cell>
          <cell r="D1009">
            <v>64930</v>
          </cell>
        </row>
        <row r="1010">
          <cell r="C1010" t="str">
            <v>276YD02</v>
          </cell>
          <cell r="D1010">
            <v>206500</v>
          </cell>
        </row>
        <row r="1011">
          <cell r="C1011" t="str">
            <v>946YD02</v>
          </cell>
          <cell r="D1011">
            <v>499933.63</v>
          </cell>
        </row>
        <row r="1012">
          <cell r="C1012" t="str">
            <v>115zd02</v>
          </cell>
          <cell r="D1012">
            <v>227500</v>
          </cell>
        </row>
        <row r="1013">
          <cell r="C1013" t="str">
            <v>292YD02</v>
          </cell>
          <cell r="D1013">
            <v>105543.48</v>
          </cell>
        </row>
        <row r="1014">
          <cell r="C1014" t="str">
            <v>285YD02</v>
          </cell>
          <cell r="D1014">
            <v>1053</v>
          </cell>
        </row>
        <row r="1015">
          <cell r="C1015" t="str">
            <v>A992AOD</v>
          </cell>
          <cell r="D1015">
            <v>110500</v>
          </cell>
        </row>
        <row r="1016">
          <cell r="C1016" t="str">
            <v>932YD02</v>
          </cell>
          <cell r="D1016">
            <v>136691.07999999999</v>
          </cell>
        </row>
        <row r="1017">
          <cell r="C1017" t="str">
            <v>236YD02</v>
          </cell>
          <cell r="D1017">
            <v>248812.5</v>
          </cell>
        </row>
        <row r="1018">
          <cell r="C1018" t="str">
            <v>A208APD</v>
          </cell>
          <cell r="D1018">
            <v>79500</v>
          </cell>
        </row>
        <row r="1019">
          <cell r="C1019" t="str">
            <v>186YD02</v>
          </cell>
          <cell r="D1019">
            <v>75950</v>
          </cell>
        </row>
        <row r="1020">
          <cell r="C1020" t="str">
            <v>194YD02</v>
          </cell>
          <cell r="D1020">
            <v>75950</v>
          </cell>
        </row>
        <row r="1021">
          <cell r="C1021" t="str">
            <v>944YD02</v>
          </cell>
          <cell r="D1021">
            <v>75950</v>
          </cell>
        </row>
        <row r="1022">
          <cell r="C1022" t="str">
            <v>192YD02</v>
          </cell>
          <cell r="D1022">
            <v>75950</v>
          </cell>
        </row>
        <row r="1023">
          <cell r="C1023" t="str">
            <v>226YD02</v>
          </cell>
          <cell r="D1023">
            <v>75950</v>
          </cell>
        </row>
        <row r="1024">
          <cell r="C1024" t="str">
            <v>218YD02</v>
          </cell>
          <cell r="D1024">
            <v>75950</v>
          </cell>
        </row>
        <row r="1025">
          <cell r="C1025" t="str">
            <v>182YD02</v>
          </cell>
          <cell r="D1025">
            <v>75950</v>
          </cell>
        </row>
        <row r="1026">
          <cell r="C1026" t="str">
            <v>185YD02</v>
          </cell>
          <cell r="D1026">
            <v>75950</v>
          </cell>
        </row>
        <row r="1027">
          <cell r="C1027" t="str">
            <v>224YD02</v>
          </cell>
          <cell r="D1027">
            <v>75950</v>
          </cell>
        </row>
        <row r="1028">
          <cell r="C1028" t="str">
            <v>219YD02</v>
          </cell>
          <cell r="D1028">
            <v>75950</v>
          </cell>
        </row>
        <row r="1029">
          <cell r="C1029" t="str">
            <v>184YD02</v>
          </cell>
          <cell r="D1029">
            <v>75950</v>
          </cell>
        </row>
        <row r="1030">
          <cell r="C1030" t="str">
            <v>278YD02</v>
          </cell>
          <cell r="D1030">
            <v>139700</v>
          </cell>
        </row>
        <row r="1031">
          <cell r="C1031" t="str">
            <v>A005APD</v>
          </cell>
          <cell r="D1031">
            <v>3015649.95</v>
          </cell>
        </row>
        <row r="1032">
          <cell r="C1032" t="str">
            <v>099ZD02</v>
          </cell>
          <cell r="D1032">
            <v>124212</v>
          </cell>
        </row>
        <row r="1033">
          <cell r="C1033" t="str">
            <v>171ZD02</v>
          </cell>
          <cell r="D1033">
            <v>124212</v>
          </cell>
        </row>
        <row r="1034">
          <cell r="C1034" t="str">
            <v>263YD02</v>
          </cell>
          <cell r="D1034">
            <v>78250</v>
          </cell>
        </row>
        <row r="1035">
          <cell r="C1035" t="str">
            <v>A998AOD</v>
          </cell>
          <cell r="D1035">
            <v>67838.55</v>
          </cell>
        </row>
        <row r="1036">
          <cell r="C1036" t="str">
            <v>A994AOD</v>
          </cell>
          <cell r="D1036">
            <v>60412.83</v>
          </cell>
        </row>
        <row r="1037">
          <cell r="C1037" t="str">
            <v>295YO02</v>
          </cell>
          <cell r="D1037">
            <v>79729.64</v>
          </cell>
        </row>
        <row r="1038">
          <cell r="C1038" t="str">
            <v>247YL02</v>
          </cell>
          <cell r="D1038">
            <v>33150.43</v>
          </cell>
        </row>
        <row r="1039">
          <cell r="C1039" t="str">
            <v>279YL02</v>
          </cell>
          <cell r="D1039">
            <v>46323.53</v>
          </cell>
        </row>
        <row r="1040">
          <cell r="C1040" t="str">
            <v>233YL02</v>
          </cell>
          <cell r="D1040">
            <v>272543.49</v>
          </cell>
        </row>
        <row r="1041">
          <cell r="C1041" t="str">
            <v>244YL02</v>
          </cell>
          <cell r="D1041">
            <v>117940.75</v>
          </cell>
        </row>
        <row r="1042">
          <cell r="C1042" t="str">
            <v>A997AOD</v>
          </cell>
          <cell r="D1042">
            <v>207372.12</v>
          </cell>
        </row>
        <row r="1043">
          <cell r="C1043" t="str">
            <v>A993AOD</v>
          </cell>
          <cell r="D1043">
            <v>1695138.92</v>
          </cell>
        </row>
        <row r="1044">
          <cell r="C1044" t="str">
            <v>A996AOD</v>
          </cell>
          <cell r="D1044">
            <v>169520.13</v>
          </cell>
        </row>
        <row r="1045">
          <cell r="C1045" t="str">
            <v>212YL02</v>
          </cell>
          <cell r="D1045">
            <v>278767.90999999997</v>
          </cell>
        </row>
        <row r="1046">
          <cell r="C1046" t="str">
            <v>290YL02</v>
          </cell>
          <cell r="D1046">
            <v>278767.90999999997</v>
          </cell>
        </row>
        <row r="1047">
          <cell r="C1047" t="str">
            <v>240YL02</v>
          </cell>
          <cell r="D1047">
            <v>278767.90999999997</v>
          </cell>
        </row>
        <row r="1048">
          <cell r="C1048" t="str">
            <v>206YL02</v>
          </cell>
          <cell r="D1048">
            <v>283711.49</v>
          </cell>
        </row>
        <row r="1049">
          <cell r="C1049" t="str">
            <v>309YL02</v>
          </cell>
          <cell r="D1049">
            <v>59820.61</v>
          </cell>
        </row>
        <row r="1050">
          <cell r="C1050" t="str">
            <v>428YE02</v>
          </cell>
          <cell r="D1050">
            <v>75950</v>
          </cell>
        </row>
        <row r="1051">
          <cell r="C1051" t="str">
            <v>429YE02</v>
          </cell>
          <cell r="D1051">
            <v>75950</v>
          </cell>
        </row>
        <row r="1052">
          <cell r="C1052" t="str">
            <v>426YE02</v>
          </cell>
          <cell r="D1052">
            <v>61058.82</v>
          </cell>
        </row>
        <row r="1053">
          <cell r="C1053" t="str">
            <v>445YE02</v>
          </cell>
          <cell r="D1053">
            <v>75950</v>
          </cell>
        </row>
        <row r="1054">
          <cell r="C1054" t="str">
            <v>402YE02</v>
          </cell>
          <cell r="D1054">
            <v>65125</v>
          </cell>
        </row>
        <row r="1055">
          <cell r="C1055" t="str">
            <v>405YE02</v>
          </cell>
          <cell r="D1055">
            <v>75950</v>
          </cell>
        </row>
        <row r="1056">
          <cell r="C1056" t="str">
            <v>331YE02</v>
          </cell>
          <cell r="D1056">
            <v>75950</v>
          </cell>
        </row>
        <row r="1057">
          <cell r="C1057" t="str">
            <v>431YE02</v>
          </cell>
          <cell r="D1057">
            <v>75950</v>
          </cell>
        </row>
        <row r="1058">
          <cell r="C1058" t="str">
            <v>A999AOD</v>
          </cell>
          <cell r="D1058">
            <v>1118472.78</v>
          </cell>
        </row>
        <row r="1059">
          <cell r="C1059" t="str">
            <v>177YO02</v>
          </cell>
          <cell r="D1059">
            <v>501274.32</v>
          </cell>
        </row>
        <row r="1060">
          <cell r="C1060" t="str">
            <v>190YO02</v>
          </cell>
          <cell r="D1060">
            <v>501274.32</v>
          </cell>
        </row>
        <row r="1061">
          <cell r="C1061" t="str">
            <v>223YE02</v>
          </cell>
          <cell r="D1061">
            <v>501999.32</v>
          </cell>
        </row>
        <row r="1062">
          <cell r="C1062" t="str">
            <v>294YE02</v>
          </cell>
          <cell r="D1062">
            <v>733925.88</v>
          </cell>
        </row>
        <row r="1063">
          <cell r="C1063" t="str">
            <v>295YE02</v>
          </cell>
          <cell r="D1063">
            <v>733925.88</v>
          </cell>
        </row>
        <row r="1064">
          <cell r="C1064" t="str">
            <v>338ye02</v>
          </cell>
          <cell r="D1064">
            <v>87439.37</v>
          </cell>
        </row>
        <row r="1065">
          <cell r="C1065" t="str">
            <v>344ye02</v>
          </cell>
          <cell r="D1065">
            <v>103601.73</v>
          </cell>
        </row>
        <row r="1066">
          <cell r="C1066" t="str">
            <v>A002APD</v>
          </cell>
          <cell r="D1066">
            <v>145354</v>
          </cell>
        </row>
        <row r="1067">
          <cell r="C1067" t="str">
            <v>326YE02</v>
          </cell>
          <cell r="D1067">
            <v>46500</v>
          </cell>
        </row>
        <row r="1068">
          <cell r="C1068" t="str">
            <v>348YE02</v>
          </cell>
          <cell r="D1068">
            <v>77433.63</v>
          </cell>
        </row>
        <row r="1069">
          <cell r="C1069" t="str">
            <v>347YE02</v>
          </cell>
          <cell r="D1069">
            <v>105921.24</v>
          </cell>
        </row>
        <row r="1070">
          <cell r="C1070" t="str">
            <v>350YE02</v>
          </cell>
          <cell r="D1070">
            <v>90053.68</v>
          </cell>
        </row>
        <row r="1071">
          <cell r="C1071" t="str">
            <v>449YE02</v>
          </cell>
          <cell r="D1071">
            <v>60267.86</v>
          </cell>
        </row>
        <row r="1072">
          <cell r="C1072" t="str">
            <v>384YE02</v>
          </cell>
          <cell r="D1072">
            <v>67541.600000000006</v>
          </cell>
        </row>
        <row r="1073">
          <cell r="C1073" t="str">
            <v>A003APD</v>
          </cell>
          <cell r="D1073">
            <v>316288.43</v>
          </cell>
        </row>
        <row r="1074">
          <cell r="C1074" t="str">
            <v>433YE02</v>
          </cell>
          <cell r="D1074">
            <v>204156.78</v>
          </cell>
        </row>
        <row r="1075">
          <cell r="C1075" t="str">
            <v>360YE02</v>
          </cell>
          <cell r="D1075">
            <v>389683.04</v>
          </cell>
        </row>
        <row r="1076">
          <cell r="C1076" t="str">
            <v>340YE02</v>
          </cell>
          <cell r="D1076">
            <v>65000</v>
          </cell>
        </row>
        <row r="1077">
          <cell r="C1077" t="str">
            <v>336YE02</v>
          </cell>
          <cell r="D1077">
            <v>65125</v>
          </cell>
        </row>
        <row r="1078">
          <cell r="C1078" t="str">
            <v>370YE02</v>
          </cell>
          <cell r="D1078">
            <v>67541.600000000006</v>
          </cell>
        </row>
        <row r="1079">
          <cell r="C1079" t="str">
            <v>335YE02</v>
          </cell>
          <cell r="D1079">
            <v>67541.600000000006</v>
          </cell>
        </row>
        <row r="1080">
          <cell r="C1080" t="str">
            <v>376YE02</v>
          </cell>
          <cell r="D1080">
            <v>61058.82</v>
          </cell>
        </row>
        <row r="1081">
          <cell r="C1081" t="str">
            <v>375YE02</v>
          </cell>
          <cell r="D1081">
            <v>75950</v>
          </cell>
        </row>
        <row r="1082">
          <cell r="C1082" t="str">
            <v>396YE02</v>
          </cell>
          <cell r="D1082">
            <v>63336</v>
          </cell>
        </row>
        <row r="1083">
          <cell r="C1083" t="str">
            <v>399YE02</v>
          </cell>
          <cell r="D1083">
            <v>116499.99</v>
          </cell>
        </row>
        <row r="1084">
          <cell r="C1084" t="str">
            <v>341YE02</v>
          </cell>
          <cell r="D1084">
            <v>116499.99</v>
          </cell>
        </row>
        <row r="1085">
          <cell r="C1085" t="str">
            <v>334YE02</v>
          </cell>
          <cell r="D1085">
            <v>75950</v>
          </cell>
        </row>
        <row r="1086">
          <cell r="C1086" t="str">
            <v>414YE02</v>
          </cell>
          <cell r="D1086">
            <v>76193.36</v>
          </cell>
        </row>
        <row r="1087">
          <cell r="C1087" t="str">
            <v>352YE02</v>
          </cell>
          <cell r="D1087">
            <v>76171.240000000005</v>
          </cell>
        </row>
        <row r="1088">
          <cell r="C1088" t="str">
            <v>450YE02</v>
          </cell>
          <cell r="D1088">
            <v>76613.72</v>
          </cell>
        </row>
        <row r="1089">
          <cell r="C1089" t="str">
            <v>436YE02</v>
          </cell>
          <cell r="D1089">
            <v>75950</v>
          </cell>
        </row>
        <row r="1090">
          <cell r="C1090" t="str">
            <v>385YE02</v>
          </cell>
          <cell r="D1090">
            <v>75950</v>
          </cell>
        </row>
        <row r="1091">
          <cell r="C1091" t="str">
            <v>362YE02</v>
          </cell>
          <cell r="D1091">
            <v>75950</v>
          </cell>
        </row>
        <row r="1092">
          <cell r="C1092" t="str">
            <v>401YE02</v>
          </cell>
          <cell r="D1092">
            <v>173614.5</v>
          </cell>
        </row>
        <row r="1093">
          <cell r="C1093" t="str">
            <v>430YE02</v>
          </cell>
          <cell r="D1093">
            <v>79798.91</v>
          </cell>
        </row>
        <row r="1094">
          <cell r="C1094" t="str">
            <v>446YE02</v>
          </cell>
          <cell r="D1094">
            <v>78250</v>
          </cell>
        </row>
        <row r="1095">
          <cell r="C1095" t="str">
            <v>411YE02</v>
          </cell>
          <cell r="D1095">
            <v>174597.51</v>
          </cell>
        </row>
        <row r="1096">
          <cell r="C1096" t="str">
            <v>404YE02</v>
          </cell>
          <cell r="D1096">
            <v>75950</v>
          </cell>
        </row>
        <row r="1097">
          <cell r="C1097" t="str">
            <v>358YE02</v>
          </cell>
          <cell r="D1097">
            <v>44653.63</v>
          </cell>
        </row>
        <row r="1098">
          <cell r="C1098" t="str">
            <v>434YE02</v>
          </cell>
          <cell r="D1098">
            <v>375505.91999999998</v>
          </cell>
        </row>
        <row r="1099">
          <cell r="C1099" t="str">
            <v>177YL02</v>
          </cell>
          <cell r="D1099">
            <v>774902.9</v>
          </cell>
        </row>
        <row r="1100">
          <cell r="C1100" t="str">
            <v>256YE02</v>
          </cell>
          <cell r="D1100">
            <v>774902.9</v>
          </cell>
        </row>
        <row r="1101">
          <cell r="C1101" t="str">
            <v>265YD02</v>
          </cell>
          <cell r="D1101">
            <v>774902.9</v>
          </cell>
        </row>
        <row r="1102">
          <cell r="C1102" t="str">
            <v>266YD02</v>
          </cell>
          <cell r="D1102">
            <v>774902.9</v>
          </cell>
        </row>
        <row r="1103">
          <cell r="C1103" t="str">
            <v>267YD02</v>
          </cell>
          <cell r="D1103">
            <v>774902.9</v>
          </cell>
        </row>
        <row r="1104">
          <cell r="C1104" t="str">
            <v>407YE02</v>
          </cell>
          <cell r="D1104">
            <v>64687.5</v>
          </cell>
        </row>
        <row r="1105">
          <cell r="C1105" t="str">
            <v>34LAZ02</v>
          </cell>
          <cell r="D1105">
            <v>12036.95</v>
          </cell>
        </row>
        <row r="1106">
          <cell r="C1106" t="str">
            <v>35LAZ02</v>
          </cell>
          <cell r="D1106">
            <v>12036.95</v>
          </cell>
        </row>
        <row r="1107">
          <cell r="C1107" t="str">
            <v>36LAZ02</v>
          </cell>
          <cell r="D1107">
            <v>14865.44</v>
          </cell>
        </row>
        <row r="1108">
          <cell r="C1108" t="str">
            <v>175ZD02</v>
          </cell>
          <cell r="D1108">
            <v>1762350</v>
          </cell>
        </row>
        <row r="1109">
          <cell r="C1109" t="str">
            <v>185ZD02</v>
          </cell>
          <cell r="D1109">
            <v>1762350</v>
          </cell>
        </row>
        <row r="1110">
          <cell r="C1110" t="str">
            <v>195ZD02</v>
          </cell>
          <cell r="D1110">
            <v>1762350</v>
          </cell>
        </row>
        <row r="1111">
          <cell r="C1111" t="str">
            <v>165ZD02</v>
          </cell>
          <cell r="D1111">
            <v>1762350</v>
          </cell>
        </row>
        <row r="1112">
          <cell r="C1112" t="str">
            <v>145ZD02</v>
          </cell>
          <cell r="D1112">
            <v>1762350</v>
          </cell>
        </row>
        <row r="1113">
          <cell r="C1113" t="str">
            <v>160ZD02</v>
          </cell>
          <cell r="D1113">
            <v>1762350</v>
          </cell>
        </row>
        <row r="1114">
          <cell r="C1114" t="str">
            <v>190ZD02</v>
          </cell>
          <cell r="D1114">
            <v>1762350</v>
          </cell>
        </row>
        <row r="1115">
          <cell r="C1115" t="str">
            <v>188ZD02</v>
          </cell>
          <cell r="D1115">
            <v>1762350</v>
          </cell>
        </row>
        <row r="1116">
          <cell r="C1116" t="str">
            <v>199ZD02</v>
          </cell>
          <cell r="D1116">
            <v>1762350</v>
          </cell>
        </row>
        <row r="1117">
          <cell r="C1117" t="str">
            <v>035ZD02</v>
          </cell>
          <cell r="D1117">
            <v>1762350</v>
          </cell>
        </row>
        <row r="1118">
          <cell r="C1118" t="str">
            <v>075ZD02</v>
          </cell>
          <cell r="D1118">
            <v>1762350</v>
          </cell>
        </row>
        <row r="1119">
          <cell r="C1119" t="str">
            <v>114ZD02</v>
          </cell>
          <cell r="D1119">
            <v>1822800</v>
          </cell>
        </row>
        <row r="1120">
          <cell r="C1120" t="str">
            <v>117ZD02</v>
          </cell>
          <cell r="D1120">
            <v>1822800</v>
          </cell>
        </row>
        <row r="1121">
          <cell r="C1121" t="str">
            <v>125ZD02</v>
          </cell>
          <cell r="D1121">
            <v>1822800</v>
          </cell>
        </row>
        <row r="1122">
          <cell r="C1122" t="str">
            <v>135ZD02</v>
          </cell>
          <cell r="D1122">
            <v>1822800</v>
          </cell>
        </row>
        <row r="1123">
          <cell r="C1123" t="str">
            <v>AFDA077</v>
          </cell>
          <cell r="D1123">
            <v>15108.83</v>
          </cell>
        </row>
        <row r="1124">
          <cell r="C1124" t="str">
            <v>AFDA076</v>
          </cell>
          <cell r="D1124">
            <v>15108.83</v>
          </cell>
        </row>
        <row r="1125">
          <cell r="C1125" t="str">
            <v>AFDA133</v>
          </cell>
          <cell r="D1125">
            <v>15108.82</v>
          </cell>
        </row>
        <row r="1126">
          <cell r="C1126" t="str">
            <v>093DAZ02</v>
          </cell>
          <cell r="D1126">
            <v>41739.22</v>
          </cell>
        </row>
        <row r="1127">
          <cell r="C1127" t="str">
            <v>86DAZ02</v>
          </cell>
          <cell r="D1127">
            <v>64575.89</v>
          </cell>
        </row>
        <row r="1128">
          <cell r="C1128" t="str">
            <v>AFDA080</v>
          </cell>
          <cell r="D1128">
            <v>38760.870000000003</v>
          </cell>
        </row>
        <row r="1129">
          <cell r="C1129" t="str">
            <v>AFDA079</v>
          </cell>
          <cell r="D1129">
            <v>74509.14</v>
          </cell>
        </row>
        <row r="1130">
          <cell r="C1130" t="str">
            <v>БЕЗ HOMEPA</v>
          </cell>
          <cell r="D1130">
            <v>70714.289999999994</v>
          </cell>
        </row>
        <row r="1131">
          <cell r="C1131" t="str">
            <v>88LBZ02</v>
          </cell>
          <cell r="D1131">
            <v>17225.82</v>
          </cell>
        </row>
        <row r="1132">
          <cell r="C1132" t="str">
            <v>БЕЗ HOMEPA</v>
          </cell>
          <cell r="D1132">
            <v>2700</v>
          </cell>
        </row>
        <row r="1133">
          <cell r="C1133" t="str">
            <v>221YL02</v>
          </cell>
          <cell r="D1133">
            <v>5008.18</v>
          </cell>
        </row>
        <row r="1134">
          <cell r="C1134" t="str">
            <v>A001APD</v>
          </cell>
          <cell r="D1134">
            <v>121609.96</v>
          </cell>
        </row>
        <row r="1135">
          <cell r="C1135" t="str">
            <v>89AВК02</v>
          </cell>
          <cell r="D1135">
            <v>14400</v>
          </cell>
        </row>
        <row r="1136">
          <cell r="C1136" t="str">
            <v>91AВК02</v>
          </cell>
          <cell r="D1136">
            <v>14400</v>
          </cell>
        </row>
        <row r="1137">
          <cell r="C1137" t="str">
            <v>272YL02</v>
          </cell>
          <cell r="D1137">
            <v>102579</v>
          </cell>
        </row>
        <row r="1138">
          <cell r="C1138" t="str">
            <v>228YL02</v>
          </cell>
          <cell r="D1138">
            <v>66841.600000000006</v>
          </cell>
        </row>
        <row r="1139">
          <cell r="C1139" t="str">
            <v>232YL02</v>
          </cell>
          <cell r="D1139">
            <v>106867.6</v>
          </cell>
        </row>
        <row r="1140">
          <cell r="C1140" t="str">
            <v>312YL02</v>
          </cell>
          <cell r="D1140">
            <v>41344.559999999998</v>
          </cell>
        </row>
        <row r="1141">
          <cell r="C1141" t="str">
            <v>317YL02</v>
          </cell>
          <cell r="D1141">
            <v>43707.29</v>
          </cell>
        </row>
        <row r="1142">
          <cell r="C1142" t="str">
            <v>299YL02</v>
          </cell>
          <cell r="D1142">
            <v>133873.92000000001</v>
          </cell>
        </row>
        <row r="1143">
          <cell r="C1143" t="str">
            <v>236YL02</v>
          </cell>
          <cell r="D1143">
            <v>75087.86</v>
          </cell>
        </row>
        <row r="1144">
          <cell r="C1144" t="str">
            <v>218YL02</v>
          </cell>
          <cell r="D1144">
            <v>75087.86</v>
          </cell>
        </row>
        <row r="1145">
          <cell r="C1145" t="str">
            <v>216YL02</v>
          </cell>
          <cell r="D1145">
            <v>75087.86</v>
          </cell>
        </row>
        <row r="1146">
          <cell r="C1146" t="str">
            <v>305YL02</v>
          </cell>
          <cell r="D1146">
            <v>75087.850000000006</v>
          </cell>
        </row>
        <row r="1147">
          <cell r="C1147" t="str">
            <v>293YL02</v>
          </cell>
          <cell r="D1147">
            <v>59820.61</v>
          </cell>
        </row>
        <row r="1148">
          <cell r="C1148" t="str">
            <v>283YL02</v>
          </cell>
          <cell r="D1148">
            <v>59820.61</v>
          </cell>
        </row>
        <row r="1149">
          <cell r="C1149" t="str">
            <v>296YL02</v>
          </cell>
          <cell r="D1149">
            <v>62566.04</v>
          </cell>
        </row>
        <row r="1150">
          <cell r="C1150" t="str">
            <v>268YL02</v>
          </cell>
          <cell r="D1150">
            <v>59841.82</v>
          </cell>
        </row>
        <row r="1151">
          <cell r="C1151" t="str">
            <v>316YL02</v>
          </cell>
          <cell r="D1151">
            <v>39720.14</v>
          </cell>
        </row>
        <row r="1152">
          <cell r="C1152" t="str">
            <v>234YL02</v>
          </cell>
          <cell r="D1152">
            <v>39720.14</v>
          </cell>
        </row>
        <row r="1153">
          <cell r="C1153" t="str">
            <v>284YL02</v>
          </cell>
          <cell r="D1153">
            <v>61253.96</v>
          </cell>
        </row>
        <row r="1154">
          <cell r="C1154" t="str">
            <v>270YL02</v>
          </cell>
          <cell r="D1154">
            <v>72482.289999999994</v>
          </cell>
        </row>
        <row r="1155">
          <cell r="C1155" t="str">
            <v>220YL02</v>
          </cell>
          <cell r="D1155">
            <v>62707.29</v>
          </cell>
        </row>
        <row r="1156">
          <cell r="C1156" t="str">
            <v>304YL02</v>
          </cell>
          <cell r="D1156">
            <v>62707.29</v>
          </cell>
        </row>
        <row r="1157">
          <cell r="C1157" t="str">
            <v>277YL02</v>
          </cell>
          <cell r="D1157">
            <v>62707.29</v>
          </cell>
        </row>
        <row r="1158">
          <cell r="C1158" t="str">
            <v>280YL02</v>
          </cell>
          <cell r="D1158">
            <v>62707.29</v>
          </cell>
        </row>
        <row r="1159">
          <cell r="C1159" t="str">
            <v>273YL02</v>
          </cell>
          <cell r="D1159">
            <v>47199.09</v>
          </cell>
        </row>
        <row r="1160">
          <cell r="C1160" t="str">
            <v>201YL02</v>
          </cell>
          <cell r="D1160">
            <v>39963.07</v>
          </cell>
        </row>
        <row r="1161">
          <cell r="C1161" t="str">
            <v>271YL02</v>
          </cell>
          <cell r="D1161">
            <v>39963.07</v>
          </cell>
        </row>
        <row r="1162">
          <cell r="C1162" t="str">
            <v>301YL02</v>
          </cell>
          <cell r="D1162">
            <v>39963.07</v>
          </cell>
        </row>
        <row r="1163">
          <cell r="C1163" t="str">
            <v>291YL02</v>
          </cell>
          <cell r="D1163">
            <v>39963.07</v>
          </cell>
        </row>
        <row r="1164">
          <cell r="C1164" t="str">
            <v>285YL02</v>
          </cell>
          <cell r="D1164">
            <v>39963.07</v>
          </cell>
        </row>
        <row r="1165">
          <cell r="C1165" t="str">
            <v>292YL02</v>
          </cell>
          <cell r="D1165">
            <v>39963.07</v>
          </cell>
        </row>
        <row r="1166">
          <cell r="C1166" t="str">
            <v>310YL02</v>
          </cell>
          <cell r="D1166">
            <v>39963.07</v>
          </cell>
        </row>
        <row r="1167">
          <cell r="C1167" t="str">
            <v>229YL02</v>
          </cell>
          <cell r="D1167">
            <v>39963.07</v>
          </cell>
        </row>
        <row r="1168">
          <cell r="C1168" t="str">
            <v>239YL02</v>
          </cell>
          <cell r="D1168">
            <v>100230.01</v>
          </cell>
        </row>
        <row r="1169">
          <cell r="C1169" t="str">
            <v>286YL02</v>
          </cell>
          <cell r="D1169">
            <v>104228.41</v>
          </cell>
        </row>
        <row r="1170">
          <cell r="C1170" t="str">
            <v>288YL02</v>
          </cell>
          <cell r="D1170">
            <v>104228.41</v>
          </cell>
        </row>
        <row r="1171">
          <cell r="C1171" t="str">
            <v>307YL02</v>
          </cell>
          <cell r="D1171">
            <v>115399.79</v>
          </cell>
        </row>
        <row r="1172">
          <cell r="C1172" t="str">
            <v>226YL02</v>
          </cell>
          <cell r="D1172">
            <v>76193.919999999998</v>
          </cell>
        </row>
        <row r="1173">
          <cell r="C1173" t="str">
            <v>213YL02</v>
          </cell>
          <cell r="D1173">
            <v>76193.919999999998</v>
          </cell>
        </row>
        <row r="1174">
          <cell r="C1174" t="str">
            <v>224YL02</v>
          </cell>
          <cell r="D1174">
            <v>76193.919999999998</v>
          </cell>
        </row>
        <row r="1175">
          <cell r="C1175" t="str">
            <v>237YL02</v>
          </cell>
          <cell r="D1175">
            <v>76193.919999999998</v>
          </cell>
        </row>
        <row r="1176">
          <cell r="C1176" t="str">
            <v>207YL02</v>
          </cell>
          <cell r="D1176">
            <v>76193.919999999998</v>
          </cell>
        </row>
        <row r="1177">
          <cell r="C1177" t="str">
            <v>225YL02</v>
          </cell>
          <cell r="D1177">
            <v>76193.919999999998</v>
          </cell>
        </row>
        <row r="1178">
          <cell r="C1178" t="str">
            <v>238YL02</v>
          </cell>
          <cell r="D1178">
            <v>76193.919999999998</v>
          </cell>
        </row>
        <row r="1179">
          <cell r="C1179" t="str">
            <v>223YL02</v>
          </cell>
          <cell r="D1179">
            <v>76193.919999999998</v>
          </cell>
        </row>
        <row r="1180">
          <cell r="C1180" t="str">
            <v>302YL02</v>
          </cell>
          <cell r="D1180">
            <v>76193.919999999998</v>
          </cell>
        </row>
        <row r="1181">
          <cell r="C1181" t="str">
            <v>205YL02</v>
          </cell>
          <cell r="D1181">
            <v>76193.919999999998</v>
          </cell>
        </row>
        <row r="1182">
          <cell r="C1182" t="str">
            <v>282YL02</v>
          </cell>
          <cell r="D1182">
            <v>103582.66</v>
          </cell>
        </row>
        <row r="1183">
          <cell r="C1183" t="str">
            <v>250YL02</v>
          </cell>
          <cell r="D1183">
            <v>55003.85</v>
          </cell>
        </row>
        <row r="1184">
          <cell r="C1184" t="str">
            <v>276YL02</v>
          </cell>
          <cell r="D1184">
            <v>147143.48000000001</v>
          </cell>
        </row>
        <row r="1185">
          <cell r="C1185" t="str">
            <v>295YL02</v>
          </cell>
          <cell r="D1185">
            <v>368726.15</v>
          </cell>
        </row>
        <row r="1186">
          <cell r="C1186" t="str">
            <v>235YL2</v>
          </cell>
          <cell r="D1186">
            <v>127766.1</v>
          </cell>
        </row>
        <row r="1187">
          <cell r="C1187" t="str">
            <v>227YL02</v>
          </cell>
          <cell r="D1187">
            <v>372199.09</v>
          </cell>
        </row>
        <row r="1188">
          <cell r="C1188" t="str">
            <v>512YT02</v>
          </cell>
          <cell r="D1188">
            <v>370199.1</v>
          </cell>
        </row>
        <row r="1189">
          <cell r="C1189" t="str">
            <v>590YT0225MECT</v>
          </cell>
          <cell r="D1189">
            <v>44525.86</v>
          </cell>
        </row>
        <row r="1190">
          <cell r="C1190" t="str">
            <v>526YT0210MECT</v>
          </cell>
          <cell r="D1190">
            <v>65164.71</v>
          </cell>
        </row>
        <row r="1191">
          <cell r="C1191" t="str">
            <v>796YT0210MECT</v>
          </cell>
          <cell r="D1191">
            <v>54382.53</v>
          </cell>
        </row>
        <row r="1192">
          <cell r="C1192" t="str">
            <v>396YT0211MECT</v>
          </cell>
          <cell r="D1192">
            <v>103612.4</v>
          </cell>
        </row>
        <row r="1193">
          <cell r="C1193" t="str">
            <v>487YT029MECT</v>
          </cell>
          <cell r="D1193">
            <v>70807.429999999993</v>
          </cell>
        </row>
        <row r="1194">
          <cell r="C1194" t="str">
            <v>788YT02</v>
          </cell>
          <cell r="D1194">
            <v>164236.45000000001</v>
          </cell>
        </row>
        <row r="1195">
          <cell r="C1195" t="str">
            <v>513YT02</v>
          </cell>
          <cell r="D1195">
            <v>74384.56</v>
          </cell>
        </row>
        <row r="1196">
          <cell r="C1196" t="str">
            <v>244YN02</v>
          </cell>
          <cell r="D1196">
            <v>108942.12</v>
          </cell>
        </row>
        <row r="1197">
          <cell r="C1197" t="str">
            <v>546YT02</v>
          </cell>
          <cell r="D1197">
            <v>15653.43</v>
          </cell>
        </row>
        <row r="1198">
          <cell r="C1198" t="str">
            <v>771YT02</v>
          </cell>
          <cell r="D1198">
            <v>55581.4</v>
          </cell>
        </row>
        <row r="1199">
          <cell r="C1199" t="str">
            <v>517YT02</v>
          </cell>
          <cell r="D1199">
            <v>160382.76999999999</v>
          </cell>
        </row>
        <row r="1200">
          <cell r="C1200" t="str">
            <v>641YT02</v>
          </cell>
          <cell r="D1200">
            <v>84430.3</v>
          </cell>
        </row>
        <row r="1201">
          <cell r="C1201" t="str">
            <v>443YT02</v>
          </cell>
          <cell r="D1201">
            <v>196529.23</v>
          </cell>
        </row>
        <row r="1202">
          <cell r="C1202" t="str">
            <v>567YT02</v>
          </cell>
          <cell r="D1202">
            <v>217108.05</v>
          </cell>
        </row>
        <row r="1203">
          <cell r="C1203" t="str">
            <v>717YT02</v>
          </cell>
          <cell r="D1203">
            <v>5546</v>
          </cell>
        </row>
        <row r="1204">
          <cell r="C1204" t="str">
            <v>701YT02</v>
          </cell>
          <cell r="D1204">
            <v>65949</v>
          </cell>
        </row>
        <row r="1205">
          <cell r="C1205" t="str">
            <v>791YT02</v>
          </cell>
          <cell r="D1205">
            <v>145186.1</v>
          </cell>
        </row>
        <row r="1206">
          <cell r="C1206" t="str">
            <v>493YT02</v>
          </cell>
          <cell r="D1206">
            <v>117940.77</v>
          </cell>
        </row>
        <row r="1207">
          <cell r="C1207" t="str">
            <v>469YT02</v>
          </cell>
          <cell r="D1207">
            <v>158854.1</v>
          </cell>
        </row>
        <row r="1208">
          <cell r="C1208" t="str">
            <v>594YT02</v>
          </cell>
          <cell r="D1208">
            <v>247820.1</v>
          </cell>
        </row>
        <row r="1209">
          <cell r="C1209" t="str">
            <v>439YT02</v>
          </cell>
          <cell r="D1209">
            <v>28736.53</v>
          </cell>
        </row>
        <row r="1210">
          <cell r="C1210" t="str">
            <v>581YT02</v>
          </cell>
          <cell r="D1210">
            <v>41456.129999999997</v>
          </cell>
        </row>
        <row r="1211">
          <cell r="C1211" t="str">
            <v>485YT02</v>
          </cell>
          <cell r="D1211">
            <v>50686.84</v>
          </cell>
        </row>
        <row r="1212">
          <cell r="C1212" t="str">
            <v>704YT02</v>
          </cell>
          <cell r="D1212">
            <v>0</v>
          </cell>
        </row>
        <row r="1213">
          <cell r="C1213" t="str">
            <v>783YT02</v>
          </cell>
          <cell r="D1213">
            <v>0</v>
          </cell>
        </row>
        <row r="1214">
          <cell r="C1214" t="str">
            <v>288YN02</v>
          </cell>
          <cell r="D1214">
            <v>31393.360000000001</v>
          </cell>
        </row>
        <row r="1215">
          <cell r="C1215" t="str">
            <v>232YN02</v>
          </cell>
          <cell r="D1215">
            <v>2085.4</v>
          </cell>
        </row>
        <row r="1216">
          <cell r="C1216" t="str">
            <v>498YT02</v>
          </cell>
          <cell r="D1216">
            <v>14049</v>
          </cell>
        </row>
        <row r="1217">
          <cell r="C1217" t="str">
            <v>762YT02</v>
          </cell>
          <cell r="D1217">
            <v>41456.120000000003</v>
          </cell>
        </row>
        <row r="1218">
          <cell r="C1218" t="str">
            <v>721YT02</v>
          </cell>
          <cell r="D1218">
            <v>19612.5</v>
          </cell>
        </row>
        <row r="1219">
          <cell r="C1219" t="str">
            <v>449YT02</v>
          </cell>
          <cell r="D1219">
            <v>134345.25</v>
          </cell>
        </row>
        <row r="1220">
          <cell r="C1220" t="str">
            <v>540YT02</v>
          </cell>
          <cell r="D1220">
            <v>43311.28</v>
          </cell>
        </row>
        <row r="1221">
          <cell r="C1221" t="str">
            <v>542YT02</v>
          </cell>
          <cell r="D1221">
            <v>75596.63</v>
          </cell>
        </row>
        <row r="1222">
          <cell r="C1222" t="str">
            <v>569YT02</v>
          </cell>
          <cell r="D1222">
            <v>41366.32</v>
          </cell>
        </row>
        <row r="1223">
          <cell r="C1223" t="str">
            <v>499YT02</v>
          </cell>
          <cell r="D1223">
            <v>24596.49</v>
          </cell>
        </row>
        <row r="1224">
          <cell r="C1224" t="str">
            <v>481YT02</v>
          </cell>
          <cell r="D1224">
            <v>25080</v>
          </cell>
        </row>
        <row r="1225">
          <cell r="C1225" t="str">
            <v>441YT02</v>
          </cell>
          <cell r="D1225">
            <v>62313.37</v>
          </cell>
        </row>
        <row r="1226">
          <cell r="C1226" t="str">
            <v>447YT02</v>
          </cell>
          <cell r="D1226">
            <v>106574.88</v>
          </cell>
        </row>
        <row r="1227">
          <cell r="C1227" t="str">
            <v>737YT02</v>
          </cell>
          <cell r="D1227">
            <v>30557.17</v>
          </cell>
        </row>
        <row r="1228">
          <cell r="C1228" t="str">
            <v>770YT02</v>
          </cell>
          <cell r="D1228">
            <v>44354.85</v>
          </cell>
        </row>
        <row r="1229">
          <cell r="C1229" t="str">
            <v>547YT02</v>
          </cell>
          <cell r="D1229">
            <v>46966.26</v>
          </cell>
        </row>
        <row r="1230">
          <cell r="C1230" t="str">
            <v>774YT02</v>
          </cell>
          <cell r="D1230">
            <v>43311.28</v>
          </cell>
        </row>
        <row r="1231">
          <cell r="C1231" t="str">
            <v>418YT02</v>
          </cell>
          <cell r="D1231">
            <v>44375.47</v>
          </cell>
        </row>
        <row r="1232">
          <cell r="C1232" t="str">
            <v>787YT02</v>
          </cell>
          <cell r="D1232">
            <v>64339.22</v>
          </cell>
        </row>
        <row r="1233">
          <cell r="C1233" t="str">
            <v>399YT02</v>
          </cell>
          <cell r="D1233">
            <v>64335.45</v>
          </cell>
        </row>
        <row r="1234">
          <cell r="C1234" t="str">
            <v>797YT02</v>
          </cell>
          <cell r="D1234">
            <v>50547.32</v>
          </cell>
        </row>
        <row r="1235">
          <cell r="C1235" t="str">
            <v>467YT02</v>
          </cell>
          <cell r="D1235">
            <v>45402.51</v>
          </cell>
        </row>
        <row r="1236">
          <cell r="C1236" t="str">
            <v>534YT02</v>
          </cell>
          <cell r="D1236">
            <v>125962.7</v>
          </cell>
        </row>
        <row r="1237">
          <cell r="C1237" t="str">
            <v>455YT02</v>
          </cell>
          <cell r="D1237">
            <v>82345.67</v>
          </cell>
        </row>
        <row r="1238">
          <cell r="C1238" t="str">
            <v>553YT02</v>
          </cell>
          <cell r="D1238">
            <v>44714.3</v>
          </cell>
        </row>
        <row r="1239">
          <cell r="C1239" t="str">
            <v>775YT02</v>
          </cell>
          <cell r="D1239">
            <v>75596.63</v>
          </cell>
        </row>
        <row r="1240">
          <cell r="C1240" t="str">
            <v>587YT02</v>
          </cell>
          <cell r="D1240">
            <v>43022.17</v>
          </cell>
        </row>
        <row r="1241">
          <cell r="C1241" t="str">
            <v>468YT02</v>
          </cell>
          <cell r="D1241">
            <v>47262.51</v>
          </cell>
        </row>
        <row r="1242">
          <cell r="C1242" t="str">
            <v>563YT02</v>
          </cell>
          <cell r="D1242">
            <v>43022.17</v>
          </cell>
        </row>
        <row r="1243">
          <cell r="C1243" t="str">
            <v>524YT02</v>
          </cell>
          <cell r="D1243">
            <v>43047.17</v>
          </cell>
        </row>
        <row r="1244">
          <cell r="C1244" t="str">
            <v>562YT02</v>
          </cell>
          <cell r="D1244">
            <v>43047.16</v>
          </cell>
        </row>
        <row r="1245">
          <cell r="C1245" t="str">
            <v>573YT02</v>
          </cell>
          <cell r="D1245">
            <v>43047.17</v>
          </cell>
        </row>
        <row r="1246">
          <cell r="C1246" t="str">
            <v>523YT02</v>
          </cell>
          <cell r="D1246">
            <v>43047.17</v>
          </cell>
        </row>
        <row r="1247">
          <cell r="C1247" t="str">
            <v>572YT02</v>
          </cell>
          <cell r="D1247">
            <v>42823.95</v>
          </cell>
        </row>
        <row r="1248">
          <cell r="C1248" t="str">
            <v>772YT02</v>
          </cell>
          <cell r="D1248">
            <v>66007.97</v>
          </cell>
        </row>
        <row r="1249">
          <cell r="C1249" t="str">
            <v>779YT02</v>
          </cell>
          <cell r="D1249">
            <v>64580.99</v>
          </cell>
        </row>
        <row r="1250">
          <cell r="C1250" t="str">
            <v>496YT02</v>
          </cell>
          <cell r="D1250">
            <v>64335.45</v>
          </cell>
        </row>
        <row r="1251">
          <cell r="C1251" t="str">
            <v>596YT</v>
          </cell>
          <cell r="D1251">
            <v>21681.45</v>
          </cell>
        </row>
        <row r="1252">
          <cell r="C1252" t="str">
            <v>592YT02</v>
          </cell>
          <cell r="D1252">
            <v>79542.13</v>
          </cell>
        </row>
        <row r="1253">
          <cell r="C1253" t="str">
            <v>574YT02</v>
          </cell>
          <cell r="D1253">
            <v>21681.45</v>
          </cell>
        </row>
        <row r="1254">
          <cell r="C1254" t="str">
            <v>576YT02</v>
          </cell>
          <cell r="D1254">
            <v>21681.45</v>
          </cell>
        </row>
        <row r="1255">
          <cell r="C1255" t="str">
            <v>395YT02</v>
          </cell>
          <cell r="D1255">
            <v>21681.45</v>
          </cell>
        </row>
        <row r="1256">
          <cell r="C1256" t="str">
            <v>583YT02</v>
          </cell>
          <cell r="D1256">
            <v>21681.45</v>
          </cell>
        </row>
        <row r="1257">
          <cell r="C1257" t="str">
            <v>514YT02</v>
          </cell>
          <cell r="D1257">
            <v>21681.45</v>
          </cell>
        </row>
        <row r="1258">
          <cell r="C1258" t="str">
            <v>780YT02</v>
          </cell>
          <cell r="D1258">
            <v>39848.120000000003</v>
          </cell>
        </row>
        <row r="1259">
          <cell r="C1259" t="str">
            <v>750YT02</v>
          </cell>
          <cell r="D1259">
            <v>39848.120000000003</v>
          </cell>
        </row>
        <row r="1260">
          <cell r="C1260" t="str">
            <v>591YT02</v>
          </cell>
          <cell r="D1260">
            <v>39848.120000000003</v>
          </cell>
        </row>
        <row r="1261">
          <cell r="C1261" t="str">
            <v>615YT02</v>
          </cell>
          <cell r="D1261">
            <v>43398.32</v>
          </cell>
        </row>
        <row r="1262">
          <cell r="C1262" t="str">
            <v>702YT02</v>
          </cell>
          <cell r="D1262">
            <v>42361</v>
          </cell>
        </row>
        <row r="1263">
          <cell r="C1263" t="str">
            <v>536YT02</v>
          </cell>
          <cell r="D1263">
            <v>116500</v>
          </cell>
        </row>
        <row r="1264">
          <cell r="C1264" t="str">
            <v>744YT02</v>
          </cell>
          <cell r="D1264">
            <v>121914.23</v>
          </cell>
        </row>
        <row r="1265">
          <cell r="C1265" t="str">
            <v>722YT02</v>
          </cell>
          <cell r="D1265">
            <v>116500</v>
          </cell>
        </row>
        <row r="1266">
          <cell r="C1266" t="str">
            <v>420YT02</v>
          </cell>
          <cell r="D1266">
            <v>36871.78</v>
          </cell>
        </row>
        <row r="1267">
          <cell r="C1267" t="str">
            <v>529YT02</v>
          </cell>
          <cell r="D1267">
            <v>45402.51</v>
          </cell>
        </row>
        <row r="1268">
          <cell r="C1268" t="str">
            <v>423YT02</v>
          </cell>
          <cell r="D1268">
            <v>100230.01</v>
          </cell>
        </row>
        <row r="1269">
          <cell r="C1269" t="str">
            <v>435YT02</v>
          </cell>
          <cell r="D1269">
            <v>43699.1</v>
          </cell>
        </row>
        <row r="1270">
          <cell r="C1270" t="str">
            <v>749YT02</v>
          </cell>
          <cell r="D1270">
            <v>57186.1</v>
          </cell>
        </row>
        <row r="1271">
          <cell r="C1271" t="str">
            <v>708YT02</v>
          </cell>
          <cell r="D1271">
            <v>18179.38</v>
          </cell>
        </row>
        <row r="1272">
          <cell r="C1272" t="str">
            <v>760YT02</v>
          </cell>
          <cell r="D1272">
            <v>39673.949999999997</v>
          </cell>
        </row>
        <row r="1273">
          <cell r="C1273" t="str">
            <v>597YT02</v>
          </cell>
          <cell r="D1273">
            <v>65311.1</v>
          </cell>
        </row>
        <row r="1274">
          <cell r="C1274" t="str">
            <v>725YT02</v>
          </cell>
          <cell r="D1274">
            <v>76193.919999999998</v>
          </cell>
        </row>
        <row r="1275">
          <cell r="C1275" t="str">
            <v>571YT02</v>
          </cell>
          <cell r="D1275">
            <v>45402.51</v>
          </cell>
        </row>
        <row r="1276">
          <cell r="C1276" t="str">
            <v>598YT02</v>
          </cell>
          <cell r="D1276">
            <v>61403.95</v>
          </cell>
        </row>
        <row r="1277">
          <cell r="C1277" t="str">
            <v>389YT02</v>
          </cell>
          <cell r="D1277">
            <v>36871.79</v>
          </cell>
        </row>
        <row r="1278">
          <cell r="C1278" t="str">
            <v>386YT02</v>
          </cell>
          <cell r="D1278">
            <v>39673.949999999997</v>
          </cell>
        </row>
        <row r="1279">
          <cell r="C1279" t="str">
            <v>486YT02</v>
          </cell>
          <cell r="D1279">
            <v>76193.919999999998</v>
          </cell>
        </row>
        <row r="1280">
          <cell r="C1280" t="str">
            <v>437YT02</v>
          </cell>
          <cell r="D1280">
            <v>33636</v>
          </cell>
        </row>
        <row r="1281">
          <cell r="C1281" t="str">
            <v>753YT02</v>
          </cell>
          <cell r="D1281">
            <v>38533.74</v>
          </cell>
        </row>
        <row r="1282">
          <cell r="C1282" t="str">
            <v>532YT02</v>
          </cell>
          <cell r="D1282">
            <v>21542.07</v>
          </cell>
        </row>
        <row r="1283">
          <cell r="C1283" t="str">
            <v>463YT02</v>
          </cell>
          <cell r="D1283">
            <v>72494</v>
          </cell>
        </row>
        <row r="1284">
          <cell r="C1284" t="str">
            <v>413YT02</v>
          </cell>
          <cell r="D1284">
            <v>39698.949999999997</v>
          </cell>
        </row>
        <row r="1285">
          <cell r="C1285" t="str">
            <v>741YT02</v>
          </cell>
          <cell r="D1285">
            <v>66649.100000000006</v>
          </cell>
        </row>
        <row r="1286">
          <cell r="C1286" t="str">
            <v>381YT02</v>
          </cell>
          <cell r="D1286">
            <v>36871.78</v>
          </cell>
        </row>
        <row r="1287">
          <cell r="C1287" t="str">
            <v>394YT0210MECT</v>
          </cell>
          <cell r="D1287">
            <v>46054.99</v>
          </cell>
        </row>
        <row r="1288">
          <cell r="C1288" t="str">
            <v>431YT02</v>
          </cell>
          <cell r="D1288">
            <v>25954.1</v>
          </cell>
        </row>
        <row r="1289">
          <cell r="C1289" t="str">
            <v>384YT02</v>
          </cell>
          <cell r="D1289">
            <v>66649.100000000006</v>
          </cell>
        </row>
        <row r="1290">
          <cell r="C1290" t="str">
            <v>438YT02</v>
          </cell>
          <cell r="D1290">
            <v>39963.07</v>
          </cell>
        </row>
        <row r="1291">
          <cell r="C1291" t="str">
            <v>483YT02</v>
          </cell>
          <cell r="D1291">
            <v>76193.919999999998</v>
          </cell>
        </row>
        <row r="1292">
          <cell r="C1292" t="str">
            <v>406YT02</v>
          </cell>
          <cell r="D1292">
            <v>79542.13</v>
          </cell>
        </row>
        <row r="1293">
          <cell r="C1293" t="str">
            <v>729YT02</v>
          </cell>
          <cell r="D1293">
            <v>25954.1</v>
          </cell>
        </row>
        <row r="1294">
          <cell r="C1294" t="str">
            <v>589YT02</v>
          </cell>
          <cell r="D1294">
            <v>43022.17</v>
          </cell>
        </row>
        <row r="1295">
          <cell r="C1295" t="str">
            <v>426YT02</v>
          </cell>
          <cell r="D1295">
            <v>68659.320000000007</v>
          </cell>
        </row>
        <row r="1296">
          <cell r="C1296" t="str">
            <v>738YT02</v>
          </cell>
          <cell r="D1296">
            <v>16983</v>
          </cell>
        </row>
        <row r="1297">
          <cell r="C1297" t="str">
            <v>458YT02</v>
          </cell>
          <cell r="D1297">
            <v>20048.28</v>
          </cell>
        </row>
        <row r="1298">
          <cell r="C1298" t="str">
            <v>782YT02</v>
          </cell>
          <cell r="D1298">
            <v>66649.100000000006</v>
          </cell>
        </row>
        <row r="1299">
          <cell r="C1299" t="str">
            <v>784YT02</v>
          </cell>
          <cell r="D1299">
            <v>45402.51</v>
          </cell>
        </row>
        <row r="1300">
          <cell r="C1300" t="str">
            <v>748YT02</v>
          </cell>
          <cell r="D1300">
            <v>61403.95</v>
          </cell>
        </row>
        <row r="1301">
          <cell r="C1301" t="str">
            <v>754YT02</v>
          </cell>
          <cell r="D1301">
            <v>43311.28</v>
          </cell>
        </row>
        <row r="1302">
          <cell r="C1302" t="str">
            <v>764YT02</v>
          </cell>
          <cell r="D1302">
            <v>79542.13</v>
          </cell>
        </row>
        <row r="1303">
          <cell r="C1303" t="str">
            <v>282YN02</v>
          </cell>
          <cell r="D1303">
            <v>36871.78</v>
          </cell>
        </row>
        <row r="1304">
          <cell r="C1304" t="str">
            <v>769YT02</v>
          </cell>
          <cell r="D1304">
            <v>18179.38</v>
          </cell>
        </row>
        <row r="1305">
          <cell r="C1305" t="str">
            <v>419YT02</v>
          </cell>
          <cell r="D1305">
            <v>21542.07</v>
          </cell>
        </row>
        <row r="1306">
          <cell r="C1306" t="str">
            <v>549YT02</v>
          </cell>
          <cell r="D1306">
            <v>43727.4</v>
          </cell>
        </row>
        <row r="1307">
          <cell r="C1307" t="str">
            <v>794YT02</v>
          </cell>
          <cell r="D1307">
            <v>100230.01</v>
          </cell>
        </row>
        <row r="1308">
          <cell r="C1308" t="str">
            <v>456YT02</v>
          </cell>
          <cell r="D1308">
            <v>66649.100000000006</v>
          </cell>
        </row>
        <row r="1309">
          <cell r="C1309" t="str">
            <v>252YN02</v>
          </cell>
          <cell r="D1309">
            <v>42801.63</v>
          </cell>
        </row>
        <row r="1310">
          <cell r="C1310" t="str">
            <v>457YT02</v>
          </cell>
          <cell r="D1310">
            <v>41366.33</v>
          </cell>
        </row>
        <row r="1311">
          <cell r="C1311" t="str">
            <v>703YT02</v>
          </cell>
          <cell r="D1311">
            <v>66649.100000000006</v>
          </cell>
        </row>
        <row r="1312">
          <cell r="C1312" t="str">
            <v>479YT02</v>
          </cell>
          <cell r="D1312">
            <v>66649.100000000006</v>
          </cell>
        </row>
        <row r="1313">
          <cell r="C1313" t="str">
            <v>476YT02</v>
          </cell>
          <cell r="D1313">
            <v>47199.1</v>
          </cell>
        </row>
        <row r="1314">
          <cell r="C1314" t="str">
            <v>478YT02</v>
          </cell>
          <cell r="D1314">
            <v>63072.7</v>
          </cell>
        </row>
        <row r="1315">
          <cell r="C1315" t="str">
            <v>742YT02</v>
          </cell>
          <cell r="D1315">
            <v>41366.32</v>
          </cell>
        </row>
        <row r="1316">
          <cell r="C1316" t="str">
            <v>720YT02</v>
          </cell>
          <cell r="D1316">
            <v>66649.100000000006</v>
          </cell>
        </row>
        <row r="1317">
          <cell r="C1317" t="str">
            <v>768YT02</v>
          </cell>
          <cell r="D1317">
            <v>76193.919999999998</v>
          </cell>
        </row>
        <row r="1318">
          <cell r="C1318" t="str">
            <v>57TBZ02</v>
          </cell>
          <cell r="D1318">
            <v>3673.28</v>
          </cell>
        </row>
        <row r="1319">
          <cell r="C1319" t="str">
            <v>15TBZ02</v>
          </cell>
          <cell r="D1319">
            <v>1250</v>
          </cell>
        </row>
        <row r="1320">
          <cell r="C1320" t="str">
            <v>37TBZ02</v>
          </cell>
          <cell r="D1320">
            <v>0</v>
          </cell>
        </row>
        <row r="1321">
          <cell r="C1321" t="str">
            <v>69TBZ02</v>
          </cell>
          <cell r="D1321">
            <v>70654.23</v>
          </cell>
        </row>
        <row r="1322">
          <cell r="C1322" t="str">
            <v>12TBZ02</v>
          </cell>
          <cell r="D1322">
            <v>57048.17</v>
          </cell>
        </row>
        <row r="1323">
          <cell r="C1323" t="str">
            <v>БЕЗ HOMEPA</v>
          </cell>
          <cell r="D1323">
            <v>1950</v>
          </cell>
        </row>
        <row r="1324">
          <cell r="C1324" t="str">
            <v>БЕЗ HOMEPA</v>
          </cell>
          <cell r="D1324">
            <v>1625</v>
          </cell>
        </row>
        <row r="1325">
          <cell r="C1325" t="str">
            <v>326YP02</v>
          </cell>
          <cell r="D1325">
            <v>36264.22</v>
          </cell>
        </row>
        <row r="1326">
          <cell r="C1326" t="str">
            <v>324YP02</v>
          </cell>
          <cell r="D1326">
            <v>99155.82</v>
          </cell>
        </row>
        <row r="1327">
          <cell r="C1327" t="str">
            <v>401YP02</v>
          </cell>
          <cell r="D1327">
            <v>65186.080000000002</v>
          </cell>
        </row>
        <row r="1328">
          <cell r="C1328" t="str">
            <v>317YP02</v>
          </cell>
          <cell r="D1328">
            <v>43186.080000000002</v>
          </cell>
        </row>
        <row r="1329">
          <cell r="C1329" t="str">
            <v>A907AOD</v>
          </cell>
          <cell r="D1329">
            <v>169469.06</v>
          </cell>
        </row>
        <row r="1330">
          <cell r="C1330" t="str">
            <v>A904AOD</v>
          </cell>
          <cell r="D1330">
            <v>86089.29</v>
          </cell>
        </row>
        <row r="1331">
          <cell r="C1331" t="str">
            <v>A903AOD</v>
          </cell>
          <cell r="D1331">
            <v>334821.43</v>
          </cell>
        </row>
        <row r="1332">
          <cell r="C1332" t="str">
            <v>A908AOD</v>
          </cell>
          <cell r="D1332">
            <v>142932.87</v>
          </cell>
        </row>
        <row r="1333">
          <cell r="C1333" t="str">
            <v>A909AOD</v>
          </cell>
          <cell r="D1333">
            <v>90125.48</v>
          </cell>
        </row>
        <row r="1334">
          <cell r="C1334" t="str">
            <v>A938AOD</v>
          </cell>
          <cell r="D1334">
            <v>2959</v>
          </cell>
        </row>
        <row r="1335">
          <cell r="C1335" t="str">
            <v>A911AOD</v>
          </cell>
          <cell r="D1335">
            <v>0</v>
          </cell>
        </row>
        <row r="1336">
          <cell r="C1336" t="str">
            <v>A939AOD</v>
          </cell>
          <cell r="D1336">
            <v>148157.69</v>
          </cell>
        </row>
        <row r="1337">
          <cell r="C1337" t="str">
            <v>A910AOD</v>
          </cell>
          <cell r="D1337">
            <v>70961.279999999999</v>
          </cell>
        </row>
        <row r="1338">
          <cell r="C1338" t="str">
            <v>A905AOD</v>
          </cell>
          <cell r="D1338">
            <v>86089.29</v>
          </cell>
        </row>
        <row r="1339">
          <cell r="C1339" t="str">
            <v>A931AOD</v>
          </cell>
          <cell r="D1339">
            <v>47486</v>
          </cell>
        </row>
        <row r="1340">
          <cell r="C1340" t="str">
            <v>A906AOD</v>
          </cell>
          <cell r="D1340">
            <v>642</v>
          </cell>
        </row>
        <row r="1341">
          <cell r="C1341" t="str">
            <v>БЕЗ HOMEPA</v>
          </cell>
          <cell r="D1341">
            <v>2115</v>
          </cell>
        </row>
        <row r="1342">
          <cell r="C1342" t="str">
            <v>319YP02</v>
          </cell>
          <cell r="D1342">
            <v>86456.25</v>
          </cell>
        </row>
        <row r="1343">
          <cell r="C1343" t="str">
            <v>304YP02</v>
          </cell>
          <cell r="D1343">
            <v>35165.949999999997</v>
          </cell>
        </row>
        <row r="1344">
          <cell r="C1344" t="str">
            <v>325YP02</v>
          </cell>
          <cell r="D1344">
            <v>76870.8</v>
          </cell>
        </row>
        <row r="1345">
          <cell r="C1345" t="str">
            <v>440YP02</v>
          </cell>
          <cell r="D1345">
            <v>79401.100000000006</v>
          </cell>
        </row>
        <row r="1346">
          <cell r="C1346" t="str">
            <v>442YP02</v>
          </cell>
          <cell r="D1346">
            <v>62227.51</v>
          </cell>
        </row>
        <row r="1347">
          <cell r="C1347" t="str">
            <v>494YP02</v>
          </cell>
          <cell r="D1347">
            <v>126130.58</v>
          </cell>
        </row>
        <row r="1348">
          <cell r="C1348" t="str">
            <v>385YP02</v>
          </cell>
          <cell r="D1348">
            <v>105714.29</v>
          </cell>
        </row>
        <row r="1349">
          <cell r="C1349" t="str">
            <v>426YP02</v>
          </cell>
          <cell r="D1349">
            <v>117940.76</v>
          </cell>
        </row>
        <row r="1350">
          <cell r="C1350" t="str">
            <v>322YP02</v>
          </cell>
          <cell r="D1350">
            <v>73604.350000000006</v>
          </cell>
        </row>
        <row r="1351">
          <cell r="C1351" t="str">
            <v>308YP02</v>
          </cell>
          <cell r="D1351">
            <v>217749.09</v>
          </cell>
        </row>
        <row r="1352">
          <cell r="C1352" t="str">
            <v>338YP02</v>
          </cell>
          <cell r="D1352">
            <v>57713.07</v>
          </cell>
        </row>
        <row r="1353">
          <cell r="C1353" t="str">
            <v>429YP02</v>
          </cell>
          <cell r="D1353">
            <v>2247696.35</v>
          </cell>
        </row>
        <row r="1354">
          <cell r="C1354" t="str">
            <v>373YP02</v>
          </cell>
          <cell r="D1354">
            <v>50373.8</v>
          </cell>
        </row>
        <row r="1355">
          <cell r="C1355" t="str">
            <v>365YP02</v>
          </cell>
          <cell r="D1355">
            <v>232278.76</v>
          </cell>
        </row>
        <row r="1356">
          <cell r="C1356" t="str">
            <v>406YP02</v>
          </cell>
          <cell r="D1356">
            <v>4167</v>
          </cell>
        </row>
        <row r="1357">
          <cell r="C1357" t="str">
            <v>405YP02</v>
          </cell>
          <cell r="D1357">
            <v>147143.48000000001</v>
          </cell>
        </row>
        <row r="1358">
          <cell r="C1358" t="str">
            <v>345YP02</v>
          </cell>
          <cell r="D1358">
            <v>0</v>
          </cell>
        </row>
        <row r="1359">
          <cell r="C1359" t="str">
            <v>358YP02</v>
          </cell>
          <cell r="D1359">
            <v>147143.48000000001</v>
          </cell>
        </row>
        <row r="1360">
          <cell r="C1360" t="str">
            <v>336YP02</v>
          </cell>
          <cell r="D1360">
            <v>12074.5</v>
          </cell>
        </row>
        <row r="1361">
          <cell r="C1361" t="str">
            <v>341YP02</v>
          </cell>
          <cell r="D1361">
            <v>5967.18</v>
          </cell>
        </row>
        <row r="1362">
          <cell r="C1362" t="str">
            <v>279YP02</v>
          </cell>
          <cell r="D1362">
            <v>311949.09000000003</v>
          </cell>
        </row>
        <row r="1363">
          <cell r="C1363" t="str">
            <v>362YP02</v>
          </cell>
          <cell r="D1363">
            <v>57447.5</v>
          </cell>
        </row>
        <row r="1364">
          <cell r="C1364" t="str">
            <v>313YP02</v>
          </cell>
          <cell r="D1364">
            <v>78037.5</v>
          </cell>
        </row>
        <row r="1365">
          <cell r="C1365" t="str">
            <v>286YP02</v>
          </cell>
          <cell r="D1365">
            <v>138287.89000000001</v>
          </cell>
        </row>
        <row r="1366">
          <cell r="C1366" t="str">
            <v>377YP02</v>
          </cell>
          <cell r="D1366">
            <v>39698.94</v>
          </cell>
        </row>
        <row r="1367">
          <cell r="C1367" t="str">
            <v>316YP02</v>
          </cell>
          <cell r="D1367">
            <v>41066.94</v>
          </cell>
        </row>
        <row r="1368">
          <cell r="C1368" t="str">
            <v>375YP02</v>
          </cell>
          <cell r="D1368">
            <v>41066.94</v>
          </cell>
        </row>
        <row r="1369">
          <cell r="C1369" t="str">
            <v>307YP02</v>
          </cell>
          <cell r="D1369">
            <v>109176.19</v>
          </cell>
        </row>
        <row r="1370">
          <cell r="C1370" t="str">
            <v>309YP02</v>
          </cell>
          <cell r="D1370">
            <v>109176.19</v>
          </cell>
        </row>
        <row r="1371">
          <cell r="C1371" t="str">
            <v>357YP02</v>
          </cell>
          <cell r="D1371">
            <v>109176.19</v>
          </cell>
        </row>
        <row r="1372">
          <cell r="C1372" t="str">
            <v>441YP02</v>
          </cell>
          <cell r="D1372">
            <v>34437.339999999997</v>
          </cell>
        </row>
        <row r="1373">
          <cell r="C1373" t="str">
            <v>281YP02</v>
          </cell>
          <cell r="D1373">
            <v>30500</v>
          </cell>
        </row>
        <row r="1374">
          <cell r="C1374" t="str">
            <v>435YP02</v>
          </cell>
          <cell r="D1374">
            <v>25875</v>
          </cell>
        </row>
        <row r="1375">
          <cell r="C1375" t="str">
            <v>431YP02</v>
          </cell>
          <cell r="D1375">
            <v>65311.08</v>
          </cell>
        </row>
        <row r="1376">
          <cell r="C1376" t="str">
            <v>379YP02</v>
          </cell>
          <cell r="D1376">
            <v>65311.08</v>
          </cell>
        </row>
        <row r="1377">
          <cell r="C1377" t="str">
            <v>332YP02</v>
          </cell>
          <cell r="D1377">
            <v>23036.09</v>
          </cell>
        </row>
        <row r="1378">
          <cell r="C1378" t="str">
            <v>378YP02</v>
          </cell>
          <cell r="D1378">
            <v>25875</v>
          </cell>
        </row>
        <row r="1379">
          <cell r="C1379" t="str">
            <v>364YP02</v>
          </cell>
          <cell r="D1379">
            <v>31587.83</v>
          </cell>
        </row>
        <row r="1380">
          <cell r="C1380" t="str">
            <v>276YP02</v>
          </cell>
          <cell r="D1380">
            <v>103478.43</v>
          </cell>
        </row>
        <row r="1381">
          <cell r="C1381" t="str">
            <v>329YP02</v>
          </cell>
          <cell r="D1381">
            <v>24332.61</v>
          </cell>
        </row>
        <row r="1382">
          <cell r="C1382" t="str">
            <v>327YP02</v>
          </cell>
          <cell r="D1382">
            <v>36264.21</v>
          </cell>
        </row>
        <row r="1383">
          <cell r="C1383" t="str">
            <v>474YP02</v>
          </cell>
          <cell r="D1383">
            <v>35392.5</v>
          </cell>
        </row>
        <row r="1384">
          <cell r="C1384" t="str">
            <v>312YP02</v>
          </cell>
          <cell r="D1384">
            <v>41175</v>
          </cell>
        </row>
        <row r="1385">
          <cell r="C1385" t="str">
            <v>449YP02</v>
          </cell>
          <cell r="D1385">
            <v>41175</v>
          </cell>
        </row>
        <row r="1386">
          <cell r="C1386" t="str">
            <v>318YP02</v>
          </cell>
          <cell r="D1386">
            <v>64983.360000000001</v>
          </cell>
        </row>
        <row r="1387">
          <cell r="C1387" t="str">
            <v>470YP02</v>
          </cell>
          <cell r="D1387">
            <v>64564.73</v>
          </cell>
        </row>
        <row r="1388">
          <cell r="C1388" t="str">
            <v>303YP02</v>
          </cell>
          <cell r="D1388">
            <v>95513.25</v>
          </cell>
        </row>
        <row r="1389">
          <cell r="C1389" t="str">
            <v>311YP02</v>
          </cell>
          <cell r="D1389">
            <v>39698.94</v>
          </cell>
        </row>
        <row r="1390">
          <cell r="C1390" t="str">
            <v>390YP02</v>
          </cell>
          <cell r="D1390">
            <v>39698.94</v>
          </cell>
        </row>
        <row r="1391">
          <cell r="C1391" t="str">
            <v>443YP02</v>
          </cell>
          <cell r="D1391">
            <v>39698.94</v>
          </cell>
        </row>
        <row r="1392">
          <cell r="C1392" t="str">
            <v>417YP02</v>
          </cell>
          <cell r="D1392">
            <v>39698.94</v>
          </cell>
        </row>
        <row r="1393">
          <cell r="C1393" t="str">
            <v>340YP02</v>
          </cell>
          <cell r="D1393">
            <v>39698.94</v>
          </cell>
        </row>
        <row r="1394">
          <cell r="C1394" t="str">
            <v>448YP02</v>
          </cell>
          <cell r="D1394">
            <v>39698.94</v>
          </cell>
        </row>
        <row r="1395">
          <cell r="C1395" t="str">
            <v>421YP02</v>
          </cell>
          <cell r="D1395">
            <v>25875</v>
          </cell>
        </row>
        <row r="1396">
          <cell r="C1396" t="str">
            <v>350YP02</v>
          </cell>
          <cell r="D1396">
            <v>35887.5</v>
          </cell>
        </row>
        <row r="1397">
          <cell r="C1397" t="str">
            <v>430YP02</v>
          </cell>
          <cell r="D1397">
            <v>27254.18</v>
          </cell>
        </row>
        <row r="1398">
          <cell r="C1398" t="str">
            <v>305YP02</v>
          </cell>
          <cell r="D1398">
            <v>35575.629999999997</v>
          </cell>
        </row>
        <row r="1399">
          <cell r="C1399" t="str">
            <v>363YP02</v>
          </cell>
          <cell r="D1399">
            <v>53838.07</v>
          </cell>
        </row>
        <row r="1400">
          <cell r="C1400" t="str">
            <v>424YP02</v>
          </cell>
          <cell r="D1400">
            <v>53838.07</v>
          </cell>
        </row>
        <row r="1401">
          <cell r="C1401" t="str">
            <v>427YP02</v>
          </cell>
          <cell r="D1401">
            <v>36264.22</v>
          </cell>
        </row>
        <row r="1402">
          <cell r="C1402" t="str">
            <v>451YP02</v>
          </cell>
          <cell r="D1402">
            <v>36264.21</v>
          </cell>
        </row>
        <row r="1403">
          <cell r="C1403" t="str">
            <v>473YP02</v>
          </cell>
          <cell r="D1403">
            <v>29017.759999999998</v>
          </cell>
        </row>
        <row r="1404">
          <cell r="C1404" t="str">
            <v>447YP02</v>
          </cell>
          <cell r="D1404">
            <v>76193.919999999998</v>
          </cell>
        </row>
        <row r="1405">
          <cell r="C1405" t="str">
            <v>382YP02</v>
          </cell>
          <cell r="D1405">
            <v>45285.51</v>
          </cell>
        </row>
        <row r="1406">
          <cell r="C1406" t="str">
            <v>492YP02</v>
          </cell>
          <cell r="D1406">
            <v>36264.22</v>
          </cell>
        </row>
        <row r="1407">
          <cell r="C1407" t="str">
            <v>314YP02</v>
          </cell>
          <cell r="D1407">
            <v>45325</v>
          </cell>
        </row>
        <row r="1408">
          <cell r="C1408" t="str">
            <v>464YP02</v>
          </cell>
          <cell r="D1408">
            <v>118566.01</v>
          </cell>
        </row>
        <row r="1409">
          <cell r="C1409" t="str">
            <v>343YP02</v>
          </cell>
          <cell r="D1409">
            <v>116515.03</v>
          </cell>
        </row>
        <row r="1410">
          <cell r="C1410" t="str">
            <v>434YP02</v>
          </cell>
          <cell r="D1410">
            <v>116500</v>
          </cell>
        </row>
        <row r="1411">
          <cell r="C1411" t="str">
            <v>380YP02</v>
          </cell>
          <cell r="D1411">
            <v>110903.58</v>
          </cell>
        </row>
        <row r="1412">
          <cell r="C1412" t="str">
            <v>354YP02</v>
          </cell>
          <cell r="D1412">
            <v>39673.94</v>
          </cell>
        </row>
        <row r="1413">
          <cell r="C1413" t="str">
            <v>335YP02</v>
          </cell>
          <cell r="D1413">
            <v>116743.91</v>
          </cell>
        </row>
        <row r="1414">
          <cell r="C1414" t="str">
            <v>438YP02</v>
          </cell>
          <cell r="D1414">
            <v>76193.919999999998</v>
          </cell>
        </row>
        <row r="1415">
          <cell r="C1415" t="str">
            <v>439YP02</v>
          </cell>
          <cell r="D1415">
            <v>39673.94</v>
          </cell>
        </row>
        <row r="1416">
          <cell r="C1416" t="str">
            <v>436YP02</v>
          </cell>
          <cell r="D1416">
            <v>65311.08</v>
          </cell>
        </row>
        <row r="1417">
          <cell r="C1417" t="str">
            <v>437YP02</v>
          </cell>
          <cell r="D1417">
            <v>15176.25</v>
          </cell>
        </row>
        <row r="1418">
          <cell r="C1418" t="str">
            <v>488YP02</v>
          </cell>
          <cell r="D1418">
            <v>61403.94</v>
          </cell>
        </row>
        <row r="1419">
          <cell r="C1419" t="str">
            <v>355YP02</v>
          </cell>
          <cell r="D1419">
            <v>64564.73</v>
          </cell>
        </row>
        <row r="1420">
          <cell r="C1420" t="str">
            <v>399YP02</v>
          </cell>
          <cell r="D1420">
            <v>76193.919999999998</v>
          </cell>
        </row>
        <row r="1421">
          <cell r="C1421" t="str">
            <v>389YP02</v>
          </cell>
          <cell r="D1421">
            <v>72312.5</v>
          </cell>
        </row>
        <row r="1422">
          <cell r="C1422" t="str">
            <v>415YP02</v>
          </cell>
          <cell r="D1422">
            <v>57447.5</v>
          </cell>
        </row>
        <row r="1423">
          <cell r="C1423" t="str">
            <v>367YP02</v>
          </cell>
          <cell r="D1423">
            <v>112493.93</v>
          </cell>
        </row>
        <row r="1424">
          <cell r="C1424" t="str">
            <v>418YP02</v>
          </cell>
          <cell r="D1424">
            <v>65311.08</v>
          </cell>
        </row>
        <row r="1425">
          <cell r="C1425" t="str">
            <v>360YP02</v>
          </cell>
          <cell r="D1425">
            <v>116743.91</v>
          </cell>
        </row>
        <row r="1426">
          <cell r="C1426" t="str">
            <v>412YP02</v>
          </cell>
          <cell r="D1426">
            <v>49062.5</v>
          </cell>
        </row>
        <row r="1427">
          <cell r="C1427" t="str">
            <v>369YP02</v>
          </cell>
          <cell r="D1427">
            <v>93085.51</v>
          </cell>
        </row>
        <row r="1428">
          <cell r="C1428" t="str">
            <v>411YP02</v>
          </cell>
          <cell r="D1428">
            <v>76193.919999999998</v>
          </cell>
        </row>
        <row r="1429">
          <cell r="C1429" t="str">
            <v>413YP02</v>
          </cell>
          <cell r="D1429">
            <v>65186.080000000002</v>
          </cell>
        </row>
        <row r="1430">
          <cell r="C1430" t="str">
            <v>420YP02</v>
          </cell>
          <cell r="D1430">
            <v>40403.51</v>
          </cell>
        </row>
        <row r="1431">
          <cell r="C1431" t="str">
            <v>351YP02</v>
          </cell>
          <cell r="D1431">
            <v>61403.94</v>
          </cell>
        </row>
        <row r="1432">
          <cell r="C1432" t="str">
            <v>407YP02</v>
          </cell>
          <cell r="D1432">
            <v>116743.91</v>
          </cell>
        </row>
        <row r="1433">
          <cell r="C1433" t="str">
            <v>321YP02</v>
          </cell>
          <cell r="D1433">
            <v>61232.76</v>
          </cell>
        </row>
        <row r="1434">
          <cell r="C1434" t="str">
            <v>409YP02</v>
          </cell>
          <cell r="D1434">
            <v>61232.76</v>
          </cell>
        </row>
        <row r="1435">
          <cell r="C1435" t="str">
            <v>330YP02</v>
          </cell>
          <cell r="D1435">
            <v>62752.84</v>
          </cell>
        </row>
        <row r="1436">
          <cell r="C1436" t="str">
            <v>370YP02</v>
          </cell>
          <cell r="D1436">
            <v>78508.539999999994</v>
          </cell>
        </row>
        <row r="1437">
          <cell r="C1437" t="str">
            <v>404YP02</v>
          </cell>
          <cell r="D1437">
            <v>29923.94</v>
          </cell>
        </row>
        <row r="1438">
          <cell r="C1438" t="str">
            <v>348YP02</v>
          </cell>
          <cell r="D1438">
            <v>65186.080000000002</v>
          </cell>
        </row>
        <row r="1439">
          <cell r="C1439" t="str">
            <v>408YP02</v>
          </cell>
          <cell r="D1439">
            <v>45285.51</v>
          </cell>
        </row>
        <row r="1440">
          <cell r="C1440" t="str">
            <v>414YP02</v>
          </cell>
          <cell r="D1440">
            <v>65186.080000000002</v>
          </cell>
        </row>
        <row r="1441">
          <cell r="C1441" t="str">
            <v>339YP02</v>
          </cell>
          <cell r="D1441">
            <v>36264.22</v>
          </cell>
        </row>
        <row r="1442">
          <cell r="C1442" t="str">
            <v>359YP02</v>
          </cell>
          <cell r="D1442">
            <v>43186.080000000002</v>
          </cell>
        </row>
        <row r="1443">
          <cell r="C1443" t="str">
            <v>387YP02</v>
          </cell>
          <cell r="D1443">
            <v>76193.919999999998</v>
          </cell>
        </row>
        <row r="1444">
          <cell r="C1444" t="str">
            <v>386YP02</v>
          </cell>
          <cell r="D1444">
            <v>35392.5</v>
          </cell>
        </row>
        <row r="1445">
          <cell r="C1445" t="str">
            <v>485YP02</v>
          </cell>
          <cell r="D1445">
            <v>37721.56</v>
          </cell>
        </row>
        <row r="1446">
          <cell r="C1446" t="str">
            <v>381YP02</v>
          </cell>
          <cell r="D1446">
            <v>36264.22</v>
          </cell>
        </row>
        <row r="1447">
          <cell r="C1447" t="str">
            <v>395YP02</v>
          </cell>
          <cell r="D1447">
            <v>29923.94</v>
          </cell>
        </row>
        <row r="1448">
          <cell r="C1448" t="str">
            <v>368YP02</v>
          </cell>
          <cell r="D1448">
            <v>65186.080000000002</v>
          </cell>
        </row>
        <row r="1449">
          <cell r="C1449" t="str">
            <v>391YP02</v>
          </cell>
          <cell r="D1449">
            <v>45285.51</v>
          </cell>
        </row>
        <row r="1450">
          <cell r="C1450" t="str">
            <v>334YP02</v>
          </cell>
          <cell r="D1450">
            <v>41066.94</v>
          </cell>
        </row>
        <row r="1451">
          <cell r="C1451" t="str">
            <v>353YP02</v>
          </cell>
          <cell r="D1451">
            <v>61232.76</v>
          </cell>
        </row>
        <row r="1452">
          <cell r="C1452" t="str">
            <v>402YP02</v>
          </cell>
          <cell r="D1452">
            <v>62752.84</v>
          </cell>
        </row>
        <row r="1453">
          <cell r="C1453" t="str">
            <v>398YP02</v>
          </cell>
          <cell r="D1453">
            <v>76193.919999999998</v>
          </cell>
        </row>
        <row r="1454">
          <cell r="C1454" t="str">
            <v>310YP02</v>
          </cell>
          <cell r="D1454">
            <v>65311.08</v>
          </cell>
        </row>
        <row r="1455">
          <cell r="C1455" t="str">
            <v>374YP02</v>
          </cell>
          <cell r="D1455">
            <v>33698.74</v>
          </cell>
        </row>
        <row r="1456">
          <cell r="C1456" t="str">
            <v>366YP02</v>
          </cell>
          <cell r="D1456">
            <v>112493.93</v>
          </cell>
        </row>
        <row r="1457">
          <cell r="C1457" t="str">
            <v>397YP02</v>
          </cell>
          <cell r="D1457">
            <v>65311.08</v>
          </cell>
        </row>
        <row r="1458">
          <cell r="C1458" t="str">
            <v>283YP02</v>
          </cell>
          <cell r="D1458">
            <v>65186.080000000002</v>
          </cell>
        </row>
        <row r="1459">
          <cell r="C1459" t="str">
            <v>410YP02</v>
          </cell>
          <cell r="D1459">
            <v>43186.080000000002</v>
          </cell>
        </row>
        <row r="1460">
          <cell r="C1460" t="str">
            <v>337YP02</v>
          </cell>
          <cell r="D1460">
            <v>65311.08</v>
          </cell>
        </row>
        <row r="1461">
          <cell r="C1461" t="str">
            <v>349YP02</v>
          </cell>
          <cell r="D1461">
            <v>40403.51</v>
          </cell>
        </row>
        <row r="1462">
          <cell r="C1462" t="str">
            <v>455YP02</v>
          </cell>
          <cell r="D1462">
            <v>43186.080000000002</v>
          </cell>
        </row>
        <row r="1463">
          <cell r="C1463" t="str">
            <v>342YP02</v>
          </cell>
          <cell r="D1463">
            <v>64564.73</v>
          </cell>
        </row>
        <row r="1464">
          <cell r="C1464" t="str">
            <v>394YP02</v>
          </cell>
          <cell r="D1464">
            <v>61403.94</v>
          </cell>
        </row>
        <row r="1465">
          <cell r="C1465" t="str">
            <v>323YP02</v>
          </cell>
          <cell r="D1465">
            <v>102587.04</v>
          </cell>
        </row>
        <row r="1466">
          <cell r="C1466" t="str">
            <v>416YP02</v>
          </cell>
          <cell r="D1466">
            <v>76193.919999999998</v>
          </cell>
        </row>
        <row r="1467">
          <cell r="C1467" t="str">
            <v>484YP02</v>
          </cell>
          <cell r="D1467">
            <v>64564.73</v>
          </cell>
        </row>
        <row r="1468">
          <cell r="C1468" t="str">
            <v>328YP02</v>
          </cell>
          <cell r="D1468">
            <v>45285.51</v>
          </cell>
        </row>
        <row r="1469">
          <cell r="C1469" t="str">
            <v>382YT02</v>
          </cell>
          <cell r="D1469">
            <v>66649.100000000006</v>
          </cell>
        </row>
        <row r="1470">
          <cell r="C1470" t="str">
            <v>383YP02</v>
          </cell>
          <cell r="D1470">
            <v>425057.17</v>
          </cell>
        </row>
        <row r="1471">
          <cell r="C1471" t="str">
            <v>423YP02</v>
          </cell>
          <cell r="D1471">
            <v>622334.81000000006</v>
          </cell>
        </row>
        <row r="1472">
          <cell r="C1472" t="str">
            <v>376YP02</v>
          </cell>
          <cell r="D1472">
            <v>622334.81000000006</v>
          </cell>
        </row>
        <row r="1473">
          <cell r="C1473" t="str">
            <v>556YT02</v>
          </cell>
          <cell r="D1473">
            <v>76193.919999999998</v>
          </cell>
        </row>
        <row r="1474">
          <cell r="C1474" t="str">
            <v>472YT02</v>
          </cell>
          <cell r="D1474">
            <v>20048.28</v>
          </cell>
        </row>
        <row r="1475">
          <cell r="C1475" t="str">
            <v>451YT02</v>
          </cell>
          <cell r="D1475">
            <v>21542.07</v>
          </cell>
        </row>
        <row r="1476">
          <cell r="C1476" t="str">
            <v>785YT02</v>
          </cell>
          <cell r="D1476">
            <v>43727.4</v>
          </cell>
        </row>
        <row r="1477">
          <cell r="C1477" t="str">
            <v>461YT02</v>
          </cell>
          <cell r="D1477">
            <v>57186.1</v>
          </cell>
        </row>
        <row r="1478">
          <cell r="C1478" t="str">
            <v>473YT02</v>
          </cell>
          <cell r="D1478">
            <v>47199.1</v>
          </cell>
        </row>
        <row r="1479">
          <cell r="C1479" t="str">
            <v>AFDA036</v>
          </cell>
          <cell r="D1479">
            <v>11250</v>
          </cell>
        </row>
        <row r="1480">
          <cell r="C1480" t="str">
            <v>60PBZ02</v>
          </cell>
          <cell r="D1480">
            <v>11250</v>
          </cell>
        </row>
        <row r="1481">
          <cell r="C1481" t="str">
            <v>06PBZ02</v>
          </cell>
          <cell r="D1481">
            <v>11250</v>
          </cell>
        </row>
        <row r="1482">
          <cell r="C1482" t="str">
            <v>11PBZ02</v>
          </cell>
          <cell r="D1482">
            <v>11250</v>
          </cell>
        </row>
        <row r="1483">
          <cell r="C1483" t="str">
            <v>54PBZ02</v>
          </cell>
          <cell r="D1483">
            <v>11250</v>
          </cell>
        </row>
        <row r="1484">
          <cell r="C1484" t="str">
            <v>AFDA039</v>
          </cell>
          <cell r="D1484">
            <v>11250</v>
          </cell>
        </row>
        <row r="1485">
          <cell r="C1485" t="str">
            <v>554YT02</v>
          </cell>
          <cell r="D1485">
            <v>774902.9</v>
          </cell>
        </row>
        <row r="1486">
          <cell r="C1486" t="str">
            <v>522YT02</v>
          </cell>
          <cell r="D1486">
            <v>774902.9</v>
          </cell>
        </row>
        <row r="1487">
          <cell r="C1487" t="str">
            <v>599YT02</v>
          </cell>
          <cell r="D1487">
            <v>774902.9</v>
          </cell>
        </row>
        <row r="1488">
          <cell r="C1488" t="str">
            <v>292YP02</v>
          </cell>
          <cell r="D1488">
            <v>774902.9</v>
          </cell>
        </row>
        <row r="1489">
          <cell r="C1489" t="str">
            <v>282YP02</v>
          </cell>
          <cell r="D1489">
            <v>774902.9</v>
          </cell>
        </row>
        <row r="1490">
          <cell r="C1490" t="str">
            <v>37PBZ02</v>
          </cell>
          <cell r="D1490">
            <v>11250</v>
          </cell>
        </row>
        <row r="1491">
          <cell r="C1491" t="str">
            <v>46PBZ02</v>
          </cell>
          <cell r="D1491">
            <v>11250</v>
          </cell>
        </row>
        <row r="1492">
          <cell r="C1492" t="str">
            <v>39PBZ02</v>
          </cell>
          <cell r="D1492">
            <v>11250</v>
          </cell>
        </row>
        <row r="1493">
          <cell r="C1493" t="str">
            <v>38PBZ02</v>
          </cell>
          <cell r="D1493">
            <v>11250</v>
          </cell>
        </row>
        <row r="1494">
          <cell r="C1494" t="str">
            <v>34PBZ02</v>
          </cell>
          <cell r="D1494">
            <v>11250</v>
          </cell>
        </row>
        <row r="1495">
          <cell r="C1495" t="str">
            <v>41PBZ02</v>
          </cell>
          <cell r="D1495">
            <v>11250</v>
          </cell>
        </row>
        <row r="1496">
          <cell r="C1496" t="str">
            <v>49PBZ02</v>
          </cell>
          <cell r="D1496">
            <v>11250</v>
          </cell>
        </row>
        <row r="1497">
          <cell r="C1497" t="str">
            <v>53PBZ02</v>
          </cell>
          <cell r="D1497">
            <v>9975</v>
          </cell>
        </row>
        <row r="1498">
          <cell r="C1498" t="str">
            <v>51PBZ02</v>
          </cell>
          <cell r="D1498">
            <v>9975</v>
          </cell>
        </row>
        <row r="1499">
          <cell r="C1499" t="str">
            <v>253YN02</v>
          </cell>
          <cell r="D1499">
            <v>1762350</v>
          </cell>
        </row>
        <row r="1500">
          <cell r="C1500" t="str">
            <v>263YN02</v>
          </cell>
          <cell r="D1500">
            <v>1762350</v>
          </cell>
        </row>
        <row r="1501">
          <cell r="C1501" t="str">
            <v>261YN02</v>
          </cell>
          <cell r="D1501">
            <v>1762350</v>
          </cell>
        </row>
        <row r="1502">
          <cell r="C1502" t="str">
            <v>291YN02</v>
          </cell>
          <cell r="D1502">
            <v>1762350</v>
          </cell>
        </row>
        <row r="1503">
          <cell r="C1503" t="str">
            <v>273YN02</v>
          </cell>
          <cell r="D1503">
            <v>1762350</v>
          </cell>
        </row>
        <row r="1504">
          <cell r="C1504" t="str">
            <v>271YN02</v>
          </cell>
          <cell r="D1504">
            <v>1762350</v>
          </cell>
        </row>
        <row r="1505">
          <cell r="C1505" t="str">
            <v>251YN02</v>
          </cell>
          <cell r="D1505">
            <v>1762350</v>
          </cell>
        </row>
        <row r="1506">
          <cell r="C1506" t="str">
            <v>452YP02</v>
          </cell>
          <cell r="D1506">
            <v>1822800</v>
          </cell>
        </row>
        <row r="1507">
          <cell r="C1507" t="str">
            <v>453YP02</v>
          </cell>
          <cell r="D1507">
            <v>1822800</v>
          </cell>
        </row>
        <row r="1508">
          <cell r="C1508" t="str">
            <v>457YP02</v>
          </cell>
          <cell r="D1508">
            <v>1822800</v>
          </cell>
        </row>
        <row r="1509">
          <cell r="C1509" t="str">
            <v>458YP02</v>
          </cell>
          <cell r="D1509">
            <v>1822800</v>
          </cell>
        </row>
        <row r="1510">
          <cell r="C1510" t="str">
            <v>461YP02</v>
          </cell>
          <cell r="D1510">
            <v>1822800</v>
          </cell>
        </row>
        <row r="1511">
          <cell r="C1511" t="str">
            <v>361YP02</v>
          </cell>
          <cell r="D1511">
            <v>43186.080000000002</v>
          </cell>
        </row>
        <row r="1512">
          <cell r="C1512" t="str">
            <v>302YP02</v>
          </cell>
          <cell r="D1512">
            <v>39673.94</v>
          </cell>
        </row>
        <row r="1513">
          <cell r="C1513" t="str">
            <v>356YP02</v>
          </cell>
          <cell r="D1513">
            <v>39673.94</v>
          </cell>
        </row>
        <row r="1514">
          <cell r="C1514" t="str">
            <v>371YP02</v>
          </cell>
          <cell r="D1514">
            <v>35887.5</v>
          </cell>
        </row>
        <row r="1515">
          <cell r="C1515" t="str">
            <v>344YP02</v>
          </cell>
          <cell r="D1515">
            <v>31587.84</v>
          </cell>
        </row>
        <row r="1516">
          <cell r="C1516" t="str">
            <v>388YP02</v>
          </cell>
          <cell r="D1516">
            <v>43250</v>
          </cell>
        </row>
        <row r="1517">
          <cell r="C1517" t="str">
            <v>187YT10</v>
          </cell>
          <cell r="D1517">
            <v>18179.38</v>
          </cell>
        </row>
        <row r="1518">
          <cell r="C1518" t="str">
            <v>БЕЗ HOMEPA</v>
          </cell>
          <cell r="D1518">
            <v>63548.04</v>
          </cell>
        </row>
        <row r="1519">
          <cell r="C1519" t="str">
            <v>БЕЗ HOMEPA</v>
          </cell>
          <cell r="D1519">
            <v>63548.05</v>
          </cell>
        </row>
        <row r="1520">
          <cell r="C1520" t="str">
            <v>БЕЗ HOMEPA</v>
          </cell>
          <cell r="D1520">
            <v>5200</v>
          </cell>
        </row>
        <row r="1521">
          <cell r="C1521" t="str">
            <v>БЕЗ HOMEPA</v>
          </cell>
          <cell r="D1521">
            <v>7812.5</v>
          </cell>
        </row>
        <row r="1522">
          <cell r="C1522" t="str">
            <v>55PBZ02</v>
          </cell>
          <cell r="D1522">
            <v>27826.48</v>
          </cell>
        </row>
        <row r="1523">
          <cell r="C1523" t="str">
            <v>AFDA037</v>
          </cell>
          <cell r="D1523">
            <v>250</v>
          </cell>
        </row>
        <row r="1524">
          <cell r="C1524" t="str">
            <v>БЕЗ HOMEPA</v>
          </cell>
          <cell r="D1524">
            <v>2500</v>
          </cell>
        </row>
        <row r="1525">
          <cell r="C1525" t="str">
            <v>AFDA038</v>
          </cell>
          <cell r="D1525">
            <v>0</v>
          </cell>
        </row>
        <row r="1526">
          <cell r="C1526" t="str">
            <v>AFDA624</v>
          </cell>
          <cell r="D1526">
            <v>250.02</v>
          </cell>
        </row>
        <row r="1527">
          <cell r="C1527" t="str">
            <v>БЕЗ HOMEPA</v>
          </cell>
          <cell r="D1527">
            <v>0</v>
          </cell>
        </row>
        <row r="1528">
          <cell r="C1528" t="str">
            <v>AFDA058</v>
          </cell>
          <cell r="D1528">
            <v>1750</v>
          </cell>
        </row>
        <row r="1529">
          <cell r="C1529" t="str">
            <v>43PBZ02</v>
          </cell>
          <cell r="D1529">
            <v>1750</v>
          </cell>
        </row>
        <row r="1530">
          <cell r="C1530" t="str">
            <v>36PBZ02</v>
          </cell>
          <cell r="D1530">
            <v>17000.11</v>
          </cell>
        </row>
        <row r="1531">
          <cell r="C1531" t="str">
            <v>A914AOD</v>
          </cell>
          <cell r="D1531">
            <v>187883.34</v>
          </cell>
        </row>
        <row r="1532">
          <cell r="C1532" t="str">
            <v>AFDA035</v>
          </cell>
          <cell r="D1532">
            <v>583</v>
          </cell>
        </row>
        <row r="1533">
          <cell r="C1533" t="str">
            <v>398YE02</v>
          </cell>
          <cell r="D1533">
            <v>65125</v>
          </cell>
        </row>
        <row r="1534">
          <cell r="C1534" t="str">
            <v>371YE02</v>
          </cell>
          <cell r="D1534">
            <v>75950</v>
          </cell>
        </row>
        <row r="1535">
          <cell r="C1535" t="str">
            <v>312YZ02</v>
          </cell>
          <cell r="D1535">
            <v>43399.199999999997</v>
          </cell>
        </row>
        <row r="1536">
          <cell r="C1536" t="str">
            <v>374YZ02</v>
          </cell>
          <cell r="D1536">
            <v>43399.199999999997</v>
          </cell>
        </row>
        <row r="1537">
          <cell r="C1537" t="str">
            <v>375YZ02</v>
          </cell>
          <cell r="D1537">
            <v>42649.2</v>
          </cell>
        </row>
        <row r="1538">
          <cell r="C1538" t="str">
            <v>373YZ02</v>
          </cell>
          <cell r="D1538">
            <v>102579</v>
          </cell>
        </row>
        <row r="1539">
          <cell r="C1539" t="str">
            <v>964DF02</v>
          </cell>
          <cell r="D1539">
            <v>0</v>
          </cell>
        </row>
        <row r="1540">
          <cell r="C1540" t="str">
            <v>390YZ02</v>
          </cell>
          <cell r="D1540">
            <v>39750</v>
          </cell>
        </row>
        <row r="1541">
          <cell r="C1541" t="str">
            <v>410YZ02</v>
          </cell>
          <cell r="D1541">
            <v>39750</v>
          </cell>
        </row>
        <row r="1542">
          <cell r="C1542" t="str">
            <v>454YZ02</v>
          </cell>
          <cell r="D1542">
            <v>43922.35</v>
          </cell>
        </row>
        <row r="1543">
          <cell r="C1543" t="str">
            <v>304YZ02</v>
          </cell>
          <cell r="D1543">
            <v>43922.35</v>
          </cell>
        </row>
        <row r="1544">
          <cell r="C1544" t="str">
            <v>372YZ02</v>
          </cell>
          <cell r="D1544">
            <v>43922.35</v>
          </cell>
        </row>
        <row r="1545">
          <cell r="C1545" t="str">
            <v>338YZ02</v>
          </cell>
          <cell r="D1545">
            <v>43922.35</v>
          </cell>
        </row>
        <row r="1546">
          <cell r="C1546" t="str">
            <v>354YZ02</v>
          </cell>
          <cell r="D1546">
            <v>43922.35</v>
          </cell>
        </row>
        <row r="1547">
          <cell r="C1547" t="str">
            <v>363YZ02</v>
          </cell>
          <cell r="D1547">
            <v>102579</v>
          </cell>
        </row>
        <row r="1548">
          <cell r="C1548" t="str">
            <v>110YZ02</v>
          </cell>
          <cell r="D1548">
            <v>105724</v>
          </cell>
        </row>
        <row r="1549">
          <cell r="C1549" t="str">
            <v>397YZ02</v>
          </cell>
          <cell r="D1549">
            <v>34209.21</v>
          </cell>
        </row>
        <row r="1550">
          <cell r="C1550" t="str">
            <v>379YZ02</v>
          </cell>
          <cell r="D1550">
            <v>34209.22</v>
          </cell>
        </row>
        <row r="1551">
          <cell r="C1551" t="str">
            <v>394YZ02</v>
          </cell>
          <cell r="D1551">
            <v>22770</v>
          </cell>
        </row>
        <row r="1552">
          <cell r="C1552" t="str">
            <v>963DF02</v>
          </cell>
          <cell r="D1552">
            <v>22770</v>
          </cell>
        </row>
        <row r="1553">
          <cell r="C1553" t="str">
            <v>464YZ02</v>
          </cell>
          <cell r="D1553">
            <v>25412.5</v>
          </cell>
        </row>
        <row r="1554">
          <cell r="C1554" t="str">
            <v>475YZ02</v>
          </cell>
          <cell r="D1554">
            <v>25412.5</v>
          </cell>
        </row>
        <row r="1555">
          <cell r="C1555" t="str">
            <v>318YZ02</v>
          </cell>
          <cell r="D1555">
            <v>19625</v>
          </cell>
        </row>
        <row r="1556">
          <cell r="C1556" t="str">
            <v>479YZ02</v>
          </cell>
          <cell r="D1556">
            <v>19625</v>
          </cell>
        </row>
        <row r="1557">
          <cell r="C1557" t="str">
            <v>415YZ02</v>
          </cell>
          <cell r="D1557">
            <v>22295</v>
          </cell>
        </row>
        <row r="1558">
          <cell r="C1558" t="str">
            <v>367YZ02</v>
          </cell>
          <cell r="D1558">
            <v>29059.21</v>
          </cell>
        </row>
        <row r="1559">
          <cell r="C1559" t="str">
            <v>361YZ02</v>
          </cell>
          <cell r="D1559">
            <v>29059.22</v>
          </cell>
        </row>
        <row r="1560">
          <cell r="C1560" t="str">
            <v>368YZ02</v>
          </cell>
          <cell r="D1560">
            <v>29059.21</v>
          </cell>
        </row>
        <row r="1561">
          <cell r="C1561" t="str">
            <v>323YZ02</v>
          </cell>
          <cell r="D1561">
            <v>39924.199999999997</v>
          </cell>
        </row>
        <row r="1562">
          <cell r="C1562" t="str">
            <v>121YZ02</v>
          </cell>
          <cell r="D1562">
            <v>39500</v>
          </cell>
        </row>
        <row r="1563">
          <cell r="C1563" t="str">
            <v>305YZ02</v>
          </cell>
          <cell r="D1563">
            <v>49371.26</v>
          </cell>
        </row>
        <row r="1564">
          <cell r="C1564" t="str">
            <v>322YZ02</v>
          </cell>
          <cell r="D1564">
            <v>39525</v>
          </cell>
        </row>
        <row r="1565">
          <cell r="C1565" t="str">
            <v>353YZ02</v>
          </cell>
          <cell r="D1565">
            <v>39525</v>
          </cell>
        </row>
        <row r="1566">
          <cell r="C1566" t="str">
            <v>184YZ02</v>
          </cell>
          <cell r="D1566">
            <v>39525</v>
          </cell>
        </row>
        <row r="1567">
          <cell r="C1567" t="str">
            <v>142YZ02</v>
          </cell>
          <cell r="D1567">
            <v>39525</v>
          </cell>
        </row>
        <row r="1568">
          <cell r="C1568" t="str">
            <v>137YZ02</v>
          </cell>
          <cell r="D1568">
            <v>39525</v>
          </cell>
        </row>
        <row r="1569">
          <cell r="C1569" t="str">
            <v>145YZ02</v>
          </cell>
          <cell r="D1569">
            <v>37500</v>
          </cell>
        </row>
        <row r="1570">
          <cell r="C1570" t="str">
            <v>362YZ02</v>
          </cell>
          <cell r="D1570">
            <v>39500</v>
          </cell>
        </row>
        <row r="1571">
          <cell r="C1571" t="str">
            <v>408YZ02</v>
          </cell>
          <cell r="D1571">
            <v>41180.629999999997</v>
          </cell>
        </row>
        <row r="1572">
          <cell r="C1572" t="str">
            <v>395YZ02</v>
          </cell>
          <cell r="D1572">
            <v>41180.629999999997</v>
          </cell>
        </row>
        <row r="1573">
          <cell r="C1573" t="str">
            <v>389YZ02</v>
          </cell>
          <cell r="D1573">
            <v>41180.629999999997</v>
          </cell>
        </row>
        <row r="1574">
          <cell r="C1574" t="str">
            <v>365YZ02</v>
          </cell>
          <cell r="D1574">
            <v>150000</v>
          </cell>
        </row>
        <row r="1575">
          <cell r="C1575" t="str">
            <v>456YZ02</v>
          </cell>
          <cell r="D1575">
            <v>21197.65</v>
          </cell>
        </row>
        <row r="1576">
          <cell r="C1576" t="str">
            <v>387YZ02</v>
          </cell>
          <cell r="D1576">
            <v>120840.76</v>
          </cell>
        </row>
        <row r="1577">
          <cell r="C1577" t="str">
            <v>422YZ02</v>
          </cell>
          <cell r="D1577">
            <v>120840.76</v>
          </cell>
        </row>
        <row r="1578">
          <cell r="C1578" t="str">
            <v>355YZ02</v>
          </cell>
          <cell r="D1578">
            <v>120840.76</v>
          </cell>
        </row>
        <row r="1579">
          <cell r="C1579" t="str">
            <v>311YZ02</v>
          </cell>
          <cell r="D1579">
            <v>64399.16</v>
          </cell>
        </row>
        <row r="1580">
          <cell r="C1580" t="str">
            <v>319YZ02</v>
          </cell>
          <cell r="D1580">
            <v>43543.64</v>
          </cell>
        </row>
        <row r="1581">
          <cell r="C1581" t="str">
            <v>358YZ02</v>
          </cell>
          <cell r="D1581">
            <v>76759.649999999994</v>
          </cell>
        </row>
        <row r="1582">
          <cell r="C1582" t="str">
            <v>405YZ02</v>
          </cell>
          <cell r="D1582">
            <v>76759.649999999994</v>
          </cell>
        </row>
        <row r="1583">
          <cell r="C1583" t="str">
            <v>393YZ02</v>
          </cell>
          <cell r="D1583">
            <v>57500</v>
          </cell>
        </row>
        <row r="1584">
          <cell r="C1584" t="str">
            <v>483YZ02</v>
          </cell>
          <cell r="D1584">
            <v>13905.8</v>
          </cell>
        </row>
        <row r="1585">
          <cell r="C1585" t="str">
            <v>364YZ02</v>
          </cell>
          <cell r="D1585">
            <v>218993.48</v>
          </cell>
        </row>
        <row r="1586">
          <cell r="C1586" t="str">
            <v>377YZ02</v>
          </cell>
          <cell r="D1586">
            <v>58850.66</v>
          </cell>
        </row>
        <row r="1587">
          <cell r="C1587" t="str">
            <v>5204864YZ02</v>
          </cell>
          <cell r="D1587">
            <v>5.13</v>
          </cell>
        </row>
        <row r="1588">
          <cell r="C1588" t="str">
            <v>349YZ02</v>
          </cell>
          <cell r="D1588">
            <v>5750.48</v>
          </cell>
        </row>
        <row r="1589">
          <cell r="C1589" t="str">
            <v>382YZ02</v>
          </cell>
          <cell r="D1589">
            <v>17850</v>
          </cell>
        </row>
        <row r="1590">
          <cell r="C1590" t="str">
            <v>452YZ02</v>
          </cell>
          <cell r="D1590">
            <v>19317.38</v>
          </cell>
        </row>
        <row r="1591">
          <cell r="C1591" t="str">
            <v>356YZ02</v>
          </cell>
          <cell r="D1591">
            <v>76720.83</v>
          </cell>
        </row>
        <row r="1592">
          <cell r="C1592" t="str">
            <v>370YZ02</v>
          </cell>
          <cell r="D1592">
            <v>87088</v>
          </cell>
        </row>
        <row r="1593">
          <cell r="C1593" t="str">
            <v>467YZ02</v>
          </cell>
          <cell r="D1593">
            <v>24521.74</v>
          </cell>
        </row>
        <row r="1594">
          <cell r="C1594" t="str">
            <v>465YZ02</v>
          </cell>
          <cell r="D1594">
            <v>40403.51</v>
          </cell>
        </row>
        <row r="1595">
          <cell r="C1595" t="str">
            <v>468yz02</v>
          </cell>
          <cell r="D1595">
            <v>29017.759999999998</v>
          </cell>
        </row>
        <row r="1596">
          <cell r="C1596" t="str">
            <v>351YZ02</v>
          </cell>
          <cell r="D1596">
            <v>35941.300000000003</v>
          </cell>
        </row>
        <row r="1597">
          <cell r="C1597" t="str">
            <v>302YZ02</v>
          </cell>
          <cell r="D1597">
            <v>33698.730000000003</v>
          </cell>
        </row>
        <row r="1598">
          <cell r="C1598" t="str">
            <v>458YZ02</v>
          </cell>
          <cell r="D1598">
            <v>43086.33</v>
          </cell>
        </row>
        <row r="1599">
          <cell r="C1599" t="str">
            <v>862YZ02</v>
          </cell>
          <cell r="D1599">
            <v>43086.32</v>
          </cell>
        </row>
        <row r="1600">
          <cell r="C1600" t="str">
            <v>466YZ02</v>
          </cell>
          <cell r="D1600">
            <v>35941.300000000003</v>
          </cell>
        </row>
        <row r="1601">
          <cell r="C1601" t="str">
            <v>108YZ02</v>
          </cell>
          <cell r="D1601">
            <v>61230</v>
          </cell>
        </row>
        <row r="1602">
          <cell r="C1602" t="str">
            <v>192YZ02</v>
          </cell>
          <cell r="D1602">
            <v>61230</v>
          </cell>
        </row>
        <row r="1603">
          <cell r="C1603" t="str">
            <v>132YZ02</v>
          </cell>
          <cell r="D1603">
            <v>61230</v>
          </cell>
        </row>
        <row r="1604">
          <cell r="C1604" t="str">
            <v>352YZ02</v>
          </cell>
          <cell r="D1604">
            <v>64873.49</v>
          </cell>
        </row>
        <row r="1605">
          <cell r="C1605" t="str">
            <v>463YZ02</v>
          </cell>
          <cell r="D1605">
            <v>64873.49</v>
          </cell>
        </row>
        <row r="1606">
          <cell r="C1606" t="str">
            <v>341YZ02</v>
          </cell>
          <cell r="D1606">
            <v>64873.49</v>
          </cell>
        </row>
        <row r="1607">
          <cell r="C1607" t="str">
            <v>336YZ02</v>
          </cell>
          <cell r="D1607">
            <v>27659.26</v>
          </cell>
        </row>
        <row r="1608">
          <cell r="C1608" t="str">
            <v>347YZ02</v>
          </cell>
          <cell r="D1608">
            <v>27659.26</v>
          </cell>
        </row>
        <row r="1609">
          <cell r="C1609" t="str">
            <v>193YZ02</v>
          </cell>
          <cell r="D1609">
            <v>75950</v>
          </cell>
        </row>
        <row r="1610">
          <cell r="C1610" t="str">
            <v>176YZ02</v>
          </cell>
          <cell r="D1610">
            <v>75950</v>
          </cell>
        </row>
        <row r="1611">
          <cell r="C1611" t="str">
            <v>115YZ02</v>
          </cell>
          <cell r="D1611">
            <v>75950</v>
          </cell>
        </row>
        <row r="1612">
          <cell r="C1612" t="str">
            <v>103YZ02</v>
          </cell>
          <cell r="D1612">
            <v>75950</v>
          </cell>
        </row>
        <row r="1613">
          <cell r="C1613" t="str">
            <v>457YZ02</v>
          </cell>
          <cell r="D1613">
            <v>75950</v>
          </cell>
        </row>
        <row r="1614">
          <cell r="C1614" t="str">
            <v>123YZ02</v>
          </cell>
          <cell r="D1614">
            <v>75950</v>
          </cell>
        </row>
        <row r="1615">
          <cell r="C1615" t="str">
            <v>114YZ02</v>
          </cell>
          <cell r="D1615">
            <v>75950</v>
          </cell>
        </row>
        <row r="1616">
          <cell r="C1616" t="str">
            <v>308YZ02</v>
          </cell>
          <cell r="D1616">
            <v>75950</v>
          </cell>
        </row>
        <row r="1617">
          <cell r="C1617" t="str">
            <v>178YZ02</v>
          </cell>
          <cell r="D1617">
            <v>75950</v>
          </cell>
        </row>
        <row r="1618">
          <cell r="C1618" t="str">
            <v>113YZ02</v>
          </cell>
          <cell r="D1618">
            <v>75950</v>
          </cell>
        </row>
        <row r="1619">
          <cell r="C1619" t="str">
            <v>477YZ02</v>
          </cell>
          <cell r="D1619">
            <v>75950</v>
          </cell>
        </row>
        <row r="1620">
          <cell r="C1620" t="str">
            <v>105YZ02</v>
          </cell>
          <cell r="D1620">
            <v>75950</v>
          </cell>
        </row>
        <row r="1621">
          <cell r="C1621" t="str">
            <v>24YZ02</v>
          </cell>
          <cell r="D1621">
            <v>75950</v>
          </cell>
        </row>
        <row r="1622">
          <cell r="C1622" t="str">
            <v>179YZ02</v>
          </cell>
          <cell r="D1622">
            <v>75950</v>
          </cell>
        </row>
        <row r="1623">
          <cell r="C1623" t="str">
            <v>136YZ02</v>
          </cell>
          <cell r="D1623">
            <v>75950</v>
          </cell>
        </row>
        <row r="1624">
          <cell r="C1624" t="str">
            <v>186YZ02</v>
          </cell>
          <cell r="D1624">
            <v>75950</v>
          </cell>
        </row>
        <row r="1625">
          <cell r="C1625" t="str">
            <v>120YZ02</v>
          </cell>
          <cell r="D1625">
            <v>75950</v>
          </cell>
        </row>
        <row r="1626">
          <cell r="C1626" t="str">
            <v>183YZ02</v>
          </cell>
          <cell r="D1626">
            <v>75950</v>
          </cell>
        </row>
        <row r="1627">
          <cell r="C1627" t="str">
            <v>420YZ02</v>
          </cell>
          <cell r="D1627">
            <v>75950</v>
          </cell>
        </row>
        <row r="1628">
          <cell r="C1628" t="str">
            <v>106YZ02</v>
          </cell>
          <cell r="D1628">
            <v>75950</v>
          </cell>
        </row>
        <row r="1629">
          <cell r="C1629" t="str">
            <v>187YZ02</v>
          </cell>
          <cell r="D1629">
            <v>75950</v>
          </cell>
        </row>
        <row r="1630">
          <cell r="C1630" t="str">
            <v>459YZ02</v>
          </cell>
          <cell r="D1630">
            <v>75950</v>
          </cell>
        </row>
        <row r="1631">
          <cell r="C1631" t="str">
            <v>376YZ02</v>
          </cell>
          <cell r="D1631">
            <v>75950</v>
          </cell>
        </row>
        <row r="1632">
          <cell r="C1632" t="str">
            <v>388YZ02</v>
          </cell>
          <cell r="D1632">
            <v>75950</v>
          </cell>
        </row>
        <row r="1633">
          <cell r="C1633" t="str">
            <v>340YZ02</v>
          </cell>
          <cell r="D1633">
            <v>75950</v>
          </cell>
        </row>
        <row r="1634">
          <cell r="C1634" t="str">
            <v>310YZ02</v>
          </cell>
          <cell r="D1634">
            <v>75950</v>
          </cell>
        </row>
        <row r="1635">
          <cell r="C1635" t="str">
            <v>453YZ02</v>
          </cell>
          <cell r="D1635">
            <v>75950</v>
          </cell>
        </row>
        <row r="1636">
          <cell r="C1636" t="str">
            <v>107YZ02</v>
          </cell>
          <cell r="D1636">
            <v>75950</v>
          </cell>
        </row>
        <row r="1637">
          <cell r="C1637" t="str">
            <v>455YZ02</v>
          </cell>
          <cell r="D1637">
            <v>75950</v>
          </cell>
        </row>
        <row r="1638">
          <cell r="C1638" t="str">
            <v>407YZ02</v>
          </cell>
          <cell r="D1638">
            <v>75950</v>
          </cell>
        </row>
        <row r="1639">
          <cell r="C1639" t="str">
            <v>317YZ02</v>
          </cell>
          <cell r="D1639">
            <v>75950</v>
          </cell>
        </row>
        <row r="1640">
          <cell r="C1640" t="str">
            <v>AUD983A</v>
          </cell>
          <cell r="D1640">
            <v>138619.60999999999</v>
          </cell>
        </row>
        <row r="1641">
          <cell r="C1641" t="str">
            <v>146YZ02</v>
          </cell>
          <cell r="D1641">
            <v>116499.99</v>
          </cell>
        </row>
        <row r="1642">
          <cell r="C1642" t="str">
            <v>198YZ02</v>
          </cell>
          <cell r="D1642">
            <v>116499.99</v>
          </cell>
        </row>
        <row r="1643">
          <cell r="C1643" t="str">
            <v>189YZ02</v>
          </cell>
          <cell r="D1643">
            <v>116499.99</v>
          </cell>
        </row>
        <row r="1644">
          <cell r="C1644" t="str">
            <v>102YZ02</v>
          </cell>
          <cell r="D1644">
            <v>116499.99</v>
          </cell>
        </row>
        <row r="1645">
          <cell r="C1645" t="str">
            <v>460YZ02</v>
          </cell>
          <cell r="D1645">
            <v>43086.33</v>
          </cell>
        </row>
        <row r="1646">
          <cell r="C1646" t="str">
            <v>AUD986</v>
          </cell>
          <cell r="D1646">
            <v>144464.29</v>
          </cell>
        </row>
        <row r="1647">
          <cell r="C1647" t="str">
            <v>313YZ02</v>
          </cell>
          <cell r="D1647">
            <v>203138.1</v>
          </cell>
        </row>
        <row r="1648">
          <cell r="C1648" t="str">
            <v>385YZ02</v>
          </cell>
          <cell r="D1648">
            <v>75374.100000000006</v>
          </cell>
        </row>
        <row r="1649">
          <cell r="C1649" t="str">
            <v>381YZ02</v>
          </cell>
          <cell r="D1649">
            <v>66936.600000000006</v>
          </cell>
        </row>
        <row r="1650">
          <cell r="C1650" t="str">
            <v>129YZ02</v>
          </cell>
          <cell r="D1650">
            <v>73855.350000000006</v>
          </cell>
        </row>
        <row r="1651">
          <cell r="C1651" t="str">
            <v>384YZ02</v>
          </cell>
          <cell r="D1651">
            <v>73855.350000000006</v>
          </cell>
        </row>
        <row r="1652">
          <cell r="C1652" t="str">
            <v>334YZ02</v>
          </cell>
          <cell r="D1652">
            <v>37997.35</v>
          </cell>
        </row>
        <row r="1653">
          <cell r="C1653" t="str">
            <v>417YZ02</v>
          </cell>
          <cell r="D1653">
            <v>37997.35</v>
          </cell>
        </row>
        <row r="1654">
          <cell r="C1654" t="str">
            <v>348YZ02</v>
          </cell>
          <cell r="D1654">
            <v>37997.35</v>
          </cell>
        </row>
        <row r="1655">
          <cell r="C1655" t="str">
            <v>369YZ02</v>
          </cell>
          <cell r="D1655">
            <v>37997.35</v>
          </cell>
        </row>
        <row r="1656">
          <cell r="C1656" t="str">
            <v>398YZ02</v>
          </cell>
          <cell r="D1656">
            <v>37997.35</v>
          </cell>
        </row>
        <row r="1657">
          <cell r="C1657" t="str">
            <v>306YZ02</v>
          </cell>
          <cell r="D1657">
            <v>37997.35</v>
          </cell>
        </row>
        <row r="1658">
          <cell r="C1658" t="str">
            <v>359YZ02</v>
          </cell>
          <cell r="D1658">
            <v>37997.35</v>
          </cell>
        </row>
        <row r="1659">
          <cell r="C1659" t="str">
            <v>421YZ02</v>
          </cell>
          <cell r="D1659">
            <v>37997.35</v>
          </cell>
        </row>
        <row r="1660">
          <cell r="C1660" t="str">
            <v>474YZ02</v>
          </cell>
          <cell r="D1660">
            <v>37997.35</v>
          </cell>
        </row>
        <row r="1661">
          <cell r="C1661" t="str">
            <v>AUD987A</v>
          </cell>
          <cell r="D1661">
            <v>198411.81</v>
          </cell>
        </row>
        <row r="1662">
          <cell r="C1662" t="str">
            <v>366YZ02</v>
          </cell>
          <cell r="D1662">
            <v>103478.43</v>
          </cell>
        </row>
        <row r="1663">
          <cell r="C1663" t="str">
            <v>386YZ02</v>
          </cell>
          <cell r="D1663">
            <v>47871.46</v>
          </cell>
        </row>
        <row r="1664">
          <cell r="C1664" t="str">
            <v>462YZ02</v>
          </cell>
          <cell r="D1664">
            <v>2952.56</v>
          </cell>
        </row>
        <row r="1665">
          <cell r="C1665" t="str">
            <v>469YZ02</v>
          </cell>
          <cell r="D1665">
            <v>24521.74</v>
          </cell>
        </row>
        <row r="1666">
          <cell r="C1666" t="str">
            <v>378YZ02</v>
          </cell>
          <cell r="D1666">
            <v>29017.759999999998</v>
          </cell>
        </row>
        <row r="1667">
          <cell r="C1667" t="str">
            <v>482YZ02</v>
          </cell>
          <cell r="D1667">
            <v>19540.509999999998</v>
          </cell>
        </row>
        <row r="1668">
          <cell r="C1668" t="str">
            <v>329YZ02</v>
          </cell>
          <cell r="D1668">
            <v>12460.48</v>
          </cell>
        </row>
        <row r="1669">
          <cell r="C1669" t="str">
            <v>392YZ02</v>
          </cell>
          <cell r="D1669">
            <v>24521.74</v>
          </cell>
        </row>
        <row r="1670">
          <cell r="C1670" t="str">
            <v>478YZ02</v>
          </cell>
          <cell r="D1670">
            <v>5392.38</v>
          </cell>
        </row>
        <row r="1671">
          <cell r="C1671" t="str">
            <v>480YZ02</v>
          </cell>
          <cell r="D1671">
            <v>35941.300000000003</v>
          </cell>
        </row>
        <row r="1672">
          <cell r="C1672" t="str">
            <v>192YZ02</v>
          </cell>
          <cell r="D1672">
            <v>18766.580000000002</v>
          </cell>
        </row>
        <row r="1673">
          <cell r="C1673" t="str">
            <v>870YZ02</v>
          </cell>
          <cell r="D1673">
            <v>29017.759999999998</v>
          </cell>
        </row>
        <row r="1674">
          <cell r="C1674" t="str">
            <v>423YZ02</v>
          </cell>
          <cell r="D1674">
            <v>1596.55</v>
          </cell>
        </row>
        <row r="1675">
          <cell r="C1675" t="str">
            <v>328YZ02</v>
          </cell>
          <cell r="D1675">
            <v>20048.28</v>
          </cell>
        </row>
        <row r="1676">
          <cell r="C1676" t="str">
            <v>134YZ02</v>
          </cell>
          <cell r="D1676">
            <v>61230</v>
          </cell>
        </row>
        <row r="1677">
          <cell r="C1677" t="str">
            <v>391YZ02</v>
          </cell>
          <cell r="D1677">
            <v>25037.5</v>
          </cell>
        </row>
        <row r="1678">
          <cell r="C1678" t="str">
            <v>196YZ02</v>
          </cell>
          <cell r="D1678">
            <v>92321.3</v>
          </cell>
        </row>
        <row r="1679">
          <cell r="C1679" t="str">
            <v>122YZ02</v>
          </cell>
          <cell r="D1679">
            <v>92321.3</v>
          </cell>
        </row>
        <row r="1680">
          <cell r="C1680" t="str">
            <v>851YZ02</v>
          </cell>
          <cell r="D1680">
            <v>33698.730000000003</v>
          </cell>
        </row>
        <row r="1681">
          <cell r="C1681" t="str">
            <v>852YZ02</v>
          </cell>
          <cell r="D1681">
            <v>35941.300000000003</v>
          </cell>
        </row>
        <row r="1682">
          <cell r="C1682" t="str">
            <v>079YN02</v>
          </cell>
          <cell r="D1682">
            <v>75950</v>
          </cell>
        </row>
        <row r="1683">
          <cell r="C1683" t="str">
            <v>073YN02</v>
          </cell>
          <cell r="D1683">
            <v>47000</v>
          </cell>
        </row>
        <row r="1684">
          <cell r="C1684" t="str">
            <v>624YZ02</v>
          </cell>
          <cell r="D1684">
            <v>29163.439999999999</v>
          </cell>
        </row>
        <row r="1685">
          <cell r="C1685" t="str">
            <v>131YN02</v>
          </cell>
          <cell r="D1685">
            <v>75950</v>
          </cell>
        </row>
        <row r="1686">
          <cell r="C1686" t="str">
            <v>922YZ02</v>
          </cell>
          <cell r="D1686">
            <v>39525</v>
          </cell>
        </row>
        <row r="1687">
          <cell r="C1687" t="str">
            <v>612YZ02</v>
          </cell>
          <cell r="D1687">
            <v>47000</v>
          </cell>
        </row>
        <row r="1688">
          <cell r="C1688" t="str">
            <v>138YN02</v>
          </cell>
          <cell r="D1688">
            <v>22465.43</v>
          </cell>
        </row>
        <row r="1689">
          <cell r="C1689" t="str">
            <v>186YN02</v>
          </cell>
          <cell r="D1689">
            <v>22465.43</v>
          </cell>
        </row>
        <row r="1690">
          <cell r="C1690" t="str">
            <v>197YN02</v>
          </cell>
          <cell r="D1690">
            <v>27112.5</v>
          </cell>
        </row>
        <row r="1691">
          <cell r="C1691" t="str">
            <v>160YN02</v>
          </cell>
          <cell r="D1691">
            <v>67944.58</v>
          </cell>
        </row>
        <row r="1692">
          <cell r="C1692" t="str">
            <v>167YN02</v>
          </cell>
          <cell r="D1692">
            <v>97598.3</v>
          </cell>
        </row>
        <row r="1693">
          <cell r="C1693" t="str">
            <v>078YN02</v>
          </cell>
          <cell r="D1693">
            <v>103606.91</v>
          </cell>
        </row>
        <row r="1694">
          <cell r="C1694" t="str">
            <v>094YN02</v>
          </cell>
          <cell r="D1694">
            <v>176794.56</v>
          </cell>
        </row>
        <row r="1695">
          <cell r="C1695" t="str">
            <v>022ZN02</v>
          </cell>
          <cell r="D1695">
            <v>36299.03</v>
          </cell>
        </row>
        <row r="1696">
          <cell r="C1696" t="str">
            <v>168YN02</v>
          </cell>
          <cell r="D1696">
            <v>31758.639999999999</v>
          </cell>
        </row>
        <row r="1697">
          <cell r="C1697" t="str">
            <v>120YN02</v>
          </cell>
          <cell r="D1697">
            <v>76202.89</v>
          </cell>
        </row>
        <row r="1698">
          <cell r="C1698" t="str">
            <v>145YN02</v>
          </cell>
          <cell r="D1698">
            <v>76202.89</v>
          </cell>
        </row>
        <row r="1699">
          <cell r="C1699" t="str">
            <v>128YN02</v>
          </cell>
          <cell r="D1699">
            <v>76202.89</v>
          </cell>
        </row>
        <row r="1700">
          <cell r="C1700" t="str">
            <v>144YN02</v>
          </cell>
          <cell r="D1700">
            <v>76202.89</v>
          </cell>
        </row>
        <row r="1701">
          <cell r="C1701" t="str">
            <v>148YN02</v>
          </cell>
          <cell r="D1701">
            <v>76202.89</v>
          </cell>
        </row>
        <row r="1702">
          <cell r="C1702" t="str">
            <v>139YN02</v>
          </cell>
          <cell r="D1702">
            <v>76202.89</v>
          </cell>
        </row>
        <row r="1703">
          <cell r="C1703" t="str">
            <v>133YN02</v>
          </cell>
          <cell r="D1703">
            <v>76202.89</v>
          </cell>
        </row>
        <row r="1704">
          <cell r="C1704" t="str">
            <v>112YN02</v>
          </cell>
          <cell r="D1704">
            <v>76202.89</v>
          </cell>
        </row>
        <row r="1705">
          <cell r="C1705" t="str">
            <v>180YN02</v>
          </cell>
          <cell r="D1705">
            <v>116754.68</v>
          </cell>
        </row>
        <row r="1706">
          <cell r="C1706" t="str">
            <v>029ZN02</v>
          </cell>
          <cell r="D1706">
            <v>104238.86</v>
          </cell>
        </row>
        <row r="1707">
          <cell r="C1707" t="str">
            <v>192YN02</v>
          </cell>
          <cell r="D1707">
            <v>53848.22</v>
          </cell>
        </row>
        <row r="1708">
          <cell r="C1708" t="str">
            <v>017ZN02</v>
          </cell>
          <cell r="D1708">
            <v>67423.22</v>
          </cell>
        </row>
        <row r="1709">
          <cell r="C1709" t="str">
            <v>169YN02</v>
          </cell>
          <cell r="D1709">
            <v>102873.22</v>
          </cell>
        </row>
        <row r="1710">
          <cell r="C1710" t="str">
            <v>152YN02</v>
          </cell>
          <cell r="D1710">
            <v>22770</v>
          </cell>
        </row>
        <row r="1711">
          <cell r="C1711" t="str">
            <v>108YN02</v>
          </cell>
          <cell r="D1711">
            <v>86337</v>
          </cell>
        </row>
        <row r="1712">
          <cell r="C1712" t="str">
            <v>195YN02</v>
          </cell>
          <cell r="D1712">
            <v>66659</v>
          </cell>
        </row>
        <row r="1713">
          <cell r="C1713" t="str">
            <v>190YN02</v>
          </cell>
          <cell r="D1713">
            <v>66659</v>
          </cell>
        </row>
        <row r="1714">
          <cell r="C1714" t="str">
            <v>154YN02</v>
          </cell>
          <cell r="D1714">
            <v>66659</v>
          </cell>
        </row>
        <row r="1715">
          <cell r="C1715" t="str">
            <v>021ZN02</v>
          </cell>
          <cell r="D1715">
            <v>43730.98</v>
          </cell>
        </row>
        <row r="1716">
          <cell r="C1716" t="str">
            <v>156YN02</v>
          </cell>
          <cell r="D1716">
            <v>43230.98</v>
          </cell>
        </row>
        <row r="1717">
          <cell r="C1717" t="str">
            <v>024ZN02</v>
          </cell>
          <cell r="D1717">
            <v>43230.98</v>
          </cell>
        </row>
        <row r="1718">
          <cell r="C1718" t="str">
            <v>109YN02</v>
          </cell>
          <cell r="D1718">
            <v>43227.98</v>
          </cell>
        </row>
        <row r="1719">
          <cell r="C1719" t="str">
            <v>027ZN02</v>
          </cell>
          <cell r="D1719">
            <v>63668.480000000003</v>
          </cell>
        </row>
        <row r="1720">
          <cell r="C1720" t="str">
            <v>196YN02</v>
          </cell>
          <cell r="D1720">
            <v>58378.3</v>
          </cell>
        </row>
        <row r="1721">
          <cell r="C1721" t="str">
            <v>092YN02</v>
          </cell>
          <cell r="D1721">
            <v>39742.68</v>
          </cell>
        </row>
        <row r="1722">
          <cell r="C1722" t="str">
            <v>091YN02</v>
          </cell>
          <cell r="D1722">
            <v>39742.68</v>
          </cell>
        </row>
        <row r="1723">
          <cell r="C1723" t="str">
            <v>172YN02</v>
          </cell>
          <cell r="D1723">
            <v>39730.18</v>
          </cell>
        </row>
        <row r="1724">
          <cell r="C1724" t="str">
            <v>AFDA109</v>
          </cell>
          <cell r="D1724">
            <v>20912.07</v>
          </cell>
        </row>
        <row r="1725">
          <cell r="C1725" t="str">
            <v>157YN02</v>
          </cell>
          <cell r="D1725">
            <v>23652</v>
          </cell>
        </row>
        <row r="1726">
          <cell r="C1726" t="str">
            <v>199YN02</v>
          </cell>
          <cell r="D1726">
            <v>72513.179999999993</v>
          </cell>
        </row>
        <row r="1727">
          <cell r="C1727" t="str">
            <v>098YN02</v>
          </cell>
          <cell r="D1727">
            <v>72513.179999999993</v>
          </cell>
        </row>
        <row r="1728">
          <cell r="C1728" t="str">
            <v>136YN02</v>
          </cell>
          <cell r="D1728">
            <v>57576</v>
          </cell>
        </row>
        <row r="1729">
          <cell r="C1729" t="str">
            <v>096YN02</v>
          </cell>
          <cell r="D1729">
            <v>168260.05</v>
          </cell>
        </row>
        <row r="1730">
          <cell r="C1730" t="str">
            <v>150YN02</v>
          </cell>
          <cell r="D1730">
            <v>41353.660000000003</v>
          </cell>
        </row>
        <row r="1731">
          <cell r="C1731" t="str">
            <v>130YN02</v>
          </cell>
          <cell r="D1731">
            <v>76204.69</v>
          </cell>
        </row>
        <row r="1732">
          <cell r="C1732" t="str">
            <v>134YN02</v>
          </cell>
          <cell r="D1732">
            <v>76204.69</v>
          </cell>
        </row>
        <row r="1733">
          <cell r="C1733" t="str">
            <v>147YN02</v>
          </cell>
          <cell r="D1733">
            <v>76204.69</v>
          </cell>
        </row>
        <row r="1734">
          <cell r="C1734" t="str">
            <v>101YN02</v>
          </cell>
          <cell r="D1734">
            <v>78250</v>
          </cell>
        </row>
        <row r="1735">
          <cell r="C1735" t="str">
            <v>149YN02</v>
          </cell>
          <cell r="D1735">
            <v>116500</v>
          </cell>
        </row>
        <row r="1736">
          <cell r="C1736" t="str">
            <v>123YN02</v>
          </cell>
          <cell r="D1736">
            <v>118566.01</v>
          </cell>
        </row>
        <row r="1737">
          <cell r="C1737" t="str">
            <v>142YN02</v>
          </cell>
          <cell r="D1737">
            <v>57605.05</v>
          </cell>
        </row>
        <row r="1738">
          <cell r="C1738" t="str">
            <v>610YZ02</v>
          </cell>
          <cell r="D1738">
            <v>35941.300000000003</v>
          </cell>
        </row>
        <row r="1739">
          <cell r="C1739" t="str">
            <v>921YZ02</v>
          </cell>
          <cell r="D1739">
            <v>8325.4</v>
          </cell>
        </row>
        <row r="1740">
          <cell r="C1740" t="str">
            <v>917YZ02</v>
          </cell>
          <cell r="D1740">
            <v>31531.42</v>
          </cell>
        </row>
        <row r="1741">
          <cell r="C1741" t="str">
            <v>083YN02</v>
          </cell>
          <cell r="D1741">
            <v>75950</v>
          </cell>
        </row>
        <row r="1742">
          <cell r="C1742" t="str">
            <v>623YZ02</v>
          </cell>
          <cell r="D1742">
            <v>72513</v>
          </cell>
        </row>
        <row r="1743">
          <cell r="C1743" t="str">
            <v>925YZ02</v>
          </cell>
          <cell r="D1743">
            <v>47000</v>
          </cell>
        </row>
        <row r="1744">
          <cell r="C1744" t="str">
            <v>314YZ02</v>
          </cell>
          <cell r="D1744">
            <v>25037.5</v>
          </cell>
        </row>
        <row r="1745">
          <cell r="C1745" t="str">
            <v>914YZ02</v>
          </cell>
          <cell r="D1745">
            <v>25037.5</v>
          </cell>
        </row>
        <row r="1746">
          <cell r="C1746" t="str">
            <v>301YZ02</v>
          </cell>
          <cell r="D1746">
            <v>77497</v>
          </cell>
        </row>
        <row r="1747">
          <cell r="C1747" t="str">
            <v>072YN02</v>
          </cell>
          <cell r="D1747">
            <v>283456.25</v>
          </cell>
        </row>
        <row r="1748">
          <cell r="C1748" t="str">
            <v>087YN02</v>
          </cell>
          <cell r="D1748">
            <v>75950</v>
          </cell>
        </row>
        <row r="1749">
          <cell r="C1749" t="str">
            <v>419YZ02</v>
          </cell>
          <cell r="D1749">
            <v>61946.79</v>
          </cell>
        </row>
        <row r="1750">
          <cell r="C1750" t="str">
            <v>614YZ02</v>
          </cell>
          <cell r="D1750">
            <v>69625</v>
          </cell>
        </row>
        <row r="1751">
          <cell r="C1751" t="str">
            <v>615YZ02</v>
          </cell>
          <cell r="D1751">
            <v>39750</v>
          </cell>
        </row>
        <row r="1752">
          <cell r="C1752" t="str">
            <v>068YN02</v>
          </cell>
          <cell r="D1752">
            <v>75950</v>
          </cell>
        </row>
        <row r="1753">
          <cell r="C1753" t="str">
            <v>075YN02</v>
          </cell>
          <cell r="D1753">
            <v>75950</v>
          </cell>
        </row>
        <row r="1754">
          <cell r="C1754" t="str">
            <v>918YZ02</v>
          </cell>
          <cell r="D1754">
            <v>43819.64</v>
          </cell>
        </row>
        <row r="1755">
          <cell r="C1755" t="str">
            <v>072YH02</v>
          </cell>
          <cell r="D1755">
            <v>43574.11</v>
          </cell>
        </row>
        <row r="1756">
          <cell r="C1756" t="str">
            <v>065YN02</v>
          </cell>
          <cell r="D1756">
            <v>75950</v>
          </cell>
        </row>
        <row r="1757">
          <cell r="C1757" t="str">
            <v>062YN02</v>
          </cell>
          <cell r="D1757">
            <v>75950</v>
          </cell>
        </row>
        <row r="1758">
          <cell r="C1758" t="str">
            <v>471YZ02</v>
          </cell>
          <cell r="D1758">
            <v>69000</v>
          </cell>
        </row>
        <row r="1759">
          <cell r="C1759" t="str">
            <v>915YZ02</v>
          </cell>
          <cell r="D1759">
            <v>48008.98</v>
          </cell>
        </row>
        <row r="1760">
          <cell r="C1760" t="str">
            <v>611YZ02</v>
          </cell>
          <cell r="D1760">
            <v>61946.79</v>
          </cell>
        </row>
        <row r="1761">
          <cell r="C1761" t="str">
            <v>472YZ02</v>
          </cell>
          <cell r="D1761">
            <v>39525</v>
          </cell>
        </row>
        <row r="1762">
          <cell r="C1762" t="str">
            <v>673YZ02</v>
          </cell>
          <cell r="D1762">
            <v>43500</v>
          </cell>
        </row>
        <row r="1763">
          <cell r="C1763" t="str">
            <v>928YZ02</v>
          </cell>
          <cell r="D1763">
            <v>39750</v>
          </cell>
        </row>
        <row r="1764">
          <cell r="C1764" t="str">
            <v>622YZ02</v>
          </cell>
          <cell r="D1764">
            <v>76124.639999999999</v>
          </cell>
        </row>
        <row r="1765">
          <cell r="C1765" t="str">
            <v>911YZ02</v>
          </cell>
          <cell r="D1765">
            <v>81950</v>
          </cell>
        </row>
        <row r="1766">
          <cell r="C1766" t="str">
            <v>670YZ02</v>
          </cell>
          <cell r="D1766">
            <v>39750</v>
          </cell>
        </row>
        <row r="1767">
          <cell r="C1767" t="str">
            <v>078YH02</v>
          </cell>
          <cell r="D1767">
            <v>39750</v>
          </cell>
        </row>
        <row r="1768">
          <cell r="C1768" t="str">
            <v>330YZ02</v>
          </cell>
          <cell r="D1768">
            <v>103618.43</v>
          </cell>
        </row>
        <row r="1769">
          <cell r="C1769" t="str">
            <v>552YZ02</v>
          </cell>
          <cell r="D1769">
            <v>173250</v>
          </cell>
        </row>
        <row r="1770">
          <cell r="C1770" t="str">
            <v>616YZ02</v>
          </cell>
          <cell r="D1770">
            <v>100002</v>
          </cell>
        </row>
        <row r="1771">
          <cell r="C1771" t="str">
            <v>562YZ02</v>
          </cell>
          <cell r="D1771">
            <v>47000</v>
          </cell>
        </row>
        <row r="1772">
          <cell r="C1772" t="str">
            <v>848YZ02</v>
          </cell>
          <cell r="D1772">
            <v>51750</v>
          </cell>
        </row>
        <row r="1773">
          <cell r="C1773" t="str">
            <v>567YZ02</v>
          </cell>
          <cell r="D1773">
            <v>155012.88</v>
          </cell>
        </row>
        <row r="1774">
          <cell r="C1774" t="str">
            <v>418YZ02</v>
          </cell>
          <cell r="D1774">
            <v>314750</v>
          </cell>
        </row>
        <row r="1775">
          <cell r="C1775" t="str">
            <v>850YZ02</v>
          </cell>
          <cell r="D1775">
            <v>153972.25</v>
          </cell>
        </row>
        <row r="1776">
          <cell r="C1776" t="str">
            <v>327YZ02</v>
          </cell>
          <cell r="D1776">
            <v>71101.88</v>
          </cell>
        </row>
        <row r="1777">
          <cell r="C1777" t="str">
            <v>076YH02</v>
          </cell>
          <cell r="D1777">
            <v>130788.38</v>
          </cell>
        </row>
        <row r="1778">
          <cell r="C1778" t="str">
            <v>326YZ02</v>
          </cell>
          <cell r="D1778">
            <v>226575</v>
          </cell>
        </row>
        <row r="1779">
          <cell r="C1779" t="str">
            <v>064YN02</v>
          </cell>
          <cell r="D1779">
            <v>75950</v>
          </cell>
        </row>
        <row r="1780">
          <cell r="C1780" t="str">
            <v>425YZ02</v>
          </cell>
          <cell r="D1780">
            <v>41344</v>
          </cell>
        </row>
        <row r="1781">
          <cell r="C1781" t="str">
            <v>076YN02</v>
          </cell>
          <cell r="D1781">
            <v>116500</v>
          </cell>
        </row>
        <row r="1782">
          <cell r="C1782" t="str">
            <v>067YN02</v>
          </cell>
          <cell r="D1782">
            <v>116500</v>
          </cell>
        </row>
        <row r="1783">
          <cell r="C1783" t="str">
            <v>920YZ02</v>
          </cell>
          <cell r="D1783">
            <v>48008.98</v>
          </cell>
        </row>
        <row r="1784">
          <cell r="C1784" t="str">
            <v>663YZ02</v>
          </cell>
          <cell r="D1784">
            <v>72513</v>
          </cell>
        </row>
        <row r="1785">
          <cell r="C1785" t="str">
            <v>910YZ02</v>
          </cell>
          <cell r="D1785">
            <v>39525</v>
          </cell>
        </row>
        <row r="1786">
          <cell r="C1786" t="str">
            <v>146YN02</v>
          </cell>
          <cell r="D1786">
            <v>75950</v>
          </cell>
        </row>
        <row r="1787">
          <cell r="C1787" t="str">
            <v>063YN02</v>
          </cell>
          <cell r="D1787">
            <v>75950</v>
          </cell>
        </row>
        <row r="1788">
          <cell r="C1788" t="str">
            <v>855YZ02</v>
          </cell>
          <cell r="D1788">
            <v>47000</v>
          </cell>
        </row>
        <row r="1789">
          <cell r="C1789" t="str">
            <v>032ZN02</v>
          </cell>
          <cell r="D1789">
            <v>72518</v>
          </cell>
        </row>
        <row r="1790">
          <cell r="C1790" t="str">
            <v>193YN02</v>
          </cell>
          <cell r="D1790">
            <v>53848.22</v>
          </cell>
        </row>
        <row r="1791">
          <cell r="C1791" t="str">
            <v>095YN02</v>
          </cell>
          <cell r="D1791">
            <v>54250</v>
          </cell>
        </row>
        <row r="1792">
          <cell r="C1792" t="str">
            <v>028ZN02</v>
          </cell>
          <cell r="D1792">
            <v>39755.18</v>
          </cell>
        </row>
        <row r="1793">
          <cell r="C1793" t="str">
            <v>031ZN02</v>
          </cell>
          <cell r="D1793">
            <v>61058.82</v>
          </cell>
        </row>
        <row r="1794">
          <cell r="C1794" t="str">
            <v>126YN02</v>
          </cell>
          <cell r="D1794">
            <v>76202.89</v>
          </cell>
        </row>
        <row r="1795">
          <cell r="C1795" t="str">
            <v>114YN02</v>
          </cell>
          <cell r="D1795">
            <v>76202.89</v>
          </cell>
        </row>
        <row r="1796">
          <cell r="C1796" t="str">
            <v>158YN02</v>
          </cell>
          <cell r="D1796">
            <v>61272.15</v>
          </cell>
        </row>
        <row r="1797">
          <cell r="C1797" t="str">
            <v>132YN02</v>
          </cell>
          <cell r="D1797">
            <v>72513.179999999993</v>
          </cell>
        </row>
        <row r="1798">
          <cell r="C1798" t="str">
            <v>137YN02</v>
          </cell>
          <cell r="D1798">
            <v>53625</v>
          </cell>
        </row>
        <row r="1799">
          <cell r="C1799" t="str">
            <v>143YN02</v>
          </cell>
          <cell r="D1799">
            <v>76204.69</v>
          </cell>
        </row>
        <row r="1800">
          <cell r="C1800" t="str">
            <v>185YN02</v>
          </cell>
          <cell r="D1800">
            <v>39755.18</v>
          </cell>
        </row>
        <row r="1801">
          <cell r="C1801" t="str">
            <v>019ZN02</v>
          </cell>
          <cell r="D1801">
            <v>58378.3</v>
          </cell>
        </row>
        <row r="1802">
          <cell r="C1802" t="str">
            <v>113YN02</v>
          </cell>
          <cell r="D1802">
            <v>76204.69</v>
          </cell>
        </row>
        <row r="1803">
          <cell r="C1803" t="str">
            <v>097YN02</v>
          </cell>
          <cell r="D1803">
            <v>61272.15</v>
          </cell>
        </row>
        <row r="1804">
          <cell r="C1804" t="str">
            <v>189YN02</v>
          </cell>
          <cell r="D1804">
            <v>72529</v>
          </cell>
        </row>
        <row r="1805">
          <cell r="C1805" t="str">
            <v>129YN02</v>
          </cell>
          <cell r="D1805">
            <v>78250</v>
          </cell>
        </row>
        <row r="1806">
          <cell r="C1806" t="str">
            <v>609YZ02</v>
          </cell>
          <cell r="D1806">
            <v>35941.300000000003</v>
          </cell>
        </row>
        <row r="1807">
          <cell r="C1807" t="str">
            <v>672YZ02</v>
          </cell>
          <cell r="D1807">
            <v>47000</v>
          </cell>
        </row>
        <row r="1808">
          <cell r="C1808" t="str">
            <v>086YN02</v>
          </cell>
          <cell r="D1808">
            <v>75950</v>
          </cell>
        </row>
        <row r="1809">
          <cell r="C1809" t="str">
            <v>421121YN02</v>
          </cell>
          <cell r="D1809">
            <v>65125</v>
          </cell>
        </row>
        <row r="1810">
          <cell r="C1810" t="str">
            <v>082YN02</v>
          </cell>
          <cell r="D1810">
            <v>39750</v>
          </cell>
        </row>
        <row r="1811">
          <cell r="C1811" t="str">
            <v>084YN02</v>
          </cell>
          <cell r="D1811">
            <v>112250.01</v>
          </cell>
        </row>
        <row r="1812">
          <cell r="C1812" t="str">
            <v>617YZ02</v>
          </cell>
          <cell r="D1812">
            <v>39525</v>
          </cell>
        </row>
        <row r="1813">
          <cell r="C1813" t="str">
            <v>074YN02</v>
          </cell>
          <cell r="D1813">
            <v>47000</v>
          </cell>
        </row>
        <row r="1814">
          <cell r="C1814" t="str">
            <v>125YN02</v>
          </cell>
          <cell r="D1814">
            <v>75950</v>
          </cell>
        </row>
        <row r="1815">
          <cell r="C1815" t="str">
            <v>069YN02</v>
          </cell>
          <cell r="D1815">
            <v>78250</v>
          </cell>
        </row>
        <row r="1816">
          <cell r="C1816" t="str">
            <v>066YN02</v>
          </cell>
          <cell r="D1816">
            <v>39750</v>
          </cell>
        </row>
        <row r="1817">
          <cell r="C1817" t="str">
            <v>122YN02</v>
          </cell>
          <cell r="D1817">
            <v>75950</v>
          </cell>
        </row>
        <row r="1818">
          <cell r="C1818" t="str">
            <v>621YZ02</v>
          </cell>
          <cell r="D1818">
            <v>108500.4</v>
          </cell>
        </row>
        <row r="1819">
          <cell r="C1819" t="str">
            <v>124YN02</v>
          </cell>
          <cell r="D1819">
            <v>75950</v>
          </cell>
        </row>
        <row r="1820">
          <cell r="C1820" t="str">
            <v>112YZ02</v>
          </cell>
          <cell r="D1820">
            <v>78250</v>
          </cell>
        </row>
        <row r="1821">
          <cell r="C1821" t="str">
            <v>115YN02</v>
          </cell>
          <cell r="D1821">
            <v>539382.9</v>
          </cell>
        </row>
        <row r="1822">
          <cell r="C1822" t="str">
            <v>116YN02</v>
          </cell>
          <cell r="D1822">
            <v>539382.9</v>
          </cell>
        </row>
        <row r="1823">
          <cell r="C1823" t="str">
            <v>117YN02</v>
          </cell>
          <cell r="D1823">
            <v>539382.9</v>
          </cell>
        </row>
        <row r="1824">
          <cell r="C1824" t="str">
            <v>118YN02</v>
          </cell>
          <cell r="D1824">
            <v>539382.9</v>
          </cell>
        </row>
        <row r="1825">
          <cell r="C1825" t="str">
            <v>119YN02</v>
          </cell>
          <cell r="D1825">
            <v>539382.9</v>
          </cell>
        </row>
        <row r="1826">
          <cell r="C1826" t="str">
            <v>071YN02</v>
          </cell>
          <cell r="D1826">
            <v>789721.42</v>
          </cell>
        </row>
        <row r="1827">
          <cell r="C1827" t="str">
            <v>081YN02</v>
          </cell>
          <cell r="D1827">
            <v>472354.26</v>
          </cell>
        </row>
        <row r="1828">
          <cell r="C1828" t="str">
            <v>158YZ02</v>
          </cell>
          <cell r="D1828">
            <v>539382.9</v>
          </cell>
        </row>
        <row r="1829">
          <cell r="C1829" t="str">
            <v>159YZ02</v>
          </cell>
          <cell r="D1829">
            <v>539382.9</v>
          </cell>
        </row>
        <row r="1830">
          <cell r="C1830" t="str">
            <v>173YZ02</v>
          </cell>
          <cell r="D1830">
            <v>539382.9</v>
          </cell>
        </row>
        <row r="1831">
          <cell r="C1831" t="str">
            <v>174YZ02</v>
          </cell>
          <cell r="D1831">
            <v>539382.9</v>
          </cell>
        </row>
        <row r="1832">
          <cell r="C1832" t="str">
            <v>175YZ02</v>
          </cell>
          <cell r="D1832">
            <v>539382.9</v>
          </cell>
        </row>
        <row r="1833">
          <cell r="C1833" t="str">
            <v>206HF02</v>
          </cell>
          <cell r="D1833">
            <v>612128.57999999996</v>
          </cell>
        </row>
        <row r="1834">
          <cell r="C1834" t="str">
            <v>350YZ02</v>
          </cell>
          <cell r="D1834">
            <v>142138.18</v>
          </cell>
        </row>
        <row r="1835">
          <cell r="C1835" t="str">
            <v>226YZ02</v>
          </cell>
          <cell r="D1835">
            <v>774902.9</v>
          </cell>
        </row>
        <row r="1836">
          <cell r="C1836" t="str">
            <v>227YZ02</v>
          </cell>
          <cell r="D1836">
            <v>774902.9</v>
          </cell>
        </row>
        <row r="1837">
          <cell r="C1837" t="str">
            <v>061YN02</v>
          </cell>
          <cell r="D1837">
            <v>539382.9</v>
          </cell>
        </row>
        <row r="1838">
          <cell r="C1838" t="str">
            <v>088YN02</v>
          </cell>
          <cell r="D1838">
            <v>774902.9</v>
          </cell>
        </row>
        <row r="1839">
          <cell r="C1839" t="str">
            <v>371YZ02</v>
          </cell>
          <cell r="D1839">
            <v>37997.35</v>
          </cell>
        </row>
        <row r="1840">
          <cell r="C1840" t="str">
            <v>109YZ02</v>
          </cell>
          <cell r="D1840">
            <v>75950</v>
          </cell>
        </row>
        <row r="1841">
          <cell r="C1841" t="str">
            <v>840YZ02</v>
          </cell>
          <cell r="D1841">
            <v>1762350</v>
          </cell>
        </row>
        <row r="1842">
          <cell r="C1842" t="str">
            <v>841YZ02</v>
          </cell>
          <cell r="D1842">
            <v>1762350</v>
          </cell>
        </row>
        <row r="1843">
          <cell r="C1843" t="str">
            <v>842YZ02</v>
          </cell>
          <cell r="D1843">
            <v>1762350</v>
          </cell>
        </row>
        <row r="1844">
          <cell r="C1844" t="str">
            <v>843YZ02</v>
          </cell>
          <cell r="D1844">
            <v>1762350</v>
          </cell>
        </row>
        <row r="1845">
          <cell r="C1845" t="str">
            <v>844YZ02</v>
          </cell>
          <cell r="D1845">
            <v>1762350</v>
          </cell>
        </row>
        <row r="1846">
          <cell r="C1846" t="str">
            <v>845YZ02</v>
          </cell>
          <cell r="D1846">
            <v>1762350</v>
          </cell>
        </row>
        <row r="1847">
          <cell r="C1847" t="str">
            <v>023ZN02</v>
          </cell>
          <cell r="D1847">
            <v>1762350</v>
          </cell>
        </row>
        <row r="1848">
          <cell r="C1848" t="str">
            <v>847YZ02</v>
          </cell>
          <cell r="D1848">
            <v>1822800</v>
          </cell>
        </row>
        <row r="1849">
          <cell r="C1849" t="str">
            <v>846YZ02</v>
          </cell>
          <cell r="D1849">
            <v>1822800</v>
          </cell>
        </row>
        <row r="1850">
          <cell r="C1850" t="str">
            <v>141YN02</v>
          </cell>
          <cell r="D1850">
            <v>539382.9</v>
          </cell>
        </row>
        <row r="1851">
          <cell r="C1851" t="str">
            <v>025ZN02</v>
          </cell>
          <cell r="D1851">
            <v>1762350</v>
          </cell>
        </row>
        <row r="1852">
          <cell r="C1852" t="str">
            <v>099YN02</v>
          </cell>
          <cell r="D1852">
            <v>76204.69</v>
          </cell>
        </row>
        <row r="1853">
          <cell r="C1853" t="str">
            <v>153YN02</v>
          </cell>
          <cell r="D1853">
            <v>57591</v>
          </cell>
        </row>
        <row r="1854">
          <cell r="C1854" t="str">
            <v>183YN02</v>
          </cell>
          <cell r="D1854">
            <v>47000</v>
          </cell>
        </row>
        <row r="1855">
          <cell r="C1855" t="str">
            <v>360YZ02</v>
          </cell>
          <cell r="D1855">
            <v>70794</v>
          </cell>
        </row>
        <row r="1856">
          <cell r="C1856" t="str">
            <v>127YN02</v>
          </cell>
          <cell r="D1856">
            <v>57375</v>
          </cell>
        </row>
        <row r="1857">
          <cell r="C1857" t="str">
            <v>135YN02</v>
          </cell>
          <cell r="D1857">
            <v>39722.68</v>
          </cell>
        </row>
        <row r="1858">
          <cell r="C1858" t="str">
            <v>184YN02</v>
          </cell>
          <cell r="D1858">
            <v>46369.61</v>
          </cell>
        </row>
        <row r="1859">
          <cell r="C1859" t="str">
            <v>140YN02</v>
          </cell>
          <cell r="D1859">
            <v>102694</v>
          </cell>
        </row>
        <row r="1860">
          <cell r="C1860" t="str">
            <v>187YN02</v>
          </cell>
          <cell r="D1860">
            <v>57375</v>
          </cell>
        </row>
        <row r="1861">
          <cell r="C1861" t="str">
            <v>БЕЗ HOMEPA</v>
          </cell>
          <cell r="D1861">
            <v>2215.69</v>
          </cell>
        </row>
        <row r="1862">
          <cell r="C1862" t="str">
            <v>БЕЗ HOMEPA</v>
          </cell>
          <cell r="D1862">
            <v>2215.69</v>
          </cell>
        </row>
        <row r="1863">
          <cell r="C1863" t="str">
            <v>72AAP02</v>
          </cell>
          <cell r="D1863">
            <v>85714.29</v>
          </cell>
        </row>
        <row r="1864">
          <cell r="C1864" t="str">
            <v>075YH02</v>
          </cell>
          <cell r="D1864">
            <v>323865.36</v>
          </cell>
        </row>
        <row r="1865">
          <cell r="C1865" t="str">
            <v>396YZ02</v>
          </cell>
          <cell r="D1865">
            <v>39747.68</v>
          </cell>
        </row>
        <row r="1866">
          <cell r="C1866" t="str">
            <v>AUD990A</v>
          </cell>
          <cell r="D1866">
            <v>0</v>
          </cell>
        </row>
        <row r="1867">
          <cell r="C1867" t="str">
            <v>AUD989A</v>
          </cell>
          <cell r="D1867">
            <v>73680</v>
          </cell>
        </row>
        <row r="1868">
          <cell r="C1868" t="str">
            <v>AUD985A</v>
          </cell>
          <cell r="D1868">
            <v>6250.28</v>
          </cell>
        </row>
        <row r="1869">
          <cell r="C1869" t="str">
            <v>AUD984A</v>
          </cell>
          <cell r="D1869">
            <v>2892.33</v>
          </cell>
        </row>
        <row r="1870">
          <cell r="C1870" t="str">
            <v>AUD988A</v>
          </cell>
          <cell r="D1870">
            <v>171875</v>
          </cell>
        </row>
        <row r="1871">
          <cell r="C1871" t="str">
            <v>БЕЗ HOMEPA</v>
          </cell>
          <cell r="D1871">
            <v>3750.41</v>
          </cell>
        </row>
        <row r="1872">
          <cell r="C1872" t="str">
            <v>БЕЗ HOMEPA</v>
          </cell>
          <cell r="D1872">
            <v>3750.41</v>
          </cell>
        </row>
        <row r="1873">
          <cell r="C1873" t="str">
            <v>БЕЗ HOMEPA</v>
          </cell>
          <cell r="D1873">
            <v>625</v>
          </cell>
        </row>
        <row r="1874">
          <cell r="C1874" t="str">
            <v>БЕЗ HOMEPA</v>
          </cell>
          <cell r="D1874">
            <v>5425.06</v>
          </cell>
        </row>
        <row r="1875">
          <cell r="C1875" t="str">
            <v>AUD991A</v>
          </cell>
          <cell r="D1875">
            <v>198112.53</v>
          </cell>
        </row>
        <row r="1876">
          <cell r="C1876" t="str">
            <v>AUD993A</v>
          </cell>
          <cell r="D1876">
            <v>98998.71</v>
          </cell>
        </row>
        <row r="1877">
          <cell r="C1877" t="str">
            <v>A099APD</v>
          </cell>
          <cell r="D1877">
            <v>74205.47</v>
          </cell>
        </row>
        <row r="1878">
          <cell r="C1878" t="str">
            <v>AUD992A</v>
          </cell>
          <cell r="D1878">
            <v>170414.68</v>
          </cell>
        </row>
        <row r="1879">
          <cell r="C1879" t="str">
            <v>A104APД</v>
          </cell>
          <cell r="D1879">
            <v>93537.13</v>
          </cell>
        </row>
        <row r="1880">
          <cell r="C1880" t="str">
            <v>A102APД</v>
          </cell>
          <cell r="D1880">
            <v>165257.69</v>
          </cell>
        </row>
        <row r="1881">
          <cell r="C1881" t="str">
            <v>A100APД</v>
          </cell>
          <cell r="D1881">
            <v>86875.59</v>
          </cell>
        </row>
        <row r="1882">
          <cell r="C1882" t="str">
            <v>A103APD</v>
          </cell>
          <cell r="D1882">
            <v>109500</v>
          </cell>
        </row>
        <row r="1883">
          <cell r="C1883" t="str">
            <v>A101APД</v>
          </cell>
          <cell r="D1883">
            <v>169469.06</v>
          </cell>
        </row>
        <row r="1884">
          <cell r="C1884" t="str">
            <v>A107APД</v>
          </cell>
          <cell r="D1884">
            <v>109500</v>
          </cell>
        </row>
        <row r="1885">
          <cell r="C1885" t="str">
            <v>A105APD</v>
          </cell>
          <cell r="D1885">
            <v>109500</v>
          </cell>
        </row>
        <row r="1886">
          <cell r="C1886" t="str">
            <v>A106APD</v>
          </cell>
          <cell r="D1886">
            <v>4986.8</v>
          </cell>
        </row>
        <row r="1887">
          <cell r="C1887" t="str">
            <v>A119AFD</v>
          </cell>
          <cell r="D1887">
            <v>31500</v>
          </cell>
        </row>
        <row r="1888">
          <cell r="C1888" t="str">
            <v>A118AFD</v>
          </cell>
          <cell r="D1888">
            <v>2335.2800000000002</v>
          </cell>
        </row>
        <row r="1889">
          <cell r="C1889" t="str">
            <v>БЕЗ HOMEPA</v>
          </cell>
          <cell r="D1889">
            <v>57500</v>
          </cell>
        </row>
        <row r="1890">
          <cell r="C1890" t="str">
            <v>БЕЗ HOMEPA</v>
          </cell>
          <cell r="D1890">
            <v>42500</v>
          </cell>
        </row>
        <row r="1891">
          <cell r="C1891" t="str">
            <v>БЕЗ HOMEPA</v>
          </cell>
          <cell r="D1891">
            <v>82425</v>
          </cell>
        </row>
        <row r="1892">
          <cell r="C1892" t="str">
            <v>A120AFD</v>
          </cell>
          <cell r="D1892">
            <v>1000</v>
          </cell>
        </row>
        <row r="1893">
          <cell r="C1893" t="str">
            <v>71AAP02</v>
          </cell>
          <cell r="D1893">
            <v>14721.64</v>
          </cell>
        </row>
        <row r="1894">
          <cell r="C1894" t="str">
            <v>БЕЗ HOMEPA</v>
          </cell>
          <cell r="D1894">
            <v>2215.69</v>
          </cell>
        </row>
        <row r="1895">
          <cell r="C1895" t="str">
            <v>182YN02</v>
          </cell>
          <cell r="D1895">
            <v>86128</v>
          </cell>
        </row>
        <row r="1896">
          <cell r="C1896" t="str">
            <v>018ZN02</v>
          </cell>
          <cell r="D1896">
            <v>57591.3</v>
          </cell>
        </row>
        <row r="1897">
          <cell r="C1897" t="str">
            <v>БЕЗ HOMEPA</v>
          </cell>
          <cell r="D1897">
            <v>2215.69</v>
          </cell>
        </row>
        <row r="1898">
          <cell r="C1898" t="str">
            <v>БЕЗ HOMEPA</v>
          </cell>
          <cell r="D1898">
            <v>267.14</v>
          </cell>
        </row>
        <row r="1899">
          <cell r="C1899" t="str">
            <v>AFDA110</v>
          </cell>
          <cell r="D1899">
            <v>1276.5</v>
          </cell>
        </row>
        <row r="1900">
          <cell r="C1900" t="str">
            <v>БЕЗ HOMEPA</v>
          </cell>
          <cell r="D1900">
            <v>2499.5300000000002</v>
          </cell>
        </row>
        <row r="1901">
          <cell r="C1901" t="str">
            <v>281YN02</v>
          </cell>
          <cell r="D1901">
            <v>1762350</v>
          </cell>
        </row>
        <row r="1902">
          <cell r="C1902" t="str">
            <v>A990AOD</v>
          </cell>
          <cell r="D1902">
            <v>111130.43</v>
          </cell>
        </row>
        <row r="1903">
          <cell r="C1903" t="str">
            <v>A920AOD</v>
          </cell>
          <cell r="D1903">
            <v>221543.22</v>
          </cell>
        </row>
        <row r="1904">
          <cell r="C1904" t="str">
            <v>A935AOD</v>
          </cell>
          <cell r="D1904">
            <v>3141</v>
          </cell>
        </row>
        <row r="1905">
          <cell r="C1905" t="str">
            <v>A921AOD</v>
          </cell>
          <cell r="D1905">
            <v>86144.99</v>
          </cell>
        </row>
        <row r="1906">
          <cell r="C1906" t="str">
            <v>204HF02</v>
          </cell>
          <cell r="D1906">
            <v>612128.57999999996</v>
          </cell>
        </row>
        <row r="1907">
          <cell r="C1907" t="str">
            <v>A929AOD</v>
          </cell>
          <cell r="D1907">
            <v>3100</v>
          </cell>
        </row>
        <row r="1908">
          <cell r="C1908" t="str">
            <v>A930AOD</v>
          </cell>
          <cell r="D1908">
            <v>3638.5</v>
          </cell>
        </row>
        <row r="1909">
          <cell r="C1909" t="str">
            <v>A927AOD</v>
          </cell>
          <cell r="D1909">
            <v>55477.31</v>
          </cell>
        </row>
        <row r="1910">
          <cell r="C1910" t="str">
            <v>A919AOD</v>
          </cell>
          <cell r="D1910">
            <v>26185.79</v>
          </cell>
        </row>
        <row r="1911">
          <cell r="C1911" t="str">
            <v>A924AOD</v>
          </cell>
          <cell r="D1911">
            <v>83524.55</v>
          </cell>
        </row>
        <row r="1912">
          <cell r="C1912" t="str">
            <v>A926AOD</v>
          </cell>
          <cell r="D1912">
            <v>5448.3</v>
          </cell>
        </row>
        <row r="1913">
          <cell r="C1913" t="str">
            <v>A925AOD</v>
          </cell>
          <cell r="D1913">
            <v>83524.55</v>
          </cell>
        </row>
        <row r="1914">
          <cell r="C1914" t="str">
            <v>A922AOD</v>
          </cell>
          <cell r="D1914">
            <v>55477.31</v>
          </cell>
        </row>
        <row r="1915">
          <cell r="C1915" t="str">
            <v>A937AOD</v>
          </cell>
          <cell r="D1915">
            <v>127218.99</v>
          </cell>
        </row>
        <row r="1916">
          <cell r="C1916" t="str">
            <v>A912AOD</v>
          </cell>
          <cell r="D1916">
            <v>127218.99</v>
          </cell>
        </row>
        <row r="1917">
          <cell r="C1917" t="str">
            <v>A917AOD</v>
          </cell>
          <cell r="D1917">
            <v>207310.27</v>
          </cell>
        </row>
        <row r="1918">
          <cell r="C1918" t="str">
            <v>A916AOD</v>
          </cell>
          <cell r="D1918">
            <v>142409.9</v>
          </cell>
        </row>
        <row r="1919">
          <cell r="C1919" t="str">
            <v>T215TВM</v>
          </cell>
          <cell r="D1919">
            <v>53260.87</v>
          </cell>
        </row>
        <row r="1920">
          <cell r="C1920" t="str">
            <v>A928AOD</v>
          </cell>
          <cell r="D1920">
            <v>0</v>
          </cell>
        </row>
        <row r="1921">
          <cell r="C1921" t="str">
            <v>A940AOD</v>
          </cell>
          <cell r="D1921">
            <v>0</v>
          </cell>
        </row>
        <row r="1922">
          <cell r="C1922" t="str">
            <v>A934AOD</v>
          </cell>
          <cell r="D1922">
            <v>88121.66</v>
          </cell>
        </row>
        <row r="1923">
          <cell r="C1923" t="str">
            <v>A941AOD</v>
          </cell>
          <cell r="D1923">
            <v>6406.25</v>
          </cell>
        </row>
        <row r="1924">
          <cell r="C1924" t="str">
            <v>A932AOD</v>
          </cell>
          <cell r="D1924">
            <v>86144.99</v>
          </cell>
        </row>
        <row r="1925">
          <cell r="C1925" t="str">
            <v>A933AOD</v>
          </cell>
          <cell r="D1925">
            <v>6667</v>
          </cell>
        </row>
        <row r="1926">
          <cell r="C1926" t="str">
            <v>A936AOD</v>
          </cell>
          <cell r="D1926">
            <v>1643.18</v>
          </cell>
        </row>
        <row r="1927">
          <cell r="C1927" t="str">
            <v>A923AOD</v>
          </cell>
          <cell r="D1927">
            <v>99547.55</v>
          </cell>
        </row>
        <row r="1928">
          <cell r="C1928" t="str">
            <v>БЕЗ HOMEPA</v>
          </cell>
          <cell r="D1928">
            <v>3124.38</v>
          </cell>
        </row>
        <row r="1929">
          <cell r="C1929" t="str">
            <v>AFDA054</v>
          </cell>
          <cell r="D1929">
            <v>1042</v>
          </cell>
        </row>
        <row r="1930">
          <cell r="C1930" t="str">
            <v>БЕЗ HOMEPA</v>
          </cell>
          <cell r="D1930">
            <v>160.25</v>
          </cell>
        </row>
        <row r="1931">
          <cell r="C1931" t="str">
            <v>AFDA049</v>
          </cell>
          <cell r="D1931">
            <v>1027</v>
          </cell>
        </row>
        <row r="1932">
          <cell r="C1932" t="str">
            <v>AFDA047</v>
          </cell>
          <cell r="D1932">
            <v>867</v>
          </cell>
        </row>
        <row r="1933">
          <cell r="C1933" t="str">
            <v>AFDA041</v>
          </cell>
          <cell r="D1933">
            <v>20803.5</v>
          </cell>
        </row>
        <row r="1934">
          <cell r="C1934" t="str">
            <v>AFDA044</v>
          </cell>
          <cell r="D1934">
            <v>20153.830000000002</v>
          </cell>
        </row>
        <row r="1935">
          <cell r="C1935" t="str">
            <v>AFDA045</v>
          </cell>
          <cell r="D1935">
            <v>20153.82</v>
          </cell>
        </row>
        <row r="1936">
          <cell r="C1936" t="str">
            <v>БЕЗ HOMEPA</v>
          </cell>
          <cell r="D1936">
            <v>0</v>
          </cell>
        </row>
        <row r="1937">
          <cell r="C1937" t="str">
            <v>AFDA052</v>
          </cell>
          <cell r="D1937">
            <v>0</v>
          </cell>
        </row>
        <row r="1938">
          <cell r="C1938" t="str">
            <v>AFDA055</v>
          </cell>
          <cell r="D1938">
            <v>0</v>
          </cell>
        </row>
        <row r="1939">
          <cell r="C1939" t="str">
            <v>БЕЗ HOMEPA</v>
          </cell>
          <cell r="D1939">
            <v>0</v>
          </cell>
        </row>
        <row r="1940">
          <cell r="C1940" t="str">
            <v>БЕЗ HOMEPA</v>
          </cell>
          <cell r="D1940">
            <v>488.05</v>
          </cell>
        </row>
        <row r="1941">
          <cell r="C1941" t="str">
            <v>AFDA046</v>
          </cell>
          <cell r="D1941">
            <v>20153.830000000002</v>
          </cell>
        </row>
        <row r="1942">
          <cell r="C1942" t="str">
            <v>БЕЗ HOMEPA</v>
          </cell>
          <cell r="D1942">
            <v>89</v>
          </cell>
        </row>
        <row r="1943">
          <cell r="C1943" t="str">
            <v>БЕЗ HOMEPA</v>
          </cell>
          <cell r="D1943">
            <v>186</v>
          </cell>
        </row>
        <row r="1944">
          <cell r="C1944" t="str">
            <v>AFDA043</v>
          </cell>
          <cell r="D1944">
            <v>20153.82</v>
          </cell>
        </row>
        <row r="1945">
          <cell r="C1945" t="str">
            <v>БЕЗ HOMEPA</v>
          </cell>
          <cell r="D1945">
            <v>250</v>
          </cell>
        </row>
        <row r="1946">
          <cell r="C1946" t="str">
            <v>БЕЗ HOMEPA</v>
          </cell>
          <cell r="D1946">
            <v>0</v>
          </cell>
        </row>
        <row r="1947">
          <cell r="C1947" t="str">
            <v>A913AOD</v>
          </cell>
          <cell r="D1947">
            <v>65000</v>
          </cell>
        </row>
        <row r="1948">
          <cell r="C1948" t="str">
            <v>БЕЗ HOMEPA</v>
          </cell>
          <cell r="D1948">
            <v>7653.51</v>
          </cell>
        </row>
        <row r="1949">
          <cell r="C1949" t="str">
            <v>БЕЗ HOMEPA</v>
          </cell>
          <cell r="D1949">
            <v>7477.68</v>
          </cell>
        </row>
        <row r="1950">
          <cell r="C1950" t="str">
            <v>БЕЗ HOMEPA</v>
          </cell>
          <cell r="D1950">
            <v>7477.68</v>
          </cell>
        </row>
        <row r="1951">
          <cell r="C1951" t="str">
            <v>БЕЗ HOMEPA</v>
          </cell>
          <cell r="D1951">
            <v>11741.07</v>
          </cell>
        </row>
        <row r="1952">
          <cell r="C1952" t="str">
            <v>БЕЗ HOMEPA</v>
          </cell>
          <cell r="D1952">
            <v>10750</v>
          </cell>
        </row>
        <row r="1953">
          <cell r="C1953" t="str">
            <v>A915AOD</v>
          </cell>
          <cell r="D1953">
            <v>1790216.85</v>
          </cell>
        </row>
        <row r="1954">
          <cell r="C1954" t="str">
            <v>34JHA02</v>
          </cell>
          <cell r="D1954">
            <v>87812.5</v>
          </cell>
        </row>
        <row r="1955">
          <cell r="C1955" t="str">
            <v>БЕЗ HOMEPA</v>
          </cell>
          <cell r="D1955">
            <v>64397.32</v>
          </cell>
        </row>
        <row r="1956">
          <cell r="C1956" t="str">
            <v>БЕЗ HOMEPA</v>
          </cell>
          <cell r="D1956">
            <v>17350</v>
          </cell>
        </row>
        <row r="1957">
          <cell r="C1957" t="str">
            <v>БЕЗ HOMEPA</v>
          </cell>
          <cell r="D1957">
            <v>2750</v>
          </cell>
        </row>
        <row r="1958">
          <cell r="C1958" t="str">
            <v>БЕЗ HOMEPA</v>
          </cell>
          <cell r="D1958">
            <v>1750</v>
          </cell>
        </row>
        <row r="1959">
          <cell r="C1959" t="str">
            <v>023LR02</v>
          </cell>
          <cell r="D1959">
            <v>515500</v>
          </cell>
        </row>
        <row r="1960">
          <cell r="C1960" t="str">
            <v>841LM02</v>
          </cell>
          <cell r="D1960">
            <v>639931.02</v>
          </cell>
        </row>
        <row r="1961">
          <cell r="C1961" t="str">
            <v>558LU02</v>
          </cell>
          <cell r="D1961">
            <v>102579</v>
          </cell>
        </row>
        <row r="1962">
          <cell r="C1962" t="str">
            <v>799BQ02</v>
          </cell>
          <cell r="D1962">
            <v>40500</v>
          </cell>
        </row>
        <row r="1963">
          <cell r="C1963" t="str">
            <v>798BQ02</v>
          </cell>
          <cell r="D1963">
            <v>40500</v>
          </cell>
        </row>
        <row r="1964">
          <cell r="C1964" t="str">
            <v>636YS02</v>
          </cell>
          <cell r="D1964">
            <v>40500</v>
          </cell>
        </row>
        <row r="1965">
          <cell r="C1965" t="str">
            <v>909YW02</v>
          </cell>
          <cell r="D1965">
            <v>157558.38</v>
          </cell>
        </row>
        <row r="1966">
          <cell r="C1966" t="str">
            <v>ACEP412</v>
          </cell>
          <cell r="D1966">
            <v>20803.490000000002</v>
          </cell>
        </row>
        <row r="1967">
          <cell r="C1967" t="str">
            <v>846LU02</v>
          </cell>
          <cell r="D1967">
            <v>49750</v>
          </cell>
        </row>
        <row r="1968">
          <cell r="C1968" t="str">
            <v>AFDA042</v>
          </cell>
          <cell r="D1968">
            <v>20803.5</v>
          </cell>
        </row>
        <row r="1969">
          <cell r="C1969" t="str">
            <v>938LU02</v>
          </cell>
          <cell r="D1969">
            <v>47000</v>
          </cell>
        </row>
        <row r="1970">
          <cell r="C1970" t="str">
            <v>539LU02</v>
          </cell>
          <cell r="D1970">
            <v>36260.870000000003</v>
          </cell>
        </row>
        <row r="1971">
          <cell r="C1971" t="str">
            <v>061YH02</v>
          </cell>
          <cell r="D1971">
            <v>267252.46000000002</v>
          </cell>
        </row>
        <row r="1972">
          <cell r="C1972" t="str">
            <v>875LU02</v>
          </cell>
          <cell r="D1972">
            <v>102000.01</v>
          </cell>
        </row>
        <row r="1973">
          <cell r="C1973" t="str">
            <v>303YZ02</v>
          </cell>
          <cell r="D1973">
            <v>102579</v>
          </cell>
        </row>
        <row r="1974">
          <cell r="C1974" t="str">
            <v>A752AOD</v>
          </cell>
          <cell r="D1974">
            <v>41260.870000000003</v>
          </cell>
        </row>
        <row r="1975">
          <cell r="C1975" t="str">
            <v>AEDA996</v>
          </cell>
          <cell r="D1975">
            <v>595</v>
          </cell>
        </row>
        <row r="1976">
          <cell r="C1976" t="str">
            <v>AFDA005</v>
          </cell>
          <cell r="D1976">
            <v>847.5</v>
          </cell>
        </row>
        <row r="1977">
          <cell r="C1977" t="str">
            <v>853AJ02</v>
          </cell>
          <cell r="D1977">
            <v>10174500</v>
          </cell>
        </row>
        <row r="1978">
          <cell r="C1978" t="str">
            <v>849AJ02</v>
          </cell>
          <cell r="D1978">
            <v>10174500</v>
          </cell>
        </row>
        <row r="1979">
          <cell r="C1979" t="str">
            <v>575DH02</v>
          </cell>
          <cell r="D1979">
            <v>10440500</v>
          </cell>
        </row>
        <row r="1980">
          <cell r="C1980" t="str">
            <v>565DH02</v>
          </cell>
          <cell r="D1980">
            <v>10440500</v>
          </cell>
        </row>
        <row r="1981">
          <cell r="C1981" t="str">
            <v>573DH02</v>
          </cell>
          <cell r="D1981">
            <v>10440500</v>
          </cell>
        </row>
        <row r="1982">
          <cell r="C1982" t="str">
            <v>583DH02</v>
          </cell>
          <cell r="D1982">
            <v>10440500</v>
          </cell>
        </row>
        <row r="1983">
          <cell r="C1983" t="str">
            <v>581DH02</v>
          </cell>
          <cell r="D1983">
            <v>10440500</v>
          </cell>
        </row>
        <row r="1984">
          <cell r="C1984" t="str">
            <v>587DH02</v>
          </cell>
          <cell r="D1984">
            <v>10440500</v>
          </cell>
        </row>
        <row r="1985">
          <cell r="C1985" t="str">
            <v>584DH02</v>
          </cell>
          <cell r="D1985">
            <v>10440500</v>
          </cell>
        </row>
        <row r="1986">
          <cell r="C1986" t="str">
            <v>588DH02</v>
          </cell>
          <cell r="D1986">
            <v>12451875</v>
          </cell>
        </row>
        <row r="1987">
          <cell r="C1987" t="str">
            <v>568DH02</v>
          </cell>
          <cell r="D1987">
            <v>11736250</v>
          </cell>
        </row>
        <row r="1988">
          <cell r="C1988" t="str">
            <v>872AJ02</v>
          </cell>
          <cell r="D1988">
            <v>10174500</v>
          </cell>
        </row>
        <row r="1989">
          <cell r="C1989" t="str">
            <v>865AJ02</v>
          </cell>
          <cell r="D1989">
            <v>10174500</v>
          </cell>
        </row>
        <row r="1990">
          <cell r="C1990" t="str">
            <v>892AJ02</v>
          </cell>
          <cell r="D1990">
            <v>10174500</v>
          </cell>
        </row>
        <row r="1991">
          <cell r="C1991" t="str">
            <v>149EF02</v>
          </cell>
          <cell r="D1991">
            <v>19250312.5</v>
          </cell>
        </row>
        <row r="1992">
          <cell r="C1992" t="str">
            <v>258EF02</v>
          </cell>
          <cell r="D1992">
            <v>29412187.5</v>
          </cell>
        </row>
        <row r="1993">
          <cell r="C1993" t="str">
            <v>430EF02</v>
          </cell>
          <cell r="D1993">
            <v>29412187.5</v>
          </cell>
        </row>
        <row r="1994">
          <cell r="C1994" t="str">
            <v>964ED02</v>
          </cell>
          <cell r="D1994">
            <v>31702187.5</v>
          </cell>
        </row>
        <row r="1995">
          <cell r="C1995" t="str">
            <v>418EF02</v>
          </cell>
          <cell r="D1995">
            <v>31702187.5</v>
          </cell>
        </row>
        <row r="1996">
          <cell r="C1996" t="str">
            <v>128EF02</v>
          </cell>
          <cell r="D1996">
            <v>10174500</v>
          </cell>
        </row>
        <row r="1997">
          <cell r="C1997" t="str">
            <v>318EF02</v>
          </cell>
          <cell r="D1997">
            <v>10174500</v>
          </cell>
        </row>
        <row r="1998">
          <cell r="C1998" t="str">
            <v>371EF02</v>
          </cell>
          <cell r="D1998">
            <v>10174500</v>
          </cell>
        </row>
        <row r="1999">
          <cell r="C1999" t="str">
            <v>389EF02</v>
          </cell>
          <cell r="D1999">
            <v>10174500</v>
          </cell>
        </row>
        <row r="2000">
          <cell r="C2000" t="str">
            <v>392EF02</v>
          </cell>
          <cell r="D2000">
            <v>10174500</v>
          </cell>
        </row>
        <row r="2001">
          <cell r="C2001" t="str">
            <v>398EF02</v>
          </cell>
          <cell r="D2001">
            <v>10174500</v>
          </cell>
        </row>
        <row r="2002">
          <cell r="C2002" t="str">
            <v>479EF02</v>
          </cell>
          <cell r="D2002">
            <v>10174500</v>
          </cell>
        </row>
        <row r="2003">
          <cell r="C2003" t="str">
            <v>413EF02</v>
          </cell>
          <cell r="D2003">
            <v>10174500</v>
          </cell>
        </row>
        <row r="2004">
          <cell r="C2004" t="str">
            <v>421EF02</v>
          </cell>
          <cell r="D2004">
            <v>10174500</v>
          </cell>
        </row>
        <row r="2005">
          <cell r="C2005" t="str">
            <v>426EF02</v>
          </cell>
          <cell r="D2005">
            <v>10174500</v>
          </cell>
        </row>
        <row r="2006">
          <cell r="C2006" t="str">
            <v>428EF02</v>
          </cell>
          <cell r="D2006">
            <v>10174500</v>
          </cell>
        </row>
        <row r="2007">
          <cell r="C2007" t="str">
            <v>431EF02</v>
          </cell>
          <cell r="D2007">
            <v>10174500</v>
          </cell>
        </row>
        <row r="2008">
          <cell r="C2008" t="str">
            <v>432EF02</v>
          </cell>
          <cell r="D2008">
            <v>10174500</v>
          </cell>
        </row>
        <row r="2009">
          <cell r="C2009" t="str">
            <v>434EF02</v>
          </cell>
          <cell r="D2009">
            <v>10174500</v>
          </cell>
        </row>
        <row r="2010">
          <cell r="C2010" t="str">
            <v>437EF02</v>
          </cell>
          <cell r="D2010">
            <v>10174500</v>
          </cell>
        </row>
        <row r="2011">
          <cell r="C2011" t="str">
            <v>442EF02</v>
          </cell>
          <cell r="D2011">
            <v>10174500</v>
          </cell>
        </row>
        <row r="2012">
          <cell r="C2012" t="str">
            <v>447EF02</v>
          </cell>
          <cell r="D2012">
            <v>10174500</v>
          </cell>
        </row>
        <row r="2013">
          <cell r="C2013" t="str">
            <v>448EF02</v>
          </cell>
          <cell r="D2013">
            <v>10174500</v>
          </cell>
        </row>
        <row r="2014">
          <cell r="C2014" t="str">
            <v>449EF02</v>
          </cell>
          <cell r="D2014">
            <v>10174500</v>
          </cell>
        </row>
        <row r="2015">
          <cell r="C2015" t="str">
            <v>461EF02</v>
          </cell>
          <cell r="D2015">
            <v>10174500</v>
          </cell>
        </row>
        <row r="2016">
          <cell r="C2016" t="str">
            <v>475EF02</v>
          </cell>
          <cell r="D2016">
            <v>10174500</v>
          </cell>
        </row>
        <row r="2017">
          <cell r="C2017" t="str">
            <v>784CI02</v>
          </cell>
          <cell r="D2017">
            <v>10174500</v>
          </cell>
        </row>
        <row r="2018">
          <cell r="C2018" t="str">
            <v>401EF02</v>
          </cell>
          <cell r="D2018">
            <v>9856250.0500000007</v>
          </cell>
        </row>
        <row r="2019">
          <cell r="C2019" t="str">
            <v>415EF02</v>
          </cell>
          <cell r="D2019">
            <v>9856250.0500000007</v>
          </cell>
        </row>
        <row r="2020">
          <cell r="C2020" t="str">
            <v>453EF02</v>
          </cell>
          <cell r="D2020">
            <v>9856250.0500000007</v>
          </cell>
        </row>
        <row r="2021">
          <cell r="C2021" t="str">
            <v>458EF02</v>
          </cell>
          <cell r="D2021">
            <v>9856250.0500000007</v>
          </cell>
        </row>
        <row r="2022">
          <cell r="C2022" t="str">
            <v>192EF02</v>
          </cell>
          <cell r="D2022">
            <v>10331249.960000001</v>
          </cell>
        </row>
        <row r="2023">
          <cell r="C2023" t="str">
            <v>570EB02</v>
          </cell>
          <cell r="D2023">
            <v>31702187.5</v>
          </cell>
        </row>
        <row r="2024">
          <cell r="C2024" t="str">
            <v>557EB02</v>
          </cell>
          <cell r="D2024">
            <v>29412187.5</v>
          </cell>
        </row>
        <row r="2025">
          <cell r="C2025" t="str">
            <v>712BP02</v>
          </cell>
          <cell r="D2025">
            <v>10174500</v>
          </cell>
        </row>
        <row r="2026">
          <cell r="C2026" t="str">
            <v>764CI02</v>
          </cell>
          <cell r="D2026">
            <v>10174500</v>
          </cell>
        </row>
        <row r="2027">
          <cell r="C2027" t="str">
            <v>782CI02</v>
          </cell>
          <cell r="D2027">
            <v>10174500</v>
          </cell>
        </row>
        <row r="2028">
          <cell r="C2028" t="str">
            <v>696BP02</v>
          </cell>
          <cell r="D2028">
            <v>10174500</v>
          </cell>
        </row>
        <row r="2029">
          <cell r="C2029" t="str">
            <v>708BP02</v>
          </cell>
          <cell r="D2029">
            <v>10174500</v>
          </cell>
        </row>
        <row r="2030">
          <cell r="C2030" t="str">
            <v>711BP02</v>
          </cell>
          <cell r="D2030">
            <v>10174500</v>
          </cell>
        </row>
        <row r="2031">
          <cell r="C2031" t="str">
            <v>783CI02</v>
          </cell>
          <cell r="D2031">
            <v>10174500</v>
          </cell>
        </row>
        <row r="2032">
          <cell r="C2032" t="str">
            <v>785CI02</v>
          </cell>
          <cell r="D2032">
            <v>10174500</v>
          </cell>
        </row>
        <row r="2033">
          <cell r="C2033" t="str">
            <v>786CI02</v>
          </cell>
          <cell r="D2033">
            <v>10174500</v>
          </cell>
        </row>
        <row r="2034">
          <cell r="C2034" t="str">
            <v>787CI02</v>
          </cell>
          <cell r="D2034">
            <v>10174500</v>
          </cell>
        </row>
        <row r="2035">
          <cell r="C2035" t="str">
            <v>137ED02</v>
          </cell>
          <cell r="D2035">
            <v>29746125</v>
          </cell>
        </row>
        <row r="2036">
          <cell r="C2036" t="str">
            <v>779CI02</v>
          </cell>
          <cell r="D2036">
            <v>32062125</v>
          </cell>
        </row>
        <row r="2037">
          <cell r="C2037" t="str">
            <v>977CI02</v>
          </cell>
          <cell r="D2037">
            <v>32062125</v>
          </cell>
        </row>
        <row r="2038">
          <cell r="C2038" t="str">
            <v>138ED02</v>
          </cell>
          <cell r="D2038">
            <v>12014250</v>
          </cell>
        </row>
        <row r="2039">
          <cell r="C2039" t="str">
            <v>141ED02</v>
          </cell>
          <cell r="D2039">
            <v>12593250</v>
          </cell>
        </row>
        <row r="2040">
          <cell r="C2040" t="str">
            <v>780CI02</v>
          </cell>
          <cell r="D2040">
            <v>12014250</v>
          </cell>
        </row>
        <row r="2041">
          <cell r="C2041" t="str">
            <v>611CV02</v>
          </cell>
          <cell r="D2041">
            <v>29746125</v>
          </cell>
        </row>
        <row r="2042">
          <cell r="C2042" t="str">
            <v>601CV02</v>
          </cell>
          <cell r="D2042">
            <v>10373400</v>
          </cell>
        </row>
        <row r="2043">
          <cell r="C2043" t="str">
            <v>650CV02</v>
          </cell>
          <cell r="D2043">
            <v>10373400</v>
          </cell>
        </row>
        <row r="2044">
          <cell r="C2044" t="str">
            <v>640CV02</v>
          </cell>
          <cell r="D2044">
            <v>10373400</v>
          </cell>
        </row>
        <row r="2045">
          <cell r="C2045" t="str">
            <v>608CV02</v>
          </cell>
          <cell r="D2045">
            <v>10373400</v>
          </cell>
        </row>
        <row r="2046">
          <cell r="C2046" t="str">
            <v>616CV02</v>
          </cell>
          <cell r="D2046">
            <v>10373400</v>
          </cell>
        </row>
        <row r="2047">
          <cell r="C2047" t="str">
            <v>615CV02</v>
          </cell>
          <cell r="D2047">
            <v>10373400</v>
          </cell>
        </row>
        <row r="2048">
          <cell r="C2048" t="str">
            <v>946AV02</v>
          </cell>
          <cell r="D2048">
            <v>12593250</v>
          </cell>
        </row>
        <row r="2049">
          <cell r="C2049" t="str">
            <v>271EJ02</v>
          </cell>
          <cell r="D2049">
            <v>10644600</v>
          </cell>
        </row>
        <row r="2050">
          <cell r="C2050" t="str">
            <v>272EJ02</v>
          </cell>
          <cell r="D2050">
            <v>10644600</v>
          </cell>
        </row>
        <row r="2051">
          <cell r="C2051" t="str">
            <v>275EJ02</v>
          </cell>
          <cell r="D2051">
            <v>10644600</v>
          </cell>
        </row>
        <row r="2052">
          <cell r="C2052" t="str">
            <v>278EJ02</v>
          </cell>
          <cell r="D2052">
            <v>10644600</v>
          </cell>
        </row>
        <row r="2053">
          <cell r="C2053" t="str">
            <v>280EJ02</v>
          </cell>
          <cell r="D2053">
            <v>10644600</v>
          </cell>
        </row>
        <row r="2054">
          <cell r="C2054" t="str">
            <v>281EJ02</v>
          </cell>
          <cell r="D2054">
            <v>10644600</v>
          </cell>
        </row>
        <row r="2055">
          <cell r="C2055" t="str">
            <v>157YW02</v>
          </cell>
          <cell r="D2055">
            <v>22980.33</v>
          </cell>
        </row>
        <row r="2056">
          <cell r="C2056" t="str">
            <v>465YW02</v>
          </cell>
          <cell r="D2056">
            <v>17850</v>
          </cell>
        </row>
        <row r="2057">
          <cell r="C2057" t="str">
            <v>943YW02</v>
          </cell>
          <cell r="D2057">
            <v>22932</v>
          </cell>
        </row>
        <row r="2058">
          <cell r="C2058" t="str">
            <v>374YW02</v>
          </cell>
          <cell r="D2058">
            <v>14229</v>
          </cell>
        </row>
        <row r="2059">
          <cell r="C2059" t="str">
            <v>473YW02</v>
          </cell>
          <cell r="D2059">
            <v>22943.33</v>
          </cell>
        </row>
        <row r="2060">
          <cell r="C2060" t="str">
            <v>682YW02</v>
          </cell>
          <cell r="D2060">
            <v>39963.07</v>
          </cell>
        </row>
        <row r="2061">
          <cell r="C2061" t="str">
            <v>937YW02</v>
          </cell>
          <cell r="D2061">
            <v>32504.13</v>
          </cell>
        </row>
        <row r="2062">
          <cell r="C2062" t="str">
            <v>462YW02</v>
          </cell>
          <cell r="D2062">
            <v>42250</v>
          </cell>
        </row>
        <row r="2063">
          <cell r="C2063" t="str">
            <v>456YW02</v>
          </cell>
          <cell r="D2063">
            <v>116499.99</v>
          </cell>
        </row>
        <row r="2064">
          <cell r="C2064" t="str">
            <v>678YW02</v>
          </cell>
          <cell r="D2064">
            <v>104000.4</v>
          </cell>
        </row>
        <row r="2065">
          <cell r="C2065" t="str">
            <v>477YW02</v>
          </cell>
          <cell r="D2065">
            <v>42250</v>
          </cell>
        </row>
        <row r="2066">
          <cell r="C2066" t="str">
            <v>664YW02</v>
          </cell>
          <cell r="D2066">
            <v>39750</v>
          </cell>
        </row>
        <row r="2067">
          <cell r="C2067" t="str">
            <v>194YW02</v>
          </cell>
          <cell r="D2067">
            <v>42250</v>
          </cell>
        </row>
        <row r="2068">
          <cell r="C2068" t="str">
            <v>159YW02</v>
          </cell>
          <cell r="D2068">
            <v>116499.99</v>
          </cell>
        </row>
        <row r="2069">
          <cell r="C2069" t="str">
            <v>945YW02</v>
          </cell>
          <cell r="D2069">
            <v>32375</v>
          </cell>
        </row>
        <row r="2070">
          <cell r="C2070" t="str">
            <v>946YW02</v>
          </cell>
          <cell r="D2070">
            <v>104000.4</v>
          </cell>
        </row>
        <row r="2071">
          <cell r="C2071" t="str">
            <v>467YW02</v>
          </cell>
          <cell r="D2071">
            <v>30440.35</v>
          </cell>
        </row>
        <row r="2072">
          <cell r="C2072" t="str">
            <v>179YW02</v>
          </cell>
          <cell r="D2072">
            <v>35941.300000000003</v>
          </cell>
        </row>
        <row r="2073">
          <cell r="C2073" t="str">
            <v>353YW02</v>
          </cell>
          <cell r="D2073">
            <v>36074.28</v>
          </cell>
        </row>
        <row r="2074">
          <cell r="C2074" t="str">
            <v>371YW02</v>
          </cell>
          <cell r="D2074">
            <v>30652.17</v>
          </cell>
        </row>
        <row r="2075">
          <cell r="C2075" t="str">
            <v>475YW02</v>
          </cell>
          <cell r="D2075">
            <v>64564.73</v>
          </cell>
        </row>
        <row r="2076">
          <cell r="C2076" t="str">
            <v>908YW02</v>
          </cell>
          <cell r="D2076">
            <v>41353</v>
          </cell>
        </row>
        <row r="2077">
          <cell r="C2077" t="str">
            <v>913YW02</v>
          </cell>
          <cell r="D2077">
            <v>70625</v>
          </cell>
        </row>
        <row r="2078">
          <cell r="C2078" t="str">
            <v>167YW02</v>
          </cell>
          <cell r="D2078">
            <v>65125</v>
          </cell>
        </row>
        <row r="2079">
          <cell r="C2079" t="str">
            <v>670YW02</v>
          </cell>
          <cell r="D2079">
            <v>54711.96</v>
          </cell>
        </row>
        <row r="2080">
          <cell r="C2080" t="str">
            <v>917YW02</v>
          </cell>
          <cell r="D2080">
            <v>43500</v>
          </cell>
        </row>
        <row r="2081">
          <cell r="C2081" t="str">
            <v>928YW02</v>
          </cell>
          <cell r="D2081">
            <v>70608.33</v>
          </cell>
        </row>
        <row r="2082">
          <cell r="C2082" t="str">
            <v>659YW02</v>
          </cell>
          <cell r="D2082">
            <v>70608.33</v>
          </cell>
        </row>
        <row r="2083">
          <cell r="C2083" t="str">
            <v>903YW02</v>
          </cell>
          <cell r="D2083">
            <v>39750</v>
          </cell>
        </row>
        <row r="2084">
          <cell r="C2084" t="str">
            <v>915YW02</v>
          </cell>
          <cell r="D2084">
            <v>75950</v>
          </cell>
        </row>
        <row r="2085">
          <cell r="C2085" t="str">
            <v>910YW02</v>
          </cell>
          <cell r="D2085">
            <v>75950</v>
          </cell>
        </row>
        <row r="2086">
          <cell r="C2086" t="str">
            <v>164YW02</v>
          </cell>
          <cell r="D2086">
            <v>75950</v>
          </cell>
        </row>
        <row r="2087">
          <cell r="C2087" t="str">
            <v>919YW02</v>
          </cell>
          <cell r="D2087">
            <v>571714.30000000005</v>
          </cell>
        </row>
        <row r="2088">
          <cell r="C2088" t="str">
            <v>929YW02</v>
          </cell>
          <cell r="D2088">
            <v>571714.30000000005</v>
          </cell>
        </row>
        <row r="2089">
          <cell r="C2089" t="str">
            <v>206TN02</v>
          </cell>
          <cell r="D2089">
            <v>1701900</v>
          </cell>
        </row>
        <row r="2090">
          <cell r="C2090" t="str">
            <v>207TN02</v>
          </cell>
          <cell r="D2090">
            <v>1701900</v>
          </cell>
        </row>
        <row r="2091">
          <cell r="C2091" t="str">
            <v>345LY02</v>
          </cell>
          <cell r="D2091">
            <v>1701900</v>
          </cell>
        </row>
        <row r="2092">
          <cell r="C2092" t="str">
            <v>763LW02</v>
          </cell>
          <cell r="D2092">
            <v>1701900</v>
          </cell>
        </row>
        <row r="2093">
          <cell r="C2093" t="str">
            <v>211TN02</v>
          </cell>
          <cell r="D2093">
            <v>1701900</v>
          </cell>
        </row>
        <row r="2094">
          <cell r="C2094" t="str">
            <v>611LU02</v>
          </cell>
          <cell r="D2094">
            <v>43500</v>
          </cell>
        </row>
        <row r="2095">
          <cell r="C2095" t="str">
            <v>501LU02</v>
          </cell>
          <cell r="D2095">
            <v>30561</v>
          </cell>
        </row>
        <row r="2096">
          <cell r="C2096" t="str">
            <v>602LU02</v>
          </cell>
          <cell r="D2096">
            <v>36389.279999999999</v>
          </cell>
        </row>
        <row r="2097">
          <cell r="C2097" t="str">
            <v>119TN02</v>
          </cell>
          <cell r="D2097">
            <v>17022.28</v>
          </cell>
        </row>
        <row r="2098">
          <cell r="C2098" t="str">
            <v>453TN02</v>
          </cell>
          <cell r="D2098">
            <v>55036.33</v>
          </cell>
        </row>
        <row r="2099">
          <cell r="C2099" t="str">
            <v>428TN02</v>
          </cell>
          <cell r="D2099">
            <v>75950</v>
          </cell>
        </row>
        <row r="2100">
          <cell r="C2100" t="str">
            <v>610LU02</v>
          </cell>
          <cell r="D2100">
            <v>75950</v>
          </cell>
        </row>
        <row r="2101">
          <cell r="C2101" t="str">
            <v>A725AOD</v>
          </cell>
          <cell r="D2101">
            <v>51574.81</v>
          </cell>
        </row>
        <row r="2102">
          <cell r="C2102" t="str">
            <v>461YW02</v>
          </cell>
          <cell r="D2102">
            <v>75950</v>
          </cell>
        </row>
        <row r="2103">
          <cell r="C2103" t="str">
            <v>287EJ02</v>
          </cell>
          <cell r="D2103">
            <v>32062125</v>
          </cell>
        </row>
        <row r="2104">
          <cell r="C2104" t="str">
            <v>454YW02</v>
          </cell>
          <cell r="D2104">
            <v>53571.43</v>
          </cell>
        </row>
        <row r="2105">
          <cell r="C2105" t="str">
            <v>672YW02</v>
          </cell>
          <cell r="D2105">
            <v>31050</v>
          </cell>
        </row>
        <row r="2106">
          <cell r="C2106" t="str">
            <v>677YW02</v>
          </cell>
          <cell r="D2106">
            <v>75950</v>
          </cell>
        </row>
        <row r="2107">
          <cell r="C2107" t="str">
            <v>679YW02</v>
          </cell>
          <cell r="D2107">
            <v>75950</v>
          </cell>
        </row>
        <row r="2108">
          <cell r="C2108" t="str">
            <v>323LY02</v>
          </cell>
          <cell r="D2108">
            <v>1701900</v>
          </cell>
        </row>
        <row r="2109">
          <cell r="C2109" t="str">
            <v>464YW02</v>
          </cell>
          <cell r="D2109">
            <v>54516.81</v>
          </cell>
        </row>
        <row r="2110">
          <cell r="C2110" t="str">
            <v>472YW02</v>
          </cell>
          <cell r="D2110">
            <v>43500</v>
          </cell>
        </row>
        <row r="2111">
          <cell r="C2111" t="str">
            <v>931YW02</v>
          </cell>
          <cell r="D2111">
            <v>43982.14</v>
          </cell>
        </row>
        <row r="2112">
          <cell r="C2112" t="str">
            <v>665YW02</v>
          </cell>
          <cell r="D2112">
            <v>39250</v>
          </cell>
        </row>
        <row r="2113">
          <cell r="C2113" t="str">
            <v>731LW02</v>
          </cell>
          <cell r="D2113">
            <v>1701900</v>
          </cell>
        </row>
        <row r="2114">
          <cell r="C2114" t="str">
            <v>168YW02</v>
          </cell>
          <cell r="D2114">
            <v>31300</v>
          </cell>
        </row>
        <row r="2115">
          <cell r="C2115" t="str">
            <v>942YW02</v>
          </cell>
          <cell r="D2115">
            <v>68150</v>
          </cell>
        </row>
        <row r="2116">
          <cell r="C2116" t="str">
            <v>163YW02</v>
          </cell>
          <cell r="D2116">
            <v>75950</v>
          </cell>
        </row>
        <row r="2117">
          <cell r="C2117" t="str">
            <v>911YW02</v>
          </cell>
          <cell r="D2117">
            <v>68150</v>
          </cell>
        </row>
        <row r="2118">
          <cell r="C2118" t="str">
            <v>922YW02</v>
          </cell>
          <cell r="D2118">
            <v>39722.39</v>
          </cell>
        </row>
        <row r="2119">
          <cell r="C2119" t="str">
            <v>373YW02</v>
          </cell>
          <cell r="D2119">
            <v>67625</v>
          </cell>
        </row>
        <row r="2120">
          <cell r="C2120" t="str">
            <v>367YW02</v>
          </cell>
          <cell r="D2120">
            <v>75950</v>
          </cell>
        </row>
        <row r="2121">
          <cell r="C2121" t="str">
            <v>470YW02</v>
          </cell>
          <cell r="D2121">
            <v>67625</v>
          </cell>
        </row>
        <row r="2122">
          <cell r="C2122" t="str">
            <v>904YW02</v>
          </cell>
          <cell r="D2122">
            <v>37527.79</v>
          </cell>
        </row>
        <row r="2123">
          <cell r="C2123" t="str">
            <v>154YW02</v>
          </cell>
          <cell r="D2123">
            <v>37527.78</v>
          </cell>
        </row>
        <row r="2124">
          <cell r="C2124" t="str">
            <v>918YW02</v>
          </cell>
          <cell r="D2124">
            <v>57313.04</v>
          </cell>
        </row>
        <row r="2125">
          <cell r="C2125" t="str">
            <v>939YW02</v>
          </cell>
          <cell r="D2125">
            <v>103603.43</v>
          </cell>
        </row>
        <row r="2126">
          <cell r="C2126" t="str">
            <v>360YW02</v>
          </cell>
          <cell r="D2126">
            <v>21837.94</v>
          </cell>
        </row>
        <row r="2127">
          <cell r="C2127" t="str">
            <v>935YW02</v>
          </cell>
          <cell r="D2127">
            <v>70758.83</v>
          </cell>
        </row>
        <row r="2128">
          <cell r="C2128" t="str">
            <v>941YW02</v>
          </cell>
          <cell r="D2128">
            <v>36434.19</v>
          </cell>
        </row>
        <row r="2129">
          <cell r="C2129" t="str">
            <v>667YW02</v>
          </cell>
          <cell r="D2129">
            <v>5037</v>
          </cell>
        </row>
        <row r="2130">
          <cell r="C2130" t="str">
            <v>657YW02</v>
          </cell>
          <cell r="D2130">
            <v>0</v>
          </cell>
        </row>
        <row r="2131">
          <cell r="C2131" t="str">
            <v>361YW02</v>
          </cell>
          <cell r="D2131">
            <v>611.03</v>
          </cell>
        </row>
        <row r="2132">
          <cell r="C2132" t="str">
            <v>351YW02</v>
          </cell>
          <cell r="D2132">
            <v>5586.08</v>
          </cell>
        </row>
        <row r="2133">
          <cell r="C2133" t="str">
            <v>375YW02</v>
          </cell>
          <cell r="D2133">
            <v>48030.97</v>
          </cell>
        </row>
        <row r="2134">
          <cell r="C2134" t="str">
            <v>476YW02</v>
          </cell>
          <cell r="D2134">
            <v>2805.5</v>
          </cell>
        </row>
        <row r="2135">
          <cell r="C2135" t="str">
            <v>902YW02</v>
          </cell>
          <cell r="D2135">
            <v>243297.79</v>
          </cell>
        </row>
        <row r="2136">
          <cell r="C2136" t="str">
            <v>A711AOD</v>
          </cell>
          <cell r="D2136">
            <v>98668.97</v>
          </cell>
        </row>
        <row r="2137">
          <cell r="C2137" t="str">
            <v>A713AOD</v>
          </cell>
          <cell r="D2137">
            <v>221714.29</v>
          </cell>
        </row>
        <row r="2138">
          <cell r="C2138" t="str">
            <v>A715AOD</v>
          </cell>
          <cell r="D2138">
            <v>169469.06</v>
          </cell>
        </row>
        <row r="2139">
          <cell r="C2139" t="str">
            <v>A719AOD</v>
          </cell>
          <cell r="D2139">
            <v>149053.34</v>
          </cell>
        </row>
        <row r="2140">
          <cell r="C2140" t="str">
            <v>A714AOD</v>
          </cell>
          <cell r="D2140">
            <v>70961.279999999999</v>
          </cell>
        </row>
        <row r="2141">
          <cell r="C2141" t="str">
            <v>A709AOD</v>
          </cell>
          <cell r="D2141">
            <v>36573.279999999999</v>
          </cell>
        </row>
        <row r="2142">
          <cell r="C2142" t="str">
            <v>A722AOD</v>
          </cell>
          <cell r="D2142">
            <v>38632</v>
          </cell>
        </row>
        <row r="2143">
          <cell r="C2143" t="str">
            <v>A724AOD</v>
          </cell>
          <cell r="D2143">
            <v>71232.87</v>
          </cell>
        </row>
        <row r="2144">
          <cell r="C2144" t="str">
            <v>A728AOD</v>
          </cell>
          <cell r="D2144">
            <v>66.08</v>
          </cell>
        </row>
        <row r="2145">
          <cell r="C2145" t="str">
            <v>A726AOD</v>
          </cell>
          <cell r="D2145">
            <v>41260.870000000003</v>
          </cell>
        </row>
        <row r="2146">
          <cell r="C2146" t="str">
            <v>A710AOD</v>
          </cell>
          <cell r="D2146">
            <v>41260.870000000003</v>
          </cell>
        </row>
        <row r="2147">
          <cell r="C2147" t="str">
            <v>A717AOD</v>
          </cell>
          <cell r="D2147">
            <v>41260.870000000003</v>
          </cell>
        </row>
        <row r="2148">
          <cell r="C2148" t="str">
            <v>A716AOD</v>
          </cell>
          <cell r="D2148">
            <v>38632</v>
          </cell>
        </row>
        <row r="2149">
          <cell r="C2149" t="str">
            <v>A718AOD</v>
          </cell>
          <cell r="D2149">
            <v>71118.84</v>
          </cell>
        </row>
        <row r="2150">
          <cell r="C2150" t="str">
            <v>62AAR02</v>
          </cell>
          <cell r="D2150">
            <v>9375.2999999999993</v>
          </cell>
        </row>
        <row r="2151">
          <cell r="C2151" t="str">
            <v>БЕЗ HOMEPA</v>
          </cell>
          <cell r="D2151">
            <v>126</v>
          </cell>
        </row>
        <row r="2152">
          <cell r="C2152" t="str">
            <v>224YF02</v>
          </cell>
          <cell r="D2152">
            <v>130580.36</v>
          </cell>
        </row>
        <row r="2153">
          <cell r="C2153" t="str">
            <v>235YF02</v>
          </cell>
          <cell r="D2153">
            <v>39525</v>
          </cell>
        </row>
        <row r="2154">
          <cell r="C2154" t="str">
            <v>247YF02</v>
          </cell>
          <cell r="D2154">
            <v>46271.74</v>
          </cell>
        </row>
        <row r="2155">
          <cell r="C2155" t="str">
            <v>635YF02</v>
          </cell>
          <cell r="D2155">
            <v>7094.1</v>
          </cell>
        </row>
        <row r="2156">
          <cell r="C2156" t="str">
            <v>229YF02</v>
          </cell>
          <cell r="D2156">
            <v>25732.76</v>
          </cell>
        </row>
        <row r="2157">
          <cell r="C2157" t="str">
            <v>216YF02</v>
          </cell>
          <cell r="D2157">
            <v>236731.22</v>
          </cell>
        </row>
        <row r="2158">
          <cell r="C2158" t="str">
            <v>643YF02</v>
          </cell>
          <cell r="D2158">
            <v>39525</v>
          </cell>
        </row>
        <row r="2159">
          <cell r="C2159" t="str">
            <v>225YF02</v>
          </cell>
          <cell r="D2159">
            <v>39525</v>
          </cell>
        </row>
        <row r="2160">
          <cell r="C2160" t="str">
            <v>639YF02</v>
          </cell>
          <cell r="D2160">
            <v>75950</v>
          </cell>
        </row>
        <row r="2161">
          <cell r="C2161" t="str">
            <v>202YF02</v>
          </cell>
          <cell r="D2161">
            <v>75950</v>
          </cell>
        </row>
        <row r="2162">
          <cell r="C2162" t="str">
            <v>227YF02</v>
          </cell>
          <cell r="D2162">
            <v>75950</v>
          </cell>
        </row>
        <row r="2163">
          <cell r="C2163" t="str">
            <v>243YF02</v>
          </cell>
          <cell r="D2163">
            <v>75950</v>
          </cell>
        </row>
        <row r="2164">
          <cell r="C2164" t="str">
            <v>218YF02</v>
          </cell>
          <cell r="D2164">
            <v>44935.23</v>
          </cell>
        </row>
        <row r="2165">
          <cell r="C2165" t="str">
            <v>631YF02</v>
          </cell>
          <cell r="D2165">
            <v>44550</v>
          </cell>
        </row>
        <row r="2166">
          <cell r="C2166" t="str">
            <v>636YF02</v>
          </cell>
          <cell r="D2166">
            <v>43000</v>
          </cell>
        </row>
        <row r="2167">
          <cell r="C2167" t="str">
            <v>240YF02</v>
          </cell>
          <cell r="D2167">
            <v>54687.73</v>
          </cell>
        </row>
        <row r="2168">
          <cell r="C2168" t="str">
            <v>228YF02</v>
          </cell>
          <cell r="D2168">
            <v>16322.2</v>
          </cell>
        </row>
        <row r="2169">
          <cell r="C2169" t="str">
            <v>250YF02</v>
          </cell>
          <cell r="D2169">
            <v>94312.5</v>
          </cell>
        </row>
        <row r="2170">
          <cell r="C2170" t="str">
            <v>231YF02</v>
          </cell>
          <cell r="D2170">
            <v>61230</v>
          </cell>
        </row>
        <row r="2171">
          <cell r="C2171" t="str">
            <v>242YF02</v>
          </cell>
          <cell r="D2171">
            <v>30156.15</v>
          </cell>
        </row>
        <row r="2172">
          <cell r="C2172" t="str">
            <v>637YF02</v>
          </cell>
          <cell r="D2172">
            <v>21598.5</v>
          </cell>
        </row>
        <row r="2173">
          <cell r="C2173" t="str">
            <v>241YF02</v>
          </cell>
          <cell r="D2173">
            <v>116499.99</v>
          </cell>
        </row>
        <row r="2174">
          <cell r="C2174" t="str">
            <v>212YF02</v>
          </cell>
          <cell r="D2174">
            <v>147143.48000000001</v>
          </cell>
        </row>
        <row r="2175">
          <cell r="C2175" t="str">
            <v>245YF02</v>
          </cell>
          <cell r="D2175">
            <v>97250.09</v>
          </cell>
        </row>
        <row r="2176">
          <cell r="C2176" t="str">
            <v>217YF02</v>
          </cell>
          <cell r="D2176">
            <v>34020</v>
          </cell>
        </row>
        <row r="2177">
          <cell r="C2177" t="str">
            <v>221YF02</v>
          </cell>
          <cell r="D2177">
            <v>173614.51</v>
          </cell>
        </row>
        <row r="2178">
          <cell r="C2178" t="str">
            <v>638YF02</v>
          </cell>
          <cell r="D2178">
            <v>155520.60999999999</v>
          </cell>
        </row>
        <row r="2179">
          <cell r="C2179" t="str">
            <v>096YF02</v>
          </cell>
          <cell r="D2179">
            <v>774902.9</v>
          </cell>
        </row>
        <row r="2180">
          <cell r="C2180" t="str">
            <v>391YF02</v>
          </cell>
          <cell r="D2180">
            <v>1762350</v>
          </cell>
        </row>
        <row r="2181">
          <cell r="C2181" t="str">
            <v>396YF02</v>
          </cell>
          <cell r="D2181">
            <v>1762350</v>
          </cell>
        </row>
        <row r="2182">
          <cell r="C2182" t="str">
            <v>398YF02</v>
          </cell>
          <cell r="D2182">
            <v>1762350</v>
          </cell>
        </row>
        <row r="2183">
          <cell r="C2183" t="str">
            <v>42FAZ02</v>
          </cell>
          <cell r="D2183">
            <v>9375</v>
          </cell>
        </row>
        <row r="2184">
          <cell r="C2184" t="str">
            <v>A782AOD</v>
          </cell>
          <cell r="D2184">
            <v>85000</v>
          </cell>
        </row>
        <row r="2185">
          <cell r="C2185" t="str">
            <v>БЕЗ HOMEPA</v>
          </cell>
          <cell r="D2185">
            <v>252232.14</v>
          </cell>
        </row>
        <row r="2186">
          <cell r="C2186" t="str">
            <v>A779AOD</v>
          </cell>
          <cell r="D2186">
            <v>75366.720000000001</v>
          </cell>
        </row>
        <row r="2187">
          <cell r="C2187" t="str">
            <v>233YF02</v>
          </cell>
          <cell r="D2187">
            <v>43500</v>
          </cell>
        </row>
        <row r="2188">
          <cell r="C2188" t="str">
            <v>226YF02</v>
          </cell>
          <cell r="D2188">
            <v>48008.98</v>
          </cell>
        </row>
        <row r="2189">
          <cell r="C2189" t="str">
            <v>834LU02</v>
          </cell>
          <cell r="D2189">
            <v>106750</v>
          </cell>
        </row>
        <row r="2190">
          <cell r="C2190" t="str">
            <v>БЕЗ HOMEPA</v>
          </cell>
          <cell r="D2190">
            <v>0</v>
          </cell>
        </row>
        <row r="2191">
          <cell r="C2191" t="str">
            <v>БЕЗ HOMEPA</v>
          </cell>
          <cell r="D2191">
            <v>205</v>
          </cell>
        </row>
        <row r="2192">
          <cell r="C2192" t="str">
            <v>БЕЗ HOMEPA</v>
          </cell>
          <cell r="D2192">
            <v>3000</v>
          </cell>
        </row>
        <row r="2193">
          <cell r="C2193" t="str">
            <v>БЕЗ HOMEPA</v>
          </cell>
          <cell r="D2193">
            <v>655.28</v>
          </cell>
        </row>
        <row r="2194">
          <cell r="C2194" t="str">
            <v>AEDA978</v>
          </cell>
          <cell r="D2194">
            <v>16447.740000000002</v>
          </cell>
        </row>
        <row r="2195">
          <cell r="C2195" t="str">
            <v>AEDA969</v>
          </cell>
          <cell r="D2195">
            <v>1676</v>
          </cell>
        </row>
        <row r="2196">
          <cell r="C2196" t="str">
            <v>AEDA970</v>
          </cell>
          <cell r="D2196">
            <v>12209.07</v>
          </cell>
        </row>
        <row r="2197">
          <cell r="C2197" t="str">
            <v>AEDA976</v>
          </cell>
          <cell r="D2197">
            <v>12209.07</v>
          </cell>
        </row>
        <row r="2198">
          <cell r="C2198" t="str">
            <v>AEDA980</v>
          </cell>
          <cell r="D2198">
            <v>13478.43</v>
          </cell>
        </row>
        <row r="2199">
          <cell r="C2199" t="str">
            <v>AEDA971</v>
          </cell>
          <cell r="D2199">
            <v>13478.43</v>
          </cell>
        </row>
        <row r="2200">
          <cell r="C2200" t="str">
            <v>AEDA973</v>
          </cell>
          <cell r="D2200">
            <v>13478.43</v>
          </cell>
        </row>
        <row r="2201">
          <cell r="C2201" t="str">
            <v>AEDA974</v>
          </cell>
          <cell r="D2201">
            <v>13478.44</v>
          </cell>
        </row>
        <row r="2202">
          <cell r="C2202" t="str">
            <v>AEDA975</v>
          </cell>
          <cell r="D2202">
            <v>16447.740000000002</v>
          </cell>
        </row>
        <row r="2203">
          <cell r="C2203" t="str">
            <v>508CV02</v>
          </cell>
          <cell r="D2203">
            <v>10440500</v>
          </cell>
        </row>
        <row r="2204">
          <cell r="C2204" t="str">
            <v>519CV02</v>
          </cell>
          <cell r="D2204">
            <v>10440500</v>
          </cell>
        </row>
        <row r="2205">
          <cell r="C2205" t="str">
            <v>507CV02</v>
          </cell>
          <cell r="D2205">
            <v>10440500</v>
          </cell>
        </row>
        <row r="2206">
          <cell r="C2206" t="str">
            <v>531CV02</v>
          </cell>
          <cell r="D2206">
            <v>10440500</v>
          </cell>
        </row>
        <row r="2207">
          <cell r="C2207" t="str">
            <v>513CV02</v>
          </cell>
          <cell r="D2207">
            <v>10440500</v>
          </cell>
        </row>
        <row r="2208">
          <cell r="C2208" t="str">
            <v>509CV02</v>
          </cell>
          <cell r="D2208">
            <v>10440500</v>
          </cell>
        </row>
        <row r="2209">
          <cell r="C2209" t="str">
            <v>589DH02</v>
          </cell>
          <cell r="D2209">
            <v>9890375</v>
          </cell>
        </row>
        <row r="2210">
          <cell r="C2210" t="str">
            <v>585DH02</v>
          </cell>
          <cell r="D2210">
            <v>9890375</v>
          </cell>
        </row>
        <row r="2211">
          <cell r="C2211" t="str">
            <v>561EB02</v>
          </cell>
          <cell r="D2211">
            <v>31702187.5</v>
          </cell>
        </row>
        <row r="2212">
          <cell r="C2212" t="str">
            <v>564EB02</v>
          </cell>
          <cell r="D2212">
            <v>29412187.5</v>
          </cell>
        </row>
        <row r="2213">
          <cell r="C2213" t="str">
            <v>AUD741A</v>
          </cell>
          <cell r="D2213">
            <v>100034.34</v>
          </cell>
        </row>
        <row r="2214">
          <cell r="C2214" t="str">
            <v>459AY16</v>
          </cell>
          <cell r="D2214">
            <v>24777.5</v>
          </cell>
        </row>
        <row r="2215">
          <cell r="C2215" t="str">
            <v>269YF02</v>
          </cell>
          <cell r="D2215">
            <v>48008.99</v>
          </cell>
        </row>
        <row r="2216">
          <cell r="C2216" t="str">
            <v>357YF02</v>
          </cell>
          <cell r="D2216">
            <v>49062.5</v>
          </cell>
        </row>
        <row r="2217">
          <cell r="C2217" t="str">
            <v>624YF02</v>
          </cell>
          <cell r="D2217">
            <v>39525</v>
          </cell>
        </row>
        <row r="2218">
          <cell r="C2218" t="str">
            <v>358YF02</v>
          </cell>
          <cell r="D2218">
            <v>43000</v>
          </cell>
        </row>
        <row r="2219">
          <cell r="C2219" t="str">
            <v>259YF02</v>
          </cell>
          <cell r="D2219">
            <v>41180.78</v>
          </cell>
        </row>
        <row r="2220">
          <cell r="C2220" t="str">
            <v>369YF02</v>
          </cell>
          <cell r="D2220">
            <v>67541.600000000006</v>
          </cell>
        </row>
        <row r="2221">
          <cell r="C2221" t="str">
            <v>270YF02</v>
          </cell>
          <cell r="D2221">
            <v>39500</v>
          </cell>
        </row>
        <row r="2222">
          <cell r="C2222" t="str">
            <v>257YF02</v>
          </cell>
          <cell r="D2222">
            <v>75950</v>
          </cell>
        </row>
        <row r="2223">
          <cell r="C2223" t="str">
            <v>315YF02</v>
          </cell>
          <cell r="D2223">
            <v>104464.29</v>
          </cell>
        </row>
        <row r="2224">
          <cell r="C2224" t="str">
            <v>50FAZ02</v>
          </cell>
          <cell r="D2224">
            <v>9375</v>
          </cell>
        </row>
        <row r="2225">
          <cell r="C2225" t="str">
            <v>612AY16</v>
          </cell>
          <cell r="D2225">
            <v>4500</v>
          </cell>
        </row>
        <row r="2226">
          <cell r="C2226" t="str">
            <v>219YF02</v>
          </cell>
          <cell r="D2226">
            <v>41180.79</v>
          </cell>
        </row>
        <row r="2227">
          <cell r="C2227" t="str">
            <v>249YF02</v>
          </cell>
          <cell r="D2227">
            <v>43000</v>
          </cell>
        </row>
        <row r="2228">
          <cell r="C2228" t="str">
            <v>238YF02</v>
          </cell>
          <cell r="D2228">
            <v>92857.5</v>
          </cell>
        </row>
        <row r="2229">
          <cell r="C2229" t="str">
            <v>209YF02</v>
          </cell>
          <cell r="D2229">
            <v>62977.5</v>
          </cell>
        </row>
        <row r="2230">
          <cell r="C2230" t="str">
            <v>604AY16</v>
          </cell>
          <cell r="D2230">
            <v>12741</v>
          </cell>
        </row>
        <row r="2231">
          <cell r="C2231" t="str">
            <v>261YF02</v>
          </cell>
          <cell r="D2231">
            <v>21542.07</v>
          </cell>
        </row>
        <row r="2232">
          <cell r="C2232" t="str">
            <v>344YF02</v>
          </cell>
          <cell r="D2232">
            <v>49062.5</v>
          </cell>
        </row>
        <row r="2233">
          <cell r="C2233" t="str">
            <v>367YF02</v>
          </cell>
          <cell r="D2233">
            <v>43000</v>
          </cell>
        </row>
        <row r="2234">
          <cell r="C2234" t="str">
            <v>365YF02</v>
          </cell>
          <cell r="D2234">
            <v>43000</v>
          </cell>
        </row>
        <row r="2235">
          <cell r="C2235" t="str">
            <v>371YF02</v>
          </cell>
          <cell r="D2235">
            <v>116499.99</v>
          </cell>
        </row>
        <row r="2236">
          <cell r="C2236" t="str">
            <v>413CV02</v>
          </cell>
          <cell r="D2236">
            <v>10440500</v>
          </cell>
        </row>
        <row r="2237">
          <cell r="C2237" t="str">
            <v>489CV02</v>
          </cell>
          <cell r="D2237">
            <v>10440500</v>
          </cell>
        </row>
        <row r="2238">
          <cell r="C2238" t="str">
            <v>536CV02</v>
          </cell>
          <cell r="D2238">
            <v>10440500</v>
          </cell>
        </row>
        <row r="2239">
          <cell r="C2239" t="str">
            <v>538CV02</v>
          </cell>
          <cell r="D2239">
            <v>10440500</v>
          </cell>
        </row>
        <row r="2240">
          <cell r="C2240" t="str">
            <v>487CV02</v>
          </cell>
          <cell r="D2240">
            <v>10440500</v>
          </cell>
        </row>
        <row r="2241">
          <cell r="C2241" t="str">
            <v>473CV02</v>
          </cell>
          <cell r="D2241">
            <v>10440500</v>
          </cell>
        </row>
        <row r="2242">
          <cell r="C2242" t="str">
            <v>549CV02</v>
          </cell>
          <cell r="D2242">
            <v>10174500</v>
          </cell>
        </row>
        <row r="2243">
          <cell r="C2243" t="str">
            <v>577DH02</v>
          </cell>
          <cell r="D2243">
            <v>12451875</v>
          </cell>
        </row>
        <row r="2244">
          <cell r="C2244" t="str">
            <v>564DH02</v>
          </cell>
          <cell r="D2244">
            <v>11879375</v>
          </cell>
        </row>
        <row r="2245">
          <cell r="C2245" t="str">
            <v>576DH02</v>
          </cell>
          <cell r="D2245">
            <v>11879375</v>
          </cell>
        </row>
        <row r="2246">
          <cell r="C2246" t="str">
            <v>571EB02</v>
          </cell>
          <cell r="D2246">
            <v>31702187.5</v>
          </cell>
        </row>
        <row r="2247">
          <cell r="C2247" t="str">
            <v>558EB02</v>
          </cell>
          <cell r="D2247">
            <v>29412187.5</v>
          </cell>
        </row>
        <row r="2248">
          <cell r="C2248" t="str">
            <v>270EJ02</v>
          </cell>
          <cell r="D2248">
            <v>29746125</v>
          </cell>
        </row>
        <row r="2249">
          <cell r="C2249" t="str">
            <v>263EJ02</v>
          </cell>
          <cell r="D2249">
            <v>10644600</v>
          </cell>
        </row>
        <row r="2250">
          <cell r="C2250" t="str">
            <v>264EJ02</v>
          </cell>
          <cell r="D2250">
            <v>10644600</v>
          </cell>
        </row>
        <row r="2251">
          <cell r="C2251" t="str">
            <v>268EJ02</v>
          </cell>
          <cell r="D2251">
            <v>10644600</v>
          </cell>
        </row>
        <row r="2252">
          <cell r="C2252" t="str">
            <v>269EJ02</v>
          </cell>
          <cell r="D2252">
            <v>10644600</v>
          </cell>
        </row>
        <row r="2253">
          <cell r="C2253" t="str">
            <v>283EJ02</v>
          </cell>
          <cell r="D2253">
            <v>10644600</v>
          </cell>
        </row>
        <row r="2254">
          <cell r="C2254" t="str">
            <v>438EF02</v>
          </cell>
          <cell r="D2254">
            <v>29412187.5</v>
          </cell>
        </row>
        <row r="2255">
          <cell r="C2255" t="str">
            <v>441EF02</v>
          </cell>
          <cell r="D2255">
            <v>31702187.5</v>
          </cell>
        </row>
        <row r="2256">
          <cell r="C2256" t="str">
            <v>396EF02</v>
          </cell>
          <cell r="D2256">
            <v>10174500</v>
          </cell>
        </row>
        <row r="2257">
          <cell r="C2257" t="str">
            <v>360EF02</v>
          </cell>
          <cell r="D2257">
            <v>9856250.0500000007</v>
          </cell>
        </row>
        <row r="2258">
          <cell r="C2258" t="str">
            <v>148EF02</v>
          </cell>
          <cell r="D2258">
            <v>10331249.960000001</v>
          </cell>
        </row>
        <row r="2259">
          <cell r="C2259" t="str">
            <v>274EJ02</v>
          </cell>
          <cell r="D2259">
            <v>29746125</v>
          </cell>
        </row>
        <row r="2260">
          <cell r="C2260" t="str">
            <v>874AJ02</v>
          </cell>
          <cell r="D2260">
            <v>10644600</v>
          </cell>
        </row>
        <row r="2261">
          <cell r="C2261" t="str">
            <v>261EJ02</v>
          </cell>
          <cell r="D2261">
            <v>10644600</v>
          </cell>
        </row>
        <row r="2262">
          <cell r="C2262" t="str">
            <v>288EJ02</v>
          </cell>
          <cell r="D2262">
            <v>32062125</v>
          </cell>
        </row>
        <row r="2263">
          <cell r="C2263" t="str">
            <v>168YF02</v>
          </cell>
          <cell r="D2263">
            <v>41180.78</v>
          </cell>
        </row>
        <row r="2264">
          <cell r="C2264" t="str">
            <v>895YZ02</v>
          </cell>
          <cell r="D2264">
            <v>10373400</v>
          </cell>
        </row>
        <row r="2265">
          <cell r="C2265" t="str">
            <v>370YN02</v>
          </cell>
          <cell r="D2265">
            <v>10373400</v>
          </cell>
        </row>
        <row r="2266">
          <cell r="C2266" t="str">
            <v>879YZ02</v>
          </cell>
          <cell r="D2266">
            <v>10373400</v>
          </cell>
        </row>
        <row r="2267">
          <cell r="C2267" t="str">
            <v>526YZ02</v>
          </cell>
          <cell r="D2267">
            <v>10373400</v>
          </cell>
        </row>
        <row r="2268">
          <cell r="C2268" t="str">
            <v>517YZ02</v>
          </cell>
          <cell r="D2268">
            <v>10373400</v>
          </cell>
        </row>
        <row r="2269">
          <cell r="C2269" t="str">
            <v>347YN02</v>
          </cell>
          <cell r="D2269">
            <v>10373400</v>
          </cell>
        </row>
        <row r="2270">
          <cell r="C2270" t="str">
            <v>702BP02</v>
          </cell>
          <cell r="D2270">
            <v>10174500</v>
          </cell>
        </row>
        <row r="2271">
          <cell r="C2271" t="str">
            <v>701BP02</v>
          </cell>
          <cell r="D2271">
            <v>10174500</v>
          </cell>
        </row>
        <row r="2272">
          <cell r="C2272" t="str">
            <v>704BP02</v>
          </cell>
          <cell r="D2272">
            <v>10174500</v>
          </cell>
        </row>
        <row r="2273">
          <cell r="C2273" t="str">
            <v>705BP02</v>
          </cell>
          <cell r="D2273">
            <v>10174500</v>
          </cell>
        </row>
        <row r="2274">
          <cell r="C2274" t="str">
            <v>023CJ02</v>
          </cell>
          <cell r="D2274">
            <v>10174500</v>
          </cell>
        </row>
        <row r="2275">
          <cell r="C2275" t="str">
            <v>024CJ02</v>
          </cell>
          <cell r="D2275">
            <v>10174500</v>
          </cell>
        </row>
        <row r="2276">
          <cell r="C2276" t="str">
            <v>025CJ02</v>
          </cell>
          <cell r="D2276">
            <v>10174500</v>
          </cell>
        </row>
        <row r="2277">
          <cell r="C2277" t="str">
            <v>028CJ02</v>
          </cell>
          <cell r="D2277">
            <v>10174500</v>
          </cell>
        </row>
        <row r="2278">
          <cell r="C2278" t="str">
            <v>032CJ02</v>
          </cell>
          <cell r="D2278">
            <v>10174500</v>
          </cell>
        </row>
        <row r="2279">
          <cell r="C2279" t="str">
            <v>033CJ02</v>
          </cell>
          <cell r="D2279">
            <v>10174500</v>
          </cell>
        </row>
        <row r="2280">
          <cell r="C2280" t="str">
            <v>029CJ02</v>
          </cell>
          <cell r="D2280">
            <v>29746125</v>
          </cell>
        </row>
        <row r="2281">
          <cell r="C2281" t="str">
            <v>715BP02</v>
          </cell>
          <cell r="D2281">
            <v>32062125</v>
          </cell>
        </row>
        <row r="2282">
          <cell r="C2282" t="str">
            <v>031CJ02</v>
          </cell>
          <cell r="D2282">
            <v>12593250</v>
          </cell>
        </row>
        <row r="2283">
          <cell r="C2283" t="str">
            <v>035CJ02</v>
          </cell>
          <cell r="D2283">
            <v>12593250</v>
          </cell>
        </row>
        <row r="2284">
          <cell r="C2284" t="str">
            <v>149ED02</v>
          </cell>
          <cell r="D2284">
            <v>12014250</v>
          </cell>
        </row>
        <row r="2285">
          <cell r="C2285" t="str">
            <v>220YF02</v>
          </cell>
          <cell r="D2285">
            <v>65125</v>
          </cell>
        </row>
        <row r="2286">
          <cell r="C2286" t="str">
            <v>230YF02</v>
          </cell>
          <cell r="D2286">
            <v>43250</v>
          </cell>
        </row>
        <row r="2287">
          <cell r="C2287" t="str">
            <v>088YF02</v>
          </cell>
          <cell r="D2287">
            <v>774902.9</v>
          </cell>
        </row>
        <row r="2288">
          <cell r="C2288" t="str">
            <v>363YW02</v>
          </cell>
          <cell r="D2288">
            <v>47598.22</v>
          </cell>
        </row>
        <row r="2289">
          <cell r="C2289" t="str">
            <v>435TN02</v>
          </cell>
          <cell r="D2289">
            <v>43982.14</v>
          </cell>
        </row>
        <row r="2290">
          <cell r="C2290" t="str">
            <v>276EJ02</v>
          </cell>
          <cell r="D2290">
            <v>10644600</v>
          </cell>
        </row>
        <row r="2291">
          <cell r="C2291" t="str">
            <v>303EJ02</v>
          </cell>
          <cell r="D2291">
            <v>10048928.619999999</v>
          </cell>
        </row>
        <row r="2292">
          <cell r="C2292" t="str">
            <v>260EJ02</v>
          </cell>
          <cell r="D2292">
            <v>10373400</v>
          </cell>
        </row>
        <row r="2293">
          <cell r="C2293" t="str">
            <v>480EJ02</v>
          </cell>
          <cell r="D2293">
            <v>10533214.25</v>
          </cell>
        </row>
        <row r="2294">
          <cell r="C2294" t="str">
            <v>474EJ02</v>
          </cell>
          <cell r="D2294">
            <v>10533214.25</v>
          </cell>
        </row>
        <row r="2295">
          <cell r="C2295" t="str">
            <v>467EJ02</v>
          </cell>
          <cell r="D2295">
            <v>10533214.25</v>
          </cell>
        </row>
        <row r="2296">
          <cell r="C2296" t="str">
            <v>466EJ02</v>
          </cell>
          <cell r="D2296">
            <v>10048928.619999999</v>
          </cell>
        </row>
        <row r="2297">
          <cell r="C2297" t="str">
            <v>299EJ02</v>
          </cell>
          <cell r="D2297">
            <v>10533214.25</v>
          </cell>
        </row>
        <row r="2298">
          <cell r="C2298" t="str">
            <v>469EJ02</v>
          </cell>
          <cell r="D2298">
            <v>32062125</v>
          </cell>
        </row>
        <row r="2299">
          <cell r="C2299" t="str">
            <v>478EJ02</v>
          </cell>
          <cell r="D2299">
            <v>32062125</v>
          </cell>
        </row>
        <row r="2300">
          <cell r="C2300" t="str">
            <v>470EJ02</v>
          </cell>
          <cell r="D2300">
            <v>29746125</v>
          </cell>
        </row>
        <row r="2301">
          <cell r="C2301" t="str">
            <v>607CV02</v>
          </cell>
          <cell r="D2301">
            <v>12014250</v>
          </cell>
        </row>
        <row r="2302">
          <cell r="C2302" t="str">
            <v>638CV02</v>
          </cell>
          <cell r="D2302">
            <v>10373400</v>
          </cell>
        </row>
        <row r="2303">
          <cell r="C2303" t="str">
            <v>633CV02</v>
          </cell>
          <cell r="D2303">
            <v>10373400</v>
          </cell>
        </row>
        <row r="2304">
          <cell r="C2304" t="str">
            <v>648CV02</v>
          </cell>
          <cell r="D2304">
            <v>10373400</v>
          </cell>
        </row>
        <row r="2305">
          <cell r="C2305" t="str">
            <v>641CV02</v>
          </cell>
          <cell r="D2305">
            <v>10373400</v>
          </cell>
        </row>
        <row r="2306">
          <cell r="C2306" t="str">
            <v>630CV02</v>
          </cell>
          <cell r="D2306">
            <v>10373400</v>
          </cell>
        </row>
        <row r="2307">
          <cell r="C2307" t="str">
            <v>635CV02</v>
          </cell>
          <cell r="D2307">
            <v>29746125</v>
          </cell>
        </row>
        <row r="2308">
          <cell r="C2308" t="str">
            <v>948AV02</v>
          </cell>
          <cell r="D2308">
            <v>10373400</v>
          </cell>
        </row>
        <row r="2309">
          <cell r="C2309" t="str">
            <v>947AV02</v>
          </cell>
          <cell r="D2309">
            <v>10373400</v>
          </cell>
        </row>
        <row r="2310">
          <cell r="C2310" t="str">
            <v>795AV02</v>
          </cell>
          <cell r="D2310">
            <v>10373400</v>
          </cell>
        </row>
        <row r="2311">
          <cell r="C2311" t="str">
            <v>782AV02</v>
          </cell>
          <cell r="D2311">
            <v>10373400</v>
          </cell>
        </row>
        <row r="2312">
          <cell r="C2312" t="str">
            <v>785AV02</v>
          </cell>
          <cell r="D2312">
            <v>10373400</v>
          </cell>
        </row>
        <row r="2313">
          <cell r="C2313" t="str">
            <v>956AV02</v>
          </cell>
          <cell r="D2313">
            <v>10373400</v>
          </cell>
        </row>
        <row r="2314">
          <cell r="C2314" t="str">
            <v>821AV02</v>
          </cell>
          <cell r="D2314">
            <v>12014250</v>
          </cell>
        </row>
        <row r="2315">
          <cell r="C2315" t="str">
            <v>796AV02</v>
          </cell>
          <cell r="D2315">
            <v>32062125</v>
          </cell>
        </row>
        <row r="2316">
          <cell r="C2316" t="str">
            <v>266EJ02</v>
          </cell>
          <cell r="D2316">
            <v>10048928.619999999</v>
          </cell>
        </row>
        <row r="2317">
          <cell r="C2317" t="str">
            <v>277EJ02</v>
          </cell>
          <cell r="D2317">
            <v>10048928.619999999</v>
          </cell>
        </row>
        <row r="2318">
          <cell r="C2318" t="str">
            <v>304EJ02</v>
          </cell>
          <cell r="D2318">
            <v>10533214.25</v>
          </cell>
        </row>
        <row r="2319">
          <cell r="C2319" t="str">
            <v>285EJ02</v>
          </cell>
          <cell r="D2319">
            <v>10048928.619999999</v>
          </cell>
        </row>
        <row r="2320">
          <cell r="C2320" t="str">
            <v>282EJ02</v>
          </cell>
          <cell r="D2320">
            <v>10241607.189999999</v>
          </cell>
        </row>
        <row r="2321">
          <cell r="C2321" t="str">
            <v>364YN02</v>
          </cell>
          <cell r="D2321">
            <v>10373400</v>
          </cell>
        </row>
        <row r="2322">
          <cell r="C2322" t="str">
            <v>348YN02</v>
          </cell>
          <cell r="D2322">
            <v>10373400</v>
          </cell>
        </row>
        <row r="2323">
          <cell r="C2323" t="str">
            <v>518YZ02</v>
          </cell>
          <cell r="D2323">
            <v>10373400</v>
          </cell>
        </row>
        <row r="2324">
          <cell r="C2324" t="str">
            <v>358YN02</v>
          </cell>
          <cell r="D2324">
            <v>10373400</v>
          </cell>
        </row>
        <row r="2325">
          <cell r="C2325" t="str">
            <v>366YN02</v>
          </cell>
          <cell r="D2325">
            <v>10373400</v>
          </cell>
        </row>
        <row r="2326">
          <cell r="C2326" t="str">
            <v>365YN02</v>
          </cell>
          <cell r="D2326">
            <v>10373400</v>
          </cell>
        </row>
        <row r="2327">
          <cell r="C2327" t="str">
            <v>471EJ02</v>
          </cell>
          <cell r="D2327">
            <v>10048928.619999999</v>
          </cell>
        </row>
        <row r="2328">
          <cell r="C2328" t="str">
            <v>479EJ02</v>
          </cell>
          <cell r="D2328">
            <v>32062125</v>
          </cell>
        </row>
        <row r="2329">
          <cell r="C2329" t="str">
            <v>522YZ02</v>
          </cell>
          <cell r="D2329">
            <v>10572300</v>
          </cell>
        </row>
        <row r="2330">
          <cell r="C2330" t="str">
            <v>535YZ02</v>
          </cell>
          <cell r="D2330">
            <v>10572300</v>
          </cell>
        </row>
        <row r="2331">
          <cell r="C2331" t="str">
            <v>530YZ02</v>
          </cell>
          <cell r="D2331">
            <v>10572300</v>
          </cell>
        </row>
        <row r="2332">
          <cell r="C2332" t="str">
            <v>508YZ02</v>
          </cell>
          <cell r="D2332">
            <v>10572300</v>
          </cell>
        </row>
        <row r="2333">
          <cell r="C2333" t="str">
            <v>609CV02</v>
          </cell>
          <cell r="D2333">
            <v>32062125</v>
          </cell>
        </row>
        <row r="2334">
          <cell r="C2334" t="str">
            <v>617CV02</v>
          </cell>
          <cell r="D2334">
            <v>10373400</v>
          </cell>
        </row>
        <row r="2335">
          <cell r="C2335" t="str">
            <v>622CV02</v>
          </cell>
          <cell r="D2335">
            <v>10373400</v>
          </cell>
        </row>
        <row r="2336">
          <cell r="C2336" t="str">
            <v>618CV02</v>
          </cell>
          <cell r="D2336">
            <v>10373400</v>
          </cell>
        </row>
        <row r="2337">
          <cell r="C2337" t="str">
            <v>621CV02</v>
          </cell>
          <cell r="D2337">
            <v>10373400</v>
          </cell>
        </row>
        <row r="2338">
          <cell r="C2338" t="str">
            <v>620CV02</v>
          </cell>
          <cell r="D2338">
            <v>10373400</v>
          </cell>
        </row>
        <row r="2339">
          <cell r="C2339" t="str">
            <v>624CV02</v>
          </cell>
          <cell r="D2339">
            <v>10373400</v>
          </cell>
        </row>
        <row r="2340">
          <cell r="C2340" t="str">
            <v>951AV02</v>
          </cell>
          <cell r="D2340">
            <v>12593250</v>
          </cell>
        </row>
        <row r="2341">
          <cell r="C2341" t="str">
            <v>359YF02</v>
          </cell>
          <cell r="D2341">
            <v>92857.5</v>
          </cell>
        </row>
        <row r="2342">
          <cell r="C2342" t="str">
            <v>187YF02</v>
          </cell>
          <cell r="D2342">
            <v>35887.5</v>
          </cell>
        </row>
        <row r="2343">
          <cell r="C2343" t="str">
            <v>523YZ02</v>
          </cell>
          <cell r="D2343">
            <v>30080062.5</v>
          </cell>
        </row>
        <row r="2344">
          <cell r="C2344" t="str">
            <v>856YZ02</v>
          </cell>
          <cell r="D2344">
            <v>10572300</v>
          </cell>
        </row>
        <row r="2345">
          <cell r="C2345" t="str">
            <v>531YZ02</v>
          </cell>
          <cell r="D2345">
            <v>10572300</v>
          </cell>
        </row>
        <row r="2346">
          <cell r="C2346" t="str">
            <v>896YZ02</v>
          </cell>
          <cell r="D2346">
            <v>10572300</v>
          </cell>
        </row>
        <row r="2347">
          <cell r="C2347" t="str">
            <v>528YZ02</v>
          </cell>
          <cell r="D2347">
            <v>10572300</v>
          </cell>
        </row>
        <row r="2348">
          <cell r="C2348" t="str">
            <v>524YZ02</v>
          </cell>
          <cell r="D2348">
            <v>10572300</v>
          </cell>
        </row>
        <row r="2349">
          <cell r="C2349" t="str">
            <v>512YZ02</v>
          </cell>
          <cell r="D2349">
            <v>10572300</v>
          </cell>
        </row>
        <row r="2350">
          <cell r="C2350" t="str">
            <v>525YZ02</v>
          </cell>
          <cell r="D2350">
            <v>10241607.189999999</v>
          </cell>
        </row>
        <row r="2351">
          <cell r="C2351" t="str">
            <v>321EJ02</v>
          </cell>
          <cell r="D2351">
            <v>10859878.32</v>
          </cell>
        </row>
        <row r="2352">
          <cell r="C2352" t="str">
            <v>891LU02</v>
          </cell>
          <cell r="D2352">
            <v>43500</v>
          </cell>
        </row>
        <row r="2353">
          <cell r="C2353" t="str">
            <v>676YW02</v>
          </cell>
          <cell r="D2353">
            <v>67625</v>
          </cell>
        </row>
        <row r="2354">
          <cell r="C2354" t="str">
            <v>481TN02</v>
          </cell>
          <cell r="D2354">
            <v>121624.99</v>
          </cell>
        </row>
        <row r="2355">
          <cell r="C2355" t="str">
            <v>512LU02</v>
          </cell>
          <cell r="D2355">
            <v>19412</v>
          </cell>
        </row>
        <row r="2356">
          <cell r="C2356" t="str">
            <v>320YP02</v>
          </cell>
          <cell r="D2356">
            <v>74384.56</v>
          </cell>
        </row>
        <row r="2357">
          <cell r="C2357" t="str">
            <v>532LU02</v>
          </cell>
          <cell r="D2357">
            <v>39722.39</v>
          </cell>
        </row>
        <row r="2358">
          <cell r="C2358" t="str">
            <v>680TN02</v>
          </cell>
          <cell r="D2358">
            <v>42250</v>
          </cell>
        </row>
        <row r="2359">
          <cell r="C2359" t="str">
            <v>631TN02</v>
          </cell>
          <cell r="D2359">
            <v>39722.39</v>
          </cell>
        </row>
        <row r="2360">
          <cell r="C2360" t="str">
            <v>514LU02</v>
          </cell>
          <cell r="D2360">
            <v>32504.13</v>
          </cell>
        </row>
        <row r="2361">
          <cell r="C2361" t="str">
            <v>204TN02</v>
          </cell>
          <cell r="D2361">
            <v>1701900</v>
          </cell>
        </row>
        <row r="2362">
          <cell r="C2362" t="str">
            <v>513LU02</v>
          </cell>
          <cell r="D2362">
            <v>67426.28</v>
          </cell>
        </row>
        <row r="2363">
          <cell r="C2363" t="str">
            <v>482TN02</v>
          </cell>
          <cell r="D2363">
            <v>43982.14</v>
          </cell>
        </row>
        <row r="2364">
          <cell r="C2364" t="str">
            <v>332ye02</v>
          </cell>
          <cell r="D2364">
            <v>103426.05</v>
          </cell>
        </row>
        <row r="2365">
          <cell r="C2365" t="str">
            <v>151TN02</v>
          </cell>
          <cell r="D2365">
            <v>171125</v>
          </cell>
        </row>
        <row r="2366">
          <cell r="C2366" t="str">
            <v>135CG02</v>
          </cell>
          <cell r="D2366">
            <v>19479</v>
          </cell>
        </row>
        <row r="2367">
          <cell r="C2367" t="str">
            <v>545BQ02</v>
          </cell>
          <cell r="D2367">
            <v>16416</v>
          </cell>
        </row>
        <row r="2368">
          <cell r="C2368" t="str">
            <v>531BQ02</v>
          </cell>
          <cell r="D2368">
            <v>22770</v>
          </cell>
        </row>
        <row r="2369">
          <cell r="C2369" t="str">
            <v>129CG02</v>
          </cell>
          <cell r="D2369">
            <v>8136.48</v>
          </cell>
        </row>
        <row r="2370">
          <cell r="C2370" t="str">
            <v>БЕЗ HOMEPA</v>
          </cell>
          <cell r="D2370">
            <v>2794</v>
          </cell>
        </row>
        <row r="2371">
          <cell r="C2371" t="str">
            <v>БЕЗ HOMEPA</v>
          </cell>
          <cell r="D2371">
            <v>2815.5</v>
          </cell>
        </row>
        <row r="2372">
          <cell r="C2372" t="str">
            <v>AFDA534</v>
          </cell>
          <cell r="D2372">
            <v>12209.07</v>
          </cell>
        </row>
        <row r="2373">
          <cell r="C2373" t="str">
            <v>180ZD02</v>
          </cell>
          <cell r="D2373">
            <v>1762350</v>
          </cell>
        </row>
        <row r="2374">
          <cell r="C2374" t="str">
            <v>209YL02</v>
          </cell>
          <cell r="D2374">
            <v>230548.01</v>
          </cell>
        </row>
        <row r="2375">
          <cell r="C2375" t="str">
            <v>311LU02</v>
          </cell>
          <cell r="D2375">
            <v>155125</v>
          </cell>
        </row>
        <row r="2376">
          <cell r="C2376" t="str">
            <v>243LU02</v>
          </cell>
          <cell r="D2376">
            <v>75950</v>
          </cell>
        </row>
        <row r="2377">
          <cell r="C2377" t="str">
            <v>155TN02</v>
          </cell>
          <cell r="D2377">
            <v>46380.36</v>
          </cell>
        </row>
        <row r="2378">
          <cell r="C2378" t="str">
            <v>A472ASD</v>
          </cell>
          <cell r="D2378">
            <v>8045329.2199999997</v>
          </cell>
        </row>
        <row r="2379">
          <cell r="C2379" t="str">
            <v>A466ASD</v>
          </cell>
          <cell r="D2379">
            <v>7964126.3600000003</v>
          </cell>
        </row>
        <row r="2380">
          <cell r="C2380" t="str">
            <v>052ET02</v>
          </cell>
          <cell r="D2380">
            <v>39211942</v>
          </cell>
        </row>
        <row r="2381">
          <cell r="C2381" t="str">
            <v>A470ASD</v>
          </cell>
          <cell r="D2381">
            <v>7964126.3600000003</v>
          </cell>
        </row>
        <row r="2382">
          <cell r="C2382" t="str">
            <v>375J02</v>
          </cell>
          <cell r="D2382">
            <v>39211942</v>
          </cell>
        </row>
        <row r="2383">
          <cell r="C2383" t="str">
            <v>193ES02</v>
          </cell>
          <cell r="D2383">
            <v>39611750.039999999</v>
          </cell>
        </row>
        <row r="2384">
          <cell r="C2384" t="str">
            <v>A464ASD</v>
          </cell>
          <cell r="D2384">
            <v>7964126.3600000003</v>
          </cell>
        </row>
        <row r="2385">
          <cell r="C2385" t="str">
            <v>A468ASD</v>
          </cell>
          <cell r="D2385">
            <v>8045329.2199999997</v>
          </cell>
        </row>
        <row r="2386">
          <cell r="C2386" t="str">
            <v>A463ASD</v>
          </cell>
          <cell r="D2386">
            <v>8045329.2199999997</v>
          </cell>
        </row>
        <row r="2387">
          <cell r="C2387" t="str">
            <v>A465ASD</v>
          </cell>
          <cell r="D2387">
            <v>8045329.2199999997</v>
          </cell>
        </row>
        <row r="2388">
          <cell r="C2388" t="str">
            <v>535DH02</v>
          </cell>
          <cell r="D2388">
            <v>21654499.239999998</v>
          </cell>
        </row>
        <row r="2389">
          <cell r="C2389" t="str">
            <v>101ES02</v>
          </cell>
          <cell r="D2389">
            <v>21654499.239999998</v>
          </cell>
        </row>
        <row r="2390">
          <cell r="C2390" t="str">
            <v>831YZ02</v>
          </cell>
          <cell r="D2390">
            <v>39611750.039999999</v>
          </cell>
        </row>
        <row r="2391">
          <cell r="C2391" t="str">
            <v>093ES02</v>
          </cell>
          <cell r="D2391">
            <v>21654499.239999998</v>
          </cell>
        </row>
        <row r="2392">
          <cell r="C2392" t="str">
            <v>363EJ02</v>
          </cell>
          <cell r="D2392">
            <v>21654499.239999998</v>
          </cell>
        </row>
        <row r="2393">
          <cell r="C2393" t="str">
            <v>985YV02</v>
          </cell>
          <cell r="D2393">
            <v>102579</v>
          </cell>
        </row>
        <row r="2394">
          <cell r="C2394" t="str">
            <v>123ES02</v>
          </cell>
          <cell r="D2394">
            <v>21654499.239999998</v>
          </cell>
        </row>
        <row r="2395">
          <cell r="C2395" t="str">
            <v>141ES02</v>
          </cell>
          <cell r="D2395">
            <v>36547000</v>
          </cell>
        </row>
        <row r="2396">
          <cell r="C2396" t="str">
            <v>314ED02</v>
          </cell>
          <cell r="D2396">
            <v>21654499.239999998</v>
          </cell>
        </row>
        <row r="2397">
          <cell r="C2397" t="str">
            <v>БЕЗ HOMEPA</v>
          </cell>
          <cell r="D2397">
            <v>7156873.5199999996</v>
          </cell>
        </row>
        <row r="2398">
          <cell r="C2398" t="str">
            <v>110ES02</v>
          </cell>
          <cell r="D2398">
            <v>21654499.239999998</v>
          </cell>
        </row>
        <row r="2399">
          <cell r="C2399" t="str">
            <v>A471ASD</v>
          </cell>
          <cell r="D2399">
            <v>8045329.2199999997</v>
          </cell>
        </row>
        <row r="2400">
          <cell r="C2400" t="str">
            <v>322YE02</v>
          </cell>
          <cell r="D2400">
            <v>178094.07999999999</v>
          </cell>
        </row>
        <row r="2401">
          <cell r="C2401" t="str">
            <v>011EU02</v>
          </cell>
          <cell r="D2401">
            <v>21654499.239999998</v>
          </cell>
        </row>
        <row r="2402">
          <cell r="C2402" t="str">
            <v>959EU02</v>
          </cell>
          <cell r="D2402">
            <v>21654499.239999998</v>
          </cell>
        </row>
        <row r="2403">
          <cell r="C2403" t="str">
            <v>121ES02</v>
          </cell>
          <cell r="D2403">
            <v>36547000</v>
          </cell>
        </row>
        <row r="2404">
          <cell r="C2404" t="str">
            <v>626EU02</v>
          </cell>
          <cell r="D2404">
            <v>39611750.039999999</v>
          </cell>
        </row>
        <row r="2405">
          <cell r="C2405" t="str">
            <v>211YF02</v>
          </cell>
          <cell r="D2405">
            <v>373750</v>
          </cell>
        </row>
        <row r="2406">
          <cell r="C2406" t="str">
            <v>376EJ02</v>
          </cell>
          <cell r="D2406">
            <v>21654499.239999998</v>
          </cell>
        </row>
        <row r="2407">
          <cell r="C2407" t="str">
            <v>454YC02</v>
          </cell>
          <cell r="D2407">
            <v>163000</v>
          </cell>
        </row>
        <row r="2408">
          <cell r="C2408" t="str">
            <v>533DH02</v>
          </cell>
          <cell r="D2408">
            <v>21654499.239999998</v>
          </cell>
        </row>
        <row r="2409">
          <cell r="C2409" t="str">
            <v>530DH02</v>
          </cell>
          <cell r="D2409">
            <v>21873061.73</v>
          </cell>
        </row>
        <row r="2410">
          <cell r="C2410" t="str">
            <v>A467ASD</v>
          </cell>
          <cell r="D2410">
            <v>7964126.3600000003</v>
          </cell>
        </row>
        <row r="2411">
          <cell r="C2411" t="str">
            <v>372EJ02</v>
          </cell>
          <cell r="D2411">
            <v>36547000</v>
          </cell>
        </row>
        <row r="2412">
          <cell r="C2412" t="str">
            <v>A469ASD</v>
          </cell>
          <cell r="D2412">
            <v>7964126.3600000003</v>
          </cell>
        </row>
        <row r="2413">
          <cell r="C2413" t="str">
            <v>454DH02</v>
          </cell>
          <cell r="D2413">
            <v>39611750.039999999</v>
          </cell>
        </row>
        <row r="2414">
          <cell r="C2414" t="str">
            <v>334YM02</v>
          </cell>
          <cell r="D2414">
            <v>183884.99</v>
          </cell>
        </row>
        <row r="2415">
          <cell r="C2415" t="str">
            <v>192EW02</v>
          </cell>
          <cell r="D2415">
            <v>12785517.92</v>
          </cell>
        </row>
        <row r="2416">
          <cell r="C2416" t="str">
            <v>459EW02</v>
          </cell>
          <cell r="D2416">
            <v>12785517.92</v>
          </cell>
        </row>
        <row r="2417">
          <cell r="C2417" t="str">
            <v>408EW02</v>
          </cell>
          <cell r="D2417">
            <v>12785517.92</v>
          </cell>
        </row>
        <row r="2418">
          <cell r="C2418" t="str">
            <v>483EW02</v>
          </cell>
          <cell r="D2418">
            <v>12785517.92</v>
          </cell>
        </row>
        <row r="2419">
          <cell r="C2419" t="str">
            <v>371EW02</v>
          </cell>
          <cell r="D2419">
            <v>12785517.92</v>
          </cell>
        </row>
        <row r="2420">
          <cell r="C2420" t="str">
            <v>480EW02</v>
          </cell>
          <cell r="D2420">
            <v>11608982.08</v>
          </cell>
        </row>
        <row r="2421">
          <cell r="C2421" t="str">
            <v>167EX02</v>
          </cell>
          <cell r="D2421">
            <v>11608982.08</v>
          </cell>
        </row>
        <row r="2422">
          <cell r="C2422" t="str">
            <v>331EW02</v>
          </cell>
          <cell r="D2422">
            <v>11608982.08</v>
          </cell>
        </row>
        <row r="2423">
          <cell r="C2423" t="str">
            <v>504EW02</v>
          </cell>
          <cell r="D2423">
            <v>5354190.58</v>
          </cell>
        </row>
        <row r="2424">
          <cell r="C2424" t="str">
            <v>278ED02</v>
          </cell>
          <cell r="D2424">
            <v>12785517.92</v>
          </cell>
        </row>
        <row r="2425">
          <cell r="C2425" t="str">
            <v>274ED02</v>
          </cell>
          <cell r="D2425">
            <v>12785517.92</v>
          </cell>
        </row>
        <row r="2426">
          <cell r="C2426" t="str">
            <v>298ED02</v>
          </cell>
          <cell r="D2426">
            <v>12785517.92</v>
          </cell>
        </row>
        <row r="2427">
          <cell r="C2427" t="str">
            <v>224ED02</v>
          </cell>
          <cell r="D2427">
            <v>12785517.92</v>
          </cell>
        </row>
        <row r="2428">
          <cell r="C2428" t="str">
            <v>292ED02</v>
          </cell>
          <cell r="D2428">
            <v>12785517.92</v>
          </cell>
        </row>
        <row r="2429">
          <cell r="C2429" t="str">
            <v>635EW02</v>
          </cell>
          <cell r="D2429">
            <v>5412064.3300000001</v>
          </cell>
        </row>
        <row r="2430">
          <cell r="C2430" t="str">
            <v>511EW02</v>
          </cell>
          <cell r="D2430">
            <v>12785517.92</v>
          </cell>
        </row>
        <row r="2431">
          <cell r="C2431" t="str">
            <v>461EW02</v>
          </cell>
          <cell r="D2431">
            <v>12785517.92</v>
          </cell>
        </row>
        <row r="2432">
          <cell r="C2432" t="str">
            <v>447EW02</v>
          </cell>
          <cell r="D2432">
            <v>12785517.92</v>
          </cell>
        </row>
        <row r="2433">
          <cell r="C2433" t="str">
            <v>770EW02</v>
          </cell>
          <cell r="D2433">
            <v>12785517.92</v>
          </cell>
        </row>
        <row r="2434">
          <cell r="C2434" t="str">
            <v>637EW02</v>
          </cell>
          <cell r="D2434">
            <v>5412064.3300000001</v>
          </cell>
        </row>
        <row r="2435">
          <cell r="C2435" t="str">
            <v>446EW02</v>
          </cell>
          <cell r="D2435">
            <v>12785517.92</v>
          </cell>
        </row>
        <row r="2436">
          <cell r="C2436" t="str">
            <v>402EW02</v>
          </cell>
          <cell r="D2436">
            <v>12785517.92</v>
          </cell>
        </row>
        <row r="2437">
          <cell r="C2437" t="str">
            <v>492EW02</v>
          </cell>
          <cell r="D2437">
            <v>12785517.92</v>
          </cell>
        </row>
        <row r="2438">
          <cell r="C2438" t="str">
            <v>406EW02</v>
          </cell>
          <cell r="D2438">
            <v>12785517.92</v>
          </cell>
        </row>
        <row r="2439">
          <cell r="C2439" t="str">
            <v>381EW02</v>
          </cell>
          <cell r="D2439">
            <v>12785517.92</v>
          </cell>
        </row>
        <row r="2440">
          <cell r="C2440" t="str">
            <v>334EW02</v>
          </cell>
          <cell r="D2440">
            <v>12785517.92</v>
          </cell>
        </row>
        <row r="2441">
          <cell r="C2441" t="str">
            <v>498EW02</v>
          </cell>
          <cell r="D2441">
            <v>11608982.08</v>
          </cell>
        </row>
        <row r="2442">
          <cell r="C2442" t="str">
            <v>581EW02</v>
          </cell>
          <cell r="D2442">
            <v>5412064.3300000001</v>
          </cell>
        </row>
        <row r="2443">
          <cell r="C2443" t="str">
            <v>489EW02</v>
          </cell>
          <cell r="D2443">
            <v>12785517.92</v>
          </cell>
        </row>
        <row r="2444">
          <cell r="C2444" t="str">
            <v>660EW02</v>
          </cell>
          <cell r="D2444">
            <v>12785517.92</v>
          </cell>
        </row>
        <row r="2445">
          <cell r="C2445" t="str">
            <v>193EW02</v>
          </cell>
          <cell r="D2445">
            <v>12785517.92</v>
          </cell>
        </row>
        <row r="2446">
          <cell r="C2446" t="str">
            <v>440EW02</v>
          </cell>
          <cell r="D2446">
            <v>12785517.92</v>
          </cell>
        </row>
        <row r="2447">
          <cell r="C2447" t="str">
            <v>686EW02</v>
          </cell>
          <cell r="D2447">
            <v>12785517.92</v>
          </cell>
        </row>
        <row r="2448">
          <cell r="C2448" t="str">
            <v>678EW02</v>
          </cell>
          <cell r="D2448">
            <v>12785517.92</v>
          </cell>
        </row>
        <row r="2449">
          <cell r="C2449" t="str">
            <v>621EW02</v>
          </cell>
          <cell r="D2449">
            <v>11608982.08</v>
          </cell>
        </row>
        <row r="2450">
          <cell r="C2450" t="str">
            <v>651EW02</v>
          </cell>
          <cell r="D2450">
            <v>11608982.08</v>
          </cell>
        </row>
        <row r="2451">
          <cell r="C2451" t="str">
            <v>655EW02</v>
          </cell>
          <cell r="D2451">
            <v>5412064.3300000001</v>
          </cell>
        </row>
        <row r="2452">
          <cell r="C2452" t="str">
            <v>684EW02</v>
          </cell>
          <cell r="D2452">
            <v>5412064.3300000001</v>
          </cell>
        </row>
        <row r="2453">
          <cell r="C2453" t="str">
            <v>561EW02</v>
          </cell>
          <cell r="D2453">
            <v>12785517.92</v>
          </cell>
        </row>
        <row r="2454">
          <cell r="C2454" t="str">
            <v>342EW02</v>
          </cell>
          <cell r="D2454">
            <v>12785517.92</v>
          </cell>
        </row>
        <row r="2455">
          <cell r="C2455" t="str">
            <v>432EW02</v>
          </cell>
          <cell r="D2455">
            <v>12785517.92</v>
          </cell>
        </row>
        <row r="2456">
          <cell r="C2456" t="str">
            <v>378EW02</v>
          </cell>
          <cell r="D2456">
            <v>12785517.92</v>
          </cell>
        </row>
        <row r="2457">
          <cell r="C2457" t="str">
            <v>474EW02</v>
          </cell>
          <cell r="D2457">
            <v>12785517.92</v>
          </cell>
        </row>
        <row r="2458">
          <cell r="C2458" t="str">
            <v>149EW02</v>
          </cell>
          <cell r="D2458">
            <v>12785517.92</v>
          </cell>
        </row>
        <row r="2459">
          <cell r="C2459" t="str">
            <v>646EW02</v>
          </cell>
          <cell r="D2459">
            <v>12785517.92</v>
          </cell>
        </row>
        <row r="2460">
          <cell r="C2460" t="str">
            <v>473EW02</v>
          </cell>
          <cell r="D2460">
            <v>12785517.92</v>
          </cell>
        </row>
        <row r="2461">
          <cell r="C2461" t="str">
            <v>457EW02</v>
          </cell>
          <cell r="D2461">
            <v>12785517.92</v>
          </cell>
        </row>
        <row r="2462">
          <cell r="C2462" t="str">
            <v>602EW02</v>
          </cell>
          <cell r="D2462">
            <v>12785517.92</v>
          </cell>
        </row>
        <row r="2463">
          <cell r="C2463" t="str">
            <v>650EW02</v>
          </cell>
          <cell r="D2463">
            <v>12785517.92</v>
          </cell>
        </row>
        <row r="2464">
          <cell r="C2464" t="str">
            <v>517EW02</v>
          </cell>
          <cell r="D2464">
            <v>12785517.92</v>
          </cell>
        </row>
        <row r="2465">
          <cell r="C2465" t="str">
            <v>362EW02</v>
          </cell>
          <cell r="D2465">
            <v>12785517.92</v>
          </cell>
        </row>
        <row r="2466">
          <cell r="C2466" t="str">
            <v>322EW02</v>
          </cell>
          <cell r="D2466">
            <v>12785517.92</v>
          </cell>
        </row>
        <row r="2467">
          <cell r="C2467" t="str">
            <v>419EW02</v>
          </cell>
          <cell r="D2467">
            <v>12785517.92</v>
          </cell>
        </row>
        <row r="2468">
          <cell r="C2468" t="str">
            <v>640EW02</v>
          </cell>
          <cell r="D2468">
            <v>12785517.92</v>
          </cell>
        </row>
        <row r="2469">
          <cell r="C2469" t="str">
            <v>296EW02</v>
          </cell>
          <cell r="D2469">
            <v>12785517.92</v>
          </cell>
        </row>
        <row r="2470">
          <cell r="C2470" t="str">
            <v>509EW02</v>
          </cell>
          <cell r="D2470">
            <v>12785517.92</v>
          </cell>
        </row>
        <row r="2471">
          <cell r="C2471" t="str">
            <v>529EW02</v>
          </cell>
          <cell r="D2471">
            <v>11608982.08</v>
          </cell>
        </row>
        <row r="2472">
          <cell r="C2472" t="str">
            <v>391EW02</v>
          </cell>
          <cell r="D2472">
            <v>12785517.92</v>
          </cell>
        </row>
        <row r="2473">
          <cell r="C2473" t="str">
            <v>426EW02</v>
          </cell>
          <cell r="D2473">
            <v>12785517.92</v>
          </cell>
        </row>
        <row r="2474">
          <cell r="C2474" t="str">
            <v>366EW02</v>
          </cell>
          <cell r="D2474">
            <v>12785517.92</v>
          </cell>
        </row>
        <row r="2475">
          <cell r="C2475" t="str">
            <v>649EW02</v>
          </cell>
          <cell r="D2475">
            <v>12785517.92</v>
          </cell>
        </row>
        <row r="2476">
          <cell r="C2476" t="str">
            <v>493EW02</v>
          </cell>
          <cell r="D2476">
            <v>11608982.08</v>
          </cell>
        </row>
        <row r="2477">
          <cell r="C2477" t="str">
            <v>569LU02</v>
          </cell>
          <cell r="D2477">
            <v>38250</v>
          </cell>
        </row>
        <row r="2478">
          <cell r="C2478" t="str">
            <v>570LU02</v>
          </cell>
          <cell r="D2478">
            <v>37336.35</v>
          </cell>
        </row>
        <row r="2479">
          <cell r="C2479" t="str">
            <v>428EW02</v>
          </cell>
          <cell r="D2479">
            <v>12785517.92</v>
          </cell>
        </row>
        <row r="2480">
          <cell r="C2480" t="str">
            <v>475EW02</v>
          </cell>
          <cell r="D2480">
            <v>12785517.92</v>
          </cell>
        </row>
        <row r="2481">
          <cell r="C2481" t="str">
            <v>613EW02</v>
          </cell>
          <cell r="D2481">
            <v>12785517.92</v>
          </cell>
        </row>
        <row r="2482">
          <cell r="C2482" t="str">
            <v>685EW02</v>
          </cell>
          <cell r="D2482">
            <v>12785517.92</v>
          </cell>
        </row>
        <row r="2483">
          <cell r="C2483" t="str">
            <v>601EW02</v>
          </cell>
          <cell r="D2483">
            <v>11608982.08</v>
          </cell>
        </row>
        <row r="2484">
          <cell r="C2484" t="str">
            <v>526EW02</v>
          </cell>
          <cell r="D2484">
            <v>11608982.08</v>
          </cell>
        </row>
        <row r="2485">
          <cell r="C2485" t="str">
            <v>398EW02</v>
          </cell>
          <cell r="D2485">
            <v>11608982.08</v>
          </cell>
        </row>
        <row r="2486">
          <cell r="C2486" t="str">
            <v>182EW02</v>
          </cell>
          <cell r="D2486">
            <v>12785517.92</v>
          </cell>
        </row>
        <row r="2487">
          <cell r="C2487" t="str">
            <v>392EW02</v>
          </cell>
          <cell r="D2487">
            <v>12785517.92</v>
          </cell>
        </row>
        <row r="2488">
          <cell r="C2488" t="str">
            <v>452EW02</v>
          </cell>
          <cell r="D2488">
            <v>12785517.92</v>
          </cell>
        </row>
        <row r="2489">
          <cell r="C2489" t="str">
            <v>513EW02</v>
          </cell>
          <cell r="D2489">
            <v>12785517.92</v>
          </cell>
        </row>
        <row r="2490">
          <cell r="C2490" t="str">
            <v>154EW02</v>
          </cell>
          <cell r="D2490">
            <v>12785517.92</v>
          </cell>
        </row>
        <row r="2491">
          <cell r="C2491" t="str">
            <v>317EW02</v>
          </cell>
          <cell r="D2491">
            <v>12785517.92</v>
          </cell>
        </row>
        <row r="2492">
          <cell r="C2492" t="str">
            <v>369EW02</v>
          </cell>
          <cell r="D2492">
            <v>12785517.92</v>
          </cell>
        </row>
        <row r="2493">
          <cell r="C2493" t="str">
            <v>429EW02</v>
          </cell>
          <cell r="D2493">
            <v>12785517.92</v>
          </cell>
        </row>
        <row r="2494">
          <cell r="C2494" t="str">
            <v>476EW02</v>
          </cell>
          <cell r="D2494">
            <v>12785517.92</v>
          </cell>
        </row>
        <row r="2495">
          <cell r="C2495" t="str">
            <v>624EW02</v>
          </cell>
          <cell r="D2495">
            <v>5354190.58</v>
          </cell>
        </row>
        <row r="2496">
          <cell r="C2496" t="str">
            <v>593DH02</v>
          </cell>
          <cell r="D2496">
            <v>47442103.899999999</v>
          </cell>
        </row>
        <row r="2497">
          <cell r="C2497" t="str">
            <v>626EW02</v>
          </cell>
          <cell r="D2497">
            <v>11608982.08</v>
          </cell>
        </row>
        <row r="2498">
          <cell r="C2498" t="str">
            <v>289YM02</v>
          </cell>
          <cell r="D2498">
            <v>394008.72</v>
          </cell>
        </row>
        <row r="2499">
          <cell r="C2499" t="str">
            <v>472EW02</v>
          </cell>
          <cell r="D2499">
            <v>12785517.92</v>
          </cell>
        </row>
        <row r="2500">
          <cell r="C2500" t="str">
            <v>55MAZ02</v>
          </cell>
          <cell r="D2500">
            <v>26008.1</v>
          </cell>
        </row>
        <row r="2501">
          <cell r="C2501" t="str">
            <v>376EW02</v>
          </cell>
          <cell r="D2501">
            <v>12785517.92</v>
          </cell>
        </row>
        <row r="2502">
          <cell r="C2502" t="str">
            <v>531EW02</v>
          </cell>
          <cell r="D2502">
            <v>12785517.92</v>
          </cell>
        </row>
        <row r="2503">
          <cell r="C2503" t="str">
            <v>423EW02</v>
          </cell>
          <cell r="D2503">
            <v>11608982.08</v>
          </cell>
        </row>
        <row r="2504">
          <cell r="C2504" t="str">
            <v>309EW02</v>
          </cell>
          <cell r="D2504">
            <v>12785517.92</v>
          </cell>
        </row>
        <row r="2505">
          <cell r="C2505" t="str">
            <v>462EW02</v>
          </cell>
          <cell r="D2505">
            <v>12785517.92</v>
          </cell>
        </row>
        <row r="2506">
          <cell r="C2506" t="str">
            <v>218EW02</v>
          </cell>
          <cell r="D2506">
            <v>12785517.92</v>
          </cell>
        </row>
        <row r="2507">
          <cell r="C2507" t="str">
            <v>411EW02</v>
          </cell>
          <cell r="D2507">
            <v>12785517.92</v>
          </cell>
        </row>
        <row r="2508">
          <cell r="C2508" t="str">
            <v>387EW02</v>
          </cell>
          <cell r="D2508">
            <v>12785517.92</v>
          </cell>
        </row>
        <row r="2509">
          <cell r="C2509" t="str">
            <v>407EW02</v>
          </cell>
          <cell r="D2509">
            <v>12785517.92</v>
          </cell>
        </row>
        <row r="2510">
          <cell r="C2510" t="str">
            <v>343EW02</v>
          </cell>
          <cell r="D2510">
            <v>12785517.92</v>
          </cell>
        </row>
        <row r="2511">
          <cell r="C2511" t="str">
            <v>433EW02</v>
          </cell>
          <cell r="D2511">
            <v>11608982.08</v>
          </cell>
        </row>
        <row r="2512">
          <cell r="C2512" t="str">
            <v>497EW02</v>
          </cell>
          <cell r="D2512">
            <v>12785517.92</v>
          </cell>
        </row>
        <row r="2513">
          <cell r="C2513" t="str">
            <v>482EW02</v>
          </cell>
          <cell r="D2513">
            <v>12785517.92</v>
          </cell>
        </row>
        <row r="2514">
          <cell r="C2514" t="str">
            <v>458EW02</v>
          </cell>
          <cell r="D2514">
            <v>11608982.08</v>
          </cell>
        </row>
        <row r="2515">
          <cell r="C2515" t="str">
            <v>648EW02</v>
          </cell>
          <cell r="D2515">
            <v>5412064.3300000001</v>
          </cell>
        </row>
        <row r="2516">
          <cell r="C2516" t="str">
            <v>611EW02</v>
          </cell>
          <cell r="D2516">
            <v>12785517.92</v>
          </cell>
        </row>
        <row r="2517">
          <cell r="C2517" t="str">
            <v>471EW02</v>
          </cell>
          <cell r="D2517">
            <v>12785517.92</v>
          </cell>
        </row>
        <row r="2518">
          <cell r="C2518" t="str">
            <v>425EW02</v>
          </cell>
          <cell r="D2518">
            <v>12785517.92</v>
          </cell>
        </row>
        <row r="2519">
          <cell r="C2519" t="str">
            <v>481EW02</v>
          </cell>
          <cell r="D2519">
            <v>12785517.92</v>
          </cell>
        </row>
        <row r="2520">
          <cell r="C2520" t="str">
            <v>290ED02</v>
          </cell>
          <cell r="D2520">
            <v>12785517.92</v>
          </cell>
        </row>
        <row r="2521">
          <cell r="C2521" t="str">
            <v>288ED02</v>
          </cell>
          <cell r="D2521">
            <v>12785517.92</v>
          </cell>
        </row>
        <row r="2522">
          <cell r="C2522" t="str">
            <v>280ED02</v>
          </cell>
          <cell r="D2522">
            <v>12785517.92</v>
          </cell>
        </row>
        <row r="2523">
          <cell r="C2523" t="str">
            <v>442EW02</v>
          </cell>
          <cell r="D2523">
            <v>12785517.92</v>
          </cell>
        </row>
        <row r="2524">
          <cell r="C2524" t="str">
            <v>278EW02</v>
          </cell>
          <cell r="D2524">
            <v>12785517.92</v>
          </cell>
        </row>
        <row r="2525">
          <cell r="C2525" t="str">
            <v>609EW02</v>
          </cell>
          <cell r="D2525">
            <v>12785517.92</v>
          </cell>
        </row>
        <row r="2526">
          <cell r="C2526" t="str">
            <v>248EW02</v>
          </cell>
          <cell r="D2526">
            <v>12785517.92</v>
          </cell>
        </row>
        <row r="2527">
          <cell r="C2527" t="str">
            <v>365EW02</v>
          </cell>
          <cell r="D2527">
            <v>12785517.92</v>
          </cell>
        </row>
        <row r="2528">
          <cell r="C2528" t="str">
            <v>340EW02</v>
          </cell>
          <cell r="D2528">
            <v>12785517.92</v>
          </cell>
        </row>
        <row r="2529">
          <cell r="C2529" t="str">
            <v>551LU02</v>
          </cell>
          <cell r="D2529">
            <v>43500</v>
          </cell>
        </row>
        <row r="2530">
          <cell r="C2530" t="str">
            <v>564LU02</v>
          </cell>
          <cell r="D2530">
            <v>77111.61</v>
          </cell>
        </row>
        <row r="2531">
          <cell r="C2531" t="str">
            <v>415EW02</v>
          </cell>
          <cell r="D2531">
            <v>12785517.92</v>
          </cell>
        </row>
        <row r="2532">
          <cell r="C2532" t="str">
            <v>418EW02</v>
          </cell>
          <cell r="D2532">
            <v>11608982.08</v>
          </cell>
        </row>
        <row r="2533">
          <cell r="C2533" t="str">
            <v>499EW02</v>
          </cell>
          <cell r="D2533">
            <v>11608982.08</v>
          </cell>
        </row>
        <row r="2534">
          <cell r="C2534" t="str">
            <v>568EW02</v>
          </cell>
          <cell r="D2534">
            <v>12785517.92</v>
          </cell>
        </row>
        <row r="2535">
          <cell r="C2535" t="str">
            <v>380EW02</v>
          </cell>
          <cell r="D2535">
            <v>12785517.92</v>
          </cell>
        </row>
        <row r="2536">
          <cell r="C2536" t="str">
            <v>268EW02</v>
          </cell>
          <cell r="D2536">
            <v>12785517.92</v>
          </cell>
        </row>
        <row r="2537">
          <cell r="C2537" t="str">
            <v>451EW02</v>
          </cell>
          <cell r="D2537">
            <v>12785517.92</v>
          </cell>
        </row>
        <row r="2538">
          <cell r="C2538" t="str">
            <v>553EW02</v>
          </cell>
          <cell r="D2538">
            <v>12785517.92</v>
          </cell>
        </row>
        <row r="2539">
          <cell r="C2539" t="str">
            <v>509LU02</v>
          </cell>
          <cell r="D2539">
            <v>55026.79</v>
          </cell>
        </row>
        <row r="2540">
          <cell r="C2540" t="str">
            <v>336EW02</v>
          </cell>
          <cell r="D2540">
            <v>11608982.08</v>
          </cell>
        </row>
        <row r="2541">
          <cell r="C2541" t="str">
            <v>337EW02</v>
          </cell>
          <cell r="D2541">
            <v>11608982.08</v>
          </cell>
        </row>
        <row r="2542">
          <cell r="C2542" t="str">
            <v>410EW02</v>
          </cell>
          <cell r="D2542">
            <v>12785517.92</v>
          </cell>
        </row>
        <row r="2543">
          <cell r="C2543" t="str">
            <v>486EW02</v>
          </cell>
          <cell r="D2543">
            <v>12785517.92</v>
          </cell>
        </row>
        <row r="2544">
          <cell r="C2544" t="str">
            <v>417EW02</v>
          </cell>
          <cell r="D2544">
            <v>12785517.92</v>
          </cell>
        </row>
        <row r="2545">
          <cell r="C2545" t="str">
            <v>643EW02</v>
          </cell>
          <cell r="D2545">
            <v>12785517.92</v>
          </cell>
        </row>
        <row r="2546">
          <cell r="C2546" t="str">
            <v>244EW02</v>
          </cell>
          <cell r="D2546">
            <v>12785517.92</v>
          </cell>
        </row>
        <row r="2547">
          <cell r="C2547" t="str">
            <v>420EW02</v>
          </cell>
          <cell r="D2547">
            <v>12785517.92</v>
          </cell>
        </row>
        <row r="2548">
          <cell r="C2548" t="str">
            <v>450EW02</v>
          </cell>
          <cell r="D2548">
            <v>12785517.92</v>
          </cell>
        </row>
        <row r="2549">
          <cell r="C2549" t="str">
            <v>548EW02</v>
          </cell>
          <cell r="D2549">
            <v>12785517.92</v>
          </cell>
        </row>
        <row r="2550">
          <cell r="C2550" t="str">
            <v>434EW02</v>
          </cell>
          <cell r="D2550">
            <v>12785517.92</v>
          </cell>
        </row>
        <row r="2551">
          <cell r="C2551" t="str">
            <v>190EW02</v>
          </cell>
          <cell r="D2551">
            <v>12785517.92</v>
          </cell>
        </row>
        <row r="2552">
          <cell r="C2552" t="str">
            <v>389EW02</v>
          </cell>
          <cell r="D2552">
            <v>12785517.92</v>
          </cell>
        </row>
        <row r="2553">
          <cell r="C2553" t="str">
            <v>479EW02</v>
          </cell>
          <cell r="D2553">
            <v>12785517.92</v>
          </cell>
        </row>
        <row r="2554">
          <cell r="C2554" t="str">
            <v>382EW02</v>
          </cell>
          <cell r="D2554">
            <v>12785517.92</v>
          </cell>
        </row>
        <row r="2555">
          <cell r="C2555" t="str">
            <v>476TN02</v>
          </cell>
          <cell r="D2555">
            <v>41175</v>
          </cell>
        </row>
        <row r="2556">
          <cell r="C2556" t="str">
            <v>208YL02</v>
          </cell>
          <cell r="D2556">
            <v>39963.07</v>
          </cell>
        </row>
        <row r="2557">
          <cell r="C2557" t="str">
            <v>257ED02</v>
          </cell>
          <cell r="D2557">
            <v>12785517.92</v>
          </cell>
        </row>
        <row r="2558">
          <cell r="C2558" t="str">
            <v>251ED02</v>
          </cell>
          <cell r="D2558">
            <v>12785517.92</v>
          </cell>
        </row>
        <row r="2559">
          <cell r="C2559" t="str">
            <v>249ED02</v>
          </cell>
          <cell r="D2559">
            <v>12785517.92</v>
          </cell>
        </row>
        <row r="2560">
          <cell r="C2560" t="str">
            <v>241ED02</v>
          </cell>
          <cell r="D2560">
            <v>12785517.92</v>
          </cell>
        </row>
        <row r="2561">
          <cell r="C2561" t="str">
            <v>299ED02</v>
          </cell>
          <cell r="D2561">
            <v>12938064.390000001</v>
          </cell>
        </row>
        <row r="2562">
          <cell r="C2562" t="str">
            <v>256ED02</v>
          </cell>
          <cell r="D2562">
            <v>12785517.92</v>
          </cell>
        </row>
        <row r="2563">
          <cell r="C2563" t="str">
            <v>253ED02</v>
          </cell>
          <cell r="D2563">
            <v>12785517.92</v>
          </cell>
        </row>
        <row r="2564">
          <cell r="C2564" t="str">
            <v>313ED02</v>
          </cell>
          <cell r="D2564">
            <v>21654499.239999998</v>
          </cell>
        </row>
        <row r="2565">
          <cell r="C2565" t="str">
            <v>422EF02</v>
          </cell>
          <cell r="D2565">
            <v>47442103.899999999</v>
          </cell>
        </row>
        <row r="2566">
          <cell r="C2566" t="str">
            <v>673TN02</v>
          </cell>
          <cell r="D2566">
            <v>109125.4</v>
          </cell>
        </row>
        <row r="2567">
          <cell r="C2567" t="str">
            <v>467EW02</v>
          </cell>
          <cell r="D2567">
            <v>12785517.92</v>
          </cell>
        </row>
        <row r="2568">
          <cell r="C2568" t="str">
            <v>381YF02</v>
          </cell>
          <cell r="D2568">
            <v>1762350</v>
          </cell>
        </row>
        <row r="2569">
          <cell r="C2569" t="str">
            <v>383YZ02</v>
          </cell>
          <cell r="D2569">
            <v>139750</v>
          </cell>
        </row>
        <row r="2570">
          <cell r="C2570" t="str">
            <v>343YZ02</v>
          </cell>
          <cell r="D2570">
            <v>194000</v>
          </cell>
        </row>
        <row r="2571">
          <cell r="C2571" t="str">
            <v>407EF02</v>
          </cell>
          <cell r="D2571">
            <v>10174500</v>
          </cell>
        </row>
        <row r="2572">
          <cell r="C2572" t="str">
            <v>169YW02</v>
          </cell>
          <cell r="D2572">
            <v>394021.95</v>
          </cell>
        </row>
        <row r="2573">
          <cell r="C2573" t="str">
            <v>565LU02</v>
          </cell>
          <cell r="D2573">
            <v>372235.69</v>
          </cell>
        </row>
        <row r="2574">
          <cell r="C2574" t="str">
            <v>659TN02</v>
          </cell>
          <cell r="D2574">
            <v>22750</v>
          </cell>
        </row>
        <row r="2575">
          <cell r="C2575" t="str">
            <v>667EW02</v>
          </cell>
          <cell r="D2575">
            <v>5412064.3300000001</v>
          </cell>
        </row>
        <row r="2576">
          <cell r="C2576" t="str">
            <v>177YF02</v>
          </cell>
          <cell r="D2576">
            <v>103478.43</v>
          </cell>
        </row>
        <row r="2577">
          <cell r="C2577" t="str">
            <v>864LU02</v>
          </cell>
          <cell r="D2577">
            <v>54875</v>
          </cell>
        </row>
        <row r="2578">
          <cell r="C2578" t="str">
            <v>407TN02</v>
          </cell>
          <cell r="D2578">
            <v>37930.36</v>
          </cell>
        </row>
        <row r="2579">
          <cell r="C2579" t="str">
            <v>496TN</v>
          </cell>
          <cell r="D2579">
            <v>75950</v>
          </cell>
        </row>
        <row r="2580">
          <cell r="C2580" t="str">
            <v>349EW02</v>
          </cell>
          <cell r="D2580">
            <v>12785517.92</v>
          </cell>
        </row>
        <row r="2581">
          <cell r="C2581" t="str">
            <v>769LU02</v>
          </cell>
          <cell r="D2581">
            <v>30769.25</v>
          </cell>
        </row>
        <row r="2582">
          <cell r="C2582" t="str">
            <v>724AQ02</v>
          </cell>
          <cell r="D2582">
            <v>47000</v>
          </cell>
        </row>
        <row r="2583">
          <cell r="C2583" t="e">
            <v>#N/A</v>
          </cell>
          <cell r="D2583">
            <v>106750</v>
          </cell>
        </row>
        <row r="2584">
          <cell r="C2584" t="e">
            <v>#N/A</v>
          </cell>
          <cell r="D2584">
            <v>5412064.3300000001</v>
          </cell>
        </row>
        <row r="2585">
          <cell r="C2585" t="e">
            <v>#N/A</v>
          </cell>
          <cell r="D2585">
            <v>206694</v>
          </cell>
        </row>
        <row r="2586">
          <cell r="C2586" t="e">
            <v>#N/A</v>
          </cell>
          <cell r="D2586">
            <v>211500</v>
          </cell>
        </row>
        <row r="2587">
          <cell r="C2587" t="e">
            <v>#N/A</v>
          </cell>
          <cell r="D2587">
            <v>194040.18</v>
          </cell>
        </row>
        <row r="2588">
          <cell r="C2588" t="e">
            <v>#N/A</v>
          </cell>
          <cell r="D2588">
            <v>207691.44</v>
          </cell>
        </row>
        <row r="2589">
          <cell r="C2589" t="e">
            <v>#N/A</v>
          </cell>
          <cell r="D2589">
            <v>170443.25</v>
          </cell>
        </row>
        <row r="2590">
          <cell r="C2590" t="e">
            <v>#N/A</v>
          </cell>
          <cell r="D2590">
            <v>178225</v>
          </cell>
        </row>
        <row r="2591">
          <cell r="C2591" t="e">
            <v>#N/A</v>
          </cell>
          <cell r="D2591">
            <v>318750</v>
          </cell>
        </row>
        <row r="2592">
          <cell r="C2592" t="e">
            <v>#N/A</v>
          </cell>
          <cell r="D2592">
            <v>357361.06</v>
          </cell>
        </row>
        <row r="2593">
          <cell r="C2593" t="e">
            <v>#N/A</v>
          </cell>
          <cell r="D2593">
            <v>134951.1</v>
          </cell>
        </row>
        <row r="2594">
          <cell r="C2594" t="e">
            <v>#N/A</v>
          </cell>
          <cell r="D2594">
            <v>774902.9</v>
          </cell>
        </row>
        <row r="2595">
          <cell r="C2595" t="e">
            <v>#N/A</v>
          </cell>
          <cell r="D2595">
            <v>61058.82</v>
          </cell>
        </row>
        <row r="2596">
          <cell r="C2596" t="e">
            <v>#N/A</v>
          </cell>
          <cell r="D2596">
            <v>65125</v>
          </cell>
        </row>
        <row r="2597">
          <cell r="C2597" t="e">
            <v>#N/A</v>
          </cell>
          <cell r="D2597">
            <v>21654499.239999998</v>
          </cell>
        </row>
        <row r="2598">
          <cell r="C2598" t="e">
            <v>#N/A</v>
          </cell>
          <cell r="D2598">
            <v>11262575.9</v>
          </cell>
        </row>
        <row r="2599">
          <cell r="C2599" t="e">
            <v>#N/A</v>
          </cell>
          <cell r="D2599">
            <v>11262575.9</v>
          </cell>
        </row>
        <row r="2600">
          <cell r="C2600" t="e">
            <v>#N/A</v>
          </cell>
          <cell r="D2600">
            <v>11262575.9</v>
          </cell>
        </row>
        <row r="2601">
          <cell r="C2601" t="e">
            <v>#N/A</v>
          </cell>
          <cell r="D2601">
            <v>11262575.9</v>
          </cell>
        </row>
        <row r="2602">
          <cell r="C2602" t="e">
            <v>#N/A</v>
          </cell>
          <cell r="D2602">
            <v>11262575.9</v>
          </cell>
        </row>
        <row r="2603">
          <cell r="C2603" t="e">
            <v>#N/A</v>
          </cell>
          <cell r="D2603">
            <v>11262575.9</v>
          </cell>
        </row>
        <row r="2604">
          <cell r="C2604" t="e">
            <v>#N/A</v>
          </cell>
          <cell r="D2604">
            <v>11262575.9</v>
          </cell>
        </row>
        <row r="2605">
          <cell r="C2605" t="e">
            <v>#N/A</v>
          </cell>
          <cell r="D2605">
            <v>11262575.9</v>
          </cell>
        </row>
        <row r="2606">
          <cell r="C2606" t="e">
            <v>#N/A</v>
          </cell>
          <cell r="D2606">
            <v>11262575.9</v>
          </cell>
        </row>
        <row r="2607">
          <cell r="C2607" t="e">
            <v>#N/A</v>
          </cell>
          <cell r="D2607">
            <v>11262575.9</v>
          </cell>
        </row>
        <row r="2608">
          <cell r="C2608" t="e">
            <v>#N/A</v>
          </cell>
          <cell r="D2608">
            <v>11262575.9</v>
          </cell>
        </row>
        <row r="2609">
          <cell r="C2609" t="e">
            <v>#N/A</v>
          </cell>
          <cell r="D2609">
            <v>11262575.9</v>
          </cell>
        </row>
        <row r="2610">
          <cell r="C2610" t="e">
            <v>#N/A</v>
          </cell>
          <cell r="D2610">
            <v>11262575.9</v>
          </cell>
        </row>
        <row r="2611">
          <cell r="C2611" t="e">
            <v>#N/A</v>
          </cell>
          <cell r="D2611">
            <v>13388866.1</v>
          </cell>
        </row>
        <row r="2612">
          <cell r="C2612" t="e">
            <v>#N/A</v>
          </cell>
          <cell r="D2612">
            <v>7263241.0999999996</v>
          </cell>
        </row>
        <row r="2613">
          <cell r="C2613" t="e">
            <v>#N/A</v>
          </cell>
          <cell r="D2613">
            <v>7263241.0999999996</v>
          </cell>
        </row>
        <row r="2614">
          <cell r="C2614" t="e">
            <v>#N/A</v>
          </cell>
          <cell r="D2614">
            <v>7263241.0999999996</v>
          </cell>
        </row>
        <row r="2615">
          <cell r="C2615" t="e">
            <v>#N/A</v>
          </cell>
          <cell r="D2615">
            <v>7263241.0999999996</v>
          </cell>
        </row>
        <row r="2616">
          <cell r="C2616" t="e">
            <v>#N/A</v>
          </cell>
          <cell r="D2616">
            <v>7263241.0999999996</v>
          </cell>
        </row>
        <row r="2617">
          <cell r="C2617" t="e">
            <v>#N/A</v>
          </cell>
          <cell r="D2617">
            <v>11742991.1</v>
          </cell>
        </row>
        <row r="2618">
          <cell r="C2618" t="e">
            <v>#N/A</v>
          </cell>
          <cell r="D2618">
            <v>11742991.1</v>
          </cell>
        </row>
        <row r="2619">
          <cell r="C2619" t="e">
            <v>#N/A</v>
          </cell>
          <cell r="D2619">
            <v>7263241.0999999996</v>
          </cell>
        </row>
        <row r="2620">
          <cell r="C2620" t="e">
            <v>#N/A</v>
          </cell>
          <cell r="D2620">
            <v>7263241.0999999996</v>
          </cell>
        </row>
        <row r="2621">
          <cell r="C2621" t="e">
            <v>#N/A</v>
          </cell>
          <cell r="D2621">
            <v>7263241.0999999996</v>
          </cell>
        </row>
        <row r="2622">
          <cell r="C2622" t="e">
            <v>#N/A</v>
          </cell>
          <cell r="D2622">
            <v>7263241.0999999996</v>
          </cell>
        </row>
        <row r="2623">
          <cell r="C2623" t="e">
            <v>#N/A</v>
          </cell>
          <cell r="D2623">
            <v>11262575.9</v>
          </cell>
        </row>
        <row r="2624">
          <cell r="C2624" t="e">
            <v>#N/A</v>
          </cell>
          <cell r="D2624">
            <v>11262575.9</v>
          </cell>
        </row>
        <row r="2625">
          <cell r="C2625" t="e">
            <v>#N/A</v>
          </cell>
          <cell r="D2625">
            <v>11262575.9</v>
          </cell>
        </row>
        <row r="2626">
          <cell r="C2626" t="e">
            <v>#N/A</v>
          </cell>
          <cell r="D2626">
            <v>11262575.9</v>
          </cell>
        </row>
        <row r="2627">
          <cell r="C2627" t="e">
            <v>#N/A</v>
          </cell>
          <cell r="D2627">
            <v>7263241.0999999996</v>
          </cell>
        </row>
        <row r="2628">
          <cell r="C2628" t="e">
            <v>#N/A</v>
          </cell>
          <cell r="D2628">
            <v>7263241.0999999996</v>
          </cell>
        </row>
        <row r="2629">
          <cell r="C2629" t="e">
            <v>#N/A</v>
          </cell>
          <cell r="D2629">
            <v>7263241.0999999996</v>
          </cell>
        </row>
        <row r="2630">
          <cell r="C2630" t="e">
            <v>#N/A</v>
          </cell>
          <cell r="D2630">
            <v>7263241.0999999996</v>
          </cell>
        </row>
        <row r="2631">
          <cell r="C2631" t="e">
            <v>#N/A</v>
          </cell>
          <cell r="D2631">
            <v>11742991.1</v>
          </cell>
        </row>
        <row r="2632">
          <cell r="C2632" t="e">
            <v>#N/A</v>
          </cell>
          <cell r="D2632">
            <v>11742991.1</v>
          </cell>
        </row>
        <row r="2633">
          <cell r="C2633" t="e">
            <v>#N/A</v>
          </cell>
          <cell r="D2633">
            <v>11262575.9</v>
          </cell>
        </row>
        <row r="2634">
          <cell r="C2634" t="e">
            <v>#N/A</v>
          </cell>
          <cell r="D2634">
            <v>11262575.9</v>
          </cell>
        </row>
        <row r="2635">
          <cell r="C2635" t="e">
            <v>#N/A</v>
          </cell>
          <cell r="D2635">
            <v>11262575.9</v>
          </cell>
        </row>
        <row r="2636">
          <cell r="C2636" t="e">
            <v>#N/A</v>
          </cell>
          <cell r="D2636">
            <v>11262575.9</v>
          </cell>
        </row>
        <row r="2637">
          <cell r="C2637" t="e">
            <v>#N/A</v>
          </cell>
          <cell r="D2637">
            <v>11262575.9</v>
          </cell>
        </row>
        <row r="2638">
          <cell r="C2638" t="e">
            <v>#N/A</v>
          </cell>
          <cell r="D2638">
            <v>11262575.9</v>
          </cell>
        </row>
        <row r="2639">
          <cell r="C2639" t="e">
            <v>#N/A</v>
          </cell>
          <cell r="D2639">
            <v>11262575.9</v>
          </cell>
        </row>
        <row r="2640">
          <cell r="C2640" t="e">
            <v>#N/A</v>
          </cell>
          <cell r="D2640">
            <v>11742991.1</v>
          </cell>
        </row>
        <row r="2641">
          <cell r="C2641" t="e">
            <v>#N/A</v>
          </cell>
          <cell r="D2641">
            <v>11742991.1</v>
          </cell>
        </row>
        <row r="2642">
          <cell r="C2642" t="e">
            <v>#N/A</v>
          </cell>
          <cell r="D2642">
            <v>7263241.0999999996</v>
          </cell>
        </row>
        <row r="2643">
          <cell r="C2643" t="e">
            <v>#N/A</v>
          </cell>
          <cell r="D2643">
            <v>7263241.0999999996</v>
          </cell>
        </row>
        <row r="2644">
          <cell r="C2644" t="e">
            <v>#N/A</v>
          </cell>
          <cell r="D2644">
            <v>7263241.0999999996</v>
          </cell>
        </row>
        <row r="2645">
          <cell r="C2645" t="e">
            <v>#N/A</v>
          </cell>
          <cell r="D2645">
            <v>7263241.0999999996</v>
          </cell>
        </row>
        <row r="2646">
          <cell r="C2646" t="e">
            <v>#N/A</v>
          </cell>
          <cell r="D2646">
            <v>7263241.0999999996</v>
          </cell>
        </row>
        <row r="2647">
          <cell r="C2647" t="e">
            <v>#N/A</v>
          </cell>
          <cell r="D2647">
            <v>11742991.1</v>
          </cell>
        </row>
        <row r="2648">
          <cell r="C2648" t="e">
            <v>#N/A</v>
          </cell>
          <cell r="D2648">
            <v>11742991.1</v>
          </cell>
        </row>
        <row r="2649">
          <cell r="C2649" t="e">
            <v>#N/A</v>
          </cell>
          <cell r="D2649">
            <v>11742991.1</v>
          </cell>
        </row>
        <row r="2650">
          <cell r="C2650" t="e">
            <v>#N/A</v>
          </cell>
          <cell r="D2650">
            <v>7263241.0999999996</v>
          </cell>
        </row>
        <row r="2651">
          <cell r="C2651" t="e">
            <v>#N/A</v>
          </cell>
          <cell r="D2651">
            <v>7263241.0999999996</v>
          </cell>
        </row>
        <row r="2652">
          <cell r="C2652" t="e">
            <v>#N/A</v>
          </cell>
          <cell r="D2652">
            <v>7263241.0999999996</v>
          </cell>
        </row>
        <row r="2653">
          <cell r="C2653" t="e">
            <v>#N/A</v>
          </cell>
          <cell r="D2653">
            <v>7263241.0999999996</v>
          </cell>
        </row>
        <row r="2654">
          <cell r="C2654" t="e">
            <v>#N/A</v>
          </cell>
          <cell r="D2654">
            <v>7263241.0999999996</v>
          </cell>
        </row>
        <row r="2655">
          <cell r="C2655" t="e">
            <v>#N/A</v>
          </cell>
          <cell r="D2655">
            <v>7263241.0999999996</v>
          </cell>
        </row>
        <row r="2656">
          <cell r="C2656" t="e">
            <v>#N/A</v>
          </cell>
          <cell r="D2656">
            <v>11262575.9</v>
          </cell>
        </row>
        <row r="2657">
          <cell r="C2657" t="e">
            <v>#N/A</v>
          </cell>
          <cell r="D2657">
            <v>11262575.9</v>
          </cell>
        </row>
        <row r="2658">
          <cell r="C2658" t="e">
            <v>#N/A</v>
          </cell>
          <cell r="D2658">
            <v>11262575.9</v>
          </cell>
        </row>
        <row r="2659">
          <cell r="C2659" t="e">
            <v>#N/A</v>
          </cell>
          <cell r="D2659">
            <v>11262575.9</v>
          </cell>
        </row>
        <row r="2660">
          <cell r="C2660" t="e">
            <v>#N/A</v>
          </cell>
          <cell r="D2660">
            <v>11742991.1</v>
          </cell>
        </row>
        <row r="2661">
          <cell r="C2661" t="e">
            <v>#N/A</v>
          </cell>
          <cell r="D2661">
            <v>11742991.1</v>
          </cell>
        </row>
        <row r="2662">
          <cell r="C2662" t="e">
            <v>#N/A</v>
          </cell>
          <cell r="D2662">
            <v>11262575.9</v>
          </cell>
        </row>
        <row r="2663">
          <cell r="C2663" t="e">
            <v>#N/A</v>
          </cell>
          <cell r="D2663">
            <v>11262575.9</v>
          </cell>
        </row>
        <row r="2664">
          <cell r="C2664" t="e">
            <v>#N/A</v>
          </cell>
          <cell r="D2664">
            <v>11262575.9</v>
          </cell>
        </row>
        <row r="2665">
          <cell r="C2665" t="e">
            <v>#N/A</v>
          </cell>
          <cell r="D2665">
            <v>11262575.9</v>
          </cell>
        </row>
        <row r="2666">
          <cell r="C2666" t="e">
            <v>#N/A</v>
          </cell>
          <cell r="D2666">
            <v>7263241.0999999996</v>
          </cell>
        </row>
        <row r="2667">
          <cell r="C2667" t="e">
            <v>#N/A</v>
          </cell>
          <cell r="D2667">
            <v>7263241.0999999996</v>
          </cell>
        </row>
        <row r="2668">
          <cell r="C2668" t="e">
            <v>#N/A</v>
          </cell>
          <cell r="D2668">
            <v>7263241.0999999996</v>
          </cell>
        </row>
        <row r="2669">
          <cell r="C2669" t="e">
            <v>#N/A</v>
          </cell>
          <cell r="D2669">
            <v>11742991.1</v>
          </cell>
        </row>
        <row r="2670">
          <cell r="C2670" t="e">
            <v>#N/A</v>
          </cell>
          <cell r="D2670">
            <v>11742991.1</v>
          </cell>
        </row>
        <row r="2671">
          <cell r="C2671" t="e">
            <v>#N/A</v>
          </cell>
          <cell r="D2671">
            <v>11742991.1</v>
          </cell>
        </row>
        <row r="2672">
          <cell r="C2672" t="e">
            <v>#N/A</v>
          </cell>
          <cell r="D2672">
            <v>11742991.1</v>
          </cell>
        </row>
        <row r="2673">
          <cell r="C2673" t="e">
            <v>#N/A</v>
          </cell>
          <cell r="D2673">
            <v>7263241.0999999996</v>
          </cell>
        </row>
        <row r="2674">
          <cell r="C2674" t="e">
            <v>#N/A</v>
          </cell>
          <cell r="D2674">
            <v>7263241.0999999996</v>
          </cell>
        </row>
        <row r="2675">
          <cell r="C2675" t="e">
            <v>#N/A</v>
          </cell>
          <cell r="D2675">
            <v>7263241.0999999996</v>
          </cell>
        </row>
        <row r="2676">
          <cell r="C2676" t="e">
            <v>#N/A</v>
          </cell>
          <cell r="D2676">
            <v>7263241.0999999996</v>
          </cell>
        </row>
        <row r="2677">
          <cell r="C2677" t="e">
            <v>#N/A</v>
          </cell>
          <cell r="D2677">
            <v>7263241.0999999996</v>
          </cell>
        </row>
        <row r="2678">
          <cell r="C2678" t="e">
            <v>#N/A</v>
          </cell>
          <cell r="D2678">
            <v>7263241.0999999996</v>
          </cell>
        </row>
        <row r="2679">
          <cell r="C2679" t="e">
            <v>#N/A</v>
          </cell>
          <cell r="D2679">
            <v>7263241.0999999996</v>
          </cell>
        </row>
        <row r="2680">
          <cell r="C2680" t="e">
            <v>#N/A</v>
          </cell>
          <cell r="D2680">
            <v>7263241.0999999996</v>
          </cell>
        </row>
        <row r="2681">
          <cell r="C2681" t="e">
            <v>#N/A</v>
          </cell>
          <cell r="D2681">
            <v>7263241.0999999996</v>
          </cell>
        </row>
        <row r="2682">
          <cell r="C2682" t="e">
            <v>#N/A</v>
          </cell>
          <cell r="D2682">
            <v>7263241.0999999996</v>
          </cell>
        </row>
        <row r="2683">
          <cell r="C2683" t="e">
            <v>#N/A</v>
          </cell>
          <cell r="D2683">
            <v>7263241.0999999996</v>
          </cell>
        </row>
        <row r="2684">
          <cell r="C2684" t="e">
            <v>#N/A</v>
          </cell>
          <cell r="D2684">
            <v>52023726.590000004</v>
          </cell>
        </row>
        <row r="2685">
          <cell r="C2685" t="e">
            <v>#N/A</v>
          </cell>
          <cell r="D2685">
            <v>11262575.9</v>
          </cell>
        </row>
        <row r="2686">
          <cell r="C2686" t="e">
            <v>#N/A</v>
          </cell>
          <cell r="D2686">
            <v>11262575.9</v>
          </cell>
        </row>
        <row r="2687">
          <cell r="C2687" t="e">
            <v>#N/A</v>
          </cell>
          <cell r="D2687">
            <v>11262575.9</v>
          </cell>
        </row>
        <row r="2688">
          <cell r="C2688" t="e">
            <v>#N/A</v>
          </cell>
          <cell r="D2688">
            <v>11262575.9</v>
          </cell>
        </row>
        <row r="2689">
          <cell r="C2689" t="e">
            <v>#N/A</v>
          </cell>
          <cell r="D2689">
            <v>11262575.9</v>
          </cell>
        </row>
        <row r="2690">
          <cell r="C2690" t="e">
            <v>#N/A</v>
          </cell>
          <cell r="D2690">
            <v>11262575.9</v>
          </cell>
        </row>
        <row r="2691">
          <cell r="C2691" t="e">
            <v>#N/A</v>
          </cell>
          <cell r="D2691">
            <v>11262575.9</v>
          </cell>
        </row>
        <row r="2692">
          <cell r="C2692" t="e">
            <v>#N/A</v>
          </cell>
          <cell r="D2692">
            <v>11262575.9</v>
          </cell>
        </row>
        <row r="2693">
          <cell r="C2693" t="e">
            <v>#N/A</v>
          </cell>
          <cell r="D2693">
            <v>11262575.9</v>
          </cell>
        </row>
        <row r="2694">
          <cell r="C2694" t="e">
            <v>#N/A</v>
          </cell>
          <cell r="D2694">
            <v>11262575.9</v>
          </cell>
        </row>
        <row r="2695">
          <cell r="C2695" t="e">
            <v>#N/A</v>
          </cell>
          <cell r="D2695">
            <v>11262575.9</v>
          </cell>
        </row>
        <row r="2696">
          <cell r="C2696" t="e">
            <v>#N/A</v>
          </cell>
          <cell r="D2696">
            <v>11262575.9</v>
          </cell>
        </row>
        <row r="2697">
          <cell r="C2697" t="e">
            <v>#N/A</v>
          </cell>
          <cell r="D2697">
            <v>11262575.9</v>
          </cell>
        </row>
        <row r="2698">
          <cell r="C2698" t="e">
            <v>#N/A</v>
          </cell>
          <cell r="D2698">
            <v>7263241.0999999996</v>
          </cell>
        </row>
        <row r="2699">
          <cell r="C2699" t="e">
            <v>#N/A</v>
          </cell>
          <cell r="D2699">
            <v>7263241.0999999996</v>
          </cell>
        </row>
        <row r="2700">
          <cell r="C2700" t="e">
            <v>#N/A</v>
          </cell>
          <cell r="D2700">
            <v>7263241.0999999996</v>
          </cell>
        </row>
        <row r="2701">
          <cell r="C2701" t="e">
            <v>#N/A</v>
          </cell>
          <cell r="D2701">
            <v>11742991.1</v>
          </cell>
        </row>
        <row r="2702">
          <cell r="C2702" t="e">
            <v>#N/A</v>
          </cell>
          <cell r="D2702">
            <v>11742991.1</v>
          </cell>
        </row>
        <row r="2703">
          <cell r="C2703" t="e">
            <v>#N/A</v>
          </cell>
          <cell r="D2703">
            <v>11262575.9</v>
          </cell>
        </row>
        <row r="2704">
          <cell r="C2704" t="e">
            <v>#N/A</v>
          </cell>
          <cell r="D2704">
            <v>11262575.9</v>
          </cell>
        </row>
        <row r="2705">
          <cell r="C2705" t="e">
            <v>#N/A</v>
          </cell>
          <cell r="D2705">
            <v>11262575.9</v>
          </cell>
        </row>
        <row r="2706">
          <cell r="C2706" t="e">
            <v>#N/A</v>
          </cell>
          <cell r="D2706">
            <v>11742991.1</v>
          </cell>
        </row>
        <row r="2707">
          <cell r="C2707" t="e">
            <v>#N/A</v>
          </cell>
          <cell r="D2707">
            <v>7263241.0999999996</v>
          </cell>
        </row>
        <row r="2708">
          <cell r="C2708" t="e">
            <v>#N/A</v>
          </cell>
          <cell r="D2708">
            <v>7263241.0999999996</v>
          </cell>
        </row>
        <row r="2709">
          <cell r="C2709" t="e">
            <v>#N/A</v>
          </cell>
          <cell r="D2709">
            <v>7263241.0999999996</v>
          </cell>
        </row>
        <row r="2710">
          <cell r="C2710" t="e">
            <v>#N/A</v>
          </cell>
          <cell r="D2710">
            <v>7263241.0999999996</v>
          </cell>
        </row>
        <row r="2711">
          <cell r="C2711" t="e">
            <v>#N/A</v>
          </cell>
          <cell r="D2711">
            <v>46342209.399999999</v>
          </cell>
        </row>
        <row r="2712">
          <cell r="C2712" t="e">
            <v>#N/A</v>
          </cell>
          <cell r="D2712">
            <v>7263241.0999999996</v>
          </cell>
        </row>
        <row r="2713">
          <cell r="C2713" t="e">
            <v>#N/A</v>
          </cell>
          <cell r="D2713">
            <v>7263241.0999999996</v>
          </cell>
        </row>
        <row r="2714">
          <cell r="C2714" t="e">
            <v>#N/A</v>
          </cell>
          <cell r="D2714">
            <v>7263241.0999999996</v>
          </cell>
        </row>
        <row r="2715">
          <cell r="C2715" t="e">
            <v>#N/A</v>
          </cell>
          <cell r="D2715">
            <v>7263241.0999999996</v>
          </cell>
        </row>
        <row r="2716">
          <cell r="C2716" t="e">
            <v>#N/A</v>
          </cell>
          <cell r="D2716">
            <v>7263241.0999999996</v>
          </cell>
        </row>
        <row r="2717">
          <cell r="C2717" t="e">
            <v>#N/A</v>
          </cell>
          <cell r="D2717">
            <v>7263241.0999999996</v>
          </cell>
        </row>
        <row r="2718">
          <cell r="C2718" t="e">
            <v>#N/A</v>
          </cell>
          <cell r="D2718">
            <v>7263241.0999999996</v>
          </cell>
        </row>
        <row r="2719">
          <cell r="C2719" t="e">
            <v>#N/A</v>
          </cell>
          <cell r="D2719">
            <v>7263241.0999999996</v>
          </cell>
        </row>
        <row r="2720">
          <cell r="C2720" t="e">
            <v>#N/A</v>
          </cell>
          <cell r="D2720">
            <v>7263241.0999999996</v>
          </cell>
        </row>
        <row r="2721">
          <cell r="C2721" t="e">
            <v>#N/A</v>
          </cell>
          <cell r="D2721">
            <v>11262575.9</v>
          </cell>
        </row>
        <row r="2722">
          <cell r="C2722" t="e">
            <v>#N/A</v>
          </cell>
          <cell r="D2722">
            <v>11262575.9</v>
          </cell>
        </row>
        <row r="2723">
          <cell r="C2723" t="e">
            <v>#N/A</v>
          </cell>
          <cell r="D2723">
            <v>11262575.9</v>
          </cell>
        </row>
        <row r="2724">
          <cell r="C2724" t="e">
            <v>#N/A</v>
          </cell>
          <cell r="D2724">
            <v>11262575.9</v>
          </cell>
        </row>
        <row r="2725">
          <cell r="C2725" t="e">
            <v>#N/A</v>
          </cell>
          <cell r="D2725">
            <v>11262575.9</v>
          </cell>
        </row>
        <row r="2726">
          <cell r="C2726" t="e">
            <v>#N/A</v>
          </cell>
          <cell r="D2726">
            <v>11262575.9</v>
          </cell>
        </row>
        <row r="2727">
          <cell r="C2727" t="e">
            <v>#N/A</v>
          </cell>
          <cell r="D2727">
            <v>11742991.1</v>
          </cell>
        </row>
        <row r="2728">
          <cell r="C2728" t="e">
            <v>#N/A</v>
          </cell>
          <cell r="D2728">
            <v>11742991.1</v>
          </cell>
        </row>
        <row r="2729">
          <cell r="C2729" t="e">
            <v>#N/A</v>
          </cell>
          <cell r="D2729">
            <v>11742991.1</v>
          </cell>
        </row>
        <row r="2730">
          <cell r="C2730" t="e">
            <v>#N/A</v>
          </cell>
          <cell r="D2730">
            <v>11262575.9</v>
          </cell>
        </row>
        <row r="2731">
          <cell r="C2731" t="e">
            <v>#N/A</v>
          </cell>
          <cell r="D2731">
            <v>11262575.9</v>
          </cell>
        </row>
        <row r="2732">
          <cell r="C2732" t="e">
            <v>#N/A</v>
          </cell>
          <cell r="D2732">
            <v>11262575.9</v>
          </cell>
        </row>
        <row r="2733">
          <cell r="C2733" t="e">
            <v>#N/A</v>
          </cell>
          <cell r="D2733">
            <v>11262575.9</v>
          </cell>
        </row>
        <row r="2734">
          <cell r="C2734" t="e">
            <v>#N/A</v>
          </cell>
          <cell r="D2734">
            <v>11262575.9</v>
          </cell>
        </row>
        <row r="2735">
          <cell r="C2735" t="e">
            <v>#N/A</v>
          </cell>
          <cell r="D2735">
            <v>7263241.0999999996</v>
          </cell>
        </row>
        <row r="2736">
          <cell r="C2736" t="e">
            <v>#N/A</v>
          </cell>
          <cell r="D2736">
            <v>7263241.0999999996</v>
          </cell>
        </row>
        <row r="2737">
          <cell r="C2737" t="e">
            <v>#N/A</v>
          </cell>
          <cell r="D2737">
            <v>7263241.0999999996</v>
          </cell>
        </row>
        <row r="2738">
          <cell r="C2738" t="e">
            <v>#N/A</v>
          </cell>
          <cell r="D2738">
            <v>7263241.0999999996</v>
          </cell>
        </row>
        <row r="2739">
          <cell r="C2739" t="e">
            <v>#N/A</v>
          </cell>
          <cell r="D2739">
            <v>7263241.0999999996</v>
          </cell>
        </row>
        <row r="2740">
          <cell r="C2740" t="e">
            <v>#N/A</v>
          </cell>
          <cell r="D2740">
            <v>7263241.0999999996</v>
          </cell>
        </row>
        <row r="2741">
          <cell r="C2741" t="e">
            <v>#N/A</v>
          </cell>
          <cell r="D2741">
            <v>7263241.0999999996</v>
          </cell>
        </row>
        <row r="2742">
          <cell r="C2742" t="e">
            <v>#N/A</v>
          </cell>
          <cell r="D2742">
            <v>7263241.0999999996</v>
          </cell>
        </row>
        <row r="2743">
          <cell r="C2743" t="e">
            <v>#N/A</v>
          </cell>
          <cell r="D2743">
            <v>7263241.0999999996</v>
          </cell>
        </row>
        <row r="2744">
          <cell r="C2744" t="e">
            <v>#N/A</v>
          </cell>
          <cell r="D2744">
            <v>7263241.0999999996</v>
          </cell>
        </row>
        <row r="2745">
          <cell r="C2745" t="e">
            <v>#N/A</v>
          </cell>
          <cell r="D2745">
            <v>7263241.0999999996</v>
          </cell>
        </row>
        <row r="2746">
          <cell r="C2746" t="e">
            <v>#N/A</v>
          </cell>
          <cell r="D2746">
            <v>11262575.9</v>
          </cell>
        </row>
        <row r="2747">
          <cell r="C2747" t="e">
            <v>#N/A</v>
          </cell>
          <cell r="D2747">
            <v>11262575.9</v>
          </cell>
        </row>
        <row r="2748">
          <cell r="C2748" t="e">
            <v>#N/A</v>
          </cell>
          <cell r="D2748">
            <v>11262575.9</v>
          </cell>
        </row>
        <row r="2749">
          <cell r="C2749" t="e">
            <v>#N/A</v>
          </cell>
          <cell r="D2749">
            <v>11262575.9</v>
          </cell>
        </row>
        <row r="2750">
          <cell r="C2750" t="e">
            <v>#N/A</v>
          </cell>
          <cell r="D2750">
            <v>11742991.1</v>
          </cell>
        </row>
        <row r="2751">
          <cell r="C2751" t="e">
            <v>#N/A</v>
          </cell>
          <cell r="D2751">
            <v>11742991.1</v>
          </cell>
        </row>
        <row r="2752">
          <cell r="C2752" t="e">
            <v>#N/A</v>
          </cell>
          <cell r="D2752">
            <v>7263241.0999999996</v>
          </cell>
        </row>
        <row r="2753">
          <cell r="C2753" t="e">
            <v>#N/A</v>
          </cell>
          <cell r="D2753">
            <v>7263241.0999999996</v>
          </cell>
        </row>
        <row r="2754">
          <cell r="C2754" t="e">
            <v>#N/A</v>
          </cell>
          <cell r="D2754">
            <v>7263241.0999999996</v>
          </cell>
        </row>
        <row r="2755">
          <cell r="C2755" t="e">
            <v>#N/A</v>
          </cell>
          <cell r="D2755">
            <v>7263241.0999999996</v>
          </cell>
        </row>
        <row r="2756">
          <cell r="C2756" t="e">
            <v>#N/A</v>
          </cell>
          <cell r="D2756">
            <v>11262575.9</v>
          </cell>
        </row>
        <row r="2757">
          <cell r="C2757" t="e">
            <v>#N/A</v>
          </cell>
          <cell r="D2757">
            <v>11262575.9</v>
          </cell>
        </row>
        <row r="2758">
          <cell r="C2758" t="e">
            <v>#N/A</v>
          </cell>
          <cell r="D2758">
            <v>11262575.9</v>
          </cell>
        </row>
        <row r="2759">
          <cell r="C2759" t="e">
            <v>#N/A</v>
          </cell>
          <cell r="D2759">
            <v>11262575.9</v>
          </cell>
        </row>
        <row r="2760">
          <cell r="C2760" t="e">
            <v>#N/A</v>
          </cell>
          <cell r="D2760">
            <v>11742991.1</v>
          </cell>
        </row>
        <row r="2761">
          <cell r="C2761" t="e">
            <v>#N/A</v>
          </cell>
          <cell r="D2761">
            <v>11742991.1</v>
          </cell>
        </row>
        <row r="2762">
          <cell r="C2762" t="e">
            <v>#N/A</v>
          </cell>
          <cell r="D2762">
            <v>7358616.9900000002</v>
          </cell>
        </row>
        <row r="2763">
          <cell r="C2763" t="e">
            <v>#N/A</v>
          </cell>
          <cell r="D2763">
            <v>7358616.9900000002</v>
          </cell>
        </row>
        <row r="2764">
          <cell r="C2764" t="e">
            <v>#N/A</v>
          </cell>
          <cell r="D2764">
            <v>7358616.9900000002</v>
          </cell>
        </row>
        <row r="2765">
          <cell r="C2765" t="e">
            <v>#N/A</v>
          </cell>
          <cell r="D2765">
            <v>7358616.9900000002</v>
          </cell>
        </row>
        <row r="2766">
          <cell r="C2766" t="e">
            <v>#N/A</v>
          </cell>
          <cell r="D2766">
            <v>7358616.9900000002</v>
          </cell>
        </row>
        <row r="2767">
          <cell r="C2767" t="e">
            <v>#N/A</v>
          </cell>
          <cell r="D2767">
            <v>7358616.9900000002</v>
          </cell>
        </row>
        <row r="2768">
          <cell r="C2768" t="e">
            <v>#N/A</v>
          </cell>
          <cell r="D2768">
            <v>7358616.9900000002</v>
          </cell>
        </row>
        <row r="2769">
          <cell r="C2769" t="e">
            <v>#N/A</v>
          </cell>
          <cell r="D2769">
            <v>7358616.9900000002</v>
          </cell>
        </row>
        <row r="2770">
          <cell r="C2770" t="e">
            <v>#N/A</v>
          </cell>
          <cell r="D2770">
            <v>7358616.9900000002</v>
          </cell>
        </row>
        <row r="2771">
          <cell r="C2771" t="e">
            <v>#N/A</v>
          </cell>
          <cell r="D2771">
            <v>7358616.9900000002</v>
          </cell>
        </row>
        <row r="2772">
          <cell r="C2772" t="e">
            <v>#N/A</v>
          </cell>
          <cell r="D2772">
            <v>11897191.99</v>
          </cell>
        </row>
        <row r="2773">
          <cell r="C2773" t="e">
            <v>#N/A</v>
          </cell>
          <cell r="D2773">
            <v>11897191.99</v>
          </cell>
        </row>
        <row r="2774">
          <cell r="C2774" t="e">
            <v>#N/A</v>
          </cell>
          <cell r="D2774">
            <v>11897191.99</v>
          </cell>
        </row>
        <row r="2775">
          <cell r="C2775" t="e">
            <v>#N/A</v>
          </cell>
          <cell r="D2775">
            <v>52532957.789999999</v>
          </cell>
        </row>
        <row r="2776">
          <cell r="C2776" t="e">
            <v>#N/A</v>
          </cell>
          <cell r="D2776">
            <v>7358616.9900000002</v>
          </cell>
        </row>
        <row r="2777">
          <cell r="C2777" t="e">
            <v>#N/A</v>
          </cell>
          <cell r="D2777">
            <v>7358616.9900000002</v>
          </cell>
        </row>
        <row r="2778">
          <cell r="C2778" t="e">
            <v>#N/A</v>
          </cell>
          <cell r="D2778">
            <v>7358616.9900000002</v>
          </cell>
        </row>
        <row r="2779">
          <cell r="C2779" t="e">
            <v>#N/A</v>
          </cell>
          <cell r="D2779">
            <v>7358616.9900000002</v>
          </cell>
        </row>
        <row r="2780">
          <cell r="C2780" t="e">
            <v>#N/A</v>
          </cell>
          <cell r="D2780">
            <v>7358616.9900000002</v>
          </cell>
        </row>
        <row r="2781">
          <cell r="C2781" t="e">
            <v>#N/A</v>
          </cell>
          <cell r="D2781">
            <v>11410468.310000001</v>
          </cell>
        </row>
        <row r="2782">
          <cell r="C2782" t="e">
            <v>#N/A</v>
          </cell>
          <cell r="D2782">
            <v>11410468.310000001</v>
          </cell>
        </row>
        <row r="2783">
          <cell r="C2783" t="e">
            <v>#N/A</v>
          </cell>
          <cell r="D2783">
            <v>11410468.310000001</v>
          </cell>
        </row>
        <row r="2784">
          <cell r="C2784" t="e">
            <v>#N/A</v>
          </cell>
          <cell r="D2784">
            <v>11410468.310000001</v>
          </cell>
        </row>
        <row r="2785">
          <cell r="C2785" t="e">
            <v>#N/A</v>
          </cell>
          <cell r="D2785">
            <v>11410468.310000001</v>
          </cell>
        </row>
        <row r="2786">
          <cell r="C2786" t="e">
            <v>#N/A</v>
          </cell>
          <cell r="D2786">
            <v>13564679.49</v>
          </cell>
        </row>
        <row r="2787">
          <cell r="C2787" t="e">
            <v>#N/A</v>
          </cell>
          <cell r="D2787">
            <v>45171269.189999998</v>
          </cell>
        </row>
        <row r="2788">
          <cell r="C2788" t="e">
            <v>#N/A</v>
          </cell>
          <cell r="D2788">
            <v>25267540.140000001</v>
          </cell>
        </row>
        <row r="2789">
          <cell r="C2789" t="e">
            <v>#N/A</v>
          </cell>
          <cell r="D2789">
            <v>52483800.359999999</v>
          </cell>
        </row>
        <row r="2790">
          <cell r="C2790" t="e">
            <v>#N/A</v>
          </cell>
          <cell r="D2790">
            <v>11897191.99</v>
          </cell>
        </row>
        <row r="2791">
          <cell r="C2791" t="e">
            <v>#N/A</v>
          </cell>
          <cell r="D2791">
            <v>11897191.99</v>
          </cell>
        </row>
        <row r="2792">
          <cell r="C2792" t="e">
            <v>#N/A</v>
          </cell>
          <cell r="D2792">
            <v>7358616.9900000002</v>
          </cell>
        </row>
        <row r="2793">
          <cell r="C2793" t="e">
            <v>#N/A</v>
          </cell>
          <cell r="D2793">
            <v>7358616.9900000002</v>
          </cell>
        </row>
        <row r="2794">
          <cell r="C2794" t="e">
            <v>#N/A</v>
          </cell>
          <cell r="D2794">
            <v>33859670.619999997</v>
          </cell>
        </row>
        <row r="2795">
          <cell r="C2795" t="e">
            <v>#N/A</v>
          </cell>
          <cell r="D2795">
            <v>11897191.99</v>
          </cell>
        </row>
        <row r="2796">
          <cell r="C2796" t="e">
            <v>#N/A</v>
          </cell>
          <cell r="D2796">
            <v>30440.35</v>
          </cell>
        </row>
        <row r="2797">
          <cell r="C2797" t="e">
            <v>#N/A</v>
          </cell>
          <cell r="D2797">
            <v>8450</v>
          </cell>
        </row>
        <row r="2798">
          <cell r="C2798" t="e">
            <v>#N/A</v>
          </cell>
          <cell r="D2798">
            <v>35250</v>
          </cell>
        </row>
        <row r="2799">
          <cell r="C2799" t="e">
            <v>#N/A</v>
          </cell>
          <cell r="D2799">
            <v>17017000</v>
          </cell>
        </row>
        <row r="2800">
          <cell r="C2800" t="e">
            <v>#N/A</v>
          </cell>
          <cell r="D2800">
            <v>17017000</v>
          </cell>
        </row>
        <row r="2801">
          <cell r="C2801" t="e">
            <v>#N/A</v>
          </cell>
          <cell r="D2801">
            <v>17017000</v>
          </cell>
        </row>
        <row r="2802">
          <cell r="C2802" t="e">
            <v>#N/A</v>
          </cell>
          <cell r="D2802">
            <v>133466.51999999999</v>
          </cell>
        </row>
        <row r="2803">
          <cell r="C2803" t="e">
            <v>#N/A</v>
          </cell>
          <cell r="D2803">
            <v>11262575.9</v>
          </cell>
        </row>
        <row r="2804">
          <cell r="C2804" t="e">
            <v>#N/A</v>
          </cell>
          <cell r="D2804">
            <v>11262575.9</v>
          </cell>
        </row>
        <row r="2805">
          <cell r="C2805" t="e">
            <v>#N/A</v>
          </cell>
          <cell r="D2805">
            <v>11262575.9</v>
          </cell>
        </row>
        <row r="2806">
          <cell r="C2806" t="e">
            <v>#N/A</v>
          </cell>
          <cell r="D2806">
            <v>11410468.310000001</v>
          </cell>
        </row>
        <row r="2807">
          <cell r="C2807" t="e">
            <v>#N/A</v>
          </cell>
          <cell r="D2807">
            <v>7358616.9900000002</v>
          </cell>
        </row>
        <row r="2808">
          <cell r="C2808" t="e">
            <v>#N/A</v>
          </cell>
          <cell r="D2808">
            <v>7358616.9900000002</v>
          </cell>
        </row>
        <row r="2809">
          <cell r="C2809" t="e">
            <v>#N/A</v>
          </cell>
          <cell r="D2809">
            <v>7358616.9900000002</v>
          </cell>
        </row>
        <row r="2810">
          <cell r="C2810" t="e">
            <v>#N/A</v>
          </cell>
          <cell r="D2810">
            <v>11897191.99</v>
          </cell>
        </row>
        <row r="2811">
          <cell r="C2811" t="e">
            <v>#N/A</v>
          </cell>
          <cell r="D2811">
            <v>7358616.9900000002</v>
          </cell>
        </row>
        <row r="2812">
          <cell r="C2812" t="e">
            <v>#N/A</v>
          </cell>
          <cell r="D2812">
            <v>7358616.9900000002</v>
          </cell>
        </row>
        <row r="2813">
          <cell r="C2813" t="e">
            <v>#N/A</v>
          </cell>
          <cell r="D2813">
            <v>7358616.9900000002</v>
          </cell>
        </row>
        <row r="2814">
          <cell r="C2814" t="e">
            <v>#N/A</v>
          </cell>
          <cell r="D2814">
            <v>11897191.99</v>
          </cell>
        </row>
        <row r="2815">
          <cell r="C2815" t="e">
            <v>#N/A</v>
          </cell>
          <cell r="D2815">
            <v>17017000</v>
          </cell>
        </row>
        <row r="2816">
          <cell r="C2816" t="e">
            <v>#N/A</v>
          </cell>
          <cell r="D2816">
            <v>17017000</v>
          </cell>
        </row>
        <row r="2817">
          <cell r="C2817" t="e">
            <v>#N/A</v>
          </cell>
          <cell r="D2817">
            <v>17017000</v>
          </cell>
        </row>
        <row r="2818">
          <cell r="C2818" t="e">
            <v>#N/A</v>
          </cell>
          <cell r="D2818">
            <v>145250</v>
          </cell>
        </row>
        <row r="2819">
          <cell r="C2819" t="e">
            <v>#N/A</v>
          </cell>
          <cell r="D2819">
            <v>142687.5</v>
          </cell>
        </row>
        <row r="2820">
          <cell r="C2820" t="e">
            <v>#N/A</v>
          </cell>
          <cell r="D2820">
            <v>17017000</v>
          </cell>
        </row>
        <row r="2821">
          <cell r="C2821" t="e">
            <v>#N/A</v>
          </cell>
          <cell r="D2821">
            <v>22215600</v>
          </cell>
        </row>
        <row r="2822">
          <cell r="C2822" t="e">
            <v>#N/A</v>
          </cell>
          <cell r="D2822">
            <v>22215600</v>
          </cell>
        </row>
        <row r="2823">
          <cell r="C2823" t="e">
            <v>#N/A</v>
          </cell>
          <cell r="D2823">
            <v>55026.79</v>
          </cell>
        </row>
        <row r="2824">
          <cell r="C2824" t="e">
            <v>#N/A</v>
          </cell>
          <cell r="D2824">
            <v>51058.47</v>
          </cell>
        </row>
        <row r="2825">
          <cell r="C2825" t="e">
            <v>#N/A</v>
          </cell>
          <cell r="D2825">
            <v>149053.31</v>
          </cell>
        </row>
        <row r="2826">
          <cell r="C2826" t="e">
            <v>#N/A</v>
          </cell>
          <cell r="D2826">
            <v>17017000</v>
          </cell>
        </row>
        <row r="2827">
          <cell r="C2827" t="e">
            <v>#N/A</v>
          </cell>
          <cell r="D2827">
            <v>21019426.870000001</v>
          </cell>
        </row>
        <row r="2828">
          <cell r="C2828" t="e">
            <v>#N/A</v>
          </cell>
          <cell r="D2828">
            <v>21019426.870000001</v>
          </cell>
        </row>
        <row r="2829">
          <cell r="C2829" t="e">
            <v>#N/A</v>
          </cell>
          <cell r="D2829">
            <v>8585.5</v>
          </cell>
        </row>
        <row r="2830">
          <cell r="C2830" t="e">
            <v>#N/A</v>
          </cell>
          <cell r="D2830">
            <v>17017000</v>
          </cell>
        </row>
        <row r="2831">
          <cell r="C2831" t="e">
            <v>#N/A</v>
          </cell>
          <cell r="D2831">
            <v>17017000</v>
          </cell>
        </row>
        <row r="2832">
          <cell r="C2832" t="e">
            <v>#N/A</v>
          </cell>
          <cell r="D2832">
            <v>17017000</v>
          </cell>
        </row>
        <row r="2833">
          <cell r="C2833" t="e">
            <v>#N/A</v>
          </cell>
          <cell r="D2833">
            <v>21019426.870000001</v>
          </cell>
        </row>
        <row r="2834">
          <cell r="C2834" t="e">
            <v>#N/A</v>
          </cell>
          <cell r="D2834">
            <v>21019426.870000001</v>
          </cell>
        </row>
        <row r="2835">
          <cell r="C2835" t="e">
            <v>#N/A</v>
          </cell>
          <cell r="D2835">
            <v>21019426.870000001</v>
          </cell>
        </row>
        <row r="2836">
          <cell r="C2836" t="e">
            <v>#N/A</v>
          </cell>
          <cell r="D2836">
            <v>21019426.870000001</v>
          </cell>
        </row>
        <row r="2837">
          <cell r="C2837" t="e">
            <v>#N/A</v>
          </cell>
          <cell r="D2837">
            <v>75950</v>
          </cell>
        </row>
        <row r="2838">
          <cell r="C2838" t="e">
            <v>#N/A</v>
          </cell>
          <cell r="D2838">
            <v>104000.4</v>
          </cell>
        </row>
        <row r="2839">
          <cell r="C2839" t="e">
            <v>#N/A</v>
          </cell>
          <cell r="D2839">
            <v>1701900</v>
          </cell>
        </row>
        <row r="2840">
          <cell r="C2840" t="e">
            <v>#N/A</v>
          </cell>
          <cell r="D2840">
            <v>121624.99</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юрдт"/>
      <sheetName val="акм"/>
      <sheetName val="акт"/>
      <sheetName val="алм"/>
      <sheetName val="атр"/>
      <sheetName val="вко"/>
      <sheetName val="жам"/>
      <sheetName val="зко"/>
      <sheetName val="кар"/>
      <sheetName val="кзыл"/>
      <sheetName val="кос"/>
      <sheetName val="ман"/>
      <sheetName val="пав"/>
      <sheetName val="ско"/>
      <sheetName val="юко"/>
      <sheetName val="АсТ"/>
      <sheetName val="СФ_РП"/>
      <sheetName val="АлТ"/>
      <sheetName val="СФ_СС"/>
      <sheetName val="Сводная_ком расходы"/>
      <sheetName val="Руководство"/>
      <sheetName val="Блок прочих функции"/>
      <sheetName val="БГД"/>
      <sheetName val="Блок HR"/>
      <sheetName val="Юридический блок"/>
      <sheetName val="ФЭБ"/>
      <sheetName val="Адм блок"/>
      <sheetName val="Головной СП"/>
      <sheetName val="АР"/>
      <sheetName val="ЦР"/>
      <sheetName val="ЗР"/>
      <sheetName val="ВР"/>
      <sheetName val="СР"/>
      <sheetName val="ЮР"/>
      <sheetName val="Январь факт"/>
      <sheetName val="Февраль факт"/>
      <sheetName val="март фак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ow r="4">
          <cell r="E4">
            <v>1547000</v>
          </cell>
          <cell r="F4">
            <v>1136464</v>
          </cell>
          <cell r="I4">
            <v>1547000</v>
          </cell>
          <cell r="J4">
            <v>1263313</v>
          </cell>
          <cell r="M4">
            <v>1547000</v>
          </cell>
          <cell r="N4">
            <v>71144</v>
          </cell>
          <cell r="R4">
            <v>1547000</v>
          </cell>
          <cell r="S4">
            <v>1818545</v>
          </cell>
          <cell r="V4">
            <v>1540000</v>
          </cell>
          <cell r="W4">
            <v>1869923</v>
          </cell>
          <cell r="Z4">
            <v>1533000</v>
          </cell>
          <cell r="AA4">
            <v>1808371</v>
          </cell>
          <cell r="AE4">
            <v>1547000</v>
          </cell>
          <cell r="AF4">
            <v>1874805</v>
          </cell>
          <cell r="AI4">
            <v>1547000</v>
          </cell>
          <cell r="AJ4">
            <v>483330</v>
          </cell>
          <cell r="AM4">
            <v>6265000</v>
          </cell>
          <cell r="AN4">
            <v>4778129</v>
          </cell>
          <cell r="AR4">
            <v>2529000</v>
          </cell>
          <cell r="AS4">
            <v>182490</v>
          </cell>
          <cell r="AV4">
            <v>1518000</v>
          </cell>
          <cell r="AW4">
            <v>321843</v>
          </cell>
          <cell r="AZ4">
            <v>1546000</v>
          </cell>
          <cell r="BA4">
            <v>1171655</v>
          </cell>
        </row>
      </sheetData>
      <sheetData sheetId="22">
        <row r="4">
          <cell r="E4">
            <v>257333</v>
          </cell>
          <cell r="F4">
            <v>0</v>
          </cell>
          <cell r="I4">
            <v>257333</v>
          </cell>
          <cell r="J4">
            <v>179528</v>
          </cell>
          <cell r="M4">
            <v>257333</v>
          </cell>
          <cell r="N4">
            <v>0</v>
          </cell>
          <cell r="R4">
            <v>258333</v>
          </cell>
          <cell r="S4">
            <v>417232</v>
          </cell>
          <cell r="V4">
            <v>258333</v>
          </cell>
          <cell r="W4">
            <v>0</v>
          </cell>
          <cell r="Z4">
            <v>257333</v>
          </cell>
          <cell r="AA4">
            <v>220705</v>
          </cell>
          <cell r="AE4">
            <v>257333</v>
          </cell>
          <cell r="AF4">
            <v>0</v>
          </cell>
          <cell r="AI4">
            <v>259333</v>
          </cell>
          <cell r="AJ4">
            <v>103027</v>
          </cell>
          <cell r="AM4">
            <v>266334</v>
          </cell>
          <cell r="AN4">
            <v>103027</v>
          </cell>
          <cell r="AR4">
            <v>257334</v>
          </cell>
          <cell r="AS4">
            <v>0</v>
          </cell>
          <cell r="AV4">
            <v>257334</v>
          </cell>
          <cell r="AW4">
            <v>0</v>
          </cell>
          <cell r="AZ4">
            <v>256334</v>
          </cell>
          <cell r="BA4">
            <v>243369</v>
          </cell>
        </row>
      </sheetData>
      <sheetData sheetId="23">
        <row r="4">
          <cell r="E4">
            <v>716331</v>
          </cell>
          <cell r="F4">
            <v>284391</v>
          </cell>
          <cell r="I4">
            <v>716331</v>
          </cell>
          <cell r="J4">
            <v>1844884</v>
          </cell>
          <cell r="M4">
            <v>716331</v>
          </cell>
          <cell r="N4">
            <v>1336850</v>
          </cell>
          <cell r="R4">
            <v>716331</v>
          </cell>
          <cell r="S4">
            <v>1700152</v>
          </cell>
          <cell r="V4">
            <v>716330</v>
          </cell>
          <cell r="W4">
            <v>1236821</v>
          </cell>
          <cell r="Z4">
            <v>1556330</v>
          </cell>
          <cell r="AA4">
            <v>1532359</v>
          </cell>
          <cell r="AE4">
            <v>1324331</v>
          </cell>
          <cell r="AF4">
            <v>3016650</v>
          </cell>
          <cell r="AI4">
            <v>1324347</v>
          </cell>
          <cell r="AJ4">
            <v>2705931</v>
          </cell>
          <cell r="AM4">
            <v>1694330</v>
          </cell>
          <cell r="AN4">
            <v>2616776</v>
          </cell>
          <cell r="AR4">
            <v>1326330</v>
          </cell>
          <cell r="AS4">
            <v>524264</v>
          </cell>
          <cell r="AV4">
            <v>5326330</v>
          </cell>
          <cell r="AW4">
            <v>1524732</v>
          </cell>
          <cell r="AZ4">
            <v>1328348</v>
          </cell>
          <cell r="BA4">
            <v>2048251</v>
          </cell>
        </row>
      </sheetData>
      <sheetData sheetId="24">
        <row r="4">
          <cell r="E4">
            <v>339000</v>
          </cell>
          <cell r="F4">
            <v>0</v>
          </cell>
          <cell r="I4">
            <v>339000</v>
          </cell>
          <cell r="J4">
            <v>7384</v>
          </cell>
          <cell r="M4">
            <v>349000</v>
          </cell>
          <cell r="N4">
            <v>0</v>
          </cell>
          <cell r="R4">
            <v>338000</v>
          </cell>
          <cell r="S4">
            <v>0</v>
          </cell>
          <cell r="V4">
            <v>338000</v>
          </cell>
          <cell r="W4">
            <v>0</v>
          </cell>
          <cell r="Z4">
            <v>320000</v>
          </cell>
          <cell r="AA4">
            <v>0</v>
          </cell>
          <cell r="AE4">
            <v>345000</v>
          </cell>
          <cell r="AF4">
            <v>61910</v>
          </cell>
          <cell r="AI4">
            <v>333000</v>
          </cell>
          <cell r="AJ4">
            <v>0</v>
          </cell>
          <cell r="AM4">
            <v>315000</v>
          </cell>
          <cell r="AN4">
            <v>0</v>
          </cell>
          <cell r="AR4">
            <v>296000</v>
          </cell>
          <cell r="AS4">
            <v>0</v>
          </cell>
          <cell r="AV4">
            <v>328000</v>
          </cell>
          <cell r="AW4">
            <v>0</v>
          </cell>
          <cell r="AZ4">
            <v>310000</v>
          </cell>
          <cell r="BA4">
            <v>393662</v>
          </cell>
        </row>
      </sheetData>
      <sheetData sheetId="25">
        <row r="4">
          <cell r="E4">
            <v>165000</v>
          </cell>
          <cell r="F4">
            <v>141807</v>
          </cell>
          <cell r="I4">
            <v>165000</v>
          </cell>
          <cell r="J4">
            <v>73592</v>
          </cell>
          <cell r="M4">
            <v>155000</v>
          </cell>
          <cell r="N4">
            <v>149359</v>
          </cell>
          <cell r="R4">
            <v>166000</v>
          </cell>
          <cell r="S4">
            <v>938894</v>
          </cell>
          <cell r="V4">
            <v>166000</v>
          </cell>
          <cell r="W4">
            <v>407083</v>
          </cell>
          <cell r="Z4">
            <v>158000</v>
          </cell>
          <cell r="AA4">
            <v>357512</v>
          </cell>
          <cell r="AE4">
            <v>156000</v>
          </cell>
          <cell r="AF4">
            <v>650531</v>
          </cell>
          <cell r="AI4">
            <v>156000</v>
          </cell>
          <cell r="AJ4">
            <v>1394386</v>
          </cell>
          <cell r="AM4">
            <v>4306000</v>
          </cell>
          <cell r="AN4">
            <v>830811</v>
          </cell>
          <cell r="AR4">
            <v>1147000</v>
          </cell>
          <cell r="AS4">
            <v>0</v>
          </cell>
          <cell r="AV4">
            <v>165000</v>
          </cell>
          <cell r="AW4">
            <v>563821</v>
          </cell>
          <cell r="AZ4">
            <v>165000</v>
          </cell>
          <cell r="BA4">
            <v>748148</v>
          </cell>
        </row>
      </sheetData>
      <sheetData sheetId="26">
        <row r="4">
          <cell r="E4">
            <v>914000</v>
          </cell>
          <cell r="F4">
            <v>0</v>
          </cell>
          <cell r="I4">
            <v>914000</v>
          </cell>
          <cell r="J4">
            <v>394000</v>
          </cell>
          <cell r="M4">
            <v>914000</v>
          </cell>
          <cell r="N4">
            <v>147858</v>
          </cell>
          <cell r="R4">
            <v>914000</v>
          </cell>
          <cell r="S4">
            <v>7864</v>
          </cell>
          <cell r="V4">
            <v>909000</v>
          </cell>
          <cell r="W4">
            <v>343416</v>
          </cell>
          <cell r="Z4">
            <v>918000</v>
          </cell>
          <cell r="AA4">
            <v>427257</v>
          </cell>
          <cell r="AE4">
            <v>978000</v>
          </cell>
          <cell r="AF4">
            <v>1302264</v>
          </cell>
          <cell r="AI4">
            <v>929000</v>
          </cell>
          <cell r="AJ4">
            <v>33592</v>
          </cell>
          <cell r="AM4">
            <v>3637000</v>
          </cell>
          <cell r="AN4">
            <v>0</v>
          </cell>
          <cell r="AR4">
            <v>8779000</v>
          </cell>
          <cell r="AS4">
            <v>5681516</v>
          </cell>
          <cell r="AV4">
            <v>1291081</v>
          </cell>
          <cell r="AW4">
            <v>3715549</v>
          </cell>
          <cell r="AZ4">
            <v>914000</v>
          </cell>
          <cell r="BA4">
            <v>0</v>
          </cell>
        </row>
      </sheetData>
      <sheetData sheetId="27">
        <row r="4">
          <cell r="E4">
            <v>19254336</v>
          </cell>
          <cell r="F4">
            <v>12214287</v>
          </cell>
          <cell r="I4">
            <v>19253336</v>
          </cell>
          <cell r="J4">
            <v>20871902</v>
          </cell>
          <cell r="M4">
            <v>19254336</v>
          </cell>
          <cell r="N4">
            <v>22906700</v>
          </cell>
          <cell r="R4">
            <v>19252336</v>
          </cell>
          <cell r="S4">
            <v>24402786</v>
          </cell>
          <cell r="V4">
            <v>28265337</v>
          </cell>
          <cell r="W4">
            <v>28926806</v>
          </cell>
          <cell r="Z4">
            <v>16289337</v>
          </cell>
          <cell r="AA4">
            <v>25961886</v>
          </cell>
          <cell r="AE4">
            <v>16254336</v>
          </cell>
          <cell r="AF4">
            <v>22540297</v>
          </cell>
          <cell r="AI4">
            <v>16251320</v>
          </cell>
          <cell r="AJ4">
            <v>26983892</v>
          </cell>
          <cell r="AM4">
            <v>25083336</v>
          </cell>
          <cell r="AN4">
            <v>25777613</v>
          </cell>
          <cell r="AR4">
            <v>36465336</v>
          </cell>
          <cell r="AS4">
            <v>28153914</v>
          </cell>
          <cell r="AV4">
            <v>34774336</v>
          </cell>
          <cell r="AW4">
            <v>50235307</v>
          </cell>
          <cell r="AZ4">
            <v>21493318</v>
          </cell>
          <cell r="BA4">
            <v>35091747</v>
          </cell>
        </row>
        <row r="6">
          <cell r="E6">
            <v>350004</v>
          </cell>
          <cell r="F6">
            <v>-25974</v>
          </cell>
          <cell r="I6">
            <v>350004</v>
          </cell>
          <cell r="J6">
            <v>222176</v>
          </cell>
          <cell r="M6">
            <v>350004</v>
          </cell>
          <cell r="N6">
            <v>59592</v>
          </cell>
          <cell r="R6">
            <v>350004</v>
          </cell>
          <cell r="S6">
            <v>332541</v>
          </cell>
          <cell r="V6">
            <v>350003</v>
          </cell>
          <cell r="W6">
            <v>502703</v>
          </cell>
          <cell r="Z6">
            <v>350003</v>
          </cell>
          <cell r="AA6">
            <v>343517</v>
          </cell>
          <cell r="AE6">
            <v>350002</v>
          </cell>
          <cell r="AF6">
            <v>0</v>
          </cell>
          <cell r="AI6">
            <v>349986</v>
          </cell>
          <cell r="AJ6">
            <v>28767</v>
          </cell>
          <cell r="AM6">
            <v>350002</v>
          </cell>
          <cell r="AN6">
            <v>34995</v>
          </cell>
          <cell r="AR6">
            <v>350002</v>
          </cell>
          <cell r="AS6">
            <v>87912</v>
          </cell>
          <cell r="AV6">
            <v>350002</v>
          </cell>
          <cell r="AW6">
            <v>228850</v>
          </cell>
          <cell r="AZ6">
            <v>349984</v>
          </cell>
          <cell r="BA6">
            <v>101366</v>
          </cell>
          <cell r="BD6">
            <v>4200000</v>
          </cell>
        </row>
        <row r="7">
          <cell r="E7">
            <v>3537332</v>
          </cell>
          <cell r="F7">
            <v>1511896</v>
          </cell>
          <cell r="I7">
            <v>3537332</v>
          </cell>
          <cell r="J7">
            <v>2289928</v>
          </cell>
          <cell r="M7">
            <v>3537332</v>
          </cell>
          <cell r="N7">
            <v>1959328</v>
          </cell>
          <cell r="R7">
            <v>3536332</v>
          </cell>
          <cell r="S7">
            <v>2676360</v>
          </cell>
          <cell r="V7">
            <v>8938334</v>
          </cell>
          <cell r="W7">
            <v>4364796</v>
          </cell>
          <cell r="Z7">
            <v>1743334</v>
          </cell>
          <cell r="AA7">
            <v>3821148</v>
          </cell>
          <cell r="AE7">
            <v>1737334</v>
          </cell>
          <cell r="AF7">
            <v>2427464</v>
          </cell>
          <cell r="AI7">
            <v>1735334</v>
          </cell>
          <cell r="AJ7">
            <v>4206180</v>
          </cell>
          <cell r="AM7">
            <v>4028334</v>
          </cell>
          <cell r="AN7">
            <v>4047850</v>
          </cell>
          <cell r="AR7">
            <v>6041334</v>
          </cell>
          <cell r="AS7">
            <v>4939444</v>
          </cell>
          <cell r="AV7">
            <v>5027334</v>
          </cell>
          <cell r="AW7">
            <v>7842603</v>
          </cell>
          <cell r="AZ7">
            <v>4544334</v>
          </cell>
          <cell r="BA7">
            <v>4740268</v>
          </cell>
          <cell r="BD7">
            <v>47944000</v>
          </cell>
        </row>
        <row r="8">
          <cell r="E8">
            <v>4485000</v>
          </cell>
          <cell r="F8">
            <v>3487119</v>
          </cell>
          <cell r="I8">
            <v>4484000</v>
          </cell>
          <cell r="J8">
            <v>7115394</v>
          </cell>
          <cell r="M8">
            <v>4485000</v>
          </cell>
          <cell r="N8">
            <v>7724088</v>
          </cell>
          <cell r="R8">
            <v>4484000</v>
          </cell>
          <cell r="S8">
            <v>7773638</v>
          </cell>
          <cell r="V8">
            <v>5987000</v>
          </cell>
          <cell r="W8">
            <v>7639371</v>
          </cell>
          <cell r="Z8">
            <v>3990000</v>
          </cell>
          <cell r="AA8">
            <v>7572942</v>
          </cell>
          <cell r="AE8">
            <v>3985000</v>
          </cell>
          <cell r="AF8">
            <v>7410119</v>
          </cell>
          <cell r="AI8">
            <v>3984000</v>
          </cell>
          <cell r="AJ8">
            <v>6479713</v>
          </cell>
          <cell r="AM8">
            <v>4985000</v>
          </cell>
          <cell r="AN8">
            <v>9153686</v>
          </cell>
          <cell r="AR8">
            <v>8968000</v>
          </cell>
          <cell r="AS8">
            <v>7926215</v>
          </cell>
          <cell r="AV8">
            <v>11491000</v>
          </cell>
          <cell r="AW8">
            <v>10840027</v>
          </cell>
          <cell r="AZ8">
            <v>4490000</v>
          </cell>
          <cell r="BA8">
            <v>8942651</v>
          </cell>
          <cell r="BD8">
            <v>65818000</v>
          </cell>
        </row>
        <row r="9">
          <cell r="E9">
            <v>3831000</v>
          </cell>
          <cell r="F9">
            <v>2837190</v>
          </cell>
          <cell r="I9">
            <v>3831000</v>
          </cell>
          <cell r="J9">
            <v>4723523</v>
          </cell>
          <cell r="M9">
            <v>3831000</v>
          </cell>
          <cell r="N9">
            <v>6795859</v>
          </cell>
          <cell r="R9">
            <v>3831000</v>
          </cell>
          <cell r="S9">
            <v>7258392</v>
          </cell>
          <cell r="V9">
            <v>5033000</v>
          </cell>
          <cell r="W9">
            <v>5642354</v>
          </cell>
          <cell r="Z9">
            <v>3437000</v>
          </cell>
          <cell r="AA9">
            <v>6029675</v>
          </cell>
          <cell r="AE9">
            <v>3431000</v>
          </cell>
          <cell r="AF9">
            <v>5643031</v>
          </cell>
          <cell r="AI9">
            <v>3431000</v>
          </cell>
          <cell r="AJ9">
            <v>7060897</v>
          </cell>
          <cell r="AM9">
            <v>4831000</v>
          </cell>
          <cell r="AN9">
            <v>5459584</v>
          </cell>
          <cell r="AR9">
            <v>7837000</v>
          </cell>
          <cell r="AS9">
            <v>6609716</v>
          </cell>
          <cell r="AV9">
            <v>7637000</v>
          </cell>
          <cell r="AW9">
            <v>8845109</v>
          </cell>
          <cell r="AZ9">
            <v>4140000</v>
          </cell>
          <cell r="BA9">
            <v>6900135</v>
          </cell>
          <cell r="BD9">
            <v>55101000</v>
          </cell>
        </row>
        <row r="10">
          <cell r="E10">
            <v>2806000</v>
          </cell>
          <cell r="F10">
            <v>1969600</v>
          </cell>
          <cell r="I10">
            <v>2806000</v>
          </cell>
          <cell r="J10">
            <v>2165145</v>
          </cell>
          <cell r="M10">
            <v>2806000</v>
          </cell>
          <cell r="N10">
            <v>2789324</v>
          </cell>
          <cell r="R10">
            <v>2806000</v>
          </cell>
          <cell r="S10">
            <v>3086035</v>
          </cell>
          <cell r="V10">
            <v>3708000</v>
          </cell>
          <cell r="W10">
            <v>5297728</v>
          </cell>
          <cell r="Z10">
            <v>2512000</v>
          </cell>
          <cell r="AA10">
            <v>3799379</v>
          </cell>
          <cell r="AE10">
            <v>2506000</v>
          </cell>
          <cell r="AF10">
            <v>4106569</v>
          </cell>
          <cell r="AI10">
            <v>2506000</v>
          </cell>
          <cell r="AJ10">
            <v>4362788</v>
          </cell>
          <cell r="AM10">
            <v>5644000</v>
          </cell>
          <cell r="AN10">
            <v>2725860</v>
          </cell>
          <cell r="AR10">
            <v>4812000</v>
          </cell>
          <cell r="AS10">
            <v>3346243</v>
          </cell>
          <cell r="AV10">
            <v>4512000</v>
          </cell>
          <cell r="AW10">
            <v>8056937</v>
          </cell>
          <cell r="AZ10">
            <v>3312000</v>
          </cell>
          <cell r="BA10">
            <v>5240859</v>
          </cell>
          <cell r="BD10">
            <v>40736000</v>
          </cell>
        </row>
        <row r="11">
          <cell r="E11">
            <v>2035000</v>
          </cell>
          <cell r="F11">
            <v>741488</v>
          </cell>
          <cell r="I11">
            <v>2035000</v>
          </cell>
          <cell r="J11">
            <v>1093272</v>
          </cell>
          <cell r="M11">
            <v>2035000</v>
          </cell>
          <cell r="N11">
            <v>1237008</v>
          </cell>
          <cell r="R11">
            <v>2035000</v>
          </cell>
          <cell r="S11">
            <v>1081912</v>
          </cell>
          <cell r="V11">
            <v>2037000</v>
          </cell>
          <cell r="W11">
            <v>1401056</v>
          </cell>
          <cell r="Z11">
            <v>2041000</v>
          </cell>
          <cell r="AA11">
            <v>2014506</v>
          </cell>
          <cell r="AE11">
            <v>2035000</v>
          </cell>
          <cell r="AF11">
            <v>1608528</v>
          </cell>
          <cell r="AI11">
            <v>2035000</v>
          </cell>
          <cell r="AJ11">
            <v>2969680</v>
          </cell>
          <cell r="AM11">
            <v>2535000</v>
          </cell>
          <cell r="AN11">
            <v>1621208</v>
          </cell>
          <cell r="AR11">
            <v>3541000</v>
          </cell>
          <cell r="AS11">
            <v>1549616</v>
          </cell>
          <cell r="AV11">
            <v>2041000</v>
          </cell>
          <cell r="AW11">
            <v>5917848</v>
          </cell>
          <cell r="AZ11">
            <v>2441000</v>
          </cell>
          <cell r="BA11">
            <v>3226996</v>
          </cell>
          <cell r="BD11">
            <v>26846000</v>
          </cell>
        </row>
        <row r="12">
          <cell r="E12">
            <v>2210000</v>
          </cell>
          <cell r="F12">
            <v>1692968</v>
          </cell>
          <cell r="I12">
            <v>2210000</v>
          </cell>
          <cell r="J12">
            <v>3262464</v>
          </cell>
          <cell r="M12">
            <v>2210000</v>
          </cell>
          <cell r="N12">
            <v>2341501</v>
          </cell>
          <cell r="R12">
            <v>2210000</v>
          </cell>
          <cell r="S12">
            <v>2193908</v>
          </cell>
          <cell r="V12">
            <v>2212000</v>
          </cell>
          <cell r="W12">
            <v>4078798</v>
          </cell>
          <cell r="Z12">
            <v>2216000</v>
          </cell>
          <cell r="AA12">
            <v>2380719</v>
          </cell>
          <cell r="AE12">
            <v>2210000</v>
          </cell>
          <cell r="AF12">
            <v>1344586</v>
          </cell>
          <cell r="AI12">
            <v>2210000</v>
          </cell>
          <cell r="AJ12">
            <v>1875867</v>
          </cell>
          <cell r="AM12">
            <v>2710000</v>
          </cell>
          <cell r="AN12">
            <v>2734430</v>
          </cell>
          <cell r="AR12">
            <v>4916000</v>
          </cell>
          <cell r="AS12">
            <v>3694768</v>
          </cell>
          <cell r="AV12">
            <v>3716000</v>
          </cell>
          <cell r="AW12">
            <v>8503933</v>
          </cell>
          <cell r="AZ12">
            <v>2216000</v>
          </cell>
          <cell r="BA12">
            <v>5939472</v>
          </cell>
          <cell r="BD12">
            <v>31246000</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dden"/>
      <sheetName val="юрдт"/>
      <sheetName val="акм"/>
      <sheetName val="акт"/>
      <sheetName val="алм"/>
      <sheetName val="атр"/>
      <sheetName val="вко"/>
      <sheetName val="жам"/>
      <sheetName val="зко"/>
      <sheetName val="кар"/>
      <sheetName val="кзыл"/>
      <sheetName val="кос"/>
      <sheetName val="ман"/>
      <sheetName val="пав"/>
      <sheetName val="ско"/>
      <sheetName val="юко"/>
      <sheetName val="АсТ"/>
      <sheetName val="СФ_РП"/>
      <sheetName val="АлТ"/>
      <sheetName val="СФ_СС"/>
      <sheetName val="Сводная_ком расходы"/>
      <sheetName val="Руководство"/>
      <sheetName val="Блок прочих функции"/>
      <sheetName val="БГД"/>
      <sheetName val="Блок HR"/>
      <sheetName val="Юридический блок"/>
      <sheetName val="ФЭБ"/>
      <sheetName val="Адм блок"/>
      <sheetName val="Головной СП"/>
      <sheetName val="АР"/>
      <sheetName val="ЦР"/>
      <sheetName val="ЗР"/>
      <sheetName val="ВР"/>
      <sheetName val="СР"/>
      <sheetName val="ЮР"/>
      <sheetName val="Январь факт"/>
      <sheetName val="Февраль факт"/>
      <sheetName val="март фак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4">
          <cell r="E4">
            <v>1474998</v>
          </cell>
          <cell r="F4">
            <v>1494615</v>
          </cell>
          <cell r="I4">
            <v>1474998</v>
          </cell>
          <cell r="J4">
            <v>2619704</v>
          </cell>
          <cell r="M4">
            <v>1474998</v>
          </cell>
          <cell r="N4">
            <v>1491611</v>
          </cell>
          <cell r="R4">
            <v>1474998</v>
          </cell>
          <cell r="S4">
            <v>1146118</v>
          </cell>
          <cell r="V4">
            <v>1474998</v>
          </cell>
          <cell r="W4">
            <v>1139123</v>
          </cell>
          <cell r="Z4">
            <v>1474998</v>
          </cell>
          <cell r="AA4">
            <v>2775512</v>
          </cell>
          <cell r="AE4">
            <v>1474998</v>
          </cell>
          <cell r="AF4">
            <v>854155</v>
          </cell>
          <cell r="AI4">
            <v>1474998</v>
          </cell>
          <cell r="AJ4">
            <v>1474998</v>
          </cell>
          <cell r="AL4">
            <v>1475010</v>
          </cell>
          <cell r="AM4">
            <v>1475010</v>
          </cell>
          <cell r="AN4">
            <v>1474998</v>
          </cell>
        </row>
      </sheetData>
      <sheetData sheetId="22">
        <row r="4">
          <cell r="E4">
            <v>325001</v>
          </cell>
          <cell r="F4">
            <v>188225</v>
          </cell>
          <cell r="I4">
            <v>325001</v>
          </cell>
          <cell r="J4">
            <v>0</v>
          </cell>
          <cell r="M4">
            <v>325000</v>
          </cell>
          <cell r="N4">
            <v>0</v>
          </cell>
          <cell r="R4">
            <v>325000</v>
          </cell>
          <cell r="S4">
            <v>0</v>
          </cell>
          <cell r="V4">
            <v>325000</v>
          </cell>
          <cell r="W4">
            <v>0</v>
          </cell>
          <cell r="Z4">
            <v>325000</v>
          </cell>
          <cell r="AA4">
            <v>560938</v>
          </cell>
          <cell r="AE4">
            <v>325000</v>
          </cell>
          <cell r="AF4">
            <v>0</v>
          </cell>
          <cell r="AI4">
            <v>325000</v>
          </cell>
          <cell r="AJ4">
            <v>325000</v>
          </cell>
          <cell r="AL4">
            <v>325000</v>
          </cell>
          <cell r="AM4">
            <v>324999</v>
          </cell>
          <cell r="AN4">
            <v>324999</v>
          </cell>
        </row>
      </sheetData>
      <sheetData sheetId="23">
        <row r="4">
          <cell r="E4">
            <v>1402002</v>
          </cell>
          <cell r="F4">
            <v>2070682</v>
          </cell>
          <cell r="I4">
            <v>1402002</v>
          </cell>
          <cell r="J4">
            <v>2288709</v>
          </cell>
          <cell r="M4">
            <v>1402003</v>
          </cell>
          <cell r="N4">
            <v>3899681</v>
          </cell>
          <cell r="R4">
            <v>2458573</v>
          </cell>
          <cell r="S4">
            <v>4959683</v>
          </cell>
          <cell r="V4">
            <v>4777592</v>
          </cell>
          <cell r="W4">
            <v>9816098</v>
          </cell>
          <cell r="Z4">
            <v>5073587</v>
          </cell>
          <cell r="AA4">
            <v>11458978</v>
          </cell>
          <cell r="AE4">
            <v>6074597</v>
          </cell>
          <cell r="AF4">
            <v>5987762</v>
          </cell>
          <cell r="AI4">
            <v>6074595</v>
          </cell>
          <cell r="AJ4">
            <v>6074595</v>
          </cell>
          <cell r="AL4">
            <v>6071493</v>
          </cell>
          <cell r="AM4">
            <v>6070492</v>
          </cell>
          <cell r="AN4">
            <v>6076499</v>
          </cell>
        </row>
      </sheetData>
      <sheetData sheetId="24">
        <row r="4">
          <cell r="E4">
            <v>293000</v>
          </cell>
          <cell r="F4">
            <v>0</v>
          </cell>
          <cell r="I4">
            <v>293000</v>
          </cell>
          <cell r="J4">
            <v>167959</v>
          </cell>
          <cell r="M4">
            <v>293000</v>
          </cell>
          <cell r="N4">
            <v>8650</v>
          </cell>
          <cell r="R4">
            <v>305111</v>
          </cell>
          <cell r="S4">
            <v>0</v>
          </cell>
          <cell r="V4">
            <v>305111</v>
          </cell>
          <cell r="W4">
            <v>309238</v>
          </cell>
          <cell r="Z4">
            <v>305112</v>
          </cell>
          <cell r="AA4">
            <v>0</v>
          </cell>
          <cell r="AE4">
            <v>303222</v>
          </cell>
          <cell r="AF4">
            <v>345330</v>
          </cell>
          <cell r="AI4">
            <v>303222</v>
          </cell>
          <cell r="AJ4">
            <v>303222</v>
          </cell>
          <cell r="AL4">
            <v>300000</v>
          </cell>
          <cell r="AM4">
            <v>301000</v>
          </cell>
          <cell r="AN4">
            <v>295000</v>
          </cell>
        </row>
      </sheetData>
      <sheetData sheetId="25">
        <row r="4">
          <cell r="E4">
            <v>163000</v>
          </cell>
          <cell r="F4">
            <v>0</v>
          </cell>
          <cell r="I4">
            <v>163000</v>
          </cell>
          <cell r="J4">
            <v>255373</v>
          </cell>
          <cell r="M4">
            <v>163000</v>
          </cell>
          <cell r="N4">
            <v>28536</v>
          </cell>
          <cell r="R4">
            <v>163000</v>
          </cell>
          <cell r="S4">
            <v>295510</v>
          </cell>
          <cell r="V4">
            <v>163000</v>
          </cell>
          <cell r="W4">
            <v>558683</v>
          </cell>
          <cell r="Z4">
            <v>163000</v>
          </cell>
          <cell r="AA4">
            <v>0</v>
          </cell>
          <cell r="AE4">
            <v>160000</v>
          </cell>
          <cell r="AF4">
            <v>1082404</v>
          </cell>
          <cell r="AI4">
            <v>160000</v>
          </cell>
          <cell r="AJ4">
            <v>160000</v>
          </cell>
          <cell r="AL4">
            <v>158000</v>
          </cell>
          <cell r="AM4">
            <v>157000</v>
          </cell>
          <cell r="AN4">
            <v>147000</v>
          </cell>
        </row>
      </sheetData>
      <sheetData sheetId="26">
        <row r="4">
          <cell r="E4">
            <v>916560</v>
          </cell>
          <cell r="F4">
            <v>0</v>
          </cell>
          <cell r="I4">
            <v>916560</v>
          </cell>
          <cell r="J4">
            <v>742648</v>
          </cell>
          <cell r="M4">
            <v>1210560</v>
          </cell>
          <cell r="N4">
            <v>1187103</v>
          </cell>
          <cell r="R4">
            <v>915560</v>
          </cell>
          <cell r="S4">
            <v>0</v>
          </cell>
          <cell r="V4">
            <v>915560</v>
          </cell>
          <cell r="W4">
            <v>100074</v>
          </cell>
          <cell r="Z4">
            <v>915560</v>
          </cell>
          <cell r="AA4">
            <v>0</v>
          </cell>
          <cell r="AE4">
            <v>911560</v>
          </cell>
          <cell r="AF4">
            <v>371198</v>
          </cell>
          <cell r="AI4">
            <v>911560</v>
          </cell>
          <cell r="AJ4">
            <v>911560</v>
          </cell>
          <cell r="AL4">
            <v>907560</v>
          </cell>
          <cell r="AM4">
            <v>908560</v>
          </cell>
          <cell r="AN4">
            <v>907560</v>
          </cell>
        </row>
      </sheetData>
      <sheetData sheetId="27">
        <row r="4">
          <cell r="E4">
            <v>25404649</v>
          </cell>
          <cell r="F4">
            <v>17368428</v>
          </cell>
          <cell r="I4">
            <v>25404649</v>
          </cell>
          <cell r="J4">
            <v>25248536</v>
          </cell>
          <cell r="M4">
            <v>25404649</v>
          </cell>
          <cell r="N4">
            <v>30612017</v>
          </cell>
          <cell r="R4">
            <v>25404649</v>
          </cell>
          <cell r="S4">
            <v>32875038</v>
          </cell>
          <cell r="V4">
            <v>25404650</v>
          </cell>
          <cell r="W4">
            <v>29981678</v>
          </cell>
          <cell r="Z4">
            <v>52383650</v>
          </cell>
          <cell r="AA4">
            <v>39793339</v>
          </cell>
          <cell r="AE4">
            <v>25416650</v>
          </cell>
          <cell r="AF4">
            <v>32277281</v>
          </cell>
          <cell r="AI4">
            <v>25416650</v>
          </cell>
          <cell r="AJ4">
            <v>25416650</v>
          </cell>
          <cell r="AL4">
            <v>16435650</v>
          </cell>
          <cell r="AM4">
            <v>16435652</v>
          </cell>
          <cell r="AN4">
            <v>16447652</v>
          </cell>
        </row>
        <row r="6">
          <cell r="E6">
            <v>499999</v>
          </cell>
          <cell r="F6">
            <v>133138</v>
          </cell>
          <cell r="I6">
            <v>499999</v>
          </cell>
          <cell r="J6">
            <v>711611</v>
          </cell>
          <cell r="M6">
            <v>499999</v>
          </cell>
          <cell r="N6">
            <v>26416</v>
          </cell>
          <cell r="R6">
            <v>499999</v>
          </cell>
          <cell r="S6">
            <v>142453</v>
          </cell>
          <cell r="V6">
            <v>500000</v>
          </cell>
          <cell r="W6">
            <v>249750</v>
          </cell>
          <cell r="Z6">
            <v>500000</v>
          </cell>
          <cell r="AA6">
            <v>320616</v>
          </cell>
          <cell r="AE6">
            <v>500000</v>
          </cell>
          <cell r="AF6">
            <v>155724</v>
          </cell>
          <cell r="AI6">
            <v>500000</v>
          </cell>
          <cell r="AJ6">
            <v>500000</v>
          </cell>
          <cell r="AL6">
            <v>500000</v>
          </cell>
          <cell r="AM6">
            <v>500002</v>
          </cell>
          <cell r="AN6">
            <v>500002</v>
          </cell>
        </row>
        <row r="7">
          <cell r="E7">
            <v>4424000</v>
          </cell>
          <cell r="F7">
            <v>1893006</v>
          </cell>
          <cell r="I7">
            <v>4424000</v>
          </cell>
          <cell r="J7">
            <v>4144840</v>
          </cell>
          <cell r="M7">
            <v>4424000</v>
          </cell>
          <cell r="N7">
            <v>3355491</v>
          </cell>
          <cell r="R7">
            <v>4424000</v>
          </cell>
          <cell r="S7">
            <v>5129700</v>
          </cell>
          <cell r="V7">
            <v>4424000</v>
          </cell>
          <cell r="W7">
            <v>4131000</v>
          </cell>
          <cell r="Z7">
            <v>4424000</v>
          </cell>
          <cell r="AA7">
            <v>4895750</v>
          </cell>
          <cell r="AE7">
            <v>4426000</v>
          </cell>
          <cell r="AF7">
            <v>5195580</v>
          </cell>
          <cell r="AI7">
            <v>4426000</v>
          </cell>
          <cell r="AJ7">
            <v>4426000</v>
          </cell>
          <cell r="AL7">
            <v>4428000</v>
          </cell>
          <cell r="AM7">
            <v>4428000</v>
          </cell>
          <cell r="AN7">
            <v>4430000</v>
          </cell>
        </row>
        <row r="8">
          <cell r="E8">
            <v>5776000</v>
          </cell>
          <cell r="F8">
            <v>5343666</v>
          </cell>
          <cell r="I8">
            <v>5776000</v>
          </cell>
          <cell r="J8">
            <v>6136080</v>
          </cell>
          <cell r="M8">
            <v>5776000</v>
          </cell>
          <cell r="N8">
            <v>9520284</v>
          </cell>
          <cell r="R8">
            <v>5776000</v>
          </cell>
          <cell r="S8">
            <v>7762456</v>
          </cell>
          <cell r="V8">
            <v>5776000</v>
          </cell>
          <cell r="W8">
            <v>7863763</v>
          </cell>
          <cell r="Z8">
            <v>21181000</v>
          </cell>
          <cell r="AA8">
            <v>13237714</v>
          </cell>
          <cell r="AE8">
            <v>5778000</v>
          </cell>
          <cell r="AF8">
            <v>9301219</v>
          </cell>
          <cell r="AI8">
            <v>5778000</v>
          </cell>
          <cell r="AJ8">
            <v>5778000</v>
          </cell>
          <cell r="AL8">
            <v>645000</v>
          </cell>
          <cell r="AM8">
            <v>645000</v>
          </cell>
          <cell r="AN8">
            <v>647000</v>
          </cell>
        </row>
        <row r="9">
          <cell r="E9">
            <v>5166000</v>
          </cell>
          <cell r="F9">
            <v>4235971</v>
          </cell>
          <cell r="I9">
            <v>5166000</v>
          </cell>
          <cell r="J9">
            <v>5427052</v>
          </cell>
          <cell r="M9">
            <v>5166000</v>
          </cell>
          <cell r="N9">
            <v>7145205</v>
          </cell>
          <cell r="R9">
            <v>5166000</v>
          </cell>
          <cell r="S9">
            <v>7476115</v>
          </cell>
          <cell r="V9">
            <v>5166000</v>
          </cell>
          <cell r="W9">
            <v>7066248</v>
          </cell>
          <cell r="Z9">
            <v>13041000</v>
          </cell>
          <cell r="AA9">
            <v>7869038</v>
          </cell>
          <cell r="AE9">
            <v>5168000</v>
          </cell>
          <cell r="AF9">
            <v>5513786</v>
          </cell>
          <cell r="AI9">
            <v>5168000</v>
          </cell>
          <cell r="AJ9">
            <v>5168000</v>
          </cell>
          <cell r="AL9">
            <v>2545000</v>
          </cell>
          <cell r="AM9">
            <v>2545000</v>
          </cell>
          <cell r="AN9">
            <v>2547000</v>
          </cell>
        </row>
        <row r="10">
          <cell r="E10">
            <v>3757650</v>
          </cell>
          <cell r="F10">
            <v>2809965</v>
          </cell>
          <cell r="I10">
            <v>3757650</v>
          </cell>
          <cell r="J10">
            <v>2581405</v>
          </cell>
          <cell r="M10">
            <v>3757650</v>
          </cell>
          <cell r="N10">
            <v>4378975</v>
          </cell>
          <cell r="R10">
            <v>3757650</v>
          </cell>
          <cell r="S10">
            <v>5140892</v>
          </cell>
          <cell r="V10">
            <v>3757650</v>
          </cell>
          <cell r="W10">
            <v>6370304</v>
          </cell>
          <cell r="Z10">
            <v>3757650</v>
          </cell>
          <cell r="AA10">
            <v>6420650</v>
          </cell>
          <cell r="AE10">
            <v>3759650</v>
          </cell>
          <cell r="AF10">
            <v>5792225</v>
          </cell>
          <cell r="AI10">
            <v>3759650</v>
          </cell>
          <cell r="AJ10">
            <v>3759650</v>
          </cell>
          <cell r="AL10">
            <v>3761650</v>
          </cell>
          <cell r="AM10">
            <v>3761650</v>
          </cell>
          <cell r="AN10">
            <v>3763650</v>
          </cell>
        </row>
        <row r="11">
          <cell r="E11">
            <v>2624000</v>
          </cell>
          <cell r="F11">
            <v>1237768</v>
          </cell>
          <cell r="I11">
            <v>2624000</v>
          </cell>
          <cell r="J11">
            <v>2019401</v>
          </cell>
          <cell r="M11">
            <v>2624000</v>
          </cell>
          <cell r="N11">
            <v>1707289</v>
          </cell>
          <cell r="R11">
            <v>2624000</v>
          </cell>
          <cell r="S11">
            <v>3291315</v>
          </cell>
          <cell r="V11">
            <v>2624000</v>
          </cell>
          <cell r="W11">
            <v>1391275</v>
          </cell>
          <cell r="Z11">
            <v>2624000</v>
          </cell>
          <cell r="AA11">
            <v>1996600</v>
          </cell>
          <cell r="AE11">
            <v>2626000</v>
          </cell>
          <cell r="AF11">
            <v>1885700</v>
          </cell>
          <cell r="AI11">
            <v>2626000</v>
          </cell>
          <cell r="AJ11">
            <v>2626000</v>
          </cell>
          <cell r="AL11">
            <v>2628000</v>
          </cell>
          <cell r="AM11">
            <v>2628000</v>
          </cell>
          <cell r="AN11">
            <v>2630000</v>
          </cell>
        </row>
        <row r="12">
          <cell r="E12">
            <v>3157000</v>
          </cell>
          <cell r="F12">
            <v>1714914</v>
          </cell>
          <cell r="I12">
            <v>3157000</v>
          </cell>
          <cell r="J12">
            <v>4228147</v>
          </cell>
          <cell r="M12">
            <v>3157000</v>
          </cell>
          <cell r="N12">
            <v>4478357</v>
          </cell>
          <cell r="R12">
            <v>3157000</v>
          </cell>
          <cell r="S12">
            <v>3932107</v>
          </cell>
          <cell r="V12">
            <v>3157000</v>
          </cell>
          <cell r="W12">
            <v>2909338</v>
          </cell>
          <cell r="Z12">
            <v>6856000</v>
          </cell>
          <cell r="AA12">
            <v>5052971</v>
          </cell>
          <cell r="AE12">
            <v>3159000</v>
          </cell>
          <cell r="AF12">
            <v>4433047</v>
          </cell>
          <cell r="AI12">
            <v>3159000</v>
          </cell>
          <cell r="AJ12">
            <v>3159000</v>
          </cell>
          <cell r="AL12">
            <v>1928000</v>
          </cell>
          <cell r="AM12">
            <v>1928000</v>
          </cell>
          <cell r="AN12">
            <v>1930000</v>
          </cell>
        </row>
      </sheetData>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янв_март"/>
      <sheetName val="янв_фев"/>
      <sheetName val="2025"/>
      <sheetName val="2026-2027"/>
      <sheetName val="Динамика"/>
      <sheetName val="Форма ЦА"/>
      <sheetName val="янв_апрель"/>
      <sheetName val="zims7n"/>
      <sheetName val="Оценка_2025"/>
      <sheetName val="zims9_05"/>
      <sheetName val="zims9_06"/>
      <sheetName val="zims9_07"/>
      <sheetName val="расшиф"/>
      <sheetName val="скоррект_план"/>
      <sheetName val="Лист2"/>
    </sheetNames>
    <sheetDataSet>
      <sheetData sheetId="0"/>
      <sheetData sheetId="1"/>
      <sheetData sheetId="2"/>
      <sheetData sheetId="3"/>
      <sheetData sheetId="4"/>
      <sheetData sheetId="5"/>
      <sheetData sheetId="6"/>
      <sheetData sheetId="7"/>
      <sheetData sheetId="8">
        <row r="62">
          <cell r="J62">
            <v>900287108.04999995</v>
          </cell>
        </row>
      </sheetData>
      <sheetData sheetId="9">
        <row r="11">
          <cell r="F11">
            <v>91275689.349999994</v>
          </cell>
        </row>
        <row r="12">
          <cell r="F12">
            <v>253038408.05000001</v>
          </cell>
        </row>
        <row r="15">
          <cell r="I15">
            <v>3300000</v>
          </cell>
        </row>
        <row r="28">
          <cell r="I28">
            <v>47742250</v>
          </cell>
        </row>
      </sheetData>
      <sheetData sheetId="10">
        <row r="13">
          <cell r="E13">
            <v>72972681.299999997</v>
          </cell>
        </row>
        <row r="71">
          <cell r="H71">
            <v>6080518</v>
          </cell>
        </row>
      </sheetData>
      <sheetData sheetId="11">
        <row r="10">
          <cell r="H10">
            <v>1478823644.02</v>
          </cell>
        </row>
        <row r="67">
          <cell r="D67">
            <v>784080</v>
          </cell>
        </row>
        <row r="73">
          <cell r="D73">
            <v>15648417</v>
          </cell>
        </row>
        <row r="128">
          <cell r="D128">
            <v>65908801.5</v>
          </cell>
        </row>
      </sheetData>
      <sheetData sheetId="12"/>
      <sheetData sheetId="13"/>
      <sheetData sheetId="14"/>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акт_янв_декабрь"/>
      <sheetName val="zims7n_декабрь"/>
      <sheetName val="zims9_декабрь"/>
      <sheetName val="Оценка_СПП"/>
      <sheetName val="Оценка_2025"/>
      <sheetName val="приобретение_трекеров"/>
      <sheetName val="приобретение ОС"/>
      <sheetName val="приобретение кресел"/>
      <sheetName val="zims7n_ноябрь"/>
      <sheetName val="zims9_ноябрь"/>
      <sheetName val="оценка_нояб"/>
      <sheetName val="ОС"/>
      <sheetName val="оценка сент"/>
      <sheetName val="zims7_сент"/>
      <sheetName val="зимс7н"/>
      <sheetName val="зимс9"/>
      <sheetName val="zims9"/>
      <sheetName val="зим9"/>
      <sheetName val="оценка_2024"/>
      <sheetName val="Оценка август"/>
      <sheetName val="оценка_2025 май"/>
      <sheetName val="оценка_июль"/>
      <sheetName val="Приобретение ОС ма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32">
          <cell r="G32">
            <v>23832650</v>
          </cell>
        </row>
        <row r="38">
          <cell r="G38">
            <v>7492446.4299999997</v>
          </cell>
        </row>
        <row r="39">
          <cell r="G39">
            <v>21355089.289999999</v>
          </cell>
        </row>
      </sheetData>
      <sheetData sheetId="19"/>
      <sheetData sheetId="20"/>
      <sheetData sheetId="2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hyperlink" Target="https://www.google.com/url?sa=i&amp;url=https%3A%2F%2Ftoyota.drom.ru%2Fhiace%2F&amp;psig=AOvVaw2chBUufg-VJVE_W9sM5I8z&amp;ust=1599505980670000&amp;source=images&amp;cd=vfe&amp;ved=2ahUKEwjVx8-fntXrAhWGtCoKHeIlD2AQr4kDegUIARCxAQ" TargetMode="External"/><Relationship Id="rId4" Type="http://schemas.openxmlformats.org/officeDocument/2006/relationships/comments" Target="../comments2.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zoomScaleNormal="100" workbookViewId="0">
      <pane xSplit="1" ySplit="1" topLeftCell="B2" activePane="bottomRight" state="frozen"/>
      <selection pane="topRight" activeCell="B1" sqref="B1"/>
      <selection pane="bottomLeft" activeCell="A2" sqref="A2"/>
      <selection pane="bottomRight" activeCell="B13" sqref="B13"/>
    </sheetView>
  </sheetViews>
  <sheetFormatPr defaultColWidth="9.109375" defaultRowHeight="13.2" x14ac:dyDescent="0.25"/>
  <cols>
    <col min="1" max="1" width="7.88671875" style="399" customWidth="1"/>
    <col min="2" max="2" width="126.5546875" style="283" customWidth="1"/>
    <col min="3" max="3" width="61.6640625" style="283" customWidth="1"/>
    <col min="4" max="4" width="77.5546875" style="283" customWidth="1"/>
    <col min="5" max="16384" width="9.109375" style="283"/>
  </cols>
  <sheetData>
    <row r="1" spans="1:4" x14ac:dyDescent="0.25">
      <c r="B1" s="404" t="s">
        <v>1009</v>
      </c>
    </row>
    <row r="2" spans="1:4" ht="28.5" customHeight="1" x14ac:dyDescent="0.25">
      <c r="A2" s="400"/>
      <c r="B2" s="284" t="s">
        <v>1021</v>
      </c>
      <c r="C2" s="284" t="s">
        <v>1020</v>
      </c>
      <c r="D2" s="369"/>
    </row>
    <row r="3" spans="1:4" ht="105.75" customHeight="1" x14ac:dyDescent="0.25">
      <c r="A3" s="400"/>
      <c r="B3" s="284" t="s">
        <v>1033</v>
      </c>
      <c r="C3" s="284"/>
    </row>
    <row r="4" spans="1:4" ht="26.4" x14ac:dyDescent="0.25">
      <c r="A4" s="400"/>
      <c r="B4" s="286" t="s">
        <v>839</v>
      </c>
      <c r="C4" s="284"/>
    </row>
    <row r="5" spans="1:4" ht="39.6" x14ac:dyDescent="0.25">
      <c r="A5" s="400"/>
      <c r="B5" s="371" t="s">
        <v>1010</v>
      </c>
      <c r="C5" s="284"/>
    </row>
    <row r="6" spans="1:4" ht="27.75" customHeight="1" x14ac:dyDescent="0.25">
      <c r="A6" s="401"/>
      <c r="B6" s="284" t="s">
        <v>1007</v>
      </c>
      <c r="C6" s="284"/>
    </row>
    <row r="7" spans="1:4" ht="27.75" customHeight="1" x14ac:dyDescent="0.25">
      <c r="A7" s="402" t="s">
        <v>576</v>
      </c>
      <c r="B7" s="370" t="s">
        <v>577</v>
      </c>
      <c r="C7" s="370" t="s">
        <v>578</v>
      </c>
    </row>
    <row r="8" spans="1:4" ht="57.75" customHeight="1" x14ac:dyDescent="0.25">
      <c r="A8" s="403">
        <v>1</v>
      </c>
      <c r="B8" s="284" t="s">
        <v>1059</v>
      </c>
      <c r="C8" s="284"/>
    </row>
    <row r="9" spans="1:4" x14ac:dyDescent="0.25">
      <c r="A9" s="403">
        <v>2</v>
      </c>
      <c r="B9" s="284" t="s">
        <v>1060</v>
      </c>
      <c r="C9" s="284"/>
    </row>
    <row r="10" spans="1:4" x14ac:dyDescent="0.25">
      <c r="A10" s="403">
        <v>3</v>
      </c>
      <c r="B10" s="284" t="s">
        <v>1061</v>
      </c>
      <c r="C10" s="284"/>
    </row>
    <row r="11" spans="1:4" ht="45" customHeight="1" x14ac:dyDescent="0.25">
      <c r="A11" s="403">
        <v>4</v>
      </c>
      <c r="B11" s="284" t="s">
        <v>1062</v>
      </c>
      <c r="C11" s="284" t="s">
        <v>579</v>
      </c>
    </row>
    <row r="12" spans="1:4" ht="95.25" customHeight="1" x14ac:dyDescent="0.25">
      <c r="A12" s="403">
        <v>5</v>
      </c>
      <c r="B12" s="283" t="s">
        <v>835</v>
      </c>
      <c r="C12" s="284"/>
    </row>
    <row r="13" spans="1:4" ht="42" customHeight="1" x14ac:dyDescent="0.25">
      <c r="A13" s="403">
        <v>6</v>
      </c>
      <c r="B13" s="284" t="s">
        <v>768</v>
      </c>
      <c r="C13" s="284"/>
    </row>
    <row r="14" spans="1:4" ht="29.25" customHeight="1" x14ac:dyDescent="0.25">
      <c r="A14" s="403">
        <v>7</v>
      </c>
      <c r="B14" s="284" t="s">
        <v>1017</v>
      </c>
      <c r="C14" s="284"/>
    </row>
    <row r="15" spans="1:4" ht="30" customHeight="1" x14ac:dyDescent="0.25">
      <c r="A15" s="403">
        <v>8</v>
      </c>
      <c r="B15" s="284" t="s">
        <v>1008</v>
      </c>
      <c r="C15" s="284"/>
    </row>
    <row r="16" spans="1:4" ht="26.4" x14ac:dyDescent="0.25">
      <c r="A16" s="403">
        <v>9</v>
      </c>
      <c r="B16" s="284" t="s">
        <v>833</v>
      </c>
      <c r="C16" s="284"/>
    </row>
    <row r="17" spans="1:3" ht="39.6" x14ac:dyDescent="0.25">
      <c r="A17" s="403">
        <v>10</v>
      </c>
      <c r="B17" s="284" t="s">
        <v>1063</v>
      </c>
      <c r="C17" s="284" t="s">
        <v>840</v>
      </c>
    </row>
    <row r="18" spans="1:3" x14ac:dyDescent="0.25">
      <c r="A18" s="403">
        <v>11</v>
      </c>
      <c r="B18" s="284" t="s">
        <v>868</v>
      </c>
      <c r="C18" s="284"/>
    </row>
    <row r="19" spans="1:3" x14ac:dyDescent="0.25">
      <c r="A19" s="403">
        <v>12</v>
      </c>
      <c r="B19" s="286" t="s">
        <v>869</v>
      </c>
      <c r="C19" s="284"/>
    </row>
    <row r="20" spans="1:3" x14ac:dyDescent="0.25">
      <c r="A20" s="403">
        <v>13</v>
      </c>
      <c r="B20" s="284"/>
      <c r="C20" s="284"/>
    </row>
    <row r="21" spans="1:3" x14ac:dyDescent="0.25">
      <c r="A21" s="403">
        <v>14</v>
      </c>
      <c r="B21" s="284"/>
      <c r="C21" s="284"/>
    </row>
    <row r="22" spans="1:3" x14ac:dyDescent="0.25">
      <c r="A22" s="403">
        <v>15</v>
      </c>
      <c r="B22" s="284"/>
      <c r="C22" s="284"/>
    </row>
    <row r="23" spans="1:3" x14ac:dyDescent="0.25">
      <c r="A23" s="28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00000"/>
    <pageSetUpPr fitToPage="1"/>
  </sheetPr>
  <dimension ref="A1:AS360"/>
  <sheetViews>
    <sheetView tabSelected="1" zoomScale="80" zoomScaleNormal="80" zoomScaleSheetLayoutView="70" workbookViewId="0">
      <pane xSplit="2" ySplit="11" topLeftCell="Z155" activePane="bottomRight" state="frozen"/>
      <selection pane="topRight" activeCell="C1" sqref="C1"/>
      <selection pane="bottomLeft" activeCell="A12" sqref="A12"/>
      <selection pane="bottomRight" activeCell="AS160" sqref="AS160"/>
    </sheetView>
  </sheetViews>
  <sheetFormatPr defaultColWidth="9.109375" defaultRowHeight="15.6" outlineLevelRow="1" x14ac:dyDescent="0.25"/>
  <cols>
    <col min="1" max="1" width="13.6640625" style="9" customWidth="1"/>
    <col min="2" max="2" width="79.88671875" style="7" customWidth="1"/>
    <col min="3" max="3" width="9.33203125" style="213" customWidth="1"/>
    <col min="4" max="31" width="14.88671875" style="8" customWidth="1"/>
    <col min="32" max="33" width="14.88671875" style="445" hidden="1" customWidth="1"/>
    <col min="34" max="38" width="14.88671875" style="8" hidden="1" customWidth="1"/>
    <col min="39" max="39" width="26.33203125" style="8" hidden="1" customWidth="1"/>
    <col min="40" max="40" width="67" style="8" hidden="1" customWidth="1"/>
    <col min="41" max="42" width="42.6640625" style="609" hidden="1" customWidth="1"/>
    <col min="43" max="43" width="16.88671875" style="8" customWidth="1"/>
    <col min="44" max="44" width="63.6640625" style="1195" customWidth="1"/>
    <col min="45" max="45" width="46.6640625" style="8" customWidth="1"/>
    <col min="46" max="16384" width="9.109375" style="8"/>
  </cols>
  <sheetData>
    <row r="1" spans="1:43" ht="30" customHeight="1" thickBot="1" x14ac:dyDescent="0.3">
      <c r="A1" s="6" t="s">
        <v>0</v>
      </c>
      <c r="B1" s="282" t="s">
        <v>1067</v>
      </c>
      <c r="AB1" s="285"/>
      <c r="AC1" s="422"/>
      <c r="AE1" s="1194" t="s">
        <v>4950</v>
      </c>
    </row>
    <row r="2" spans="1:43" ht="3" hidden="1" customHeight="1" x14ac:dyDescent="0.25">
      <c r="B2" s="10"/>
      <c r="C2" s="8"/>
    </row>
    <row r="3" spans="1:43" ht="3" hidden="1" customHeight="1" x14ac:dyDescent="0.25">
      <c r="B3" s="10"/>
      <c r="C3" s="8"/>
    </row>
    <row r="4" spans="1:43" ht="3" hidden="1" customHeight="1" x14ac:dyDescent="0.25">
      <c r="B4" s="10"/>
      <c r="C4" s="8"/>
    </row>
    <row r="5" spans="1:43" ht="3" hidden="1" customHeight="1" x14ac:dyDescent="0.25">
      <c r="A5" s="11"/>
      <c r="B5" s="11"/>
      <c r="C5" s="8"/>
    </row>
    <row r="6" spans="1:43" ht="3" hidden="1" customHeight="1" x14ac:dyDescent="0.25">
      <c r="A6" s="11"/>
      <c r="B6" s="11"/>
      <c r="C6" s="8"/>
    </row>
    <row r="7" spans="1:43" ht="3" hidden="1" customHeight="1" x14ac:dyDescent="0.25">
      <c r="A7" s="12"/>
      <c r="B7" s="12"/>
      <c r="C7" s="8"/>
    </row>
    <row r="8" spans="1:43" ht="3" hidden="1" customHeight="1" x14ac:dyDescent="0.25">
      <c r="A8" s="13"/>
      <c r="B8" s="14"/>
      <c r="C8" s="8"/>
    </row>
    <row r="9" spans="1:43"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1187">
        <f>$P$9</f>
        <v>2027</v>
      </c>
      <c r="AF9" s="1213" t="s">
        <v>1147</v>
      </c>
      <c r="AG9" s="1213" t="s">
        <v>1147</v>
      </c>
      <c r="AH9" s="30">
        <f>AD9+1</f>
        <v>2028</v>
      </c>
      <c r="AI9" s="30">
        <f t="shared" ref="AI9:AK9" si="2">AH9+1</f>
        <v>2029</v>
      </c>
      <c r="AJ9" s="30">
        <f t="shared" si="2"/>
        <v>2030</v>
      </c>
      <c r="AK9" s="30">
        <f t="shared" si="2"/>
        <v>2031</v>
      </c>
      <c r="AL9" s="1181"/>
      <c r="AM9" s="1217" t="s">
        <v>1034</v>
      </c>
      <c r="AN9" s="1220" t="s">
        <v>1035</v>
      </c>
      <c r="AO9" s="1216" t="s">
        <v>1323</v>
      </c>
      <c r="AP9" s="1216" t="s">
        <v>4948</v>
      </c>
    </row>
    <row r="10" spans="1:43" ht="20.399999999999999"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1187" t="s">
        <v>575</v>
      </c>
      <c r="AF10" s="1214"/>
      <c r="AG10" s="1214"/>
      <c r="AH10" s="30" t="s">
        <v>575</v>
      </c>
      <c r="AI10" s="30" t="s">
        <v>575</v>
      </c>
      <c r="AJ10" s="30" t="s">
        <v>575</v>
      </c>
      <c r="AK10" s="30" t="s">
        <v>575</v>
      </c>
      <c r="AL10" s="1182"/>
      <c r="AM10" s="1218"/>
      <c r="AN10" s="1221"/>
      <c r="AO10" s="1216"/>
      <c r="AP10" s="1216"/>
    </row>
    <row r="11" spans="1:43" ht="16.2"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1187" t="s">
        <v>837</v>
      </c>
      <c r="AF11" s="1215"/>
      <c r="AG11" s="1215"/>
      <c r="AH11" s="30" t="s">
        <v>837</v>
      </c>
      <c r="AI11" s="30" t="s">
        <v>837</v>
      </c>
      <c r="AJ11" s="30" t="s">
        <v>837</v>
      </c>
      <c r="AK11" s="30" t="s">
        <v>837</v>
      </c>
      <c r="AL11" s="1182"/>
      <c r="AM11" s="1219"/>
      <c r="AN11" s="1222"/>
      <c r="AO11" s="1216"/>
      <c r="AP11" s="1216"/>
    </row>
    <row r="12" spans="1:43" ht="16.5" customHeight="1" thickBot="1" x14ac:dyDescent="0.3">
      <c r="A12" s="40" t="s">
        <v>16</v>
      </c>
      <c r="B12" s="41" t="s">
        <v>838</v>
      </c>
      <c r="C12" s="214" t="s">
        <v>17</v>
      </c>
      <c r="D12" s="164">
        <f>SUM(D13,D20,D21,D31,D40,D44,D47,D52,D82,D83,D89,D95,D114,D126,D127,D128,D129,D130,D131,D132,D137,D144,D145,D146,D147,D148,D149,D150,D151)</f>
        <v>0</v>
      </c>
      <c r="E12" s="165">
        <f t="shared" ref="E12:AK12" si="3">SUM(E13,E20,E21,E31,E40,E44,E47,E52,E82,E83,E89,E95,E114,E126,E127,E128,E129,E130,E131,E132,E137,E144,E145,E146,E147,E148,E149,E150,E151)</f>
        <v>0</v>
      </c>
      <c r="F12" s="166">
        <f t="shared" si="3"/>
        <v>290000</v>
      </c>
      <c r="G12" s="167">
        <f t="shared" si="3"/>
        <v>114934</v>
      </c>
      <c r="H12" s="165">
        <f t="shared" si="3"/>
        <v>260833</v>
      </c>
      <c r="I12" s="168">
        <f t="shared" si="3"/>
        <v>188491</v>
      </c>
      <c r="J12" s="169">
        <f t="shared" si="3"/>
        <v>145007</v>
      </c>
      <c r="K12" s="165">
        <f t="shared" si="3"/>
        <v>159243</v>
      </c>
      <c r="L12" s="168">
        <f t="shared" si="3"/>
        <v>141569</v>
      </c>
      <c r="M12" s="169">
        <f t="shared" si="3"/>
        <v>141572</v>
      </c>
      <c r="N12" s="165">
        <f t="shared" si="3"/>
        <v>141570</v>
      </c>
      <c r="O12" s="170">
        <f t="shared" si="3"/>
        <v>141398</v>
      </c>
      <c r="P12" s="164">
        <f t="shared" si="3"/>
        <v>38027</v>
      </c>
      <c r="Q12" s="165">
        <f t="shared" si="3"/>
        <v>80619</v>
      </c>
      <c r="R12" s="166">
        <f t="shared" si="3"/>
        <v>143443</v>
      </c>
      <c r="S12" s="167">
        <f t="shared" si="3"/>
        <v>170158</v>
      </c>
      <c r="T12" s="165">
        <f t="shared" si="3"/>
        <v>191369</v>
      </c>
      <c r="U12" s="168">
        <f t="shared" si="3"/>
        <v>190996</v>
      </c>
      <c r="V12" s="169">
        <f t="shared" si="3"/>
        <v>181724</v>
      </c>
      <c r="W12" s="165">
        <f t="shared" si="3"/>
        <v>135605</v>
      </c>
      <c r="X12" s="168">
        <f t="shared" si="3"/>
        <v>135773</v>
      </c>
      <c r="Y12" s="169">
        <f t="shared" si="3"/>
        <v>135643</v>
      </c>
      <c r="Z12" s="165">
        <f t="shared" si="3"/>
        <v>135645</v>
      </c>
      <c r="AA12" s="170">
        <f t="shared" si="3"/>
        <v>135642</v>
      </c>
      <c r="AB12" s="423">
        <f t="shared" ref="AB12" si="4">SUM(AB13,AB20,AB21,AB31,AB40,AB44,AB47,AB52,AB82,AB83,AB89,AB95,AB114,AB126,AB127,AB128,AB129,AB130,AB131,AB132,AB137,AB144,AB145,AB146,AB147,AB148,AB149,AB150,AB151)</f>
        <v>1707277</v>
      </c>
      <c r="AC12" s="423">
        <f t="shared" si="3"/>
        <v>1724617</v>
      </c>
      <c r="AD12" s="465">
        <f>SUM(AD13,AD20,AD21,AD31,AD40,AD44,AD47,AD52,AD82,AD83,AD89,AD95,AD114,AD126,AD127,AD128,AD129,AD130,AD131,AD132,AD137,AD144,AD145,AD146,AD147,AD148,AD149,AD150,AD151)</f>
        <v>1674644</v>
      </c>
      <c r="AE12" s="465">
        <f>AD12</f>
        <v>1674644</v>
      </c>
      <c r="AF12" s="443">
        <f>AD12/AC12</f>
        <v>0.97102371135156385</v>
      </c>
      <c r="AG12" s="443">
        <f>AE12/AC12</f>
        <v>0.97102371135156385</v>
      </c>
      <c r="AH12" s="423">
        <f t="shared" si="3"/>
        <v>1674644</v>
      </c>
      <c r="AI12" s="423">
        <f t="shared" si="3"/>
        <v>1674644</v>
      </c>
      <c r="AJ12" s="423">
        <f t="shared" si="3"/>
        <v>1674644</v>
      </c>
      <c r="AK12" s="423">
        <f t="shared" si="3"/>
        <v>1674644</v>
      </c>
      <c r="AL12" s="423"/>
      <c r="AM12" s="287"/>
      <c r="AN12" s="287"/>
      <c r="AQ12" s="422">
        <f>AE12-AD12</f>
        <v>0</v>
      </c>
    </row>
    <row r="13" spans="1:43" ht="15.75" hidden="1" customHeight="1" outlineLevel="1" x14ac:dyDescent="0.25">
      <c r="A13" s="42" t="s">
        <v>18</v>
      </c>
      <c r="B13" s="43" t="s">
        <v>19</v>
      </c>
      <c r="C13" s="215" t="s">
        <v>17</v>
      </c>
      <c r="D13" s="171">
        <f t="shared" ref="D13:AK13" si="5">SUM(D14,D19)</f>
        <v>0</v>
      </c>
      <c r="E13" s="172">
        <f t="shared" si="5"/>
        <v>0</v>
      </c>
      <c r="F13" s="173">
        <f t="shared" si="5"/>
        <v>0</v>
      </c>
      <c r="G13" s="174">
        <f t="shared" si="5"/>
        <v>0</v>
      </c>
      <c r="H13" s="172">
        <f t="shared" si="5"/>
        <v>0</v>
      </c>
      <c r="I13" s="175">
        <f t="shared" si="5"/>
        <v>0</v>
      </c>
      <c r="J13" s="176">
        <f t="shared" si="5"/>
        <v>0</v>
      </c>
      <c r="K13" s="172">
        <f t="shared" si="5"/>
        <v>0</v>
      </c>
      <c r="L13" s="175">
        <f t="shared" si="5"/>
        <v>0</v>
      </c>
      <c r="M13" s="176">
        <f t="shared" si="5"/>
        <v>0</v>
      </c>
      <c r="N13" s="172">
        <f t="shared" si="5"/>
        <v>0</v>
      </c>
      <c r="O13" s="177">
        <f t="shared" si="5"/>
        <v>0</v>
      </c>
      <c r="P13" s="171">
        <f t="shared" si="5"/>
        <v>0</v>
      </c>
      <c r="Q13" s="172">
        <f t="shared" si="5"/>
        <v>0</v>
      </c>
      <c r="R13" s="173">
        <f t="shared" si="5"/>
        <v>0</v>
      </c>
      <c r="S13" s="174">
        <f t="shared" si="5"/>
        <v>0</v>
      </c>
      <c r="T13" s="172">
        <f t="shared" si="5"/>
        <v>0</v>
      </c>
      <c r="U13" s="175">
        <f t="shared" si="5"/>
        <v>0</v>
      </c>
      <c r="V13" s="176">
        <f t="shared" si="5"/>
        <v>0</v>
      </c>
      <c r="W13" s="172">
        <f t="shared" si="5"/>
        <v>0</v>
      </c>
      <c r="X13" s="175">
        <f t="shared" si="5"/>
        <v>0</v>
      </c>
      <c r="Y13" s="176">
        <f t="shared" si="5"/>
        <v>0</v>
      </c>
      <c r="Z13" s="172">
        <f t="shared" si="5"/>
        <v>0</v>
      </c>
      <c r="AA13" s="177">
        <f t="shared" si="5"/>
        <v>0</v>
      </c>
      <c r="AB13" s="177">
        <f t="shared" ref="AB13" si="6">SUM(AB14,AB19)</f>
        <v>0</v>
      </c>
      <c r="AC13" s="177">
        <f t="shared" si="5"/>
        <v>0</v>
      </c>
      <c r="AD13" s="177">
        <f t="shared" si="5"/>
        <v>0</v>
      </c>
      <c r="AE13" s="177"/>
      <c r="AF13" s="446" t="e">
        <f t="shared" ref="AF13:AG76" si="7">AD13/AC13</f>
        <v>#DIV/0!</v>
      </c>
      <c r="AG13" s="446" t="e">
        <f t="shared" si="7"/>
        <v>#DIV/0!</v>
      </c>
      <c r="AH13" s="177">
        <f t="shared" si="5"/>
        <v>0</v>
      </c>
      <c r="AI13" s="177">
        <f t="shared" si="5"/>
        <v>0</v>
      </c>
      <c r="AJ13" s="177">
        <f t="shared" si="5"/>
        <v>0</v>
      </c>
      <c r="AK13" s="177">
        <f t="shared" si="5"/>
        <v>0</v>
      </c>
      <c r="AL13" s="177"/>
      <c r="AM13" s="288"/>
      <c r="AN13" s="288"/>
      <c r="AQ13" s="422">
        <f t="shared" ref="AQ13:AQ76" si="8">AE13-AD13</f>
        <v>0</v>
      </c>
    </row>
    <row r="14" spans="1:43" ht="15.75" hidden="1" customHeight="1" outlineLevel="1" x14ac:dyDescent="0.25">
      <c r="A14" s="44" t="s">
        <v>20</v>
      </c>
      <c r="B14" s="4" t="s">
        <v>21</v>
      </c>
      <c r="C14" s="216" t="s">
        <v>17</v>
      </c>
      <c r="D14" s="178">
        <f t="shared" ref="D14:AK14" si="9">SUM(D15,D16)</f>
        <v>0</v>
      </c>
      <c r="E14" s="179">
        <f t="shared" si="9"/>
        <v>0</v>
      </c>
      <c r="F14" s="180">
        <f t="shared" si="9"/>
        <v>0</v>
      </c>
      <c r="G14" s="181">
        <f t="shared" si="9"/>
        <v>0</v>
      </c>
      <c r="H14" s="179">
        <f t="shared" si="9"/>
        <v>0</v>
      </c>
      <c r="I14" s="182">
        <f t="shared" si="9"/>
        <v>0</v>
      </c>
      <c r="J14" s="183">
        <f t="shared" si="9"/>
        <v>0</v>
      </c>
      <c r="K14" s="179">
        <f t="shared" si="9"/>
        <v>0</v>
      </c>
      <c r="L14" s="182">
        <f t="shared" si="9"/>
        <v>0</v>
      </c>
      <c r="M14" s="183">
        <f t="shared" si="9"/>
        <v>0</v>
      </c>
      <c r="N14" s="179">
        <f t="shared" si="9"/>
        <v>0</v>
      </c>
      <c r="O14" s="184">
        <f t="shared" si="9"/>
        <v>0</v>
      </c>
      <c r="P14" s="178">
        <f t="shared" si="9"/>
        <v>0</v>
      </c>
      <c r="Q14" s="179">
        <f t="shared" si="9"/>
        <v>0</v>
      </c>
      <c r="R14" s="180">
        <f t="shared" si="9"/>
        <v>0</v>
      </c>
      <c r="S14" s="181">
        <f t="shared" si="9"/>
        <v>0</v>
      </c>
      <c r="T14" s="179">
        <f t="shared" si="9"/>
        <v>0</v>
      </c>
      <c r="U14" s="182">
        <f t="shared" si="9"/>
        <v>0</v>
      </c>
      <c r="V14" s="183">
        <f t="shared" si="9"/>
        <v>0</v>
      </c>
      <c r="W14" s="179">
        <f t="shared" si="9"/>
        <v>0</v>
      </c>
      <c r="X14" s="182">
        <f t="shared" si="9"/>
        <v>0</v>
      </c>
      <c r="Y14" s="183">
        <f t="shared" si="9"/>
        <v>0</v>
      </c>
      <c r="Z14" s="179">
        <f t="shared" si="9"/>
        <v>0</v>
      </c>
      <c r="AA14" s="184">
        <f t="shared" si="9"/>
        <v>0</v>
      </c>
      <c r="AB14" s="184">
        <f t="shared" ref="AB14" si="10">SUM(AB15,AB16)</f>
        <v>0</v>
      </c>
      <c r="AC14" s="184">
        <f t="shared" si="9"/>
        <v>0</v>
      </c>
      <c r="AD14" s="184">
        <f t="shared" si="9"/>
        <v>0</v>
      </c>
      <c r="AE14" s="184"/>
      <c r="AF14" s="447" t="e">
        <f t="shared" si="7"/>
        <v>#DIV/0!</v>
      </c>
      <c r="AG14" s="447" t="e">
        <f t="shared" si="7"/>
        <v>#DIV/0!</v>
      </c>
      <c r="AH14" s="184">
        <f t="shared" si="9"/>
        <v>0</v>
      </c>
      <c r="AI14" s="184">
        <f t="shared" si="9"/>
        <v>0</v>
      </c>
      <c r="AJ14" s="184">
        <f t="shared" si="9"/>
        <v>0</v>
      </c>
      <c r="AK14" s="184">
        <f t="shared" si="9"/>
        <v>0</v>
      </c>
      <c r="AL14" s="184"/>
      <c r="AM14" s="289"/>
      <c r="AN14" s="289"/>
      <c r="AQ14" s="422">
        <f t="shared" si="8"/>
        <v>0</v>
      </c>
    </row>
    <row r="15" spans="1:43" ht="15.75" hidden="1" customHeight="1" outlineLevel="1" x14ac:dyDescent="0.25">
      <c r="A15" s="52" t="s">
        <v>22</v>
      </c>
      <c r="B15" s="53" t="s">
        <v>23</v>
      </c>
      <c r="C15" s="219" t="s">
        <v>24</v>
      </c>
      <c r="D15" s="54"/>
      <c r="E15" s="55"/>
      <c r="F15" s="56"/>
      <c r="G15" s="57"/>
      <c r="H15" s="55"/>
      <c r="I15" s="58"/>
      <c r="J15" s="59"/>
      <c r="K15" s="55"/>
      <c r="L15" s="58"/>
      <c r="M15" s="59"/>
      <c r="N15" s="55"/>
      <c r="O15" s="60"/>
      <c r="P15" s="54"/>
      <c r="Q15" s="55"/>
      <c r="R15" s="56"/>
      <c r="S15" s="57"/>
      <c r="T15" s="55"/>
      <c r="U15" s="58"/>
      <c r="V15" s="59"/>
      <c r="W15" s="55"/>
      <c r="X15" s="58"/>
      <c r="Y15" s="59"/>
      <c r="Z15" s="55"/>
      <c r="AA15" s="60"/>
      <c r="AB15" s="60"/>
      <c r="AC15" s="60">
        <f>SUM(D15:O15)</f>
        <v>0</v>
      </c>
      <c r="AD15" s="60">
        <f>SUM(P15:AA15)</f>
        <v>0</v>
      </c>
      <c r="AE15" s="60"/>
      <c r="AF15" s="448" t="e">
        <f t="shared" si="7"/>
        <v>#DIV/0!</v>
      </c>
      <c r="AG15" s="448" t="e">
        <f t="shared" si="7"/>
        <v>#DIV/0!</v>
      </c>
      <c r="AH15" s="60"/>
      <c r="AI15" s="60"/>
      <c r="AJ15" s="60"/>
      <c r="AK15" s="60"/>
      <c r="AL15" s="60"/>
      <c r="AM15" s="290"/>
      <c r="AN15" s="290"/>
      <c r="AQ15" s="422">
        <f t="shared" si="8"/>
        <v>0</v>
      </c>
    </row>
    <row r="16" spans="1:43" ht="15.75" hidden="1" customHeight="1" outlineLevel="1" x14ac:dyDescent="0.25">
      <c r="A16" s="52" t="s">
        <v>25</v>
      </c>
      <c r="B16" s="53" t="s">
        <v>26</v>
      </c>
      <c r="C16" s="216" t="s">
        <v>17</v>
      </c>
      <c r="D16" s="185">
        <f t="shared" ref="D16:AK16" si="11">SUM(D17,D18)</f>
        <v>0</v>
      </c>
      <c r="E16" s="186">
        <f t="shared" si="11"/>
        <v>0</v>
      </c>
      <c r="F16" s="187">
        <f t="shared" si="11"/>
        <v>0</v>
      </c>
      <c r="G16" s="188">
        <f t="shared" si="11"/>
        <v>0</v>
      </c>
      <c r="H16" s="186">
        <f t="shared" si="11"/>
        <v>0</v>
      </c>
      <c r="I16" s="189">
        <f t="shared" si="11"/>
        <v>0</v>
      </c>
      <c r="J16" s="190">
        <f t="shared" si="11"/>
        <v>0</v>
      </c>
      <c r="K16" s="186">
        <f t="shared" si="11"/>
        <v>0</v>
      </c>
      <c r="L16" s="189">
        <f t="shared" si="11"/>
        <v>0</v>
      </c>
      <c r="M16" s="190">
        <f t="shared" si="11"/>
        <v>0</v>
      </c>
      <c r="N16" s="186">
        <f t="shared" si="11"/>
        <v>0</v>
      </c>
      <c r="O16" s="191">
        <f t="shared" si="11"/>
        <v>0</v>
      </c>
      <c r="P16" s="185">
        <f t="shared" si="11"/>
        <v>0</v>
      </c>
      <c r="Q16" s="186">
        <f t="shared" si="11"/>
        <v>0</v>
      </c>
      <c r="R16" s="187">
        <f t="shared" si="11"/>
        <v>0</v>
      </c>
      <c r="S16" s="188">
        <f t="shared" si="11"/>
        <v>0</v>
      </c>
      <c r="T16" s="186">
        <f t="shared" si="11"/>
        <v>0</v>
      </c>
      <c r="U16" s="189">
        <f t="shared" si="11"/>
        <v>0</v>
      </c>
      <c r="V16" s="190">
        <f t="shared" si="11"/>
        <v>0</v>
      </c>
      <c r="W16" s="186">
        <f t="shared" si="11"/>
        <v>0</v>
      </c>
      <c r="X16" s="189">
        <f t="shared" si="11"/>
        <v>0</v>
      </c>
      <c r="Y16" s="190">
        <f t="shared" si="11"/>
        <v>0</v>
      </c>
      <c r="Z16" s="186">
        <f t="shared" si="11"/>
        <v>0</v>
      </c>
      <c r="AA16" s="191">
        <f t="shared" si="11"/>
        <v>0</v>
      </c>
      <c r="AB16" s="191">
        <f t="shared" ref="AB16" si="12">SUM(AB17,AB18)</f>
        <v>0</v>
      </c>
      <c r="AC16" s="191">
        <f t="shared" si="11"/>
        <v>0</v>
      </c>
      <c r="AD16" s="191">
        <f t="shared" si="11"/>
        <v>0</v>
      </c>
      <c r="AE16" s="191"/>
      <c r="AF16" s="449" t="e">
        <f t="shared" si="7"/>
        <v>#DIV/0!</v>
      </c>
      <c r="AG16" s="449" t="e">
        <f t="shared" si="7"/>
        <v>#DIV/0!</v>
      </c>
      <c r="AH16" s="191">
        <f t="shared" si="11"/>
        <v>0</v>
      </c>
      <c r="AI16" s="191">
        <f t="shared" si="11"/>
        <v>0</v>
      </c>
      <c r="AJ16" s="191">
        <f t="shared" si="11"/>
        <v>0</v>
      </c>
      <c r="AK16" s="191">
        <f t="shared" si="11"/>
        <v>0</v>
      </c>
      <c r="AL16" s="191"/>
      <c r="AM16" s="291"/>
      <c r="AN16" s="291"/>
      <c r="AQ16" s="422">
        <f t="shared" si="8"/>
        <v>0</v>
      </c>
    </row>
    <row r="17" spans="1:43" ht="15.75" hidden="1" customHeight="1" outlineLevel="1" x14ac:dyDescent="0.25">
      <c r="A17" s="61" t="s">
        <v>27</v>
      </c>
      <c r="B17" s="5" t="s">
        <v>28</v>
      </c>
      <c r="C17" s="219" t="s">
        <v>24</v>
      </c>
      <c r="D17" s="62"/>
      <c r="E17" s="63"/>
      <c r="F17" s="64"/>
      <c r="G17" s="65"/>
      <c r="H17" s="63"/>
      <c r="I17" s="66"/>
      <c r="J17" s="67"/>
      <c r="K17" s="63"/>
      <c r="L17" s="66"/>
      <c r="M17" s="67"/>
      <c r="N17" s="63"/>
      <c r="O17" s="68"/>
      <c r="P17" s="62"/>
      <c r="Q17" s="63"/>
      <c r="R17" s="64"/>
      <c r="S17" s="65"/>
      <c r="T17" s="63"/>
      <c r="U17" s="66"/>
      <c r="V17" s="67"/>
      <c r="W17" s="63"/>
      <c r="X17" s="66"/>
      <c r="Y17" s="67"/>
      <c r="Z17" s="63"/>
      <c r="AA17" s="68"/>
      <c r="AB17" s="68"/>
      <c r="AC17" s="68">
        <f>SUM(D17:O17)</f>
        <v>0</v>
      </c>
      <c r="AD17" s="68">
        <f>SUM(P17:AA17)</f>
        <v>0</v>
      </c>
      <c r="AE17" s="68"/>
      <c r="AF17" s="450" t="e">
        <f t="shared" si="7"/>
        <v>#DIV/0!</v>
      </c>
      <c r="AG17" s="450" t="e">
        <f t="shared" si="7"/>
        <v>#DIV/0!</v>
      </c>
      <c r="AH17" s="68"/>
      <c r="AI17" s="68"/>
      <c r="AJ17" s="68"/>
      <c r="AK17" s="68"/>
      <c r="AL17" s="68"/>
      <c r="AM17" s="292"/>
      <c r="AN17" s="292"/>
      <c r="AQ17" s="422">
        <f t="shared" si="8"/>
        <v>0</v>
      </c>
    </row>
    <row r="18" spans="1:43" ht="15.75" hidden="1" customHeight="1" outlineLevel="1" x14ac:dyDescent="0.25">
      <c r="A18" s="61" t="s">
        <v>29</v>
      </c>
      <c r="B18" s="5" t="s">
        <v>30</v>
      </c>
      <c r="C18" s="219" t="s">
        <v>24</v>
      </c>
      <c r="D18" s="62"/>
      <c r="E18" s="63"/>
      <c r="F18" s="64"/>
      <c r="G18" s="65"/>
      <c r="H18" s="63"/>
      <c r="I18" s="66"/>
      <c r="J18" s="67"/>
      <c r="K18" s="63"/>
      <c r="L18" s="66"/>
      <c r="M18" s="67"/>
      <c r="N18" s="63"/>
      <c r="O18" s="68"/>
      <c r="P18" s="62"/>
      <c r="Q18" s="63"/>
      <c r="R18" s="64"/>
      <c r="S18" s="65"/>
      <c r="T18" s="63"/>
      <c r="U18" s="66"/>
      <c r="V18" s="67"/>
      <c r="W18" s="63"/>
      <c r="X18" s="66"/>
      <c r="Y18" s="67"/>
      <c r="Z18" s="63"/>
      <c r="AA18" s="68"/>
      <c r="AB18" s="68"/>
      <c r="AC18" s="68">
        <f>SUM(D18:O18)</f>
        <v>0</v>
      </c>
      <c r="AD18" s="68">
        <f>SUM(P18:AA18)</f>
        <v>0</v>
      </c>
      <c r="AE18" s="68"/>
      <c r="AF18" s="450" t="e">
        <f t="shared" si="7"/>
        <v>#DIV/0!</v>
      </c>
      <c r="AG18" s="450" t="e">
        <f t="shared" si="7"/>
        <v>#DIV/0!</v>
      </c>
      <c r="AH18" s="68"/>
      <c r="AI18" s="68"/>
      <c r="AJ18" s="68"/>
      <c r="AK18" s="68"/>
      <c r="AL18" s="68"/>
      <c r="AM18" s="292"/>
      <c r="AN18" s="292"/>
      <c r="AQ18" s="422">
        <f t="shared" si="8"/>
        <v>0</v>
      </c>
    </row>
    <row r="19" spans="1:43" ht="15.75" hidden="1" customHeight="1" outlineLevel="1" x14ac:dyDescent="0.25">
      <c r="A19" s="44" t="s">
        <v>31</v>
      </c>
      <c r="B19" s="4" t="s">
        <v>32</v>
      </c>
      <c r="C19" s="219" t="s">
        <v>24</v>
      </c>
      <c r="D19" s="62"/>
      <c r="E19" s="63"/>
      <c r="F19" s="64"/>
      <c r="G19" s="65"/>
      <c r="H19" s="63"/>
      <c r="I19" s="66"/>
      <c r="J19" s="67"/>
      <c r="K19" s="63"/>
      <c r="L19" s="66"/>
      <c r="M19" s="67"/>
      <c r="N19" s="63"/>
      <c r="O19" s="68"/>
      <c r="P19" s="62"/>
      <c r="Q19" s="63"/>
      <c r="R19" s="64"/>
      <c r="S19" s="65"/>
      <c r="T19" s="63"/>
      <c r="U19" s="66"/>
      <c r="V19" s="67"/>
      <c r="W19" s="63"/>
      <c r="X19" s="66"/>
      <c r="Y19" s="67"/>
      <c r="Z19" s="63"/>
      <c r="AA19" s="68"/>
      <c r="AB19" s="68"/>
      <c r="AC19" s="68">
        <f>SUM(D19:O19)</f>
        <v>0</v>
      </c>
      <c r="AD19" s="68">
        <f>SUM(P19:AA19)</f>
        <v>0</v>
      </c>
      <c r="AE19" s="68"/>
      <c r="AF19" s="450" t="e">
        <f t="shared" si="7"/>
        <v>#DIV/0!</v>
      </c>
      <c r="AG19" s="450" t="e">
        <f t="shared" si="7"/>
        <v>#DIV/0!</v>
      </c>
      <c r="AH19" s="68"/>
      <c r="AI19" s="68"/>
      <c r="AJ19" s="68"/>
      <c r="AK19" s="68"/>
      <c r="AL19" s="68"/>
      <c r="AM19" s="292"/>
      <c r="AN19" s="292"/>
      <c r="AQ19" s="422">
        <f t="shared" si="8"/>
        <v>0</v>
      </c>
    </row>
    <row r="20" spans="1:43" ht="30" hidden="1" customHeight="1" outlineLevel="1" x14ac:dyDescent="0.25">
      <c r="A20" s="69" t="s">
        <v>33</v>
      </c>
      <c r="B20" s="70" t="s">
        <v>34</v>
      </c>
      <c r="C20" s="219" t="s">
        <v>24</v>
      </c>
      <c r="D20" s="71"/>
      <c r="E20" s="72"/>
      <c r="F20" s="73"/>
      <c r="G20" s="74"/>
      <c r="H20" s="72"/>
      <c r="I20" s="75"/>
      <c r="J20" s="76"/>
      <c r="K20" s="72"/>
      <c r="L20" s="75"/>
      <c r="M20" s="76"/>
      <c r="N20" s="72"/>
      <c r="O20" s="77"/>
      <c r="P20" s="71"/>
      <c r="Q20" s="72"/>
      <c r="R20" s="73"/>
      <c r="S20" s="74"/>
      <c r="T20" s="72"/>
      <c r="U20" s="75"/>
      <c r="V20" s="76"/>
      <c r="W20" s="72"/>
      <c r="X20" s="75"/>
      <c r="Y20" s="76"/>
      <c r="Z20" s="72"/>
      <c r="AA20" s="77"/>
      <c r="AB20" s="77"/>
      <c r="AC20" s="77">
        <f>SUM(D20:O20)</f>
        <v>0</v>
      </c>
      <c r="AD20" s="77">
        <f>SUM(P20:AA20)</f>
        <v>0</v>
      </c>
      <c r="AE20" s="77"/>
      <c r="AF20" s="451" t="e">
        <f t="shared" si="7"/>
        <v>#DIV/0!</v>
      </c>
      <c r="AG20" s="451" t="e">
        <f t="shared" si="7"/>
        <v>#DIV/0!</v>
      </c>
      <c r="AH20" s="77"/>
      <c r="AI20" s="77"/>
      <c r="AJ20" s="77"/>
      <c r="AK20" s="77"/>
      <c r="AL20" s="77"/>
      <c r="AM20" s="293"/>
      <c r="AN20" s="293"/>
      <c r="AQ20" s="422">
        <f t="shared" si="8"/>
        <v>0</v>
      </c>
    </row>
    <row r="21" spans="1:43" ht="15.75" hidden="1" customHeight="1" outlineLevel="1" x14ac:dyDescent="0.25">
      <c r="A21" s="69" t="s">
        <v>35</v>
      </c>
      <c r="B21" s="70" t="s">
        <v>36</v>
      </c>
      <c r="C21" s="216" t="s">
        <v>17</v>
      </c>
      <c r="D21" s="192">
        <f t="shared" ref="D21:AK21" si="13">SUM(D22,D25,D29)</f>
        <v>0</v>
      </c>
      <c r="E21" s="193">
        <f t="shared" si="13"/>
        <v>0</v>
      </c>
      <c r="F21" s="194">
        <f t="shared" si="13"/>
        <v>0</v>
      </c>
      <c r="G21" s="195">
        <f t="shared" si="13"/>
        <v>0</v>
      </c>
      <c r="H21" s="193">
        <f t="shared" si="13"/>
        <v>0</v>
      </c>
      <c r="I21" s="196">
        <f t="shared" si="13"/>
        <v>0</v>
      </c>
      <c r="J21" s="197">
        <f t="shared" si="13"/>
        <v>0</v>
      </c>
      <c r="K21" s="193">
        <f t="shared" si="13"/>
        <v>0</v>
      </c>
      <c r="L21" s="196">
        <f t="shared" si="13"/>
        <v>0</v>
      </c>
      <c r="M21" s="197">
        <f t="shared" si="13"/>
        <v>0</v>
      </c>
      <c r="N21" s="193">
        <f t="shared" si="13"/>
        <v>0</v>
      </c>
      <c r="O21" s="198">
        <f t="shared" si="13"/>
        <v>0</v>
      </c>
      <c r="P21" s="192">
        <f t="shared" si="13"/>
        <v>0</v>
      </c>
      <c r="Q21" s="193">
        <f t="shared" si="13"/>
        <v>0</v>
      </c>
      <c r="R21" s="194">
        <f t="shared" si="13"/>
        <v>0</v>
      </c>
      <c r="S21" s="195">
        <f t="shared" si="13"/>
        <v>0</v>
      </c>
      <c r="T21" s="193">
        <f t="shared" si="13"/>
        <v>0</v>
      </c>
      <c r="U21" s="196">
        <f t="shared" si="13"/>
        <v>0</v>
      </c>
      <c r="V21" s="197">
        <f t="shared" si="13"/>
        <v>0</v>
      </c>
      <c r="W21" s="193">
        <f t="shared" si="13"/>
        <v>0</v>
      </c>
      <c r="X21" s="196">
        <f t="shared" si="13"/>
        <v>0</v>
      </c>
      <c r="Y21" s="197">
        <f t="shared" si="13"/>
        <v>0</v>
      </c>
      <c r="Z21" s="193">
        <f t="shared" si="13"/>
        <v>0</v>
      </c>
      <c r="AA21" s="198">
        <f t="shared" si="13"/>
        <v>0</v>
      </c>
      <c r="AB21" s="198">
        <f t="shared" ref="AB21" si="14">SUM(AB22,AB25,AB29)</f>
        <v>0</v>
      </c>
      <c r="AC21" s="198">
        <f t="shared" si="13"/>
        <v>0</v>
      </c>
      <c r="AD21" s="198">
        <f t="shared" si="13"/>
        <v>0</v>
      </c>
      <c r="AE21" s="198"/>
      <c r="AF21" s="452" t="e">
        <f t="shared" si="7"/>
        <v>#DIV/0!</v>
      </c>
      <c r="AG21" s="452" t="e">
        <f t="shared" si="7"/>
        <v>#DIV/0!</v>
      </c>
      <c r="AH21" s="198">
        <f t="shared" si="13"/>
        <v>0</v>
      </c>
      <c r="AI21" s="198">
        <f t="shared" si="13"/>
        <v>0</v>
      </c>
      <c r="AJ21" s="198">
        <f t="shared" si="13"/>
        <v>0</v>
      </c>
      <c r="AK21" s="198">
        <f t="shared" si="13"/>
        <v>0</v>
      </c>
      <c r="AL21" s="198"/>
      <c r="AM21" s="294"/>
      <c r="AN21" s="294"/>
      <c r="AQ21" s="422">
        <f t="shared" si="8"/>
        <v>0</v>
      </c>
    </row>
    <row r="22" spans="1:43" ht="15.75" hidden="1" customHeight="1" outlineLevel="1" x14ac:dyDescent="0.25">
      <c r="A22" s="44" t="s">
        <v>37</v>
      </c>
      <c r="B22" s="4" t="s">
        <v>38</v>
      </c>
      <c r="C22" s="216" t="s">
        <v>17</v>
      </c>
      <c r="D22" s="178">
        <f t="shared" ref="D22:O22" si="15">SUM(D23:D24)</f>
        <v>0</v>
      </c>
      <c r="E22" s="179">
        <f t="shared" si="15"/>
        <v>0</v>
      </c>
      <c r="F22" s="180">
        <f t="shared" si="15"/>
        <v>0</v>
      </c>
      <c r="G22" s="181">
        <f t="shared" si="15"/>
        <v>0</v>
      </c>
      <c r="H22" s="179">
        <f t="shared" si="15"/>
        <v>0</v>
      </c>
      <c r="I22" s="182">
        <f t="shared" si="15"/>
        <v>0</v>
      </c>
      <c r="J22" s="183">
        <f t="shared" si="15"/>
        <v>0</v>
      </c>
      <c r="K22" s="179">
        <f t="shared" si="15"/>
        <v>0</v>
      </c>
      <c r="L22" s="182">
        <f t="shared" si="15"/>
        <v>0</v>
      </c>
      <c r="M22" s="183">
        <f t="shared" si="15"/>
        <v>0</v>
      </c>
      <c r="N22" s="179">
        <f t="shared" si="15"/>
        <v>0</v>
      </c>
      <c r="O22" s="184">
        <f t="shared" si="15"/>
        <v>0</v>
      </c>
      <c r="P22" s="178">
        <f t="shared" ref="P22:AK22" si="16">SUM(P23:P24)</f>
        <v>0</v>
      </c>
      <c r="Q22" s="179">
        <f t="shared" si="16"/>
        <v>0</v>
      </c>
      <c r="R22" s="180">
        <f t="shared" si="16"/>
        <v>0</v>
      </c>
      <c r="S22" s="181">
        <f t="shared" si="16"/>
        <v>0</v>
      </c>
      <c r="T22" s="179">
        <f t="shared" si="16"/>
        <v>0</v>
      </c>
      <c r="U22" s="182">
        <f t="shared" si="16"/>
        <v>0</v>
      </c>
      <c r="V22" s="183">
        <f t="shared" si="16"/>
        <v>0</v>
      </c>
      <c r="W22" s="179">
        <f t="shared" si="16"/>
        <v>0</v>
      </c>
      <c r="X22" s="182">
        <f t="shared" si="16"/>
        <v>0</v>
      </c>
      <c r="Y22" s="183">
        <f t="shared" si="16"/>
        <v>0</v>
      </c>
      <c r="Z22" s="179">
        <f t="shared" si="16"/>
        <v>0</v>
      </c>
      <c r="AA22" s="184">
        <f t="shared" si="16"/>
        <v>0</v>
      </c>
      <c r="AB22" s="184">
        <f t="shared" ref="AB22" si="17">SUM(AB23:AB24)</f>
        <v>0</v>
      </c>
      <c r="AC22" s="184">
        <f t="shared" si="16"/>
        <v>0</v>
      </c>
      <c r="AD22" s="184">
        <f t="shared" si="16"/>
        <v>0</v>
      </c>
      <c r="AE22" s="184"/>
      <c r="AF22" s="447" t="e">
        <f t="shared" si="7"/>
        <v>#DIV/0!</v>
      </c>
      <c r="AG22" s="447" t="e">
        <f t="shared" si="7"/>
        <v>#DIV/0!</v>
      </c>
      <c r="AH22" s="184">
        <f t="shared" si="16"/>
        <v>0</v>
      </c>
      <c r="AI22" s="184">
        <f t="shared" si="16"/>
        <v>0</v>
      </c>
      <c r="AJ22" s="184">
        <f t="shared" si="16"/>
        <v>0</v>
      </c>
      <c r="AK22" s="184">
        <f t="shared" si="16"/>
        <v>0</v>
      </c>
      <c r="AL22" s="184"/>
      <c r="AM22" s="289"/>
      <c r="AN22" s="289"/>
      <c r="AQ22" s="422">
        <f t="shared" si="8"/>
        <v>0</v>
      </c>
    </row>
    <row r="23" spans="1:43" ht="15.75" hidden="1" customHeight="1" outlineLevel="1" x14ac:dyDescent="0.25">
      <c r="A23" s="52" t="s">
        <v>39</v>
      </c>
      <c r="B23" s="53" t="s">
        <v>40</v>
      </c>
      <c r="C23" s="219" t="s">
        <v>24</v>
      </c>
      <c r="D23" s="54"/>
      <c r="E23" s="55"/>
      <c r="F23" s="56"/>
      <c r="G23" s="57"/>
      <c r="H23" s="55"/>
      <c r="I23" s="58"/>
      <c r="J23" s="59"/>
      <c r="K23" s="55"/>
      <c r="L23" s="58"/>
      <c r="M23" s="59"/>
      <c r="N23" s="55"/>
      <c r="O23" s="60"/>
      <c r="P23" s="54"/>
      <c r="Q23" s="55"/>
      <c r="R23" s="56"/>
      <c r="S23" s="57"/>
      <c r="T23" s="55"/>
      <c r="U23" s="58"/>
      <c r="V23" s="59"/>
      <c r="W23" s="55"/>
      <c r="X23" s="58"/>
      <c r="Y23" s="59"/>
      <c r="Z23" s="55"/>
      <c r="AA23" s="60"/>
      <c r="AB23" s="60"/>
      <c r="AC23" s="60">
        <f>SUM(D23:O23)</f>
        <v>0</v>
      </c>
      <c r="AD23" s="60">
        <f>SUM(P23:AA23)</f>
        <v>0</v>
      </c>
      <c r="AE23" s="60"/>
      <c r="AF23" s="448" t="e">
        <f t="shared" si="7"/>
        <v>#DIV/0!</v>
      </c>
      <c r="AG23" s="448" t="e">
        <f t="shared" si="7"/>
        <v>#DIV/0!</v>
      </c>
      <c r="AH23" s="60"/>
      <c r="AI23" s="60"/>
      <c r="AJ23" s="60"/>
      <c r="AK23" s="60"/>
      <c r="AL23" s="60"/>
      <c r="AM23" s="290"/>
      <c r="AN23" s="290"/>
      <c r="AQ23" s="422">
        <f t="shared" si="8"/>
        <v>0</v>
      </c>
    </row>
    <row r="24" spans="1:43" ht="15.75" hidden="1" customHeight="1" outlineLevel="1" x14ac:dyDescent="0.25">
      <c r="A24" s="52" t="s">
        <v>41</v>
      </c>
      <c r="B24" s="53" t="s">
        <v>42</v>
      </c>
      <c r="C24" s="219" t="s">
        <v>24</v>
      </c>
      <c r="D24" s="54"/>
      <c r="E24" s="55"/>
      <c r="F24" s="56"/>
      <c r="G24" s="57"/>
      <c r="H24" s="55"/>
      <c r="I24" s="58"/>
      <c r="J24" s="59"/>
      <c r="K24" s="55"/>
      <c r="L24" s="58"/>
      <c r="M24" s="59"/>
      <c r="N24" s="55"/>
      <c r="O24" s="60"/>
      <c r="P24" s="54"/>
      <c r="Q24" s="55"/>
      <c r="R24" s="56"/>
      <c r="S24" s="57"/>
      <c r="T24" s="55"/>
      <c r="U24" s="58"/>
      <c r="V24" s="59"/>
      <c r="W24" s="55"/>
      <c r="X24" s="58"/>
      <c r="Y24" s="59"/>
      <c r="Z24" s="55"/>
      <c r="AA24" s="60"/>
      <c r="AB24" s="60"/>
      <c r="AC24" s="60">
        <f>SUM(D24:O24)</f>
        <v>0</v>
      </c>
      <c r="AD24" s="60">
        <f>SUM(P24:AA24)</f>
        <v>0</v>
      </c>
      <c r="AE24" s="60"/>
      <c r="AF24" s="448" t="e">
        <f t="shared" si="7"/>
        <v>#DIV/0!</v>
      </c>
      <c r="AG24" s="448" t="e">
        <f t="shared" si="7"/>
        <v>#DIV/0!</v>
      </c>
      <c r="AH24" s="60"/>
      <c r="AI24" s="60"/>
      <c r="AJ24" s="60"/>
      <c r="AK24" s="60"/>
      <c r="AL24" s="60"/>
      <c r="AM24" s="290"/>
      <c r="AN24" s="290"/>
      <c r="AQ24" s="422">
        <f t="shared" si="8"/>
        <v>0</v>
      </c>
    </row>
    <row r="25" spans="1:43" ht="15.75" hidden="1" customHeight="1" outlineLevel="1" x14ac:dyDescent="0.25">
      <c r="A25" s="44" t="s">
        <v>43</v>
      </c>
      <c r="B25" s="4" t="s">
        <v>44</v>
      </c>
      <c r="C25" s="216" t="s">
        <v>17</v>
      </c>
      <c r="D25" s="178">
        <f t="shared" ref="D25:O25" si="18">SUM(D26:D28)</f>
        <v>0</v>
      </c>
      <c r="E25" s="179">
        <f t="shared" si="18"/>
        <v>0</v>
      </c>
      <c r="F25" s="180">
        <f t="shared" si="18"/>
        <v>0</v>
      </c>
      <c r="G25" s="181">
        <f t="shared" si="18"/>
        <v>0</v>
      </c>
      <c r="H25" s="179">
        <f t="shared" si="18"/>
        <v>0</v>
      </c>
      <c r="I25" s="182">
        <f t="shared" si="18"/>
        <v>0</v>
      </c>
      <c r="J25" s="183">
        <f t="shared" si="18"/>
        <v>0</v>
      </c>
      <c r="K25" s="179">
        <f t="shared" si="18"/>
        <v>0</v>
      </c>
      <c r="L25" s="182">
        <f t="shared" si="18"/>
        <v>0</v>
      </c>
      <c r="M25" s="183">
        <f t="shared" si="18"/>
        <v>0</v>
      </c>
      <c r="N25" s="179">
        <f t="shared" si="18"/>
        <v>0</v>
      </c>
      <c r="O25" s="184">
        <f t="shared" si="18"/>
        <v>0</v>
      </c>
      <c r="P25" s="178">
        <f t="shared" ref="P25:AK25" si="19">SUM(P26:P28)</f>
        <v>0</v>
      </c>
      <c r="Q25" s="179">
        <f t="shared" si="19"/>
        <v>0</v>
      </c>
      <c r="R25" s="180">
        <f t="shared" si="19"/>
        <v>0</v>
      </c>
      <c r="S25" s="181">
        <f t="shared" si="19"/>
        <v>0</v>
      </c>
      <c r="T25" s="179">
        <f t="shared" si="19"/>
        <v>0</v>
      </c>
      <c r="U25" s="182">
        <f t="shared" si="19"/>
        <v>0</v>
      </c>
      <c r="V25" s="183">
        <f t="shared" si="19"/>
        <v>0</v>
      </c>
      <c r="W25" s="179">
        <f t="shared" si="19"/>
        <v>0</v>
      </c>
      <c r="X25" s="182">
        <f t="shared" si="19"/>
        <v>0</v>
      </c>
      <c r="Y25" s="183">
        <f t="shared" si="19"/>
        <v>0</v>
      </c>
      <c r="Z25" s="179">
        <f t="shared" si="19"/>
        <v>0</v>
      </c>
      <c r="AA25" s="184">
        <f t="shared" si="19"/>
        <v>0</v>
      </c>
      <c r="AB25" s="184">
        <f t="shared" ref="AB25" si="20">SUM(AB26:AB28)</f>
        <v>0</v>
      </c>
      <c r="AC25" s="184">
        <f t="shared" si="19"/>
        <v>0</v>
      </c>
      <c r="AD25" s="184">
        <f t="shared" si="19"/>
        <v>0</v>
      </c>
      <c r="AE25" s="184"/>
      <c r="AF25" s="447" t="e">
        <f t="shared" si="7"/>
        <v>#DIV/0!</v>
      </c>
      <c r="AG25" s="447" t="e">
        <f t="shared" si="7"/>
        <v>#DIV/0!</v>
      </c>
      <c r="AH25" s="184">
        <f t="shared" si="19"/>
        <v>0</v>
      </c>
      <c r="AI25" s="184">
        <f t="shared" si="19"/>
        <v>0</v>
      </c>
      <c r="AJ25" s="184">
        <f t="shared" si="19"/>
        <v>0</v>
      </c>
      <c r="AK25" s="184">
        <f t="shared" si="19"/>
        <v>0</v>
      </c>
      <c r="AL25" s="184"/>
      <c r="AM25" s="289"/>
      <c r="AN25" s="289"/>
      <c r="AQ25" s="422">
        <f t="shared" si="8"/>
        <v>0</v>
      </c>
    </row>
    <row r="26" spans="1:43" ht="15.75" hidden="1" customHeight="1" outlineLevel="1" x14ac:dyDescent="0.25">
      <c r="A26" s="52" t="s">
        <v>45</v>
      </c>
      <c r="B26" s="53" t="s">
        <v>46</v>
      </c>
      <c r="C26" s="219" t="s">
        <v>24</v>
      </c>
      <c r="D26" s="54"/>
      <c r="E26" s="55"/>
      <c r="F26" s="56"/>
      <c r="G26" s="57"/>
      <c r="H26" s="55"/>
      <c r="I26" s="58"/>
      <c r="J26" s="59"/>
      <c r="K26" s="55"/>
      <c r="L26" s="58"/>
      <c r="M26" s="59"/>
      <c r="N26" s="55"/>
      <c r="O26" s="60"/>
      <c r="P26" s="54"/>
      <c r="Q26" s="55"/>
      <c r="R26" s="56"/>
      <c r="S26" s="57"/>
      <c r="T26" s="55"/>
      <c r="U26" s="58"/>
      <c r="V26" s="59"/>
      <c r="W26" s="55"/>
      <c r="X26" s="58"/>
      <c r="Y26" s="59"/>
      <c r="Z26" s="55"/>
      <c r="AA26" s="60"/>
      <c r="AB26" s="60"/>
      <c r="AC26" s="60">
        <f>SUM(D26:O26)</f>
        <v>0</v>
      </c>
      <c r="AD26" s="60">
        <f>SUM(P26:AA26)</f>
        <v>0</v>
      </c>
      <c r="AE26" s="60"/>
      <c r="AF26" s="448" t="e">
        <f t="shared" si="7"/>
        <v>#DIV/0!</v>
      </c>
      <c r="AG26" s="448" t="e">
        <f t="shared" si="7"/>
        <v>#DIV/0!</v>
      </c>
      <c r="AH26" s="60"/>
      <c r="AI26" s="60"/>
      <c r="AJ26" s="60"/>
      <c r="AK26" s="60"/>
      <c r="AL26" s="60"/>
      <c r="AM26" s="290"/>
      <c r="AN26" s="290"/>
      <c r="AQ26" s="422">
        <f t="shared" si="8"/>
        <v>0</v>
      </c>
    </row>
    <row r="27" spans="1:43" ht="15.75" hidden="1" customHeight="1" outlineLevel="1" x14ac:dyDescent="0.25">
      <c r="A27" s="52" t="s">
        <v>47</v>
      </c>
      <c r="B27" s="53" t="s">
        <v>48</v>
      </c>
      <c r="C27" s="219" t="s">
        <v>24</v>
      </c>
      <c r="D27" s="54"/>
      <c r="E27" s="55"/>
      <c r="F27" s="56"/>
      <c r="G27" s="57"/>
      <c r="H27" s="55"/>
      <c r="I27" s="58"/>
      <c r="J27" s="59"/>
      <c r="K27" s="55"/>
      <c r="L27" s="58"/>
      <c r="M27" s="59"/>
      <c r="N27" s="55"/>
      <c r="O27" s="60"/>
      <c r="P27" s="54"/>
      <c r="Q27" s="55"/>
      <c r="R27" s="56"/>
      <c r="S27" s="57"/>
      <c r="T27" s="55"/>
      <c r="U27" s="58"/>
      <c r="V27" s="59"/>
      <c r="W27" s="55"/>
      <c r="X27" s="58"/>
      <c r="Y27" s="59"/>
      <c r="Z27" s="55"/>
      <c r="AA27" s="60"/>
      <c r="AB27" s="60"/>
      <c r="AC27" s="60">
        <f>SUM(D27:O27)</f>
        <v>0</v>
      </c>
      <c r="AD27" s="60">
        <f>SUM(P27:AA27)</f>
        <v>0</v>
      </c>
      <c r="AE27" s="60"/>
      <c r="AF27" s="448" t="e">
        <f t="shared" si="7"/>
        <v>#DIV/0!</v>
      </c>
      <c r="AG27" s="448" t="e">
        <f t="shared" si="7"/>
        <v>#DIV/0!</v>
      </c>
      <c r="AH27" s="60"/>
      <c r="AI27" s="60"/>
      <c r="AJ27" s="60"/>
      <c r="AK27" s="60"/>
      <c r="AL27" s="60"/>
      <c r="AM27" s="290"/>
      <c r="AN27" s="290"/>
      <c r="AQ27" s="422">
        <f t="shared" si="8"/>
        <v>0</v>
      </c>
    </row>
    <row r="28" spans="1:43" ht="15.75" hidden="1" customHeight="1" outlineLevel="1" x14ac:dyDescent="0.25">
      <c r="A28" s="52" t="s">
        <v>49</v>
      </c>
      <c r="B28" s="53" t="s">
        <v>50</v>
      </c>
      <c r="C28" s="219" t="s">
        <v>24</v>
      </c>
      <c r="D28" s="54"/>
      <c r="E28" s="55"/>
      <c r="F28" s="56"/>
      <c r="G28" s="57"/>
      <c r="H28" s="55"/>
      <c r="I28" s="58"/>
      <c r="J28" s="59"/>
      <c r="K28" s="55"/>
      <c r="L28" s="58"/>
      <c r="M28" s="59"/>
      <c r="N28" s="55"/>
      <c r="O28" s="60"/>
      <c r="P28" s="54"/>
      <c r="Q28" s="55"/>
      <c r="R28" s="56"/>
      <c r="S28" s="57"/>
      <c r="T28" s="55"/>
      <c r="U28" s="58"/>
      <c r="V28" s="59"/>
      <c r="W28" s="55"/>
      <c r="X28" s="58"/>
      <c r="Y28" s="59"/>
      <c r="Z28" s="55"/>
      <c r="AA28" s="60"/>
      <c r="AB28" s="60"/>
      <c r="AC28" s="60">
        <f>SUM(D28:O28)</f>
        <v>0</v>
      </c>
      <c r="AD28" s="60">
        <f>SUM(P28:AA28)</f>
        <v>0</v>
      </c>
      <c r="AE28" s="60"/>
      <c r="AF28" s="448" t="e">
        <f t="shared" si="7"/>
        <v>#DIV/0!</v>
      </c>
      <c r="AG28" s="448" t="e">
        <f t="shared" si="7"/>
        <v>#DIV/0!</v>
      </c>
      <c r="AH28" s="60"/>
      <c r="AI28" s="60"/>
      <c r="AJ28" s="60"/>
      <c r="AK28" s="60"/>
      <c r="AL28" s="60"/>
      <c r="AM28" s="290"/>
      <c r="AN28" s="290"/>
      <c r="AQ28" s="422">
        <f t="shared" si="8"/>
        <v>0</v>
      </c>
    </row>
    <row r="29" spans="1:43" ht="15.75" hidden="1" customHeight="1" outlineLevel="1" x14ac:dyDescent="0.25">
      <c r="A29" s="44" t="s">
        <v>51</v>
      </c>
      <c r="B29" s="4" t="s">
        <v>52</v>
      </c>
      <c r="C29" s="219" t="s">
        <v>24</v>
      </c>
      <c r="D29" s="62"/>
      <c r="E29" s="63"/>
      <c r="F29" s="64"/>
      <c r="G29" s="65"/>
      <c r="H29" s="63"/>
      <c r="I29" s="66"/>
      <c r="J29" s="67"/>
      <c r="K29" s="63"/>
      <c r="L29" s="66"/>
      <c r="M29" s="67"/>
      <c r="N29" s="63"/>
      <c r="O29" s="68"/>
      <c r="P29" s="62"/>
      <c r="Q29" s="63"/>
      <c r="R29" s="64"/>
      <c r="S29" s="65"/>
      <c r="T29" s="63"/>
      <c r="U29" s="66"/>
      <c r="V29" s="67"/>
      <c r="W29" s="63"/>
      <c r="X29" s="66"/>
      <c r="Y29" s="67"/>
      <c r="Z29" s="63"/>
      <c r="AA29" s="68"/>
      <c r="AB29" s="68"/>
      <c r="AC29" s="68">
        <f>SUM(D29:O29)</f>
        <v>0</v>
      </c>
      <c r="AD29" s="68">
        <f>SUM(P29:AA29)</f>
        <v>0</v>
      </c>
      <c r="AE29" s="68"/>
      <c r="AF29" s="450" t="e">
        <f t="shared" si="7"/>
        <v>#DIV/0!</v>
      </c>
      <c r="AG29" s="450" t="e">
        <f t="shared" si="7"/>
        <v>#DIV/0!</v>
      </c>
      <c r="AH29" s="68"/>
      <c r="AI29" s="68"/>
      <c r="AJ29" s="68"/>
      <c r="AK29" s="68"/>
      <c r="AL29" s="68"/>
      <c r="AM29" s="292"/>
      <c r="AN29" s="292"/>
      <c r="AQ29" s="422">
        <f t="shared" si="8"/>
        <v>0</v>
      </c>
    </row>
    <row r="30" spans="1:43" ht="15.75" hidden="1" customHeight="1" outlineLevel="1" x14ac:dyDescent="0.25">
      <c r="A30" s="52"/>
      <c r="B30" s="78" t="s">
        <v>53</v>
      </c>
      <c r="C30" s="219" t="s">
        <v>24</v>
      </c>
      <c r="D30" s="54"/>
      <c r="E30" s="55"/>
      <c r="F30" s="56"/>
      <c r="G30" s="57"/>
      <c r="H30" s="55"/>
      <c r="I30" s="58"/>
      <c r="J30" s="59"/>
      <c r="K30" s="55"/>
      <c r="L30" s="58"/>
      <c r="M30" s="59"/>
      <c r="N30" s="55"/>
      <c r="O30" s="60"/>
      <c r="P30" s="54"/>
      <c r="Q30" s="55"/>
      <c r="R30" s="56"/>
      <c r="S30" s="57"/>
      <c r="T30" s="55"/>
      <c r="U30" s="58"/>
      <c r="V30" s="59"/>
      <c r="W30" s="55"/>
      <c r="X30" s="58"/>
      <c r="Y30" s="59"/>
      <c r="Z30" s="55"/>
      <c r="AA30" s="60"/>
      <c r="AB30" s="60"/>
      <c r="AC30" s="60">
        <f>SUM(D30:O30)</f>
        <v>0</v>
      </c>
      <c r="AD30" s="60">
        <f>SUM(P30:AA30)</f>
        <v>0</v>
      </c>
      <c r="AE30" s="60"/>
      <c r="AF30" s="448" t="e">
        <f t="shared" si="7"/>
        <v>#DIV/0!</v>
      </c>
      <c r="AG30" s="448" t="e">
        <f t="shared" si="7"/>
        <v>#DIV/0!</v>
      </c>
      <c r="AH30" s="60"/>
      <c r="AI30" s="60"/>
      <c r="AJ30" s="60"/>
      <c r="AK30" s="60"/>
      <c r="AL30" s="60"/>
      <c r="AM30" s="290"/>
      <c r="AN30" s="290"/>
      <c r="AQ30" s="422">
        <f t="shared" si="8"/>
        <v>0</v>
      </c>
    </row>
    <row r="31" spans="1:43" ht="30" hidden="1" customHeight="1" outlineLevel="1" x14ac:dyDescent="0.25">
      <c r="A31" s="69" t="s">
        <v>54</v>
      </c>
      <c r="B31" s="70" t="s">
        <v>55</v>
      </c>
      <c r="C31" s="216" t="s">
        <v>17</v>
      </c>
      <c r="D31" s="192">
        <f t="shared" ref="D31:AK31" si="21">SUM(D32,D38)</f>
        <v>0</v>
      </c>
      <c r="E31" s="193">
        <f t="shared" si="21"/>
        <v>0</v>
      </c>
      <c r="F31" s="194">
        <f t="shared" si="21"/>
        <v>143109</v>
      </c>
      <c r="G31" s="195">
        <f t="shared" si="21"/>
        <v>55659</v>
      </c>
      <c r="H31" s="193">
        <f t="shared" si="21"/>
        <v>191099</v>
      </c>
      <c r="I31" s="196">
        <f t="shared" si="21"/>
        <v>139684</v>
      </c>
      <c r="J31" s="197">
        <f t="shared" si="21"/>
        <v>87300</v>
      </c>
      <c r="K31" s="193">
        <f t="shared" si="21"/>
        <v>47208</v>
      </c>
      <c r="L31" s="196">
        <f t="shared" si="21"/>
        <v>40206</v>
      </c>
      <c r="M31" s="197">
        <f t="shared" si="21"/>
        <v>40208</v>
      </c>
      <c r="N31" s="193">
        <f t="shared" si="21"/>
        <v>40207</v>
      </c>
      <c r="O31" s="198">
        <f t="shared" si="21"/>
        <v>40207</v>
      </c>
      <c r="P31" s="192">
        <f t="shared" si="21"/>
        <v>9064</v>
      </c>
      <c r="Q31" s="193">
        <f t="shared" si="21"/>
        <v>50952</v>
      </c>
      <c r="R31" s="194">
        <f t="shared" si="21"/>
        <v>97071</v>
      </c>
      <c r="S31" s="195">
        <f t="shared" si="21"/>
        <v>107534</v>
      </c>
      <c r="T31" s="193">
        <f t="shared" si="21"/>
        <v>127587</v>
      </c>
      <c r="U31" s="196">
        <f t="shared" si="21"/>
        <v>144101</v>
      </c>
      <c r="V31" s="197">
        <f t="shared" si="21"/>
        <v>143191</v>
      </c>
      <c r="W31" s="193">
        <f t="shared" si="21"/>
        <v>97071</v>
      </c>
      <c r="X31" s="196">
        <f t="shared" si="21"/>
        <v>97072</v>
      </c>
      <c r="Y31" s="197">
        <f t="shared" si="21"/>
        <v>97071</v>
      </c>
      <c r="Z31" s="193">
        <f t="shared" si="21"/>
        <v>97072</v>
      </c>
      <c r="AA31" s="198">
        <f t="shared" si="21"/>
        <v>97071</v>
      </c>
      <c r="AB31" s="198">
        <f t="shared" ref="AB31" si="22">SUM(AB32,AB38)</f>
        <v>0</v>
      </c>
      <c r="AC31" s="198">
        <f t="shared" si="21"/>
        <v>824887</v>
      </c>
      <c r="AD31" s="198">
        <f t="shared" si="21"/>
        <v>1164857</v>
      </c>
      <c r="AE31" s="198"/>
      <c r="AF31" s="452">
        <f t="shared" si="7"/>
        <v>1.4121412993537297</v>
      </c>
      <c r="AG31" s="452">
        <f t="shared" si="7"/>
        <v>0</v>
      </c>
      <c r="AH31" s="198">
        <f t="shared" si="21"/>
        <v>1164857</v>
      </c>
      <c r="AI31" s="198">
        <f t="shared" si="21"/>
        <v>1164857</v>
      </c>
      <c r="AJ31" s="198">
        <f t="shared" si="21"/>
        <v>1164857</v>
      </c>
      <c r="AK31" s="198">
        <f t="shared" si="21"/>
        <v>1164857</v>
      </c>
      <c r="AL31" s="198"/>
      <c r="AM31" s="294"/>
      <c r="AN31" s="294"/>
      <c r="AQ31" s="422">
        <f t="shared" si="8"/>
        <v>-1164857</v>
      </c>
    </row>
    <row r="32" spans="1:43" ht="15.75" hidden="1" customHeight="1" outlineLevel="1" x14ac:dyDescent="0.25">
      <c r="A32" s="44" t="s">
        <v>56</v>
      </c>
      <c r="B32" s="4" t="s">
        <v>57</v>
      </c>
      <c r="C32" s="216" t="s">
        <v>17</v>
      </c>
      <c r="D32" s="178">
        <f t="shared" ref="D32:AK32" si="23">SUM(D33,D34,D37)</f>
        <v>0</v>
      </c>
      <c r="E32" s="179">
        <f t="shared" si="23"/>
        <v>0</v>
      </c>
      <c r="F32" s="180">
        <f t="shared" si="23"/>
        <v>0</v>
      </c>
      <c r="G32" s="181">
        <f t="shared" si="23"/>
        <v>0</v>
      </c>
      <c r="H32" s="179">
        <f t="shared" si="23"/>
        <v>0</v>
      </c>
      <c r="I32" s="182">
        <f t="shared" si="23"/>
        <v>0</v>
      </c>
      <c r="J32" s="183">
        <f t="shared" si="23"/>
        <v>0</v>
      </c>
      <c r="K32" s="179">
        <f t="shared" si="23"/>
        <v>0</v>
      </c>
      <c r="L32" s="182">
        <f t="shared" si="23"/>
        <v>0</v>
      </c>
      <c r="M32" s="183">
        <f t="shared" si="23"/>
        <v>0</v>
      </c>
      <c r="N32" s="179">
        <f t="shared" si="23"/>
        <v>0</v>
      </c>
      <c r="O32" s="184">
        <f t="shared" si="23"/>
        <v>0</v>
      </c>
      <c r="P32" s="178">
        <f t="shared" si="23"/>
        <v>0</v>
      </c>
      <c r="Q32" s="179">
        <f t="shared" si="23"/>
        <v>0</v>
      </c>
      <c r="R32" s="180">
        <f t="shared" si="23"/>
        <v>0</v>
      </c>
      <c r="S32" s="181">
        <f t="shared" si="23"/>
        <v>0</v>
      </c>
      <c r="T32" s="179">
        <f t="shared" si="23"/>
        <v>0</v>
      </c>
      <c r="U32" s="182">
        <f t="shared" si="23"/>
        <v>0</v>
      </c>
      <c r="V32" s="183">
        <f t="shared" si="23"/>
        <v>0</v>
      </c>
      <c r="W32" s="179">
        <f t="shared" si="23"/>
        <v>0</v>
      </c>
      <c r="X32" s="182">
        <f t="shared" si="23"/>
        <v>0</v>
      </c>
      <c r="Y32" s="183">
        <f t="shared" si="23"/>
        <v>0</v>
      </c>
      <c r="Z32" s="179">
        <f t="shared" si="23"/>
        <v>0</v>
      </c>
      <c r="AA32" s="184">
        <f t="shared" si="23"/>
        <v>0</v>
      </c>
      <c r="AB32" s="184">
        <f t="shared" ref="AB32" si="24">SUM(AB33,AB34,AB37)</f>
        <v>0</v>
      </c>
      <c r="AC32" s="184">
        <f t="shared" si="23"/>
        <v>0</v>
      </c>
      <c r="AD32" s="184">
        <f t="shared" si="23"/>
        <v>0</v>
      </c>
      <c r="AE32" s="184"/>
      <c r="AF32" s="447" t="e">
        <f t="shared" si="7"/>
        <v>#DIV/0!</v>
      </c>
      <c r="AG32" s="447" t="e">
        <f t="shared" si="7"/>
        <v>#DIV/0!</v>
      </c>
      <c r="AH32" s="184">
        <f t="shared" si="23"/>
        <v>0</v>
      </c>
      <c r="AI32" s="184">
        <f t="shared" si="23"/>
        <v>0</v>
      </c>
      <c r="AJ32" s="184">
        <f t="shared" si="23"/>
        <v>0</v>
      </c>
      <c r="AK32" s="184">
        <f t="shared" si="23"/>
        <v>0</v>
      </c>
      <c r="AL32" s="184"/>
      <c r="AM32" s="289"/>
      <c r="AN32" s="289"/>
      <c r="AQ32" s="422">
        <f t="shared" si="8"/>
        <v>0</v>
      </c>
    </row>
    <row r="33" spans="1:43" ht="15.75" hidden="1" customHeight="1" outlineLevel="1" x14ac:dyDescent="0.25">
      <c r="A33" s="52" t="s">
        <v>58</v>
      </c>
      <c r="B33" s="53" t="s">
        <v>59</v>
      </c>
      <c r="C33" s="219" t="s">
        <v>24</v>
      </c>
      <c r="D33" s="54"/>
      <c r="E33" s="55"/>
      <c r="F33" s="56"/>
      <c r="G33" s="57"/>
      <c r="H33" s="55"/>
      <c r="I33" s="58"/>
      <c r="J33" s="59"/>
      <c r="K33" s="55"/>
      <c r="L33" s="58"/>
      <c r="M33" s="59"/>
      <c r="N33" s="55"/>
      <c r="O33" s="60"/>
      <c r="P33" s="54"/>
      <c r="Q33" s="55"/>
      <c r="R33" s="56"/>
      <c r="S33" s="57"/>
      <c r="T33" s="55"/>
      <c r="U33" s="58"/>
      <c r="V33" s="59"/>
      <c r="W33" s="55"/>
      <c r="X33" s="58"/>
      <c r="Y33" s="59"/>
      <c r="Z33" s="55"/>
      <c r="AA33" s="60"/>
      <c r="AB33" s="60"/>
      <c r="AC33" s="60">
        <f>SUM(D33:O33)</f>
        <v>0</v>
      </c>
      <c r="AD33" s="60">
        <f>SUM(P33:AA33)</f>
        <v>0</v>
      </c>
      <c r="AE33" s="60"/>
      <c r="AF33" s="448" t="e">
        <f t="shared" si="7"/>
        <v>#DIV/0!</v>
      </c>
      <c r="AG33" s="448" t="e">
        <f t="shared" si="7"/>
        <v>#DIV/0!</v>
      </c>
      <c r="AH33" s="60"/>
      <c r="AI33" s="60"/>
      <c r="AJ33" s="60"/>
      <c r="AK33" s="60"/>
      <c r="AL33" s="60"/>
      <c r="AM33" s="290"/>
      <c r="AN33" s="290"/>
      <c r="AQ33" s="422">
        <f t="shared" si="8"/>
        <v>0</v>
      </c>
    </row>
    <row r="34" spans="1:43" ht="15.75" hidden="1" customHeight="1" outlineLevel="1" x14ac:dyDescent="0.25">
      <c r="A34" s="52" t="s">
        <v>60</v>
      </c>
      <c r="B34" s="53" t="s">
        <v>61</v>
      </c>
      <c r="C34" s="216" t="s">
        <v>17</v>
      </c>
      <c r="D34" s="185">
        <f t="shared" ref="D34:O34" si="25">SUM(D35:D36)</f>
        <v>0</v>
      </c>
      <c r="E34" s="186">
        <f t="shared" si="25"/>
        <v>0</v>
      </c>
      <c r="F34" s="187">
        <f t="shared" si="25"/>
        <v>0</v>
      </c>
      <c r="G34" s="188">
        <f t="shared" si="25"/>
        <v>0</v>
      </c>
      <c r="H34" s="186">
        <f t="shared" si="25"/>
        <v>0</v>
      </c>
      <c r="I34" s="189">
        <f t="shared" si="25"/>
        <v>0</v>
      </c>
      <c r="J34" s="190">
        <f t="shared" si="25"/>
        <v>0</v>
      </c>
      <c r="K34" s="186">
        <f t="shared" si="25"/>
        <v>0</v>
      </c>
      <c r="L34" s="189">
        <f t="shared" si="25"/>
        <v>0</v>
      </c>
      <c r="M34" s="190">
        <f t="shared" si="25"/>
        <v>0</v>
      </c>
      <c r="N34" s="186">
        <f t="shared" si="25"/>
        <v>0</v>
      </c>
      <c r="O34" s="191">
        <f t="shared" si="25"/>
        <v>0</v>
      </c>
      <c r="P34" s="185">
        <f t="shared" ref="P34:AK34" si="26">SUM(P35:P36)</f>
        <v>0</v>
      </c>
      <c r="Q34" s="186">
        <f t="shared" si="26"/>
        <v>0</v>
      </c>
      <c r="R34" s="187">
        <f t="shared" si="26"/>
        <v>0</v>
      </c>
      <c r="S34" s="188">
        <f t="shared" si="26"/>
        <v>0</v>
      </c>
      <c r="T34" s="186">
        <f t="shared" si="26"/>
        <v>0</v>
      </c>
      <c r="U34" s="189">
        <f t="shared" si="26"/>
        <v>0</v>
      </c>
      <c r="V34" s="190">
        <f t="shared" si="26"/>
        <v>0</v>
      </c>
      <c r="W34" s="186">
        <f t="shared" si="26"/>
        <v>0</v>
      </c>
      <c r="X34" s="189">
        <f t="shared" si="26"/>
        <v>0</v>
      </c>
      <c r="Y34" s="190">
        <f t="shared" si="26"/>
        <v>0</v>
      </c>
      <c r="Z34" s="186">
        <f t="shared" si="26"/>
        <v>0</v>
      </c>
      <c r="AA34" s="191">
        <f t="shared" si="26"/>
        <v>0</v>
      </c>
      <c r="AB34" s="191">
        <f t="shared" ref="AB34" si="27">SUM(AB35:AB36)</f>
        <v>0</v>
      </c>
      <c r="AC34" s="191">
        <f t="shared" si="26"/>
        <v>0</v>
      </c>
      <c r="AD34" s="191">
        <f t="shared" si="26"/>
        <v>0</v>
      </c>
      <c r="AE34" s="191"/>
      <c r="AF34" s="449" t="e">
        <f t="shared" si="7"/>
        <v>#DIV/0!</v>
      </c>
      <c r="AG34" s="449" t="e">
        <f t="shared" si="7"/>
        <v>#DIV/0!</v>
      </c>
      <c r="AH34" s="191">
        <f t="shared" si="26"/>
        <v>0</v>
      </c>
      <c r="AI34" s="191">
        <f t="shared" si="26"/>
        <v>0</v>
      </c>
      <c r="AJ34" s="191">
        <f t="shared" si="26"/>
        <v>0</v>
      </c>
      <c r="AK34" s="191">
        <f t="shared" si="26"/>
        <v>0</v>
      </c>
      <c r="AL34" s="191"/>
      <c r="AM34" s="291"/>
      <c r="AN34" s="291"/>
      <c r="AQ34" s="422">
        <f t="shared" si="8"/>
        <v>0</v>
      </c>
    </row>
    <row r="35" spans="1:43" ht="15.75" hidden="1" customHeight="1" outlineLevel="1" x14ac:dyDescent="0.25">
      <c r="A35" s="79" t="s">
        <v>62</v>
      </c>
      <c r="B35" s="5" t="s">
        <v>63</v>
      </c>
      <c r="C35" s="219" t="s">
        <v>24</v>
      </c>
      <c r="D35" s="54"/>
      <c r="E35" s="55"/>
      <c r="F35" s="56"/>
      <c r="G35" s="57"/>
      <c r="H35" s="55"/>
      <c r="I35" s="58"/>
      <c r="J35" s="59"/>
      <c r="K35" s="55"/>
      <c r="L35" s="58"/>
      <c r="M35" s="59"/>
      <c r="N35" s="55"/>
      <c r="O35" s="60"/>
      <c r="P35" s="54"/>
      <c r="Q35" s="55"/>
      <c r="R35" s="56"/>
      <c r="S35" s="57"/>
      <c r="T35" s="55"/>
      <c r="U35" s="58"/>
      <c r="V35" s="59"/>
      <c r="W35" s="55"/>
      <c r="X35" s="58"/>
      <c r="Y35" s="59"/>
      <c r="Z35" s="55"/>
      <c r="AA35" s="60"/>
      <c r="AB35" s="60"/>
      <c r="AC35" s="60">
        <f>SUM(D35:O35)</f>
        <v>0</v>
      </c>
      <c r="AD35" s="60">
        <f>SUM(P35:AA35)</f>
        <v>0</v>
      </c>
      <c r="AE35" s="60"/>
      <c r="AF35" s="448" t="e">
        <f t="shared" si="7"/>
        <v>#DIV/0!</v>
      </c>
      <c r="AG35" s="448" t="e">
        <f t="shared" si="7"/>
        <v>#DIV/0!</v>
      </c>
      <c r="AH35" s="60"/>
      <c r="AI35" s="60"/>
      <c r="AJ35" s="60"/>
      <c r="AK35" s="60"/>
      <c r="AL35" s="60"/>
      <c r="AM35" s="290"/>
      <c r="AN35" s="290"/>
      <c r="AQ35" s="422">
        <f t="shared" si="8"/>
        <v>0</v>
      </c>
    </row>
    <row r="36" spans="1:43" ht="15.75" hidden="1" customHeight="1" outlineLevel="1" x14ac:dyDescent="0.25">
      <c r="A36" s="79" t="s">
        <v>64</v>
      </c>
      <c r="B36" s="5" t="s">
        <v>65</v>
      </c>
      <c r="C36" s="219" t="s">
        <v>24</v>
      </c>
      <c r="D36" s="54"/>
      <c r="E36" s="55"/>
      <c r="F36" s="56"/>
      <c r="G36" s="57"/>
      <c r="H36" s="55"/>
      <c r="I36" s="58"/>
      <c r="J36" s="59"/>
      <c r="K36" s="55"/>
      <c r="L36" s="58"/>
      <c r="M36" s="59"/>
      <c r="N36" s="55"/>
      <c r="O36" s="60"/>
      <c r="P36" s="54"/>
      <c r="Q36" s="55"/>
      <c r="R36" s="56"/>
      <c r="S36" s="57"/>
      <c r="T36" s="55"/>
      <c r="U36" s="58"/>
      <c r="V36" s="59"/>
      <c r="W36" s="55"/>
      <c r="X36" s="58"/>
      <c r="Y36" s="59"/>
      <c r="Z36" s="55"/>
      <c r="AA36" s="60"/>
      <c r="AB36" s="60"/>
      <c r="AC36" s="60">
        <f>SUM(D36:O36)</f>
        <v>0</v>
      </c>
      <c r="AD36" s="60">
        <f>SUM(P36:AA36)</f>
        <v>0</v>
      </c>
      <c r="AE36" s="60"/>
      <c r="AF36" s="448" t="e">
        <f t="shared" si="7"/>
        <v>#DIV/0!</v>
      </c>
      <c r="AG36" s="448" t="e">
        <f t="shared" si="7"/>
        <v>#DIV/0!</v>
      </c>
      <c r="AH36" s="60"/>
      <c r="AI36" s="60"/>
      <c r="AJ36" s="60"/>
      <c r="AK36" s="60"/>
      <c r="AL36" s="60"/>
      <c r="AM36" s="290"/>
      <c r="AN36" s="290"/>
      <c r="AQ36" s="422">
        <f t="shared" si="8"/>
        <v>0</v>
      </c>
    </row>
    <row r="37" spans="1:43" ht="15.75" hidden="1" customHeight="1" outlineLevel="1" x14ac:dyDescent="0.25">
      <c r="A37" s="44" t="s">
        <v>66</v>
      </c>
      <c r="B37" s="80" t="s">
        <v>67</v>
      </c>
      <c r="C37" s="219" t="s">
        <v>24</v>
      </c>
      <c r="D37" s="62"/>
      <c r="E37" s="63"/>
      <c r="F37" s="64"/>
      <c r="G37" s="65"/>
      <c r="H37" s="63"/>
      <c r="I37" s="66"/>
      <c r="J37" s="67"/>
      <c r="K37" s="63"/>
      <c r="L37" s="66"/>
      <c r="M37" s="67"/>
      <c r="N37" s="63"/>
      <c r="O37" s="68"/>
      <c r="P37" s="62"/>
      <c r="Q37" s="63"/>
      <c r="R37" s="64"/>
      <c r="S37" s="65"/>
      <c r="T37" s="63"/>
      <c r="U37" s="66"/>
      <c r="V37" s="67"/>
      <c r="W37" s="63"/>
      <c r="X37" s="66"/>
      <c r="Y37" s="67"/>
      <c r="Z37" s="63"/>
      <c r="AA37" s="68"/>
      <c r="AB37" s="68"/>
      <c r="AC37" s="68">
        <f>SUM(D37:O37)</f>
        <v>0</v>
      </c>
      <c r="AD37" s="68">
        <f>SUM(P37:AA37)</f>
        <v>0</v>
      </c>
      <c r="AE37" s="68"/>
      <c r="AF37" s="450" t="e">
        <f t="shared" si="7"/>
        <v>#DIV/0!</v>
      </c>
      <c r="AG37" s="450" t="e">
        <f t="shared" si="7"/>
        <v>#DIV/0!</v>
      </c>
      <c r="AH37" s="68"/>
      <c r="AI37" s="68"/>
      <c r="AJ37" s="68"/>
      <c r="AK37" s="68"/>
      <c r="AL37" s="68"/>
      <c r="AM37" s="292"/>
      <c r="AN37" s="292"/>
      <c r="AQ37" s="422">
        <f t="shared" si="8"/>
        <v>0</v>
      </c>
    </row>
    <row r="38" spans="1:43" ht="15.75" hidden="1" customHeight="1" outlineLevel="1" x14ac:dyDescent="0.25">
      <c r="A38" s="44" t="s">
        <v>68</v>
      </c>
      <c r="B38" s="4" t="s">
        <v>32</v>
      </c>
      <c r="C38" s="219" t="s">
        <v>24</v>
      </c>
      <c r="D38" s="62"/>
      <c r="E38" s="63"/>
      <c r="F38" s="64">
        <v>143109</v>
      </c>
      <c r="G38" s="65">
        <v>55659</v>
      </c>
      <c r="H38" s="63">
        <v>191099</v>
      </c>
      <c r="I38" s="66">
        <v>139684</v>
      </c>
      <c r="J38" s="67">
        <v>87300</v>
      </c>
      <c r="K38" s="63">
        <v>47208</v>
      </c>
      <c r="L38" s="66">
        <v>40206</v>
      </c>
      <c r="M38" s="67">
        <v>40208</v>
      </c>
      <c r="N38" s="63">
        <v>40207</v>
      </c>
      <c r="O38" s="68">
        <v>40207</v>
      </c>
      <c r="P38" s="62">
        <v>9064</v>
      </c>
      <c r="Q38" s="63">
        <v>50952</v>
      </c>
      <c r="R38" s="64">
        <v>97071</v>
      </c>
      <c r="S38" s="65">
        <v>107534</v>
      </c>
      <c r="T38" s="63">
        <v>127587</v>
      </c>
      <c r="U38" s="66">
        <v>144101</v>
      </c>
      <c r="V38" s="67">
        <v>143191</v>
      </c>
      <c r="W38" s="63">
        <v>97071</v>
      </c>
      <c r="X38" s="66">
        <v>97072</v>
      </c>
      <c r="Y38" s="67">
        <v>97071</v>
      </c>
      <c r="Z38" s="63">
        <v>97072</v>
      </c>
      <c r="AA38" s="68">
        <v>97071</v>
      </c>
      <c r="AB38" s="68"/>
      <c r="AC38" s="68">
        <f>SUM(D38:O38)</f>
        <v>824887</v>
      </c>
      <c r="AD38" s="68">
        <f>SUM(P38:AA38)</f>
        <v>1164857</v>
      </c>
      <c r="AE38" s="68"/>
      <c r="AF38" s="450">
        <f t="shared" si="7"/>
        <v>1.4121412993537297</v>
      </c>
      <c r="AG38" s="450">
        <f t="shared" si="7"/>
        <v>0</v>
      </c>
      <c r="AH38" s="68">
        <f>AD38</f>
        <v>1164857</v>
      </c>
      <c r="AI38" s="68">
        <f>AH38</f>
        <v>1164857</v>
      </c>
      <c r="AJ38" s="68">
        <f>AI38</f>
        <v>1164857</v>
      </c>
      <c r="AK38" s="68">
        <f>AJ38</f>
        <v>1164857</v>
      </c>
      <c r="AL38" s="68"/>
      <c r="AM38" s="292"/>
      <c r="AN38" s="292"/>
      <c r="AQ38" s="422">
        <f t="shared" si="8"/>
        <v>-1164857</v>
      </c>
    </row>
    <row r="39" spans="1:43" ht="15.75" hidden="1" customHeight="1" outlineLevel="1" x14ac:dyDescent="0.25">
      <c r="A39" s="52"/>
      <c r="B39" s="78" t="s">
        <v>69</v>
      </c>
      <c r="C39" s="219" t="s">
        <v>24</v>
      </c>
      <c r="D39" s="54"/>
      <c r="E39" s="55"/>
      <c r="F39" s="56"/>
      <c r="G39" s="57"/>
      <c r="H39" s="55"/>
      <c r="I39" s="58"/>
      <c r="J39" s="59"/>
      <c r="K39" s="55"/>
      <c r="L39" s="58"/>
      <c r="M39" s="59"/>
      <c r="N39" s="55"/>
      <c r="O39" s="60"/>
      <c r="P39" s="54"/>
      <c r="Q39" s="55"/>
      <c r="R39" s="56"/>
      <c r="S39" s="57"/>
      <c r="T39" s="55"/>
      <c r="U39" s="58"/>
      <c r="V39" s="59"/>
      <c r="W39" s="55"/>
      <c r="X39" s="58"/>
      <c r="Y39" s="59"/>
      <c r="Z39" s="55"/>
      <c r="AA39" s="60"/>
      <c r="AB39" s="60"/>
      <c r="AC39" s="60">
        <f>SUM(D39:O39)</f>
        <v>0</v>
      </c>
      <c r="AD39" s="60">
        <f>SUM(P39:AA39)</f>
        <v>0</v>
      </c>
      <c r="AE39" s="60"/>
      <c r="AF39" s="448" t="e">
        <f t="shared" si="7"/>
        <v>#DIV/0!</v>
      </c>
      <c r="AG39" s="448" t="e">
        <f t="shared" si="7"/>
        <v>#DIV/0!</v>
      </c>
      <c r="AH39" s="60"/>
      <c r="AI39" s="60"/>
      <c r="AJ39" s="60"/>
      <c r="AK39" s="60"/>
      <c r="AL39" s="60"/>
      <c r="AM39" s="290"/>
      <c r="AN39" s="290"/>
      <c r="AQ39" s="422">
        <f t="shared" si="8"/>
        <v>0</v>
      </c>
    </row>
    <row r="40" spans="1:43" ht="15.75" hidden="1" customHeight="1" outlineLevel="1" x14ac:dyDescent="0.25">
      <c r="A40" s="69" t="s">
        <v>70</v>
      </c>
      <c r="B40" s="70" t="s">
        <v>71</v>
      </c>
      <c r="C40" s="216" t="s">
        <v>17</v>
      </c>
      <c r="D40" s="192">
        <f t="shared" ref="D40:AK40" si="28">SUM(D41,D42,D43)</f>
        <v>0</v>
      </c>
      <c r="E40" s="193">
        <f t="shared" si="28"/>
        <v>0</v>
      </c>
      <c r="F40" s="194">
        <f t="shared" si="28"/>
        <v>0</v>
      </c>
      <c r="G40" s="195">
        <f t="shared" si="28"/>
        <v>0</v>
      </c>
      <c r="H40" s="193">
        <f t="shared" si="28"/>
        <v>0</v>
      </c>
      <c r="I40" s="196">
        <f t="shared" si="28"/>
        <v>0</v>
      </c>
      <c r="J40" s="197">
        <f t="shared" si="28"/>
        <v>0</v>
      </c>
      <c r="K40" s="193">
        <f t="shared" si="28"/>
        <v>0</v>
      </c>
      <c r="L40" s="196">
        <f t="shared" si="28"/>
        <v>0</v>
      </c>
      <c r="M40" s="197">
        <f t="shared" si="28"/>
        <v>0</v>
      </c>
      <c r="N40" s="193">
        <f t="shared" si="28"/>
        <v>0</v>
      </c>
      <c r="O40" s="198">
        <f t="shared" si="28"/>
        <v>0</v>
      </c>
      <c r="P40" s="192">
        <f t="shared" si="28"/>
        <v>0</v>
      </c>
      <c r="Q40" s="193">
        <f t="shared" si="28"/>
        <v>0</v>
      </c>
      <c r="R40" s="194">
        <f t="shared" si="28"/>
        <v>0</v>
      </c>
      <c r="S40" s="195">
        <f t="shared" si="28"/>
        <v>0</v>
      </c>
      <c r="T40" s="193">
        <f t="shared" si="28"/>
        <v>0</v>
      </c>
      <c r="U40" s="196">
        <f t="shared" si="28"/>
        <v>0</v>
      </c>
      <c r="V40" s="197">
        <f t="shared" si="28"/>
        <v>0</v>
      </c>
      <c r="W40" s="193">
        <f t="shared" si="28"/>
        <v>0</v>
      </c>
      <c r="X40" s="196">
        <f t="shared" si="28"/>
        <v>0</v>
      </c>
      <c r="Y40" s="197">
        <f t="shared" si="28"/>
        <v>0</v>
      </c>
      <c r="Z40" s="193">
        <f t="shared" si="28"/>
        <v>0</v>
      </c>
      <c r="AA40" s="198">
        <f t="shared" si="28"/>
        <v>0</v>
      </c>
      <c r="AB40" s="198">
        <f t="shared" ref="AB40" si="29">SUM(AB41,AB42,AB43)</f>
        <v>0</v>
      </c>
      <c r="AC40" s="198">
        <f t="shared" si="28"/>
        <v>0</v>
      </c>
      <c r="AD40" s="198">
        <f t="shared" si="28"/>
        <v>0</v>
      </c>
      <c r="AE40" s="198"/>
      <c r="AF40" s="452" t="e">
        <f t="shared" si="7"/>
        <v>#DIV/0!</v>
      </c>
      <c r="AG40" s="452" t="e">
        <f t="shared" si="7"/>
        <v>#DIV/0!</v>
      </c>
      <c r="AH40" s="198">
        <f t="shared" si="28"/>
        <v>0</v>
      </c>
      <c r="AI40" s="198">
        <f t="shared" si="28"/>
        <v>0</v>
      </c>
      <c r="AJ40" s="198">
        <f t="shared" si="28"/>
        <v>0</v>
      </c>
      <c r="AK40" s="198">
        <f t="shared" si="28"/>
        <v>0</v>
      </c>
      <c r="AL40" s="198"/>
      <c r="AM40" s="294"/>
      <c r="AN40" s="294"/>
      <c r="AQ40" s="422">
        <f t="shared" si="8"/>
        <v>0</v>
      </c>
    </row>
    <row r="41" spans="1:43" ht="15.75" hidden="1" customHeight="1" outlineLevel="1" x14ac:dyDescent="0.25">
      <c r="A41" s="44" t="s">
        <v>72</v>
      </c>
      <c r="B41" s="4" t="s">
        <v>73</v>
      </c>
      <c r="C41" s="219" t="s">
        <v>24</v>
      </c>
      <c r="D41" s="62"/>
      <c r="E41" s="63"/>
      <c r="F41" s="64"/>
      <c r="G41" s="65"/>
      <c r="H41" s="63"/>
      <c r="I41" s="66"/>
      <c r="J41" s="67"/>
      <c r="K41" s="63"/>
      <c r="L41" s="66"/>
      <c r="M41" s="67"/>
      <c r="N41" s="63"/>
      <c r="O41" s="68"/>
      <c r="P41" s="62"/>
      <c r="Q41" s="63"/>
      <c r="R41" s="64"/>
      <c r="S41" s="65"/>
      <c r="T41" s="63"/>
      <c r="U41" s="66"/>
      <c r="V41" s="67"/>
      <c r="W41" s="63"/>
      <c r="X41" s="66"/>
      <c r="Y41" s="67"/>
      <c r="Z41" s="63"/>
      <c r="AA41" s="68"/>
      <c r="AB41" s="68"/>
      <c r="AC41" s="68">
        <f>SUM(D41:O41)</f>
        <v>0</v>
      </c>
      <c r="AD41" s="68">
        <f>SUM(P41:AA41)</f>
        <v>0</v>
      </c>
      <c r="AE41" s="68"/>
      <c r="AF41" s="450" t="e">
        <f t="shared" si="7"/>
        <v>#DIV/0!</v>
      </c>
      <c r="AG41" s="450" t="e">
        <f t="shared" si="7"/>
        <v>#DIV/0!</v>
      </c>
      <c r="AH41" s="68"/>
      <c r="AI41" s="68"/>
      <c r="AJ41" s="68"/>
      <c r="AK41" s="68"/>
      <c r="AL41" s="68"/>
      <c r="AM41" s="292"/>
      <c r="AN41" s="292"/>
      <c r="AQ41" s="422">
        <f t="shared" si="8"/>
        <v>0</v>
      </c>
    </row>
    <row r="42" spans="1:43" ht="15.75" hidden="1" customHeight="1" outlineLevel="1" x14ac:dyDescent="0.25">
      <c r="A42" s="61" t="s">
        <v>74</v>
      </c>
      <c r="B42" s="81" t="s">
        <v>1031</v>
      </c>
      <c r="C42" s="219" t="s">
        <v>24</v>
      </c>
      <c r="D42" s="62"/>
      <c r="E42" s="63"/>
      <c r="F42" s="64"/>
      <c r="G42" s="65"/>
      <c r="H42" s="63"/>
      <c r="I42" s="66"/>
      <c r="J42" s="67"/>
      <c r="K42" s="63"/>
      <c r="L42" s="66"/>
      <c r="M42" s="67"/>
      <c r="N42" s="63"/>
      <c r="O42" s="68"/>
      <c r="P42" s="62"/>
      <c r="Q42" s="63"/>
      <c r="R42" s="64"/>
      <c r="S42" s="65"/>
      <c r="T42" s="63"/>
      <c r="U42" s="66"/>
      <c r="V42" s="67"/>
      <c r="W42" s="63"/>
      <c r="X42" s="66"/>
      <c r="Y42" s="67"/>
      <c r="Z42" s="63"/>
      <c r="AA42" s="68"/>
      <c r="AB42" s="68"/>
      <c r="AC42" s="68">
        <f>SUM(D42:O42)</f>
        <v>0</v>
      </c>
      <c r="AD42" s="68">
        <f>SUM(P42:AA42)</f>
        <v>0</v>
      </c>
      <c r="AE42" s="68"/>
      <c r="AF42" s="450" t="e">
        <f t="shared" si="7"/>
        <v>#DIV/0!</v>
      </c>
      <c r="AG42" s="450" t="e">
        <f t="shared" si="7"/>
        <v>#DIV/0!</v>
      </c>
      <c r="AH42" s="68"/>
      <c r="AI42" s="68"/>
      <c r="AJ42" s="68"/>
      <c r="AK42" s="68"/>
      <c r="AL42" s="68"/>
      <c r="AM42" s="292"/>
      <c r="AN42" s="292"/>
      <c r="AQ42" s="422">
        <f t="shared" si="8"/>
        <v>0</v>
      </c>
    </row>
    <row r="43" spans="1:43" ht="15.75" hidden="1" customHeight="1" outlineLevel="1" x14ac:dyDescent="0.25">
      <c r="A43" s="44" t="s">
        <v>75</v>
      </c>
      <c r="B43" s="4" t="s">
        <v>76</v>
      </c>
      <c r="C43" s="219" t="s">
        <v>24</v>
      </c>
      <c r="D43" s="62"/>
      <c r="E43" s="63"/>
      <c r="F43" s="64"/>
      <c r="G43" s="65"/>
      <c r="H43" s="63"/>
      <c r="I43" s="66"/>
      <c r="J43" s="67"/>
      <c r="K43" s="63"/>
      <c r="L43" s="66"/>
      <c r="M43" s="67"/>
      <c r="N43" s="63"/>
      <c r="O43" s="68"/>
      <c r="P43" s="62"/>
      <c r="Q43" s="63"/>
      <c r="R43" s="64"/>
      <c r="S43" s="65"/>
      <c r="T43" s="63"/>
      <c r="U43" s="66"/>
      <c r="V43" s="67"/>
      <c r="W43" s="63"/>
      <c r="X43" s="66"/>
      <c r="Y43" s="67"/>
      <c r="Z43" s="63"/>
      <c r="AA43" s="68"/>
      <c r="AB43" s="68"/>
      <c r="AC43" s="68">
        <f>SUM(D43:O43)</f>
        <v>0</v>
      </c>
      <c r="AD43" s="68">
        <f>SUM(P43:AA43)</f>
        <v>0</v>
      </c>
      <c r="AE43" s="68"/>
      <c r="AF43" s="450" t="e">
        <f t="shared" si="7"/>
        <v>#DIV/0!</v>
      </c>
      <c r="AG43" s="450" t="e">
        <f t="shared" si="7"/>
        <v>#DIV/0!</v>
      </c>
      <c r="AH43" s="68"/>
      <c r="AI43" s="68"/>
      <c r="AJ43" s="68"/>
      <c r="AK43" s="68"/>
      <c r="AL43" s="68"/>
      <c r="AM43" s="292"/>
      <c r="AN43" s="292"/>
      <c r="AQ43" s="422">
        <f t="shared" si="8"/>
        <v>0</v>
      </c>
    </row>
    <row r="44" spans="1:43" ht="30" hidden="1" customHeight="1" outlineLevel="1" x14ac:dyDescent="0.25">
      <c r="A44" s="69" t="s">
        <v>77</v>
      </c>
      <c r="B44" s="70" t="s">
        <v>78</v>
      </c>
      <c r="C44" s="216" t="s">
        <v>17</v>
      </c>
      <c r="D44" s="192">
        <f t="shared" ref="D44:AK44" si="30">SUM(D45,D46)</f>
        <v>0</v>
      </c>
      <c r="E44" s="193">
        <f t="shared" si="30"/>
        <v>0</v>
      </c>
      <c r="F44" s="194">
        <f t="shared" si="30"/>
        <v>0</v>
      </c>
      <c r="G44" s="195">
        <f t="shared" si="30"/>
        <v>0</v>
      </c>
      <c r="H44" s="193">
        <f t="shared" si="30"/>
        <v>0</v>
      </c>
      <c r="I44" s="196">
        <f t="shared" si="30"/>
        <v>0</v>
      </c>
      <c r="J44" s="197">
        <f t="shared" si="30"/>
        <v>0</v>
      </c>
      <c r="K44" s="193">
        <f t="shared" si="30"/>
        <v>0</v>
      </c>
      <c r="L44" s="196">
        <f t="shared" si="30"/>
        <v>0</v>
      </c>
      <c r="M44" s="197">
        <f t="shared" si="30"/>
        <v>0</v>
      </c>
      <c r="N44" s="193">
        <f t="shared" si="30"/>
        <v>0</v>
      </c>
      <c r="O44" s="198">
        <f t="shared" si="30"/>
        <v>0</v>
      </c>
      <c r="P44" s="192">
        <f t="shared" si="30"/>
        <v>0</v>
      </c>
      <c r="Q44" s="193">
        <f t="shared" si="30"/>
        <v>0</v>
      </c>
      <c r="R44" s="194">
        <f t="shared" si="30"/>
        <v>0</v>
      </c>
      <c r="S44" s="195">
        <f t="shared" si="30"/>
        <v>0</v>
      </c>
      <c r="T44" s="193">
        <f t="shared" si="30"/>
        <v>0</v>
      </c>
      <c r="U44" s="196">
        <f t="shared" si="30"/>
        <v>0</v>
      </c>
      <c r="V44" s="197">
        <f t="shared" si="30"/>
        <v>0</v>
      </c>
      <c r="W44" s="193">
        <f t="shared" si="30"/>
        <v>0</v>
      </c>
      <c r="X44" s="196">
        <f t="shared" si="30"/>
        <v>0</v>
      </c>
      <c r="Y44" s="197">
        <f t="shared" si="30"/>
        <v>0</v>
      </c>
      <c r="Z44" s="193">
        <f t="shared" si="30"/>
        <v>0</v>
      </c>
      <c r="AA44" s="198">
        <f t="shared" si="30"/>
        <v>0</v>
      </c>
      <c r="AB44" s="198">
        <f t="shared" ref="AB44" si="31">SUM(AB45,AB46)</f>
        <v>0</v>
      </c>
      <c r="AC44" s="198">
        <f t="shared" si="30"/>
        <v>0</v>
      </c>
      <c r="AD44" s="198">
        <f t="shared" si="30"/>
        <v>0</v>
      </c>
      <c r="AE44" s="198"/>
      <c r="AF44" s="452" t="e">
        <f t="shared" si="7"/>
        <v>#DIV/0!</v>
      </c>
      <c r="AG44" s="452" t="e">
        <f t="shared" si="7"/>
        <v>#DIV/0!</v>
      </c>
      <c r="AH44" s="198">
        <f t="shared" si="30"/>
        <v>0</v>
      </c>
      <c r="AI44" s="198">
        <f t="shared" si="30"/>
        <v>0</v>
      </c>
      <c r="AJ44" s="198">
        <f t="shared" si="30"/>
        <v>0</v>
      </c>
      <c r="AK44" s="198">
        <f t="shared" si="30"/>
        <v>0</v>
      </c>
      <c r="AL44" s="198"/>
      <c r="AM44" s="294"/>
      <c r="AN44" s="294"/>
      <c r="AQ44" s="422">
        <f t="shared" si="8"/>
        <v>0</v>
      </c>
    </row>
    <row r="45" spans="1:43" ht="15.75" hidden="1" customHeight="1" outlineLevel="1" x14ac:dyDescent="0.25">
      <c r="A45" s="44" t="s">
        <v>79</v>
      </c>
      <c r="B45" s="4" t="s">
        <v>80</v>
      </c>
      <c r="C45" s="219" t="s">
        <v>24</v>
      </c>
      <c r="D45" s="62"/>
      <c r="E45" s="63"/>
      <c r="F45" s="64"/>
      <c r="G45" s="65"/>
      <c r="H45" s="63"/>
      <c r="I45" s="66"/>
      <c r="J45" s="67"/>
      <c r="K45" s="63"/>
      <c r="L45" s="66"/>
      <c r="M45" s="67"/>
      <c r="N45" s="63"/>
      <c r="O45" s="68"/>
      <c r="P45" s="62"/>
      <c r="Q45" s="63"/>
      <c r="R45" s="64"/>
      <c r="S45" s="65"/>
      <c r="T45" s="63"/>
      <c r="U45" s="66"/>
      <c r="V45" s="67"/>
      <c r="W45" s="63"/>
      <c r="X45" s="66"/>
      <c r="Y45" s="67"/>
      <c r="Z45" s="63"/>
      <c r="AA45" s="68"/>
      <c r="AB45" s="68"/>
      <c r="AC45" s="68">
        <f>SUM(D45:O45)</f>
        <v>0</v>
      </c>
      <c r="AD45" s="68">
        <f>SUM(P45:AA45)</f>
        <v>0</v>
      </c>
      <c r="AE45" s="68"/>
      <c r="AF45" s="450" t="e">
        <f t="shared" si="7"/>
        <v>#DIV/0!</v>
      </c>
      <c r="AG45" s="450" t="e">
        <f t="shared" si="7"/>
        <v>#DIV/0!</v>
      </c>
      <c r="AH45" s="68"/>
      <c r="AI45" s="68"/>
      <c r="AJ45" s="68"/>
      <c r="AK45" s="68"/>
      <c r="AL45" s="68"/>
      <c r="AM45" s="292"/>
      <c r="AN45" s="292"/>
      <c r="AQ45" s="422">
        <f t="shared" si="8"/>
        <v>0</v>
      </c>
    </row>
    <row r="46" spans="1:43" ht="15.75" hidden="1" customHeight="1" outlineLevel="1" x14ac:dyDescent="0.25">
      <c r="A46" s="44" t="s">
        <v>81</v>
      </c>
      <c r="B46" s="4" t="s">
        <v>82</v>
      </c>
      <c r="C46" s="219" t="s">
        <v>24</v>
      </c>
      <c r="D46" s="62"/>
      <c r="E46" s="63"/>
      <c r="F46" s="64"/>
      <c r="G46" s="65"/>
      <c r="H46" s="63"/>
      <c r="I46" s="66"/>
      <c r="J46" s="67"/>
      <c r="K46" s="63"/>
      <c r="L46" s="66"/>
      <c r="M46" s="67"/>
      <c r="N46" s="63"/>
      <c r="O46" s="68"/>
      <c r="P46" s="62"/>
      <c r="Q46" s="63"/>
      <c r="R46" s="64"/>
      <c r="S46" s="65"/>
      <c r="T46" s="63"/>
      <c r="U46" s="66"/>
      <c r="V46" s="67"/>
      <c r="W46" s="63"/>
      <c r="X46" s="66"/>
      <c r="Y46" s="67"/>
      <c r="Z46" s="63"/>
      <c r="AA46" s="68"/>
      <c r="AB46" s="68"/>
      <c r="AC46" s="68">
        <f>SUM(D46:O46)</f>
        <v>0</v>
      </c>
      <c r="AD46" s="68">
        <f>SUM(P46:AA46)</f>
        <v>0</v>
      </c>
      <c r="AE46" s="68"/>
      <c r="AF46" s="450" t="e">
        <f t="shared" si="7"/>
        <v>#DIV/0!</v>
      </c>
      <c r="AG46" s="450" t="e">
        <f t="shared" si="7"/>
        <v>#DIV/0!</v>
      </c>
      <c r="AH46" s="68"/>
      <c r="AI46" s="68"/>
      <c r="AJ46" s="68"/>
      <c r="AK46" s="68"/>
      <c r="AL46" s="68"/>
      <c r="AM46" s="292"/>
      <c r="AN46" s="292"/>
      <c r="AQ46" s="422">
        <f t="shared" si="8"/>
        <v>0</v>
      </c>
    </row>
    <row r="47" spans="1:43" ht="15.75" hidden="1" customHeight="1" outlineLevel="1" x14ac:dyDescent="0.25">
      <c r="A47" s="69" t="s">
        <v>83</v>
      </c>
      <c r="B47" s="70" t="s">
        <v>84</v>
      </c>
      <c r="C47" s="216" t="s">
        <v>17</v>
      </c>
      <c r="D47" s="192">
        <f t="shared" ref="D47:AK47" si="32">SUM(D48,D49,D50,D51)</f>
        <v>0</v>
      </c>
      <c r="E47" s="193">
        <f t="shared" si="32"/>
        <v>0</v>
      </c>
      <c r="F47" s="194">
        <f t="shared" si="32"/>
        <v>0</v>
      </c>
      <c r="G47" s="195">
        <f t="shared" si="32"/>
        <v>0</v>
      </c>
      <c r="H47" s="193">
        <f t="shared" si="32"/>
        <v>0</v>
      </c>
      <c r="I47" s="196">
        <f t="shared" si="32"/>
        <v>0</v>
      </c>
      <c r="J47" s="197">
        <f t="shared" si="32"/>
        <v>0</v>
      </c>
      <c r="K47" s="193">
        <f t="shared" si="32"/>
        <v>0</v>
      </c>
      <c r="L47" s="196">
        <f t="shared" si="32"/>
        <v>0</v>
      </c>
      <c r="M47" s="197">
        <f t="shared" si="32"/>
        <v>0</v>
      </c>
      <c r="N47" s="193">
        <f t="shared" si="32"/>
        <v>0</v>
      </c>
      <c r="O47" s="198">
        <f t="shared" si="32"/>
        <v>0</v>
      </c>
      <c r="P47" s="192">
        <f t="shared" si="32"/>
        <v>0</v>
      </c>
      <c r="Q47" s="193">
        <f t="shared" si="32"/>
        <v>0</v>
      </c>
      <c r="R47" s="194">
        <f t="shared" si="32"/>
        <v>0</v>
      </c>
      <c r="S47" s="195">
        <f t="shared" si="32"/>
        <v>0</v>
      </c>
      <c r="T47" s="193">
        <f t="shared" si="32"/>
        <v>0</v>
      </c>
      <c r="U47" s="196">
        <f t="shared" si="32"/>
        <v>0</v>
      </c>
      <c r="V47" s="197">
        <f t="shared" si="32"/>
        <v>0</v>
      </c>
      <c r="W47" s="193">
        <f t="shared" si="32"/>
        <v>0</v>
      </c>
      <c r="X47" s="196">
        <f t="shared" si="32"/>
        <v>0</v>
      </c>
      <c r="Y47" s="197">
        <f t="shared" si="32"/>
        <v>0</v>
      </c>
      <c r="Z47" s="193">
        <f t="shared" si="32"/>
        <v>0</v>
      </c>
      <c r="AA47" s="198">
        <f t="shared" si="32"/>
        <v>0</v>
      </c>
      <c r="AB47" s="198">
        <f t="shared" ref="AB47" si="33">SUM(AB48,AB49,AB50,AB51)</f>
        <v>0</v>
      </c>
      <c r="AC47" s="198">
        <f t="shared" si="32"/>
        <v>0</v>
      </c>
      <c r="AD47" s="198">
        <f t="shared" si="32"/>
        <v>0</v>
      </c>
      <c r="AE47" s="198"/>
      <c r="AF47" s="452" t="e">
        <f t="shared" si="7"/>
        <v>#DIV/0!</v>
      </c>
      <c r="AG47" s="452" t="e">
        <f t="shared" si="7"/>
        <v>#DIV/0!</v>
      </c>
      <c r="AH47" s="198">
        <f t="shared" si="32"/>
        <v>0</v>
      </c>
      <c r="AI47" s="198">
        <f t="shared" si="32"/>
        <v>0</v>
      </c>
      <c r="AJ47" s="198">
        <f t="shared" si="32"/>
        <v>0</v>
      </c>
      <c r="AK47" s="198">
        <f t="shared" si="32"/>
        <v>0</v>
      </c>
      <c r="AL47" s="198"/>
      <c r="AM47" s="294"/>
      <c r="AN47" s="294"/>
      <c r="AQ47" s="422">
        <f t="shared" si="8"/>
        <v>0</v>
      </c>
    </row>
    <row r="48" spans="1:43" ht="15.75" hidden="1" customHeight="1" outlineLevel="1" x14ac:dyDescent="0.25">
      <c r="A48" s="44" t="s">
        <v>85</v>
      </c>
      <c r="B48" s="4" t="s">
        <v>86</v>
      </c>
      <c r="C48" s="219" t="s">
        <v>24</v>
      </c>
      <c r="D48" s="62"/>
      <c r="E48" s="63"/>
      <c r="F48" s="64"/>
      <c r="G48" s="65"/>
      <c r="H48" s="63"/>
      <c r="I48" s="66"/>
      <c r="J48" s="67"/>
      <c r="K48" s="63"/>
      <c r="L48" s="66"/>
      <c r="M48" s="67"/>
      <c r="N48" s="63"/>
      <c r="O48" s="68"/>
      <c r="P48" s="62"/>
      <c r="Q48" s="63"/>
      <c r="R48" s="64"/>
      <c r="S48" s="65"/>
      <c r="T48" s="63"/>
      <c r="U48" s="66"/>
      <c r="V48" s="67"/>
      <c r="W48" s="63"/>
      <c r="X48" s="66"/>
      <c r="Y48" s="67"/>
      <c r="Z48" s="63"/>
      <c r="AA48" s="68"/>
      <c r="AB48" s="68"/>
      <c r="AC48" s="68">
        <f>SUM(D48:O48)</f>
        <v>0</v>
      </c>
      <c r="AD48" s="68">
        <f>SUM(P48:AA48)</f>
        <v>0</v>
      </c>
      <c r="AE48" s="68"/>
      <c r="AF48" s="450" t="e">
        <f t="shared" si="7"/>
        <v>#DIV/0!</v>
      </c>
      <c r="AG48" s="450" t="e">
        <f t="shared" si="7"/>
        <v>#DIV/0!</v>
      </c>
      <c r="AH48" s="68"/>
      <c r="AI48" s="68"/>
      <c r="AJ48" s="68"/>
      <c r="AK48" s="68"/>
      <c r="AL48" s="68"/>
      <c r="AM48" s="292"/>
      <c r="AN48" s="292"/>
      <c r="AQ48" s="422">
        <f t="shared" si="8"/>
        <v>0</v>
      </c>
    </row>
    <row r="49" spans="1:44" ht="15.75" hidden="1" customHeight="1" outlineLevel="1" x14ac:dyDescent="0.25">
      <c r="A49" s="44" t="s">
        <v>87</v>
      </c>
      <c r="B49" s="4" t="s">
        <v>88</v>
      </c>
      <c r="C49" s="219" t="s">
        <v>24</v>
      </c>
      <c r="D49" s="62"/>
      <c r="E49" s="63"/>
      <c r="F49" s="64"/>
      <c r="G49" s="65"/>
      <c r="H49" s="63"/>
      <c r="I49" s="66"/>
      <c r="J49" s="67"/>
      <c r="K49" s="63"/>
      <c r="L49" s="66"/>
      <c r="M49" s="67"/>
      <c r="N49" s="63"/>
      <c r="O49" s="68"/>
      <c r="P49" s="62"/>
      <c r="Q49" s="63"/>
      <c r="R49" s="64"/>
      <c r="S49" s="65"/>
      <c r="T49" s="63"/>
      <c r="U49" s="66"/>
      <c r="V49" s="67"/>
      <c r="W49" s="63"/>
      <c r="X49" s="66"/>
      <c r="Y49" s="67"/>
      <c r="Z49" s="63"/>
      <c r="AA49" s="68"/>
      <c r="AB49" s="68"/>
      <c r="AC49" s="68">
        <f>SUM(D49:O49)</f>
        <v>0</v>
      </c>
      <c r="AD49" s="68">
        <f>SUM(P49:AA49)</f>
        <v>0</v>
      </c>
      <c r="AE49" s="68"/>
      <c r="AF49" s="450" t="e">
        <f t="shared" si="7"/>
        <v>#DIV/0!</v>
      </c>
      <c r="AG49" s="450" t="e">
        <f t="shared" si="7"/>
        <v>#DIV/0!</v>
      </c>
      <c r="AH49" s="68"/>
      <c r="AI49" s="68"/>
      <c r="AJ49" s="68"/>
      <c r="AK49" s="68"/>
      <c r="AL49" s="68"/>
      <c r="AM49" s="292"/>
      <c r="AN49" s="292"/>
      <c r="AQ49" s="422">
        <f t="shared" si="8"/>
        <v>0</v>
      </c>
    </row>
    <row r="50" spans="1:44" ht="15.75" hidden="1" customHeight="1" outlineLevel="1" x14ac:dyDescent="0.25">
      <c r="A50" s="44" t="s">
        <v>89</v>
      </c>
      <c r="B50" s="4" t="s">
        <v>90</v>
      </c>
      <c r="C50" s="219" t="s">
        <v>24</v>
      </c>
      <c r="D50" s="62"/>
      <c r="E50" s="63"/>
      <c r="F50" s="64"/>
      <c r="G50" s="65"/>
      <c r="H50" s="63"/>
      <c r="I50" s="66"/>
      <c r="J50" s="67"/>
      <c r="K50" s="63"/>
      <c r="L50" s="66"/>
      <c r="M50" s="67"/>
      <c r="N50" s="63"/>
      <c r="O50" s="68"/>
      <c r="P50" s="62"/>
      <c r="Q50" s="63"/>
      <c r="R50" s="64"/>
      <c r="S50" s="65"/>
      <c r="T50" s="63"/>
      <c r="U50" s="66"/>
      <c r="V50" s="67"/>
      <c r="W50" s="63"/>
      <c r="X50" s="66"/>
      <c r="Y50" s="67"/>
      <c r="Z50" s="63"/>
      <c r="AA50" s="68"/>
      <c r="AB50" s="68"/>
      <c r="AC50" s="68">
        <f>SUM(D50:O50)</f>
        <v>0</v>
      </c>
      <c r="AD50" s="68">
        <f>SUM(P50:AA50)</f>
        <v>0</v>
      </c>
      <c r="AE50" s="68"/>
      <c r="AF50" s="450" t="e">
        <f t="shared" si="7"/>
        <v>#DIV/0!</v>
      </c>
      <c r="AG50" s="450" t="e">
        <f t="shared" si="7"/>
        <v>#DIV/0!</v>
      </c>
      <c r="AH50" s="68"/>
      <c r="AI50" s="68"/>
      <c r="AJ50" s="68"/>
      <c r="AK50" s="68"/>
      <c r="AL50" s="68"/>
      <c r="AM50" s="292"/>
      <c r="AN50" s="292"/>
      <c r="AQ50" s="422">
        <f t="shared" si="8"/>
        <v>0</v>
      </c>
    </row>
    <row r="51" spans="1:44" ht="15.75" hidden="1" customHeight="1" outlineLevel="1" x14ac:dyDescent="0.25">
      <c r="A51" s="44" t="s">
        <v>91</v>
      </c>
      <c r="B51" s="4" t="s">
        <v>32</v>
      </c>
      <c r="C51" s="219" t="s">
        <v>24</v>
      </c>
      <c r="D51" s="62"/>
      <c r="E51" s="63"/>
      <c r="F51" s="64"/>
      <c r="G51" s="65"/>
      <c r="H51" s="63"/>
      <c r="I51" s="66"/>
      <c r="J51" s="67"/>
      <c r="K51" s="63"/>
      <c r="L51" s="66"/>
      <c r="M51" s="67"/>
      <c r="N51" s="63"/>
      <c r="O51" s="68"/>
      <c r="P51" s="62"/>
      <c r="Q51" s="63"/>
      <c r="R51" s="64"/>
      <c r="S51" s="65"/>
      <c r="T51" s="63"/>
      <c r="U51" s="66"/>
      <c r="V51" s="67"/>
      <c r="W51" s="63"/>
      <c r="X51" s="66"/>
      <c r="Y51" s="67"/>
      <c r="Z51" s="63"/>
      <c r="AA51" s="68"/>
      <c r="AB51" s="68"/>
      <c r="AC51" s="68">
        <f>SUM(D51:O51)</f>
        <v>0</v>
      </c>
      <c r="AD51" s="68">
        <f>SUM(P51:AA51)</f>
        <v>0</v>
      </c>
      <c r="AE51" s="68"/>
      <c r="AF51" s="450" t="e">
        <f t="shared" si="7"/>
        <v>#DIV/0!</v>
      </c>
      <c r="AG51" s="450" t="e">
        <f t="shared" si="7"/>
        <v>#DIV/0!</v>
      </c>
      <c r="AH51" s="68"/>
      <c r="AI51" s="68"/>
      <c r="AJ51" s="68"/>
      <c r="AK51" s="68"/>
      <c r="AL51" s="68"/>
      <c r="AM51" s="292"/>
      <c r="AN51" s="292"/>
      <c r="AQ51" s="422">
        <f t="shared" si="8"/>
        <v>0</v>
      </c>
    </row>
    <row r="52" spans="1:44" ht="15.75" hidden="1" customHeight="1" outlineLevel="1" x14ac:dyDescent="0.25">
      <c r="A52" s="69" t="s">
        <v>92</v>
      </c>
      <c r="B52" s="70" t="s">
        <v>93</v>
      </c>
      <c r="C52" s="216" t="s">
        <v>17</v>
      </c>
      <c r="D52" s="192">
        <f t="shared" ref="D52:AK52" si="34">SUM(D53,D54,D55,D56,D57,D58,D59,D60,D62)</f>
        <v>0</v>
      </c>
      <c r="E52" s="193">
        <f t="shared" si="34"/>
        <v>0</v>
      </c>
      <c r="F52" s="194">
        <f t="shared" si="34"/>
        <v>0</v>
      </c>
      <c r="G52" s="195">
        <f t="shared" si="34"/>
        <v>0</v>
      </c>
      <c r="H52" s="193">
        <f t="shared" si="34"/>
        <v>0</v>
      </c>
      <c r="I52" s="196">
        <f t="shared" si="34"/>
        <v>0</v>
      </c>
      <c r="J52" s="197">
        <f t="shared" si="34"/>
        <v>0</v>
      </c>
      <c r="K52" s="193">
        <f t="shared" si="34"/>
        <v>0</v>
      </c>
      <c r="L52" s="196">
        <f t="shared" si="34"/>
        <v>0</v>
      </c>
      <c r="M52" s="197">
        <f t="shared" si="34"/>
        <v>0</v>
      </c>
      <c r="N52" s="193">
        <f t="shared" si="34"/>
        <v>0</v>
      </c>
      <c r="O52" s="198">
        <f t="shared" si="34"/>
        <v>0</v>
      </c>
      <c r="P52" s="192">
        <f t="shared" si="34"/>
        <v>0</v>
      </c>
      <c r="Q52" s="193">
        <f t="shared" si="34"/>
        <v>0</v>
      </c>
      <c r="R52" s="194">
        <f t="shared" si="34"/>
        <v>0</v>
      </c>
      <c r="S52" s="195">
        <f t="shared" si="34"/>
        <v>0</v>
      </c>
      <c r="T52" s="193">
        <f t="shared" si="34"/>
        <v>0</v>
      </c>
      <c r="U52" s="196">
        <f t="shared" si="34"/>
        <v>0</v>
      </c>
      <c r="V52" s="197">
        <f t="shared" si="34"/>
        <v>0</v>
      </c>
      <c r="W52" s="193">
        <f t="shared" si="34"/>
        <v>0</v>
      </c>
      <c r="X52" s="196">
        <f t="shared" si="34"/>
        <v>0</v>
      </c>
      <c r="Y52" s="197">
        <f t="shared" si="34"/>
        <v>0</v>
      </c>
      <c r="Z52" s="193">
        <f t="shared" si="34"/>
        <v>0</v>
      </c>
      <c r="AA52" s="198">
        <f t="shared" si="34"/>
        <v>0</v>
      </c>
      <c r="AB52" s="198">
        <f t="shared" ref="AB52" si="35">SUM(AB53,AB54,AB55,AB56,AB57,AB58,AB59,AB60,AB62)</f>
        <v>0</v>
      </c>
      <c r="AC52" s="198">
        <f t="shared" si="34"/>
        <v>0</v>
      </c>
      <c r="AD52" s="198">
        <f t="shared" si="34"/>
        <v>0</v>
      </c>
      <c r="AE52" s="198"/>
      <c r="AF52" s="452" t="e">
        <f t="shared" si="7"/>
        <v>#DIV/0!</v>
      </c>
      <c r="AG52" s="452" t="e">
        <f t="shared" si="7"/>
        <v>#DIV/0!</v>
      </c>
      <c r="AH52" s="198">
        <f t="shared" si="34"/>
        <v>0</v>
      </c>
      <c r="AI52" s="198">
        <f t="shared" si="34"/>
        <v>0</v>
      </c>
      <c r="AJ52" s="198">
        <f t="shared" si="34"/>
        <v>0</v>
      </c>
      <c r="AK52" s="198">
        <f t="shared" si="34"/>
        <v>0</v>
      </c>
      <c r="AL52" s="198"/>
      <c r="AM52" s="294"/>
      <c r="AN52" s="294"/>
      <c r="AQ52" s="422">
        <f t="shared" si="8"/>
        <v>0</v>
      </c>
    </row>
    <row r="53" spans="1:44" ht="15.75" hidden="1" customHeight="1" outlineLevel="1" x14ac:dyDescent="0.25">
      <c r="A53" s="44" t="s">
        <v>94</v>
      </c>
      <c r="B53" s="4" t="s">
        <v>95</v>
      </c>
      <c r="C53" s="216" t="s">
        <v>17</v>
      </c>
      <c r="D53" s="178">
        <f t="shared" ref="D53:AK56" si="36">D64+D74</f>
        <v>0</v>
      </c>
      <c r="E53" s="179">
        <f t="shared" si="36"/>
        <v>0</v>
      </c>
      <c r="F53" s="180">
        <f t="shared" si="36"/>
        <v>0</v>
      </c>
      <c r="G53" s="181">
        <f t="shared" si="36"/>
        <v>0</v>
      </c>
      <c r="H53" s="179">
        <f t="shared" si="36"/>
        <v>0</v>
      </c>
      <c r="I53" s="182">
        <f t="shared" si="36"/>
        <v>0</v>
      </c>
      <c r="J53" s="183">
        <f t="shared" si="36"/>
        <v>0</v>
      </c>
      <c r="K53" s="179">
        <f t="shared" si="36"/>
        <v>0</v>
      </c>
      <c r="L53" s="182">
        <f t="shared" si="36"/>
        <v>0</v>
      </c>
      <c r="M53" s="183">
        <f t="shared" si="36"/>
        <v>0</v>
      </c>
      <c r="N53" s="179">
        <f t="shared" si="36"/>
        <v>0</v>
      </c>
      <c r="O53" s="184">
        <f t="shared" si="36"/>
        <v>0</v>
      </c>
      <c r="P53" s="178">
        <f t="shared" si="36"/>
        <v>0</v>
      </c>
      <c r="Q53" s="179">
        <f t="shared" si="36"/>
        <v>0</v>
      </c>
      <c r="R53" s="180">
        <f t="shared" si="36"/>
        <v>0</v>
      </c>
      <c r="S53" s="181">
        <f t="shared" si="36"/>
        <v>0</v>
      </c>
      <c r="T53" s="179">
        <f t="shared" si="36"/>
        <v>0</v>
      </c>
      <c r="U53" s="182">
        <f t="shared" si="36"/>
        <v>0</v>
      </c>
      <c r="V53" s="183">
        <f t="shared" si="36"/>
        <v>0</v>
      </c>
      <c r="W53" s="179">
        <f t="shared" si="36"/>
        <v>0</v>
      </c>
      <c r="X53" s="182">
        <f t="shared" si="36"/>
        <v>0</v>
      </c>
      <c r="Y53" s="183">
        <f t="shared" si="36"/>
        <v>0</v>
      </c>
      <c r="Z53" s="179">
        <f t="shared" si="36"/>
        <v>0</v>
      </c>
      <c r="AA53" s="184">
        <f t="shared" si="36"/>
        <v>0</v>
      </c>
      <c r="AB53" s="184">
        <f t="shared" ref="AB53" si="37">AB64+AB74</f>
        <v>0</v>
      </c>
      <c r="AC53" s="184">
        <f t="shared" si="36"/>
        <v>0</v>
      </c>
      <c r="AD53" s="184">
        <f t="shared" si="36"/>
        <v>0</v>
      </c>
      <c r="AE53" s="184"/>
      <c r="AF53" s="447" t="e">
        <f t="shared" si="7"/>
        <v>#DIV/0!</v>
      </c>
      <c r="AG53" s="447" t="e">
        <f t="shared" si="7"/>
        <v>#DIV/0!</v>
      </c>
      <c r="AH53" s="184">
        <f t="shared" si="36"/>
        <v>0</v>
      </c>
      <c r="AI53" s="184">
        <f t="shared" si="36"/>
        <v>0</v>
      </c>
      <c r="AJ53" s="184">
        <f t="shared" si="36"/>
        <v>0</v>
      </c>
      <c r="AK53" s="184">
        <f t="shared" si="36"/>
        <v>0</v>
      </c>
      <c r="AL53" s="184"/>
      <c r="AM53" s="289"/>
      <c r="AN53" s="289"/>
      <c r="AQ53" s="422">
        <f t="shared" si="8"/>
        <v>0</v>
      </c>
    </row>
    <row r="54" spans="1:44" ht="15.75" hidden="1" customHeight="1" outlineLevel="1" x14ac:dyDescent="0.25">
      <c r="A54" s="44" t="s">
        <v>96</v>
      </c>
      <c r="B54" s="4" t="s">
        <v>97</v>
      </c>
      <c r="C54" s="216" t="s">
        <v>17</v>
      </c>
      <c r="D54" s="178">
        <f t="shared" si="36"/>
        <v>0</v>
      </c>
      <c r="E54" s="179">
        <f t="shared" si="36"/>
        <v>0</v>
      </c>
      <c r="F54" s="180">
        <f t="shared" si="36"/>
        <v>0</v>
      </c>
      <c r="G54" s="181">
        <f t="shared" si="36"/>
        <v>0</v>
      </c>
      <c r="H54" s="179">
        <f t="shared" si="36"/>
        <v>0</v>
      </c>
      <c r="I54" s="182">
        <f t="shared" si="36"/>
        <v>0</v>
      </c>
      <c r="J54" s="183">
        <f t="shared" si="36"/>
        <v>0</v>
      </c>
      <c r="K54" s="179">
        <f t="shared" si="36"/>
        <v>0</v>
      </c>
      <c r="L54" s="182">
        <f t="shared" si="36"/>
        <v>0</v>
      </c>
      <c r="M54" s="183">
        <f t="shared" si="36"/>
        <v>0</v>
      </c>
      <c r="N54" s="179">
        <f t="shared" si="36"/>
        <v>0</v>
      </c>
      <c r="O54" s="184">
        <f t="shared" si="36"/>
        <v>0</v>
      </c>
      <c r="P54" s="178">
        <f t="shared" si="36"/>
        <v>0</v>
      </c>
      <c r="Q54" s="179">
        <f t="shared" si="36"/>
        <v>0</v>
      </c>
      <c r="R54" s="180">
        <f t="shared" si="36"/>
        <v>0</v>
      </c>
      <c r="S54" s="181">
        <f t="shared" si="36"/>
        <v>0</v>
      </c>
      <c r="T54" s="179">
        <f t="shared" si="36"/>
        <v>0</v>
      </c>
      <c r="U54" s="182">
        <f t="shared" si="36"/>
        <v>0</v>
      </c>
      <c r="V54" s="183">
        <f t="shared" si="36"/>
        <v>0</v>
      </c>
      <c r="W54" s="179">
        <f t="shared" si="36"/>
        <v>0</v>
      </c>
      <c r="X54" s="182">
        <f t="shared" si="36"/>
        <v>0</v>
      </c>
      <c r="Y54" s="183">
        <f t="shared" si="36"/>
        <v>0</v>
      </c>
      <c r="Z54" s="179">
        <f t="shared" si="36"/>
        <v>0</v>
      </c>
      <c r="AA54" s="184">
        <f t="shared" si="36"/>
        <v>0</v>
      </c>
      <c r="AB54" s="184">
        <f t="shared" ref="AB54" si="38">AB65+AB75</f>
        <v>0</v>
      </c>
      <c r="AC54" s="184">
        <f t="shared" si="36"/>
        <v>0</v>
      </c>
      <c r="AD54" s="184">
        <f t="shared" si="36"/>
        <v>0</v>
      </c>
      <c r="AE54" s="184"/>
      <c r="AF54" s="447" t="e">
        <f t="shared" si="7"/>
        <v>#DIV/0!</v>
      </c>
      <c r="AG54" s="447" t="e">
        <f t="shared" si="7"/>
        <v>#DIV/0!</v>
      </c>
      <c r="AH54" s="184">
        <f t="shared" si="36"/>
        <v>0</v>
      </c>
      <c r="AI54" s="184">
        <f t="shared" si="36"/>
        <v>0</v>
      </c>
      <c r="AJ54" s="184">
        <f t="shared" si="36"/>
        <v>0</v>
      </c>
      <c r="AK54" s="184">
        <f t="shared" si="36"/>
        <v>0</v>
      </c>
      <c r="AL54" s="184"/>
      <c r="AM54" s="289"/>
      <c r="AN54" s="289"/>
      <c r="AQ54" s="422">
        <f t="shared" si="8"/>
        <v>0</v>
      </c>
    </row>
    <row r="55" spans="1:44" ht="15.75" hidden="1" customHeight="1" outlineLevel="1" x14ac:dyDescent="0.25">
      <c r="A55" s="44" t="s">
        <v>98</v>
      </c>
      <c r="B55" s="4" t="s">
        <v>99</v>
      </c>
      <c r="C55" s="216" t="s">
        <v>17</v>
      </c>
      <c r="D55" s="178">
        <f t="shared" si="36"/>
        <v>0</v>
      </c>
      <c r="E55" s="179">
        <f t="shared" si="36"/>
        <v>0</v>
      </c>
      <c r="F55" s="180">
        <f t="shared" si="36"/>
        <v>0</v>
      </c>
      <c r="G55" s="181">
        <f t="shared" si="36"/>
        <v>0</v>
      </c>
      <c r="H55" s="179">
        <f t="shared" si="36"/>
        <v>0</v>
      </c>
      <c r="I55" s="182">
        <f t="shared" si="36"/>
        <v>0</v>
      </c>
      <c r="J55" s="183">
        <f t="shared" si="36"/>
        <v>0</v>
      </c>
      <c r="K55" s="179">
        <f t="shared" si="36"/>
        <v>0</v>
      </c>
      <c r="L55" s="182">
        <f t="shared" si="36"/>
        <v>0</v>
      </c>
      <c r="M55" s="183">
        <f t="shared" si="36"/>
        <v>0</v>
      </c>
      <c r="N55" s="179">
        <f t="shared" si="36"/>
        <v>0</v>
      </c>
      <c r="O55" s="184">
        <f t="shared" si="36"/>
        <v>0</v>
      </c>
      <c r="P55" s="178">
        <f t="shared" si="36"/>
        <v>0</v>
      </c>
      <c r="Q55" s="179">
        <f t="shared" si="36"/>
        <v>0</v>
      </c>
      <c r="R55" s="180">
        <f t="shared" si="36"/>
        <v>0</v>
      </c>
      <c r="S55" s="181">
        <f t="shared" si="36"/>
        <v>0</v>
      </c>
      <c r="T55" s="179">
        <f t="shared" si="36"/>
        <v>0</v>
      </c>
      <c r="U55" s="182">
        <f t="shared" si="36"/>
        <v>0</v>
      </c>
      <c r="V55" s="183">
        <f t="shared" si="36"/>
        <v>0</v>
      </c>
      <c r="W55" s="179">
        <f t="shared" si="36"/>
        <v>0</v>
      </c>
      <c r="X55" s="182">
        <f t="shared" si="36"/>
        <v>0</v>
      </c>
      <c r="Y55" s="183">
        <f t="shared" si="36"/>
        <v>0</v>
      </c>
      <c r="Z55" s="179">
        <f t="shared" si="36"/>
        <v>0</v>
      </c>
      <c r="AA55" s="184">
        <f t="shared" si="36"/>
        <v>0</v>
      </c>
      <c r="AB55" s="184">
        <f t="shared" ref="AB55" si="39">AB66+AB76</f>
        <v>0</v>
      </c>
      <c r="AC55" s="184">
        <f t="shared" si="36"/>
        <v>0</v>
      </c>
      <c r="AD55" s="184">
        <f t="shared" si="36"/>
        <v>0</v>
      </c>
      <c r="AE55" s="184"/>
      <c r="AF55" s="447" t="e">
        <f t="shared" si="7"/>
        <v>#DIV/0!</v>
      </c>
      <c r="AG55" s="447" t="e">
        <f t="shared" si="7"/>
        <v>#DIV/0!</v>
      </c>
      <c r="AH55" s="184">
        <f t="shared" si="36"/>
        <v>0</v>
      </c>
      <c r="AI55" s="184">
        <f t="shared" si="36"/>
        <v>0</v>
      </c>
      <c r="AJ55" s="184">
        <f t="shared" si="36"/>
        <v>0</v>
      </c>
      <c r="AK55" s="184">
        <f t="shared" si="36"/>
        <v>0</v>
      </c>
      <c r="AL55" s="184"/>
      <c r="AM55" s="289"/>
      <c r="AN55" s="289"/>
      <c r="AQ55" s="422">
        <f t="shared" si="8"/>
        <v>0</v>
      </c>
    </row>
    <row r="56" spans="1:44" ht="15.75" hidden="1" customHeight="1" outlineLevel="1" x14ac:dyDescent="0.25">
      <c r="A56" s="44" t="s">
        <v>100</v>
      </c>
      <c r="B56" s="4" t="s">
        <v>101</v>
      </c>
      <c r="C56" s="216" t="s">
        <v>17</v>
      </c>
      <c r="D56" s="178">
        <f t="shared" si="36"/>
        <v>0</v>
      </c>
      <c r="E56" s="179">
        <f t="shared" si="36"/>
        <v>0</v>
      </c>
      <c r="F56" s="180">
        <f t="shared" si="36"/>
        <v>0</v>
      </c>
      <c r="G56" s="181">
        <f t="shared" si="36"/>
        <v>0</v>
      </c>
      <c r="H56" s="179">
        <f t="shared" si="36"/>
        <v>0</v>
      </c>
      <c r="I56" s="182">
        <f t="shared" si="36"/>
        <v>0</v>
      </c>
      <c r="J56" s="183">
        <f t="shared" si="36"/>
        <v>0</v>
      </c>
      <c r="K56" s="179">
        <f t="shared" si="36"/>
        <v>0</v>
      </c>
      <c r="L56" s="182">
        <f t="shared" si="36"/>
        <v>0</v>
      </c>
      <c r="M56" s="183">
        <f t="shared" si="36"/>
        <v>0</v>
      </c>
      <c r="N56" s="179">
        <f t="shared" si="36"/>
        <v>0</v>
      </c>
      <c r="O56" s="184">
        <f t="shared" si="36"/>
        <v>0</v>
      </c>
      <c r="P56" s="178">
        <f t="shared" si="36"/>
        <v>0</v>
      </c>
      <c r="Q56" s="179">
        <f t="shared" si="36"/>
        <v>0</v>
      </c>
      <c r="R56" s="180">
        <f t="shared" si="36"/>
        <v>0</v>
      </c>
      <c r="S56" s="181">
        <f t="shared" si="36"/>
        <v>0</v>
      </c>
      <c r="T56" s="179">
        <f t="shared" si="36"/>
        <v>0</v>
      </c>
      <c r="U56" s="182">
        <f t="shared" si="36"/>
        <v>0</v>
      </c>
      <c r="V56" s="183">
        <f t="shared" si="36"/>
        <v>0</v>
      </c>
      <c r="W56" s="179">
        <f t="shared" si="36"/>
        <v>0</v>
      </c>
      <c r="X56" s="182">
        <f t="shared" si="36"/>
        <v>0</v>
      </c>
      <c r="Y56" s="183">
        <f t="shared" si="36"/>
        <v>0</v>
      </c>
      <c r="Z56" s="179">
        <f t="shared" si="36"/>
        <v>0</v>
      </c>
      <c r="AA56" s="184">
        <f t="shared" si="36"/>
        <v>0</v>
      </c>
      <c r="AB56" s="184">
        <f t="shared" ref="AB56" si="40">AB67+AB77</f>
        <v>0</v>
      </c>
      <c r="AC56" s="184">
        <f t="shared" si="36"/>
        <v>0</v>
      </c>
      <c r="AD56" s="184">
        <f t="shared" si="36"/>
        <v>0</v>
      </c>
      <c r="AE56" s="184"/>
      <c r="AF56" s="447" t="e">
        <f t="shared" si="7"/>
        <v>#DIV/0!</v>
      </c>
      <c r="AG56" s="447" t="e">
        <f t="shared" si="7"/>
        <v>#DIV/0!</v>
      </c>
      <c r="AH56" s="184">
        <f t="shared" si="36"/>
        <v>0</v>
      </c>
      <c r="AI56" s="184">
        <f t="shared" si="36"/>
        <v>0</v>
      </c>
      <c r="AJ56" s="184">
        <f t="shared" si="36"/>
        <v>0</v>
      </c>
      <c r="AK56" s="184">
        <f t="shared" si="36"/>
        <v>0</v>
      </c>
      <c r="AL56" s="184"/>
      <c r="AM56" s="289"/>
      <c r="AN56" s="289"/>
      <c r="AQ56" s="422">
        <f t="shared" si="8"/>
        <v>0</v>
      </c>
    </row>
    <row r="57" spans="1:44" ht="15.75" hidden="1" customHeight="1" outlineLevel="1" x14ac:dyDescent="0.25">
      <c r="A57" s="44" t="s">
        <v>102</v>
      </c>
      <c r="B57" s="4" t="s">
        <v>103</v>
      </c>
      <c r="C57" s="216" t="s">
        <v>17</v>
      </c>
      <c r="D57" s="178">
        <f t="shared" ref="D57:AK57" si="41">D68</f>
        <v>0</v>
      </c>
      <c r="E57" s="179">
        <f t="shared" si="41"/>
        <v>0</v>
      </c>
      <c r="F57" s="180">
        <f t="shared" si="41"/>
        <v>0</v>
      </c>
      <c r="G57" s="181">
        <f t="shared" si="41"/>
        <v>0</v>
      </c>
      <c r="H57" s="179">
        <f t="shared" si="41"/>
        <v>0</v>
      </c>
      <c r="I57" s="182">
        <f t="shared" si="41"/>
        <v>0</v>
      </c>
      <c r="J57" s="183">
        <f t="shared" si="41"/>
        <v>0</v>
      </c>
      <c r="K57" s="179">
        <f t="shared" si="41"/>
        <v>0</v>
      </c>
      <c r="L57" s="182">
        <f t="shared" si="41"/>
        <v>0</v>
      </c>
      <c r="M57" s="183">
        <f t="shared" si="41"/>
        <v>0</v>
      </c>
      <c r="N57" s="179">
        <f t="shared" si="41"/>
        <v>0</v>
      </c>
      <c r="O57" s="184">
        <f t="shared" si="41"/>
        <v>0</v>
      </c>
      <c r="P57" s="178">
        <f t="shared" si="41"/>
        <v>0</v>
      </c>
      <c r="Q57" s="179">
        <f t="shared" si="41"/>
        <v>0</v>
      </c>
      <c r="R57" s="180">
        <f t="shared" si="41"/>
        <v>0</v>
      </c>
      <c r="S57" s="181">
        <f t="shared" si="41"/>
        <v>0</v>
      </c>
      <c r="T57" s="179">
        <f t="shared" si="41"/>
        <v>0</v>
      </c>
      <c r="U57" s="182">
        <f t="shared" si="41"/>
        <v>0</v>
      </c>
      <c r="V57" s="183">
        <f t="shared" si="41"/>
        <v>0</v>
      </c>
      <c r="W57" s="179">
        <f t="shared" si="41"/>
        <v>0</v>
      </c>
      <c r="X57" s="182">
        <f t="shared" si="41"/>
        <v>0</v>
      </c>
      <c r="Y57" s="183">
        <f t="shared" si="41"/>
        <v>0</v>
      </c>
      <c r="Z57" s="179">
        <f t="shared" si="41"/>
        <v>0</v>
      </c>
      <c r="AA57" s="184">
        <f t="shared" si="41"/>
        <v>0</v>
      </c>
      <c r="AB57" s="184">
        <f t="shared" ref="AB57" si="42">AB68</f>
        <v>0</v>
      </c>
      <c r="AC57" s="184">
        <f t="shared" si="41"/>
        <v>0</v>
      </c>
      <c r="AD57" s="184">
        <f t="shared" si="41"/>
        <v>0</v>
      </c>
      <c r="AE57" s="184"/>
      <c r="AF57" s="447" t="e">
        <f t="shared" si="7"/>
        <v>#DIV/0!</v>
      </c>
      <c r="AG57" s="447" t="e">
        <f t="shared" si="7"/>
        <v>#DIV/0!</v>
      </c>
      <c r="AH57" s="184">
        <f t="shared" si="41"/>
        <v>0</v>
      </c>
      <c r="AI57" s="184">
        <f t="shared" si="41"/>
        <v>0</v>
      </c>
      <c r="AJ57" s="184">
        <f t="shared" si="41"/>
        <v>0</v>
      </c>
      <c r="AK57" s="184">
        <f t="shared" si="41"/>
        <v>0</v>
      </c>
      <c r="AL57" s="184"/>
      <c r="AM57" s="289"/>
      <c r="AN57" s="289"/>
      <c r="AQ57" s="422">
        <f t="shared" si="8"/>
        <v>0</v>
      </c>
    </row>
    <row r="58" spans="1:44" ht="15.75" hidden="1" customHeight="1" outlineLevel="1" x14ac:dyDescent="0.25">
      <c r="A58" s="44" t="s">
        <v>104</v>
      </c>
      <c r="B58" s="82" t="s">
        <v>105</v>
      </c>
      <c r="C58" s="216" t="s">
        <v>17</v>
      </c>
      <c r="D58" s="178">
        <f t="shared" ref="D58:AK58" si="43">D69+D78</f>
        <v>0</v>
      </c>
      <c r="E58" s="179">
        <f t="shared" si="43"/>
        <v>0</v>
      </c>
      <c r="F58" s="180">
        <f t="shared" si="43"/>
        <v>0</v>
      </c>
      <c r="G58" s="181">
        <f t="shared" si="43"/>
        <v>0</v>
      </c>
      <c r="H58" s="179">
        <f t="shared" si="43"/>
        <v>0</v>
      </c>
      <c r="I58" s="182">
        <f t="shared" si="43"/>
        <v>0</v>
      </c>
      <c r="J58" s="183">
        <f t="shared" si="43"/>
        <v>0</v>
      </c>
      <c r="K58" s="179">
        <f t="shared" si="43"/>
        <v>0</v>
      </c>
      <c r="L58" s="182">
        <f t="shared" si="43"/>
        <v>0</v>
      </c>
      <c r="M58" s="183">
        <f t="shared" si="43"/>
        <v>0</v>
      </c>
      <c r="N58" s="179">
        <f t="shared" si="43"/>
        <v>0</v>
      </c>
      <c r="O58" s="184">
        <f t="shared" si="43"/>
        <v>0</v>
      </c>
      <c r="P58" s="178">
        <f t="shared" si="43"/>
        <v>0</v>
      </c>
      <c r="Q58" s="179">
        <f t="shared" si="43"/>
        <v>0</v>
      </c>
      <c r="R58" s="180">
        <f t="shared" si="43"/>
        <v>0</v>
      </c>
      <c r="S58" s="181">
        <f t="shared" si="43"/>
        <v>0</v>
      </c>
      <c r="T58" s="179">
        <f t="shared" si="43"/>
        <v>0</v>
      </c>
      <c r="U58" s="182">
        <f t="shared" si="43"/>
        <v>0</v>
      </c>
      <c r="V58" s="183">
        <f t="shared" si="43"/>
        <v>0</v>
      </c>
      <c r="W58" s="179">
        <f t="shared" si="43"/>
        <v>0</v>
      </c>
      <c r="X58" s="182">
        <f t="shared" si="43"/>
        <v>0</v>
      </c>
      <c r="Y58" s="183">
        <f t="shared" si="43"/>
        <v>0</v>
      </c>
      <c r="Z58" s="179">
        <f t="shared" si="43"/>
        <v>0</v>
      </c>
      <c r="AA58" s="184">
        <f t="shared" si="43"/>
        <v>0</v>
      </c>
      <c r="AB58" s="184">
        <f t="shared" ref="AB58" si="44">AB69+AB78</f>
        <v>0</v>
      </c>
      <c r="AC58" s="184">
        <f t="shared" si="43"/>
        <v>0</v>
      </c>
      <c r="AD58" s="184">
        <f t="shared" si="43"/>
        <v>0</v>
      </c>
      <c r="AE58" s="184"/>
      <c r="AF58" s="447" t="e">
        <f t="shared" si="7"/>
        <v>#DIV/0!</v>
      </c>
      <c r="AG58" s="447" t="e">
        <f t="shared" si="7"/>
        <v>#DIV/0!</v>
      </c>
      <c r="AH58" s="184">
        <f t="shared" si="43"/>
        <v>0</v>
      </c>
      <c r="AI58" s="184">
        <f t="shared" si="43"/>
        <v>0</v>
      </c>
      <c r="AJ58" s="184">
        <f t="shared" si="43"/>
        <v>0</v>
      </c>
      <c r="AK58" s="184">
        <f t="shared" si="43"/>
        <v>0</v>
      </c>
      <c r="AL58" s="184"/>
      <c r="AM58" s="289"/>
      <c r="AN58" s="289"/>
      <c r="AQ58" s="422">
        <f t="shared" si="8"/>
        <v>0</v>
      </c>
    </row>
    <row r="59" spans="1:44" ht="15.75" hidden="1" customHeight="1" outlineLevel="1" x14ac:dyDescent="0.25">
      <c r="A59" s="44" t="s">
        <v>106</v>
      </c>
      <c r="B59" s="4" t="s">
        <v>107</v>
      </c>
      <c r="C59" s="216" t="s">
        <v>17</v>
      </c>
      <c r="D59" s="178">
        <f t="shared" ref="D59:AK59" si="45">D70</f>
        <v>0</v>
      </c>
      <c r="E59" s="179">
        <f t="shared" si="45"/>
        <v>0</v>
      </c>
      <c r="F59" s="180">
        <f t="shared" si="45"/>
        <v>0</v>
      </c>
      <c r="G59" s="181">
        <f t="shared" si="45"/>
        <v>0</v>
      </c>
      <c r="H59" s="179">
        <f t="shared" si="45"/>
        <v>0</v>
      </c>
      <c r="I59" s="182">
        <f t="shared" si="45"/>
        <v>0</v>
      </c>
      <c r="J59" s="183">
        <f t="shared" si="45"/>
        <v>0</v>
      </c>
      <c r="K59" s="179">
        <f t="shared" si="45"/>
        <v>0</v>
      </c>
      <c r="L59" s="182">
        <f t="shared" si="45"/>
        <v>0</v>
      </c>
      <c r="M59" s="183">
        <f t="shared" si="45"/>
        <v>0</v>
      </c>
      <c r="N59" s="179">
        <f t="shared" si="45"/>
        <v>0</v>
      </c>
      <c r="O59" s="184">
        <f t="shared" si="45"/>
        <v>0</v>
      </c>
      <c r="P59" s="178">
        <f t="shared" si="45"/>
        <v>0</v>
      </c>
      <c r="Q59" s="179">
        <f t="shared" si="45"/>
        <v>0</v>
      </c>
      <c r="R59" s="180">
        <f t="shared" si="45"/>
        <v>0</v>
      </c>
      <c r="S59" s="181">
        <f t="shared" si="45"/>
        <v>0</v>
      </c>
      <c r="T59" s="179">
        <f t="shared" si="45"/>
        <v>0</v>
      </c>
      <c r="U59" s="182">
        <f t="shared" si="45"/>
        <v>0</v>
      </c>
      <c r="V59" s="183">
        <f t="shared" si="45"/>
        <v>0</v>
      </c>
      <c r="W59" s="179">
        <f t="shared" si="45"/>
        <v>0</v>
      </c>
      <c r="X59" s="182">
        <f t="shared" si="45"/>
        <v>0</v>
      </c>
      <c r="Y59" s="183">
        <f t="shared" si="45"/>
        <v>0</v>
      </c>
      <c r="Z59" s="179">
        <f t="shared" si="45"/>
        <v>0</v>
      </c>
      <c r="AA59" s="184">
        <f t="shared" si="45"/>
        <v>0</v>
      </c>
      <c r="AB59" s="184">
        <f t="shared" ref="AB59" si="46">AB70</f>
        <v>0</v>
      </c>
      <c r="AC59" s="184">
        <f t="shared" si="45"/>
        <v>0</v>
      </c>
      <c r="AD59" s="184">
        <f t="shared" si="45"/>
        <v>0</v>
      </c>
      <c r="AE59" s="184"/>
      <c r="AF59" s="447" t="e">
        <f t="shared" si="7"/>
        <v>#DIV/0!</v>
      </c>
      <c r="AG59" s="447" t="e">
        <f t="shared" si="7"/>
        <v>#DIV/0!</v>
      </c>
      <c r="AH59" s="184">
        <f t="shared" si="45"/>
        <v>0</v>
      </c>
      <c r="AI59" s="184">
        <f t="shared" si="45"/>
        <v>0</v>
      </c>
      <c r="AJ59" s="184">
        <f t="shared" si="45"/>
        <v>0</v>
      </c>
      <c r="AK59" s="184">
        <f t="shared" si="45"/>
        <v>0</v>
      </c>
      <c r="AL59" s="184"/>
      <c r="AM59" s="289"/>
      <c r="AN59" s="289"/>
      <c r="AQ59" s="422">
        <f t="shared" si="8"/>
        <v>0</v>
      </c>
    </row>
    <row r="60" spans="1:44" ht="15.75" hidden="1" customHeight="1" outlineLevel="1" x14ac:dyDescent="0.25">
      <c r="A60" s="44" t="s">
        <v>108</v>
      </c>
      <c r="B60" s="4" t="s">
        <v>109</v>
      </c>
      <c r="C60" s="216" t="s">
        <v>17</v>
      </c>
      <c r="D60" s="178">
        <f t="shared" ref="D60:AK61" si="47">D71+D79</f>
        <v>0</v>
      </c>
      <c r="E60" s="179">
        <f t="shared" si="47"/>
        <v>0</v>
      </c>
      <c r="F60" s="180">
        <f t="shared" si="47"/>
        <v>0</v>
      </c>
      <c r="G60" s="181">
        <f t="shared" si="47"/>
        <v>0</v>
      </c>
      <c r="H60" s="179">
        <f t="shared" si="47"/>
        <v>0</v>
      </c>
      <c r="I60" s="182">
        <f t="shared" si="47"/>
        <v>0</v>
      </c>
      <c r="J60" s="183">
        <f t="shared" si="47"/>
        <v>0</v>
      </c>
      <c r="K60" s="179">
        <f t="shared" si="47"/>
        <v>0</v>
      </c>
      <c r="L60" s="182">
        <f t="shared" si="47"/>
        <v>0</v>
      </c>
      <c r="M60" s="183">
        <f t="shared" si="47"/>
        <v>0</v>
      </c>
      <c r="N60" s="179">
        <f t="shared" si="47"/>
        <v>0</v>
      </c>
      <c r="O60" s="184">
        <f t="shared" si="47"/>
        <v>0</v>
      </c>
      <c r="P60" s="178">
        <f t="shared" si="47"/>
        <v>0</v>
      </c>
      <c r="Q60" s="179">
        <f t="shared" si="47"/>
        <v>0</v>
      </c>
      <c r="R60" s="180">
        <f t="shared" si="47"/>
        <v>0</v>
      </c>
      <c r="S60" s="181">
        <f t="shared" si="47"/>
        <v>0</v>
      </c>
      <c r="T60" s="179">
        <f t="shared" si="47"/>
        <v>0</v>
      </c>
      <c r="U60" s="182">
        <f t="shared" si="47"/>
        <v>0</v>
      </c>
      <c r="V60" s="183">
        <f t="shared" si="47"/>
        <v>0</v>
      </c>
      <c r="W60" s="179">
        <f t="shared" si="47"/>
        <v>0</v>
      </c>
      <c r="X60" s="182">
        <f t="shared" si="47"/>
        <v>0</v>
      </c>
      <c r="Y60" s="183">
        <f t="shared" si="47"/>
        <v>0</v>
      </c>
      <c r="Z60" s="179">
        <f t="shared" si="47"/>
        <v>0</v>
      </c>
      <c r="AA60" s="184">
        <f t="shared" si="47"/>
        <v>0</v>
      </c>
      <c r="AB60" s="184">
        <f t="shared" ref="AB60" si="48">AB71+AB79</f>
        <v>0</v>
      </c>
      <c r="AC60" s="184">
        <f t="shared" si="47"/>
        <v>0</v>
      </c>
      <c r="AD60" s="184">
        <f t="shared" si="47"/>
        <v>0</v>
      </c>
      <c r="AE60" s="184"/>
      <c r="AF60" s="447" t="e">
        <f t="shared" si="7"/>
        <v>#DIV/0!</v>
      </c>
      <c r="AG60" s="447" t="e">
        <f t="shared" si="7"/>
        <v>#DIV/0!</v>
      </c>
      <c r="AH60" s="184">
        <f t="shared" si="47"/>
        <v>0</v>
      </c>
      <c r="AI60" s="184">
        <f t="shared" si="47"/>
        <v>0</v>
      </c>
      <c r="AJ60" s="184">
        <f t="shared" si="47"/>
        <v>0</v>
      </c>
      <c r="AK60" s="184">
        <f t="shared" si="47"/>
        <v>0</v>
      </c>
      <c r="AL60" s="184"/>
      <c r="AM60" s="289"/>
      <c r="AN60" s="289"/>
      <c r="AQ60" s="422">
        <f t="shared" si="8"/>
        <v>0</v>
      </c>
    </row>
    <row r="61" spans="1:44" ht="15.75" hidden="1" customHeight="1" outlineLevel="1" x14ac:dyDescent="0.25">
      <c r="A61" s="44" t="s">
        <v>110</v>
      </c>
      <c r="B61" s="78" t="s">
        <v>111</v>
      </c>
      <c r="C61" s="216" t="s">
        <v>17</v>
      </c>
      <c r="D61" s="185">
        <f t="shared" si="47"/>
        <v>0</v>
      </c>
      <c r="E61" s="186">
        <f t="shared" si="47"/>
        <v>0</v>
      </c>
      <c r="F61" s="187">
        <f t="shared" si="47"/>
        <v>0</v>
      </c>
      <c r="G61" s="188">
        <f t="shared" si="47"/>
        <v>0</v>
      </c>
      <c r="H61" s="186">
        <f t="shared" si="47"/>
        <v>0</v>
      </c>
      <c r="I61" s="189">
        <f t="shared" si="47"/>
        <v>0</v>
      </c>
      <c r="J61" s="190">
        <f t="shared" si="47"/>
        <v>0</v>
      </c>
      <c r="K61" s="186">
        <f t="shared" si="47"/>
        <v>0</v>
      </c>
      <c r="L61" s="189">
        <f t="shared" si="47"/>
        <v>0</v>
      </c>
      <c r="M61" s="190">
        <f t="shared" si="47"/>
        <v>0</v>
      </c>
      <c r="N61" s="186">
        <f t="shared" si="47"/>
        <v>0</v>
      </c>
      <c r="O61" s="191">
        <f t="shared" si="47"/>
        <v>0</v>
      </c>
      <c r="P61" s="185">
        <f t="shared" si="47"/>
        <v>0</v>
      </c>
      <c r="Q61" s="186">
        <f t="shared" si="47"/>
        <v>0</v>
      </c>
      <c r="R61" s="187">
        <f t="shared" si="47"/>
        <v>0</v>
      </c>
      <c r="S61" s="188">
        <f t="shared" si="47"/>
        <v>0</v>
      </c>
      <c r="T61" s="186">
        <f t="shared" si="47"/>
        <v>0</v>
      </c>
      <c r="U61" s="189">
        <f t="shared" si="47"/>
        <v>0</v>
      </c>
      <c r="V61" s="190">
        <f t="shared" si="47"/>
        <v>0</v>
      </c>
      <c r="W61" s="186">
        <f t="shared" si="47"/>
        <v>0</v>
      </c>
      <c r="X61" s="189">
        <f t="shared" si="47"/>
        <v>0</v>
      </c>
      <c r="Y61" s="190">
        <f t="shared" si="47"/>
        <v>0</v>
      </c>
      <c r="Z61" s="186">
        <f t="shared" si="47"/>
        <v>0</v>
      </c>
      <c r="AA61" s="191">
        <f t="shared" si="47"/>
        <v>0</v>
      </c>
      <c r="AB61" s="191">
        <f t="shared" ref="AB61" si="49">AB72+AB80</f>
        <v>0</v>
      </c>
      <c r="AC61" s="191">
        <f t="shared" si="47"/>
        <v>0</v>
      </c>
      <c r="AD61" s="191">
        <f t="shared" si="47"/>
        <v>0</v>
      </c>
      <c r="AE61" s="191"/>
      <c r="AF61" s="449" t="e">
        <f t="shared" si="7"/>
        <v>#DIV/0!</v>
      </c>
      <c r="AG61" s="449" t="e">
        <f t="shared" si="7"/>
        <v>#DIV/0!</v>
      </c>
      <c r="AH61" s="191">
        <f t="shared" si="47"/>
        <v>0</v>
      </c>
      <c r="AI61" s="191">
        <f t="shared" si="47"/>
        <v>0</v>
      </c>
      <c r="AJ61" s="191">
        <f t="shared" si="47"/>
        <v>0</v>
      </c>
      <c r="AK61" s="191">
        <f t="shared" si="47"/>
        <v>0</v>
      </c>
      <c r="AL61" s="191"/>
      <c r="AM61" s="291"/>
      <c r="AN61" s="291"/>
      <c r="AQ61" s="422">
        <f t="shared" si="8"/>
        <v>0</v>
      </c>
    </row>
    <row r="62" spans="1:44" s="163" customFormat="1" ht="28.5" hidden="1" customHeight="1" outlineLevel="1" x14ac:dyDescent="0.25">
      <c r="A62" s="69" t="s">
        <v>112</v>
      </c>
      <c r="B62" s="85" t="s">
        <v>113</v>
      </c>
      <c r="C62" s="398" t="s">
        <v>17</v>
      </c>
      <c r="D62" s="192">
        <f t="shared" ref="D62:AK62" si="50">D81</f>
        <v>0</v>
      </c>
      <c r="E62" s="193">
        <f t="shared" si="50"/>
        <v>0</v>
      </c>
      <c r="F62" s="194">
        <f t="shared" si="50"/>
        <v>0</v>
      </c>
      <c r="G62" s="195">
        <f t="shared" si="50"/>
        <v>0</v>
      </c>
      <c r="H62" s="193">
        <f t="shared" si="50"/>
        <v>0</v>
      </c>
      <c r="I62" s="196">
        <f t="shared" si="50"/>
        <v>0</v>
      </c>
      <c r="J62" s="197">
        <f t="shared" si="50"/>
        <v>0</v>
      </c>
      <c r="K62" s="193">
        <f t="shared" si="50"/>
        <v>0</v>
      </c>
      <c r="L62" s="196">
        <f t="shared" si="50"/>
        <v>0</v>
      </c>
      <c r="M62" s="197">
        <f t="shared" si="50"/>
        <v>0</v>
      </c>
      <c r="N62" s="193">
        <f t="shared" si="50"/>
        <v>0</v>
      </c>
      <c r="O62" s="198">
        <f t="shared" si="50"/>
        <v>0</v>
      </c>
      <c r="P62" s="192">
        <f t="shared" si="50"/>
        <v>0</v>
      </c>
      <c r="Q62" s="193">
        <f t="shared" si="50"/>
        <v>0</v>
      </c>
      <c r="R62" s="194">
        <f t="shared" si="50"/>
        <v>0</v>
      </c>
      <c r="S62" s="195">
        <f t="shared" si="50"/>
        <v>0</v>
      </c>
      <c r="T62" s="193">
        <f t="shared" si="50"/>
        <v>0</v>
      </c>
      <c r="U62" s="196">
        <f t="shared" si="50"/>
        <v>0</v>
      </c>
      <c r="V62" s="197">
        <f t="shared" si="50"/>
        <v>0</v>
      </c>
      <c r="W62" s="193">
        <f t="shared" si="50"/>
        <v>0</v>
      </c>
      <c r="X62" s="196">
        <f t="shared" si="50"/>
        <v>0</v>
      </c>
      <c r="Y62" s="197">
        <f t="shared" si="50"/>
        <v>0</v>
      </c>
      <c r="Z62" s="193">
        <f t="shared" si="50"/>
        <v>0</v>
      </c>
      <c r="AA62" s="198">
        <f t="shared" si="50"/>
        <v>0</v>
      </c>
      <c r="AB62" s="198">
        <f t="shared" ref="AB62" si="51">AB81</f>
        <v>0</v>
      </c>
      <c r="AC62" s="198">
        <f t="shared" si="50"/>
        <v>0</v>
      </c>
      <c r="AD62" s="198">
        <f t="shared" si="50"/>
        <v>0</v>
      </c>
      <c r="AE62" s="198"/>
      <c r="AF62" s="452" t="e">
        <f t="shared" si="7"/>
        <v>#DIV/0!</v>
      </c>
      <c r="AG62" s="452" t="e">
        <f t="shared" si="7"/>
        <v>#DIV/0!</v>
      </c>
      <c r="AH62" s="198">
        <f t="shared" si="50"/>
        <v>0</v>
      </c>
      <c r="AI62" s="198">
        <f t="shared" si="50"/>
        <v>0</v>
      </c>
      <c r="AJ62" s="198">
        <f t="shared" si="50"/>
        <v>0</v>
      </c>
      <c r="AK62" s="198">
        <f t="shared" si="50"/>
        <v>0</v>
      </c>
      <c r="AL62" s="198"/>
      <c r="AM62" s="294"/>
      <c r="AN62" s="294"/>
      <c r="AO62" s="610"/>
      <c r="AP62" s="610"/>
      <c r="AQ62" s="422">
        <f t="shared" si="8"/>
        <v>0</v>
      </c>
      <c r="AR62" s="1195"/>
    </row>
    <row r="63" spans="1:44" ht="15.75" hidden="1" customHeight="1" outlineLevel="1" x14ac:dyDescent="0.25">
      <c r="A63" s="44" t="s">
        <v>114</v>
      </c>
      <c r="B63" s="4" t="s">
        <v>115</v>
      </c>
      <c r="C63" s="216" t="s">
        <v>17</v>
      </c>
      <c r="D63" s="178">
        <f t="shared" ref="D63:O63" si="52">SUM(D64,D65,D66,D67,D68,D69,D71)</f>
        <v>0</v>
      </c>
      <c r="E63" s="179">
        <f t="shared" si="52"/>
        <v>0</v>
      </c>
      <c r="F63" s="180">
        <f t="shared" si="52"/>
        <v>0</v>
      </c>
      <c r="G63" s="181">
        <f t="shared" si="52"/>
        <v>0</v>
      </c>
      <c r="H63" s="179">
        <f t="shared" si="52"/>
        <v>0</v>
      </c>
      <c r="I63" s="182">
        <f t="shared" si="52"/>
        <v>0</v>
      </c>
      <c r="J63" s="183">
        <f t="shared" si="52"/>
        <v>0</v>
      </c>
      <c r="K63" s="179">
        <f t="shared" si="52"/>
        <v>0</v>
      </c>
      <c r="L63" s="182">
        <f t="shared" si="52"/>
        <v>0</v>
      </c>
      <c r="M63" s="183">
        <f t="shared" si="52"/>
        <v>0</v>
      </c>
      <c r="N63" s="179">
        <f t="shared" si="52"/>
        <v>0</v>
      </c>
      <c r="O63" s="184">
        <f t="shared" si="52"/>
        <v>0</v>
      </c>
      <c r="P63" s="178">
        <f t="shared" ref="P63:AB63" si="53">SUM(P64,P65,P66,P67,P68,P69,P70,P71)</f>
        <v>0</v>
      </c>
      <c r="Q63" s="179">
        <f t="shared" si="53"/>
        <v>0</v>
      </c>
      <c r="R63" s="180">
        <f t="shared" si="53"/>
        <v>0</v>
      </c>
      <c r="S63" s="181">
        <f t="shared" si="53"/>
        <v>0</v>
      </c>
      <c r="T63" s="179">
        <f t="shared" si="53"/>
        <v>0</v>
      </c>
      <c r="U63" s="182">
        <f t="shared" si="53"/>
        <v>0</v>
      </c>
      <c r="V63" s="183">
        <f t="shared" si="53"/>
        <v>0</v>
      </c>
      <c r="W63" s="179">
        <f t="shared" si="53"/>
        <v>0</v>
      </c>
      <c r="X63" s="182">
        <f t="shared" si="53"/>
        <v>0</v>
      </c>
      <c r="Y63" s="183">
        <f t="shared" si="53"/>
        <v>0</v>
      </c>
      <c r="Z63" s="179">
        <f t="shared" si="53"/>
        <v>0</v>
      </c>
      <c r="AA63" s="184">
        <f t="shared" si="53"/>
        <v>0</v>
      </c>
      <c r="AB63" s="184">
        <f t="shared" si="53"/>
        <v>0</v>
      </c>
      <c r="AC63" s="184">
        <f>SUM(AC64,AC65,AC66,AC67,AC68,AC69,AC71)</f>
        <v>0</v>
      </c>
      <c r="AD63" s="184">
        <f>SUM(AD64,AD65,AD66,AD67,AD68,AD69,AD70,AD71)</f>
        <v>0</v>
      </c>
      <c r="AE63" s="184"/>
      <c r="AF63" s="447" t="e">
        <f t="shared" si="7"/>
        <v>#DIV/0!</v>
      </c>
      <c r="AG63" s="447" t="e">
        <f t="shared" si="7"/>
        <v>#DIV/0!</v>
      </c>
      <c r="AH63" s="184">
        <f t="shared" ref="AH63:AK63" si="54">SUM(AH64,AH65,AH66,AH67,AH68,AH69,AH70,AH71)</f>
        <v>0</v>
      </c>
      <c r="AI63" s="184">
        <f t="shared" si="54"/>
        <v>0</v>
      </c>
      <c r="AJ63" s="184">
        <f t="shared" si="54"/>
        <v>0</v>
      </c>
      <c r="AK63" s="184">
        <f t="shared" si="54"/>
        <v>0</v>
      </c>
      <c r="AL63" s="184"/>
      <c r="AM63" s="289"/>
      <c r="AN63" s="289"/>
      <c r="AQ63" s="422">
        <f t="shared" si="8"/>
        <v>0</v>
      </c>
    </row>
    <row r="64" spans="1:44" ht="15.75" hidden="1" customHeight="1" outlineLevel="1" x14ac:dyDescent="0.25">
      <c r="A64" s="52"/>
      <c r="B64" s="53" t="s">
        <v>116</v>
      </c>
      <c r="C64" s="219" t="s">
        <v>24</v>
      </c>
      <c r="D64" s="54"/>
      <c r="E64" s="55"/>
      <c r="F64" s="56"/>
      <c r="G64" s="57"/>
      <c r="H64" s="55"/>
      <c r="I64" s="58"/>
      <c r="J64" s="59"/>
      <c r="K64" s="55"/>
      <c r="L64" s="58"/>
      <c r="M64" s="59"/>
      <c r="N64" s="55"/>
      <c r="O64" s="60"/>
      <c r="P64" s="54"/>
      <c r="Q64" s="55"/>
      <c r="R64" s="56"/>
      <c r="S64" s="57"/>
      <c r="T64" s="55"/>
      <c r="U64" s="58"/>
      <c r="V64" s="59"/>
      <c r="W64" s="55"/>
      <c r="X64" s="58"/>
      <c r="Y64" s="59"/>
      <c r="Z64" s="55"/>
      <c r="AA64" s="60"/>
      <c r="AB64" s="60"/>
      <c r="AC64" s="60">
        <f t="shared" ref="AC64:AC72" si="55">SUM(D64:O64)</f>
        <v>0</v>
      </c>
      <c r="AD64" s="60">
        <f t="shared" ref="AD64:AD72" si="56">SUM(P64:AA64)</f>
        <v>0</v>
      </c>
      <c r="AE64" s="60"/>
      <c r="AF64" s="448" t="e">
        <f t="shared" si="7"/>
        <v>#DIV/0!</v>
      </c>
      <c r="AG64" s="448" t="e">
        <f t="shared" si="7"/>
        <v>#DIV/0!</v>
      </c>
      <c r="AH64" s="60"/>
      <c r="AI64" s="60"/>
      <c r="AJ64" s="60"/>
      <c r="AK64" s="60"/>
      <c r="AL64" s="60"/>
      <c r="AM64" s="290"/>
      <c r="AN64" s="290"/>
      <c r="AQ64" s="422">
        <f t="shared" si="8"/>
        <v>0</v>
      </c>
    </row>
    <row r="65" spans="1:43" ht="15.75" hidden="1" customHeight="1" outlineLevel="1" x14ac:dyDescent="0.25">
      <c r="A65" s="52"/>
      <c r="B65" s="53" t="s">
        <v>117</v>
      </c>
      <c r="C65" s="219" t="s">
        <v>24</v>
      </c>
      <c r="D65" s="54"/>
      <c r="E65" s="55"/>
      <c r="F65" s="56"/>
      <c r="G65" s="57"/>
      <c r="H65" s="55"/>
      <c r="I65" s="58"/>
      <c r="J65" s="59"/>
      <c r="K65" s="55"/>
      <c r="L65" s="58"/>
      <c r="M65" s="59"/>
      <c r="N65" s="55"/>
      <c r="O65" s="60"/>
      <c r="P65" s="54"/>
      <c r="Q65" s="55"/>
      <c r="R65" s="56"/>
      <c r="S65" s="57"/>
      <c r="T65" s="55"/>
      <c r="U65" s="58"/>
      <c r="V65" s="59"/>
      <c r="W65" s="55"/>
      <c r="X65" s="58"/>
      <c r="Y65" s="59"/>
      <c r="Z65" s="55"/>
      <c r="AA65" s="60"/>
      <c r="AB65" s="60"/>
      <c r="AC65" s="60">
        <f t="shared" si="55"/>
        <v>0</v>
      </c>
      <c r="AD65" s="60">
        <f t="shared" si="56"/>
        <v>0</v>
      </c>
      <c r="AE65" s="60"/>
      <c r="AF65" s="448" t="e">
        <f t="shared" si="7"/>
        <v>#DIV/0!</v>
      </c>
      <c r="AG65" s="448" t="e">
        <f t="shared" si="7"/>
        <v>#DIV/0!</v>
      </c>
      <c r="AH65" s="60"/>
      <c r="AI65" s="60"/>
      <c r="AJ65" s="60"/>
      <c r="AK65" s="60"/>
      <c r="AL65" s="60"/>
      <c r="AM65" s="290"/>
      <c r="AN65" s="290"/>
      <c r="AQ65" s="422">
        <f t="shared" si="8"/>
        <v>0</v>
      </c>
    </row>
    <row r="66" spans="1:43" ht="15.75" hidden="1" customHeight="1" outlineLevel="1" x14ac:dyDescent="0.25">
      <c r="A66" s="52"/>
      <c r="B66" s="53" t="s">
        <v>118</v>
      </c>
      <c r="C66" s="219" t="s">
        <v>24</v>
      </c>
      <c r="D66" s="54"/>
      <c r="E66" s="55"/>
      <c r="F66" s="56"/>
      <c r="G66" s="57"/>
      <c r="H66" s="55"/>
      <c r="I66" s="58"/>
      <c r="J66" s="59"/>
      <c r="K66" s="55"/>
      <c r="L66" s="58"/>
      <c r="M66" s="59"/>
      <c r="N66" s="55"/>
      <c r="O66" s="60"/>
      <c r="P66" s="54"/>
      <c r="Q66" s="55"/>
      <c r="R66" s="56"/>
      <c r="S66" s="57"/>
      <c r="T66" s="55"/>
      <c r="U66" s="58"/>
      <c r="V66" s="59"/>
      <c r="W66" s="55"/>
      <c r="X66" s="58"/>
      <c r="Y66" s="59"/>
      <c r="Z66" s="55"/>
      <c r="AA66" s="60"/>
      <c r="AB66" s="60"/>
      <c r="AC66" s="60">
        <f t="shared" si="55"/>
        <v>0</v>
      </c>
      <c r="AD66" s="60">
        <f t="shared" si="56"/>
        <v>0</v>
      </c>
      <c r="AE66" s="60"/>
      <c r="AF66" s="448" t="e">
        <f t="shared" si="7"/>
        <v>#DIV/0!</v>
      </c>
      <c r="AG66" s="448" t="e">
        <f t="shared" si="7"/>
        <v>#DIV/0!</v>
      </c>
      <c r="AH66" s="60"/>
      <c r="AI66" s="60"/>
      <c r="AJ66" s="60"/>
      <c r="AK66" s="60"/>
      <c r="AL66" s="60"/>
      <c r="AM66" s="290"/>
      <c r="AN66" s="290"/>
      <c r="AQ66" s="422">
        <f t="shared" si="8"/>
        <v>0</v>
      </c>
    </row>
    <row r="67" spans="1:43" ht="15.75" hidden="1" customHeight="1" outlineLevel="1" x14ac:dyDescent="0.25">
      <c r="A67" s="52"/>
      <c r="B67" s="53" t="s">
        <v>119</v>
      </c>
      <c r="C67" s="219" t="s">
        <v>24</v>
      </c>
      <c r="D67" s="54"/>
      <c r="E67" s="55"/>
      <c r="F67" s="56"/>
      <c r="G67" s="57"/>
      <c r="H67" s="55"/>
      <c r="I67" s="58"/>
      <c r="J67" s="59"/>
      <c r="K67" s="55"/>
      <c r="L67" s="58"/>
      <c r="M67" s="59"/>
      <c r="N67" s="55"/>
      <c r="O67" s="60"/>
      <c r="P67" s="54"/>
      <c r="Q67" s="55"/>
      <c r="R67" s="56"/>
      <c r="S67" s="57"/>
      <c r="T67" s="55"/>
      <c r="U67" s="58"/>
      <c r="V67" s="59"/>
      <c r="W67" s="55"/>
      <c r="X67" s="58"/>
      <c r="Y67" s="59"/>
      <c r="Z67" s="55"/>
      <c r="AA67" s="60"/>
      <c r="AB67" s="60"/>
      <c r="AC67" s="60">
        <f t="shared" si="55"/>
        <v>0</v>
      </c>
      <c r="AD67" s="60">
        <f t="shared" si="56"/>
        <v>0</v>
      </c>
      <c r="AE67" s="60"/>
      <c r="AF67" s="448" t="e">
        <f t="shared" si="7"/>
        <v>#DIV/0!</v>
      </c>
      <c r="AG67" s="448" t="e">
        <f t="shared" si="7"/>
        <v>#DIV/0!</v>
      </c>
      <c r="AH67" s="60"/>
      <c r="AI67" s="60"/>
      <c r="AJ67" s="60"/>
      <c r="AK67" s="60"/>
      <c r="AL67" s="60"/>
      <c r="AM67" s="290"/>
      <c r="AN67" s="290"/>
      <c r="AQ67" s="422">
        <f t="shared" si="8"/>
        <v>0</v>
      </c>
    </row>
    <row r="68" spans="1:43" ht="15.75" hidden="1" customHeight="1" outlineLevel="1" x14ac:dyDescent="0.25">
      <c r="A68" s="52"/>
      <c r="B68" s="53" t="s">
        <v>120</v>
      </c>
      <c r="C68" s="219" t="s">
        <v>24</v>
      </c>
      <c r="D68" s="54"/>
      <c r="E68" s="55"/>
      <c r="F68" s="56"/>
      <c r="G68" s="57"/>
      <c r="H68" s="55"/>
      <c r="I68" s="58"/>
      <c r="J68" s="59"/>
      <c r="K68" s="55"/>
      <c r="L68" s="58"/>
      <c r="M68" s="59"/>
      <c r="N68" s="55"/>
      <c r="O68" s="60"/>
      <c r="P68" s="54"/>
      <c r="Q68" s="55"/>
      <c r="R68" s="56"/>
      <c r="S68" s="57"/>
      <c r="T68" s="55"/>
      <c r="U68" s="58"/>
      <c r="V68" s="59"/>
      <c r="W68" s="55"/>
      <c r="X68" s="58"/>
      <c r="Y68" s="59"/>
      <c r="Z68" s="55"/>
      <c r="AA68" s="60"/>
      <c r="AB68" s="60"/>
      <c r="AC68" s="60">
        <f t="shared" si="55"/>
        <v>0</v>
      </c>
      <c r="AD68" s="60">
        <f t="shared" si="56"/>
        <v>0</v>
      </c>
      <c r="AE68" s="60"/>
      <c r="AF68" s="448" t="e">
        <f t="shared" si="7"/>
        <v>#DIV/0!</v>
      </c>
      <c r="AG68" s="448" t="e">
        <f t="shared" si="7"/>
        <v>#DIV/0!</v>
      </c>
      <c r="AH68" s="60"/>
      <c r="AI68" s="60"/>
      <c r="AJ68" s="60"/>
      <c r="AK68" s="60"/>
      <c r="AL68" s="60"/>
      <c r="AM68" s="290"/>
      <c r="AN68" s="290"/>
      <c r="AQ68" s="422">
        <f t="shared" si="8"/>
        <v>0</v>
      </c>
    </row>
    <row r="69" spans="1:43" ht="15.75" hidden="1" customHeight="1" outlineLevel="1" x14ac:dyDescent="0.25">
      <c r="A69" s="83"/>
      <c r="B69" s="3" t="s">
        <v>121</v>
      </c>
      <c r="C69" s="219" t="s">
        <v>24</v>
      </c>
      <c r="D69" s="54"/>
      <c r="E69" s="55"/>
      <c r="F69" s="56"/>
      <c r="G69" s="57"/>
      <c r="H69" s="55"/>
      <c r="I69" s="58"/>
      <c r="J69" s="59"/>
      <c r="K69" s="55"/>
      <c r="L69" s="58"/>
      <c r="M69" s="59"/>
      <c r="N69" s="55"/>
      <c r="O69" s="60"/>
      <c r="P69" s="54"/>
      <c r="Q69" s="55"/>
      <c r="R69" s="56"/>
      <c r="S69" s="57"/>
      <c r="T69" s="55"/>
      <c r="U69" s="58"/>
      <c r="V69" s="59"/>
      <c r="W69" s="55"/>
      <c r="X69" s="58"/>
      <c r="Y69" s="59"/>
      <c r="Z69" s="55"/>
      <c r="AA69" s="60"/>
      <c r="AB69" s="60"/>
      <c r="AC69" s="60">
        <f t="shared" si="55"/>
        <v>0</v>
      </c>
      <c r="AD69" s="60">
        <f t="shared" si="56"/>
        <v>0</v>
      </c>
      <c r="AE69" s="60"/>
      <c r="AF69" s="448" t="e">
        <f t="shared" si="7"/>
        <v>#DIV/0!</v>
      </c>
      <c r="AG69" s="448" t="e">
        <f t="shared" si="7"/>
        <v>#DIV/0!</v>
      </c>
      <c r="AH69" s="60"/>
      <c r="AI69" s="60"/>
      <c r="AJ69" s="60"/>
      <c r="AK69" s="60"/>
      <c r="AL69" s="60"/>
      <c r="AM69" s="290"/>
      <c r="AN69" s="290"/>
      <c r="AQ69" s="422">
        <f t="shared" si="8"/>
        <v>0</v>
      </c>
    </row>
    <row r="70" spans="1:43" ht="15.75" hidden="1" customHeight="1" outlineLevel="1" x14ac:dyDescent="0.25">
      <c r="A70" s="83"/>
      <c r="B70" s="3" t="s">
        <v>122</v>
      </c>
      <c r="C70" s="219" t="s">
        <v>24</v>
      </c>
      <c r="D70" s="54"/>
      <c r="E70" s="55"/>
      <c r="F70" s="56"/>
      <c r="G70" s="57"/>
      <c r="H70" s="55"/>
      <c r="I70" s="58"/>
      <c r="J70" s="59"/>
      <c r="K70" s="55"/>
      <c r="L70" s="58"/>
      <c r="M70" s="59"/>
      <c r="N70" s="55"/>
      <c r="O70" s="60"/>
      <c r="P70" s="54"/>
      <c r="Q70" s="55"/>
      <c r="R70" s="56"/>
      <c r="S70" s="57"/>
      <c r="T70" s="55"/>
      <c r="U70" s="58"/>
      <c r="V70" s="59"/>
      <c r="W70" s="55"/>
      <c r="X70" s="58"/>
      <c r="Y70" s="59"/>
      <c r="Z70" s="55"/>
      <c r="AA70" s="60"/>
      <c r="AB70" s="60"/>
      <c r="AC70" s="60">
        <f t="shared" si="55"/>
        <v>0</v>
      </c>
      <c r="AD70" s="60">
        <f t="shared" si="56"/>
        <v>0</v>
      </c>
      <c r="AE70" s="60"/>
      <c r="AF70" s="448" t="e">
        <f t="shared" si="7"/>
        <v>#DIV/0!</v>
      </c>
      <c r="AG70" s="448" t="e">
        <f t="shared" si="7"/>
        <v>#DIV/0!</v>
      </c>
      <c r="AH70" s="60"/>
      <c r="AI70" s="60"/>
      <c r="AJ70" s="60"/>
      <c r="AK70" s="60"/>
      <c r="AL70" s="60"/>
      <c r="AM70" s="290"/>
      <c r="AN70" s="290"/>
      <c r="AQ70" s="422">
        <f t="shared" si="8"/>
        <v>0</v>
      </c>
    </row>
    <row r="71" spans="1:43" ht="15.75" hidden="1" customHeight="1" outlineLevel="1" x14ac:dyDescent="0.25">
      <c r="A71" s="52"/>
      <c r="B71" s="53" t="s">
        <v>123</v>
      </c>
      <c r="C71" s="219" t="s">
        <v>24</v>
      </c>
      <c r="D71" s="54"/>
      <c r="E71" s="55"/>
      <c r="F71" s="56"/>
      <c r="G71" s="57"/>
      <c r="H71" s="55"/>
      <c r="I71" s="58"/>
      <c r="J71" s="59"/>
      <c r="K71" s="55"/>
      <c r="L71" s="58"/>
      <c r="M71" s="59"/>
      <c r="N71" s="55"/>
      <c r="O71" s="60"/>
      <c r="P71" s="54"/>
      <c r="Q71" s="55"/>
      <c r="R71" s="56"/>
      <c r="S71" s="57"/>
      <c r="T71" s="55"/>
      <c r="U71" s="58"/>
      <c r="V71" s="59"/>
      <c r="W71" s="55"/>
      <c r="X71" s="58"/>
      <c r="Y71" s="59"/>
      <c r="Z71" s="55"/>
      <c r="AA71" s="60"/>
      <c r="AB71" s="60"/>
      <c r="AC71" s="60">
        <f t="shared" si="55"/>
        <v>0</v>
      </c>
      <c r="AD71" s="60">
        <f t="shared" si="56"/>
        <v>0</v>
      </c>
      <c r="AE71" s="60"/>
      <c r="AF71" s="448" t="e">
        <f t="shared" si="7"/>
        <v>#DIV/0!</v>
      </c>
      <c r="AG71" s="448" t="e">
        <f t="shared" si="7"/>
        <v>#DIV/0!</v>
      </c>
      <c r="AH71" s="60"/>
      <c r="AI71" s="60"/>
      <c r="AJ71" s="60"/>
      <c r="AK71" s="60"/>
      <c r="AL71" s="60"/>
      <c r="AM71" s="290"/>
      <c r="AN71" s="290"/>
      <c r="AQ71" s="422">
        <f t="shared" si="8"/>
        <v>0</v>
      </c>
    </row>
    <row r="72" spans="1:43" ht="15.75" hidden="1" customHeight="1" outlineLevel="1" x14ac:dyDescent="0.25">
      <c r="A72" s="79"/>
      <c r="B72" s="5" t="s">
        <v>124</v>
      </c>
      <c r="C72" s="219" t="s">
        <v>24</v>
      </c>
      <c r="D72" s="54"/>
      <c r="E72" s="55"/>
      <c r="F72" s="56"/>
      <c r="G72" s="57"/>
      <c r="H72" s="55"/>
      <c r="I72" s="58"/>
      <c r="J72" s="59"/>
      <c r="K72" s="55"/>
      <c r="L72" s="58"/>
      <c r="M72" s="59"/>
      <c r="N72" s="55"/>
      <c r="O72" s="60"/>
      <c r="P72" s="54"/>
      <c r="Q72" s="55"/>
      <c r="R72" s="56"/>
      <c r="S72" s="57"/>
      <c r="T72" s="55"/>
      <c r="U72" s="58"/>
      <c r="V72" s="59"/>
      <c r="W72" s="55"/>
      <c r="X72" s="58"/>
      <c r="Y72" s="59"/>
      <c r="Z72" s="55"/>
      <c r="AA72" s="60"/>
      <c r="AB72" s="60"/>
      <c r="AC72" s="60">
        <f t="shared" si="55"/>
        <v>0</v>
      </c>
      <c r="AD72" s="60">
        <f t="shared" si="56"/>
        <v>0</v>
      </c>
      <c r="AE72" s="60"/>
      <c r="AF72" s="448" t="e">
        <f t="shared" si="7"/>
        <v>#DIV/0!</v>
      </c>
      <c r="AG72" s="448" t="e">
        <f t="shared" si="7"/>
        <v>#DIV/0!</v>
      </c>
      <c r="AH72" s="60"/>
      <c r="AI72" s="60"/>
      <c r="AJ72" s="60"/>
      <c r="AK72" s="60"/>
      <c r="AL72" s="60"/>
      <c r="AM72" s="290"/>
      <c r="AN72" s="290"/>
      <c r="AQ72" s="422">
        <f t="shared" si="8"/>
        <v>0</v>
      </c>
    </row>
    <row r="73" spans="1:43" ht="15.75" hidden="1" customHeight="1" outlineLevel="1" x14ac:dyDescent="0.25">
      <c r="A73" s="44" t="s">
        <v>125</v>
      </c>
      <c r="B73" s="4" t="s">
        <v>126</v>
      </c>
      <c r="C73" s="216" t="s">
        <v>17</v>
      </c>
      <c r="D73" s="178">
        <f t="shared" ref="D73:AK73" si="57">SUM(D74,D75,D76,D77,D78,D79,D81)</f>
        <v>0</v>
      </c>
      <c r="E73" s="179">
        <f t="shared" si="57"/>
        <v>0</v>
      </c>
      <c r="F73" s="180">
        <f t="shared" si="57"/>
        <v>0</v>
      </c>
      <c r="G73" s="181">
        <f t="shared" si="57"/>
        <v>0</v>
      </c>
      <c r="H73" s="179">
        <f t="shared" si="57"/>
        <v>0</v>
      </c>
      <c r="I73" s="182">
        <f t="shared" si="57"/>
        <v>0</v>
      </c>
      <c r="J73" s="183">
        <f t="shared" si="57"/>
        <v>0</v>
      </c>
      <c r="K73" s="179">
        <f t="shared" si="57"/>
        <v>0</v>
      </c>
      <c r="L73" s="182">
        <f t="shared" si="57"/>
        <v>0</v>
      </c>
      <c r="M73" s="183">
        <f t="shared" si="57"/>
        <v>0</v>
      </c>
      <c r="N73" s="179">
        <f t="shared" si="57"/>
        <v>0</v>
      </c>
      <c r="O73" s="184">
        <f t="shared" si="57"/>
        <v>0</v>
      </c>
      <c r="P73" s="178">
        <f t="shared" si="57"/>
        <v>0</v>
      </c>
      <c r="Q73" s="179">
        <f t="shared" si="57"/>
        <v>0</v>
      </c>
      <c r="R73" s="180">
        <f t="shared" si="57"/>
        <v>0</v>
      </c>
      <c r="S73" s="181">
        <f t="shared" si="57"/>
        <v>0</v>
      </c>
      <c r="T73" s="179">
        <f t="shared" si="57"/>
        <v>0</v>
      </c>
      <c r="U73" s="182">
        <f t="shared" si="57"/>
        <v>0</v>
      </c>
      <c r="V73" s="183">
        <f t="shared" si="57"/>
        <v>0</v>
      </c>
      <c r="W73" s="179">
        <f t="shared" si="57"/>
        <v>0</v>
      </c>
      <c r="X73" s="182">
        <f t="shared" si="57"/>
        <v>0</v>
      </c>
      <c r="Y73" s="183">
        <f t="shared" si="57"/>
        <v>0</v>
      </c>
      <c r="Z73" s="179">
        <f t="shared" si="57"/>
        <v>0</v>
      </c>
      <c r="AA73" s="184">
        <f t="shared" si="57"/>
        <v>0</v>
      </c>
      <c r="AB73" s="184">
        <f t="shared" ref="AB73" si="58">SUM(AB74,AB75,AB76,AB77,AB78,AB79,AB81)</f>
        <v>0</v>
      </c>
      <c r="AC73" s="184">
        <f t="shared" si="57"/>
        <v>0</v>
      </c>
      <c r="AD73" s="184">
        <f t="shared" si="57"/>
        <v>0</v>
      </c>
      <c r="AE73" s="184"/>
      <c r="AF73" s="447" t="e">
        <f t="shared" si="7"/>
        <v>#DIV/0!</v>
      </c>
      <c r="AG73" s="447" t="e">
        <f t="shared" si="7"/>
        <v>#DIV/0!</v>
      </c>
      <c r="AH73" s="184">
        <f t="shared" si="57"/>
        <v>0</v>
      </c>
      <c r="AI73" s="184">
        <f t="shared" si="57"/>
        <v>0</v>
      </c>
      <c r="AJ73" s="184">
        <f t="shared" si="57"/>
        <v>0</v>
      </c>
      <c r="AK73" s="184">
        <f t="shared" si="57"/>
        <v>0</v>
      </c>
      <c r="AL73" s="184"/>
      <c r="AM73" s="289"/>
      <c r="AN73" s="289"/>
      <c r="AQ73" s="422">
        <f t="shared" si="8"/>
        <v>0</v>
      </c>
    </row>
    <row r="74" spans="1:43" ht="28.5" hidden="1" customHeight="1" outlineLevel="1" x14ac:dyDescent="0.25">
      <c r="A74" s="52"/>
      <c r="B74" s="53" t="s">
        <v>127</v>
      </c>
      <c r="C74" s="219" t="s">
        <v>24</v>
      </c>
      <c r="D74" s="54"/>
      <c r="E74" s="55"/>
      <c r="F74" s="56"/>
      <c r="G74" s="57"/>
      <c r="H74" s="55"/>
      <c r="I74" s="58"/>
      <c r="J74" s="59"/>
      <c r="K74" s="55"/>
      <c r="L74" s="58"/>
      <c r="M74" s="59"/>
      <c r="N74" s="55"/>
      <c r="O74" s="60"/>
      <c r="P74" s="54"/>
      <c r="Q74" s="55"/>
      <c r="R74" s="56"/>
      <c r="S74" s="57"/>
      <c r="T74" s="55"/>
      <c r="U74" s="58"/>
      <c r="V74" s="59"/>
      <c r="W74" s="55"/>
      <c r="X74" s="58"/>
      <c r="Y74" s="59"/>
      <c r="Z74" s="55"/>
      <c r="AA74" s="60"/>
      <c r="AB74" s="60"/>
      <c r="AC74" s="60">
        <f t="shared" ref="AC74:AC82" si="59">SUM(D74:O74)</f>
        <v>0</v>
      </c>
      <c r="AD74" s="60">
        <f t="shared" ref="AD74:AD82" si="60">SUM(P74:AA74)</f>
        <v>0</v>
      </c>
      <c r="AE74" s="60"/>
      <c r="AF74" s="448" t="e">
        <f t="shared" si="7"/>
        <v>#DIV/0!</v>
      </c>
      <c r="AG74" s="448" t="e">
        <f t="shared" si="7"/>
        <v>#DIV/0!</v>
      </c>
      <c r="AH74" s="60"/>
      <c r="AI74" s="60"/>
      <c r="AJ74" s="60"/>
      <c r="AK74" s="60"/>
      <c r="AL74" s="60"/>
      <c r="AM74" s="290"/>
      <c r="AN74" s="290"/>
      <c r="AQ74" s="422">
        <f t="shared" si="8"/>
        <v>0</v>
      </c>
    </row>
    <row r="75" spans="1:43" ht="15.75" hidden="1" customHeight="1" outlineLevel="1" x14ac:dyDescent="0.25">
      <c r="A75" s="52"/>
      <c r="B75" s="53" t="s">
        <v>117</v>
      </c>
      <c r="C75" s="219" t="s">
        <v>24</v>
      </c>
      <c r="D75" s="54"/>
      <c r="E75" s="55"/>
      <c r="F75" s="56"/>
      <c r="G75" s="57"/>
      <c r="H75" s="55"/>
      <c r="I75" s="58"/>
      <c r="J75" s="59"/>
      <c r="K75" s="55"/>
      <c r="L75" s="58"/>
      <c r="M75" s="59"/>
      <c r="N75" s="55"/>
      <c r="O75" s="60"/>
      <c r="P75" s="54"/>
      <c r="Q75" s="55"/>
      <c r="R75" s="56"/>
      <c r="S75" s="57"/>
      <c r="T75" s="55"/>
      <c r="U75" s="58"/>
      <c r="V75" s="59"/>
      <c r="W75" s="55"/>
      <c r="X75" s="58"/>
      <c r="Y75" s="59"/>
      <c r="Z75" s="55"/>
      <c r="AA75" s="60"/>
      <c r="AB75" s="60"/>
      <c r="AC75" s="60">
        <f t="shared" si="59"/>
        <v>0</v>
      </c>
      <c r="AD75" s="60">
        <f t="shared" si="60"/>
        <v>0</v>
      </c>
      <c r="AE75" s="60"/>
      <c r="AF75" s="448" t="e">
        <f t="shared" si="7"/>
        <v>#DIV/0!</v>
      </c>
      <c r="AG75" s="448" t="e">
        <f t="shared" si="7"/>
        <v>#DIV/0!</v>
      </c>
      <c r="AH75" s="60"/>
      <c r="AI75" s="60"/>
      <c r="AJ75" s="60"/>
      <c r="AK75" s="60"/>
      <c r="AL75" s="60"/>
      <c r="AM75" s="290"/>
      <c r="AN75" s="290"/>
      <c r="AQ75" s="422">
        <f t="shared" si="8"/>
        <v>0</v>
      </c>
    </row>
    <row r="76" spans="1:43" ht="15.75" hidden="1" customHeight="1" outlineLevel="1" x14ac:dyDescent="0.25">
      <c r="A76" s="52"/>
      <c r="B76" s="53" t="s">
        <v>118</v>
      </c>
      <c r="C76" s="219" t="s">
        <v>24</v>
      </c>
      <c r="D76" s="54"/>
      <c r="E76" s="55"/>
      <c r="F76" s="56"/>
      <c r="G76" s="57"/>
      <c r="H76" s="55"/>
      <c r="I76" s="58"/>
      <c r="J76" s="59"/>
      <c r="K76" s="55"/>
      <c r="L76" s="58"/>
      <c r="M76" s="59"/>
      <c r="N76" s="55"/>
      <c r="O76" s="60"/>
      <c r="P76" s="54"/>
      <c r="Q76" s="55"/>
      <c r="R76" s="56"/>
      <c r="S76" s="57"/>
      <c r="T76" s="55"/>
      <c r="U76" s="58"/>
      <c r="V76" s="59"/>
      <c r="W76" s="55"/>
      <c r="X76" s="58"/>
      <c r="Y76" s="59"/>
      <c r="Z76" s="55"/>
      <c r="AA76" s="60"/>
      <c r="AB76" s="60"/>
      <c r="AC76" s="60">
        <f t="shared" si="59"/>
        <v>0</v>
      </c>
      <c r="AD76" s="60">
        <f t="shared" si="60"/>
        <v>0</v>
      </c>
      <c r="AE76" s="60"/>
      <c r="AF76" s="448" t="e">
        <f t="shared" si="7"/>
        <v>#DIV/0!</v>
      </c>
      <c r="AG76" s="448" t="e">
        <f t="shared" si="7"/>
        <v>#DIV/0!</v>
      </c>
      <c r="AH76" s="60"/>
      <c r="AI76" s="60"/>
      <c r="AJ76" s="60"/>
      <c r="AK76" s="60"/>
      <c r="AL76" s="60"/>
      <c r="AM76" s="290"/>
      <c r="AN76" s="290"/>
      <c r="AQ76" s="422">
        <f t="shared" si="8"/>
        <v>0</v>
      </c>
    </row>
    <row r="77" spans="1:43" ht="15.75" hidden="1" customHeight="1" outlineLevel="1" x14ac:dyDescent="0.25">
      <c r="A77" s="52"/>
      <c r="B77" s="53" t="s">
        <v>119</v>
      </c>
      <c r="C77" s="219" t="s">
        <v>24</v>
      </c>
      <c r="D77" s="54"/>
      <c r="E77" s="55"/>
      <c r="F77" s="56"/>
      <c r="G77" s="57"/>
      <c r="H77" s="55"/>
      <c r="I77" s="58"/>
      <c r="J77" s="59"/>
      <c r="K77" s="55"/>
      <c r="L77" s="58"/>
      <c r="M77" s="59"/>
      <c r="N77" s="55"/>
      <c r="O77" s="60"/>
      <c r="P77" s="54"/>
      <c r="Q77" s="55"/>
      <c r="R77" s="56"/>
      <c r="S77" s="57"/>
      <c r="T77" s="55"/>
      <c r="U77" s="58"/>
      <c r="V77" s="59"/>
      <c r="W77" s="55"/>
      <c r="X77" s="58"/>
      <c r="Y77" s="59"/>
      <c r="Z77" s="55"/>
      <c r="AA77" s="60"/>
      <c r="AB77" s="60"/>
      <c r="AC77" s="60">
        <f t="shared" si="59"/>
        <v>0</v>
      </c>
      <c r="AD77" s="60">
        <f t="shared" si="60"/>
        <v>0</v>
      </c>
      <c r="AE77" s="60"/>
      <c r="AF77" s="448" t="e">
        <f t="shared" ref="AF77:AG140" si="61">AD77/AC77</f>
        <v>#DIV/0!</v>
      </c>
      <c r="AG77" s="448" t="e">
        <f t="shared" si="61"/>
        <v>#DIV/0!</v>
      </c>
      <c r="AH77" s="60"/>
      <c r="AI77" s="60"/>
      <c r="AJ77" s="60"/>
      <c r="AK77" s="60"/>
      <c r="AL77" s="60"/>
      <c r="AM77" s="290"/>
      <c r="AN77" s="290"/>
      <c r="AQ77" s="422">
        <f t="shared" ref="AQ77:AQ140" si="62">AE77-AD77</f>
        <v>0</v>
      </c>
    </row>
    <row r="78" spans="1:43" ht="15.75" hidden="1" customHeight="1" outlineLevel="1" x14ac:dyDescent="0.25">
      <c r="A78" s="83"/>
      <c r="B78" s="3" t="s">
        <v>121</v>
      </c>
      <c r="C78" s="219" t="s">
        <v>24</v>
      </c>
      <c r="D78" s="54"/>
      <c r="E78" s="55"/>
      <c r="F78" s="56"/>
      <c r="G78" s="57"/>
      <c r="H78" s="55"/>
      <c r="I78" s="58"/>
      <c r="J78" s="59"/>
      <c r="K78" s="55"/>
      <c r="L78" s="58"/>
      <c r="M78" s="59"/>
      <c r="N78" s="55"/>
      <c r="O78" s="60"/>
      <c r="P78" s="54"/>
      <c r="Q78" s="55"/>
      <c r="R78" s="56"/>
      <c r="S78" s="57"/>
      <c r="T78" s="55"/>
      <c r="U78" s="58"/>
      <c r="V78" s="59"/>
      <c r="W78" s="55"/>
      <c r="X78" s="58"/>
      <c r="Y78" s="59"/>
      <c r="Z78" s="55"/>
      <c r="AA78" s="60"/>
      <c r="AB78" s="60"/>
      <c r="AC78" s="60">
        <f t="shared" si="59"/>
        <v>0</v>
      </c>
      <c r="AD78" s="60">
        <f t="shared" si="60"/>
        <v>0</v>
      </c>
      <c r="AE78" s="60"/>
      <c r="AF78" s="448" t="e">
        <f t="shared" si="61"/>
        <v>#DIV/0!</v>
      </c>
      <c r="AG78" s="448" t="e">
        <f t="shared" si="61"/>
        <v>#DIV/0!</v>
      </c>
      <c r="AH78" s="60"/>
      <c r="AI78" s="60"/>
      <c r="AJ78" s="60"/>
      <c r="AK78" s="60"/>
      <c r="AL78" s="60"/>
      <c r="AM78" s="290"/>
      <c r="AN78" s="290"/>
      <c r="AQ78" s="422">
        <f t="shared" si="62"/>
        <v>0</v>
      </c>
    </row>
    <row r="79" spans="1:43" ht="15.75" hidden="1" customHeight="1" outlineLevel="1" x14ac:dyDescent="0.25">
      <c r="A79" s="52"/>
      <c r="B79" s="53" t="s">
        <v>123</v>
      </c>
      <c r="C79" s="219" t="s">
        <v>24</v>
      </c>
      <c r="D79" s="54"/>
      <c r="E79" s="55"/>
      <c r="F79" s="56"/>
      <c r="G79" s="57"/>
      <c r="H79" s="55"/>
      <c r="I79" s="58"/>
      <c r="J79" s="59"/>
      <c r="K79" s="55"/>
      <c r="L79" s="58"/>
      <c r="M79" s="59"/>
      <c r="N79" s="55"/>
      <c r="O79" s="60"/>
      <c r="P79" s="54"/>
      <c r="Q79" s="55"/>
      <c r="R79" s="56"/>
      <c r="S79" s="57"/>
      <c r="T79" s="55"/>
      <c r="U79" s="58"/>
      <c r="V79" s="59"/>
      <c r="W79" s="55"/>
      <c r="X79" s="58"/>
      <c r="Y79" s="59"/>
      <c r="Z79" s="55"/>
      <c r="AA79" s="60"/>
      <c r="AB79" s="60"/>
      <c r="AC79" s="60">
        <f t="shared" si="59"/>
        <v>0</v>
      </c>
      <c r="AD79" s="60">
        <f t="shared" si="60"/>
        <v>0</v>
      </c>
      <c r="AE79" s="60"/>
      <c r="AF79" s="448" t="e">
        <f t="shared" si="61"/>
        <v>#DIV/0!</v>
      </c>
      <c r="AG79" s="448" t="e">
        <f t="shared" si="61"/>
        <v>#DIV/0!</v>
      </c>
      <c r="AH79" s="60"/>
      <c r="AI79" s="60"/>
      <c r="AJ79" s="60"/>
      <c r="AK79" s="60"/>
      <c r="AL79" s="60"/>
      <c r="AM79" s="290"/>
      <c r="AN79" s="290"/>
      <c r="AQ79" s="422">
        <f t="shared" si="62"/>
        <v>0</v>
      </c>
    </row>
    <row r="80" spans="1:43" ht="15.75" hidden="1" customHeight="1" outlineLevel="1" x14ac:dyDescent="0.25">
      <c r="A80" s="79"/>
      <c r="B80" s="5" t="s">
        <v>124</v>
      </c>
      <c r="C80" s="219" t="s">
        <v>24</v>
      </c>
      <c r="D80" s="54"/>
      <c r="E80" s="55"/>
      <c r="F80" s="56"/>
      <c r="G80" s="57"/>
      <c r="H80" s="55"/>
      <c r="I80" s="58"/>
      <c r="J80" s="59"/>
      <c r="K80" s="55"/>
      <c r="L80" s="58"/>
      <c r="M80" s="59"/>
      <c r="N80" s="55"/>
      <c r="O80" s="60"/>
      <c r="P80" s="54"/>
      <c r="Q80" s="55"/>
      <c r="R80" s="56"/>
      <c r="S80" s="57"/>
      <c r="T80" s="55"/>
      <c r="U80" s="58"/>
      <c r="V80" s="59"/>
      <c r="W80" s="55"/>
      <c r="X80" s="58"/>
      <c r="Y80" s="59"/>
      <c r="Z80" s="55"/>
      <c r="AA80" s="60"/>
      <c r="AB80" s="60"/>
      <c r="AC80" s="60">
        <f t="shared" si="59"/>
        <v>0</v>
      </c>
      <c r="AD80" s="60">
        <f t="shared" si="60"/>
        <v>0</v>
      </c>
      <c r="AE80" s="60"/>
      <c r="AF80" s="448" t="e">
        <f t="shared" si="61"/>
        <v>#DIV/0!</v>
      </c>
      <c r="AG80" s="448" t="e">
        <f t="shared" si="61"/>
        <v>#DIV/0!</v>
      </c>
      <c r="AH80" s="60"/>
      <c r="AI80" s="60"/>
      <c r="AJ80" s="60"/>
      <c r="AK80" s="60"/>
      <c r="AL80" s="60"/>
      <c r="AM80" s="290"/>
      <c r="AN80" s="290"/>
      <c r="AQ80" s="422">
        <f t="shared" si="62"/>
        <v>0</v>
      </c>
    </row>
    <row r="81" spans="1:44" s="163" customFormat="1" ht="28.5" hidden="1" customHeight="1" outlineLevel="1" x14ac:dyDescent="0.25">
      <c r="A81" s="83"/>
      <c r="B81" s="418" t="s">
        <v>128</v>
      </c>
      <c r="C81" s="406" t="s">
        <v>24</v>
      </c>
      <c r="D81" s="410"/>
      <c r="E81" s="411"/>
      <c r="F81" s="412"/>
      <c r="G81" s="413"/>
      <c r="H81" s="411"/>
      <c r="I81" s="414"/>
      <c r="J81" s="415"/>
      <c r="K81" s="411"/>
      <c r="L81" s="414"/>
      <c r="M81" s="415"/>
      <c r="N81" s="411"/>
      <c r="O81" s="416"/>
      <c r="P81" s="410"/>
      <c r="Q81" s="411"/>
      <c r="R81" s="412"/>
      <c r="S81" s="413"/>
      <c r="T81" s="411"/>
      <c r="U81" s="414"/>
      <c r="V81" s="415"/>
      <c r="W81" s="411"/>
      <c r="X81" s="414"/>
      <c r="Y81" s="415"/>
      <c r="Z81" s="411"/>
      <c r="AA81" s="416"/>
      <c r="AB81" s="416"/>
      <c r="AC81" s="416">
        <f t="shared" si="59"/>
        <v>0</v>
      </c>
      <c r="AD81" s="416">
        <f t="shared" si="60"/>
        <v>0</v>
      </c>
      <c r="AE81" s="416"/>
      <c r="AF81" s="453" t="e">
        <f t="shared" si="61"/>
        <v>#DIV/0!</v>
      </c>
      <c r="AG81" s="453" t="e">
        <f t="shared" si="61"/>
        <v>#DIV/0!</v>
      </c>
      <c r="AH81" s="416"/>
      <c r="AI81" s="416"/>
      <c r="AJ81" s="416"/>
      <c r="AK81" s="416"/>
      <c r="AL81" s="416"/>
      <c r="AM81" s="417"/>
      <c r="AN81" s="417"/>
      <c r="AO81" s="610"/>
      <c r="AP81" s="610"/>
      <c r="AQ81" s="422">
        <f t="shared" si="62"/>
        <v>0</v>
      </c>
      <c r="AR81" s="1195"/>
    </row>
    <row r="82" spans="1:44" ht="30" hidden="1" customHeight="1" outlineLevel="1" x14ac:dyDescent="0.25">
      <c r="A82" s="69" t="s">
        <v>129</v>
      </c>
      <c r="B82" s="70" t="s">
        <v>130</v>
      </c>
      <c r="C82" s="219" t="s">
        <v>24</v>
      </c>
      <c r="D82" s="71"/>
      <c r="E82" s="72"/>
      <c r="F82" s="73"/>
      <c r="G82" s="74"/>
      <c r="H82" s="72"/>
      <c r="I82" s="75"/>
      <c r="J82" s="76"/>
      <c r="K82" s="72"/>
      <c r="L82" s="75"/>
      <c r="M82" s="76"/>
      <c r="N82" s="72"/>
      <c r="O82" s="77"/>
      <c r="P82" s="71"/>
      <c r="Q82" s="72"/>
      <c r="R82" s="73"/>
      <c r="S82" s="74"/>
      <c r="T82" s="72"/>
      <c r="U82" s="75"/>
      <c r="V82" s="76"/>
      <c r="W82" s="72"/>
      <c r="X82" s="75"/>
      <c r="Y82" s="76"/>
      <c r="Z82" s="72"/>
      <c r="AA82" s="77"/>
      <c r="AB82" s="77"/>
      <c r="AC82" s="77">
        <f t="shared" si="59"/>
        <v>0</v>
      </c>
      <c r="AD82" s="77">
        <f t="shared" si="60"/>
        <v>0</v>
      </c>
      <c r="AE82" s="77"/>
      <c r="AF82" s="451" t="e">
        <f t="shared" si="61"/>
        <v>#DIV/0!</v>
      </c>
      <c r="AG82" s="451" t="e">
        <f t="shared" si="61"/>
        <v>#DIV/0!</v>
      </c>
      <c r="AH82" s="77"/>
      <c r="AI82" s="77"/>
      <c r="AJ82" s="77"/>
      <c r="AK82" s="77"/>
      <c r="AL82" s="77"/>
      <c r="AM82" s="293"/>
      <c r="AN82" s="293"/>
      <c r="AQ82" s="422">
        <f t="shared" si="62"/>
        <v>0</v>
      </c>
    </row>
    <row r="83" spans="1:44" ht="15.75" hidden="1" customHeight="1" outlineLevel="1" x14ac:dyDescent="0.25">
      <c r="A83" s="69" t="s">
        <v>1066</v>
      </c>
      <c r="B83" s="85" t="s">
        <v>131</v>
      </c>
      <c r="C83" s="216" t="s">
        <v>17</v>
      </c>
      <c r="D83" s="192">
        <f t="shared" ref="D83:AK83" si="63">SUM(D84,D86,D88)</f>
        <v>0</v>
      </c>
      <c r="E83" s="193">
        <f t="shared" si="63"/>
        <v>0</v>
      </c>
      <c r="F83" s="194">
        <f t="shared" si="63"/>
        <v>0</v>
      </c>
      <c r="G83" s="195">
        <f t="shared" si="63"/>
        <v>0</v>
      </c>
      <c r="H83" s="193">
        <f t="shared" si="63"/>
        <v>0</v>
      </c>
      <c r="I83" s="196">
        <f t="shared" si="63"/>
        <v>0</v>
      </c>
      <c r="J83" s="197">
        <f t="shared" si="63"/>
        <v>0</v>
      </c>
      <c r="K83" s="193">
        <f t="shared" si="63"/>
        <v>0</v>
      </c>
      <c r="L83" s="196">
        <f t="shared" si="63"/>
        <v>0</v>
      </c>
      <c r="M83" s="197">
        <f t="shared" si="63"/>
        <v>0</v>
      </c>
      <c r="N83" s="193">
        <f t="shared" si="63"/>
        <v>0</v>
      </c>
      <c r="O83" s="198">
        <f t="shared" si="63"/>
        <v>0</v>
      </c>
      <c r="P83" s="192">
        <f t="shared" si="63"/>
        <v>0</v>
      </c>
      <c r="Q83" s="193">
        <f t="shared" si="63"/>
        <v>0</v>
      </c>
      <c r="R83" s="194">
        <f t="shared" si="63"/>
        <v>0</v>
      </c>
      <c r="S83" s="195">
        <f t="shared" si="63"/>
        <v>0</v>
      </c>
      <c r="T83" s="193">
        <f t="shared" si="63"/>
        <v>0</v>
      </c>
      <c r="U83" s="196">
        <f t="shared" si="63"/>
        <v>0</v>
      </c>
      <c r="V83" s="197">
        <f t="shared" si="63"/>
        <v>0</v>
      </c>
      <c r="W83" s="193">
        <f t="shared" si="63"/>
        <v>0</v>
      </c>
      <c r="X83" s="196">
        <f t="shared" si="63"/>
        <v>0</v>
      </c>
      <c r="Y83" s="197">
        <f t="shared" si="63"/>
        <v>0</v>
      </c>
      <c r="Z83" s="193">
        <f t="shared" si="63"/>
        <v>0</v>
      </c>
      <c r="AA83" s="198">
        <f t="shared" si="63"/>
        <v>0</v>
      </c>
      <c r="AB83" s="198">
        <f t="shared" ref="AB83" si="64">SUM(AB84,AB86,AB88)</f>
        <v>0</v>
      </c>
      <c r="AC83" s="198">
        <f t="shared" si="63"/>
        <v>0</v>
      </c>
      <c r="AD83" s="198">
        <f t="shared" si="63"/>
        <v>0</v>
      </c>
      <c r="AE83" s="198"/>
      <c r="AF83" s="452" t="e">
        <f t="shared" si="61"/>
        <v>#DIV/0!</v>
      </c>
      <c r="AG83" s="452" t="e">
        <f t="shared" si="61"/>
        <v>#DIV/0!</v>
      </c>
      <c r="AH83" s="198">
        <f t="shared" si="63"/>
        <v>0</v>
      </c>
      <c r="AI83" s="198">
        <f t="shared" si="63"/>
        <v>0</v>
      </c>
      <c r="AJ83" s="198">
        <f t="shared" si="63"/>
        <v>0</v>
      </c>
      <c r="AK83" s="198">
        <f t="shared" si="63"/>
        <v>0</v>
      </c>
      <c r="AL83" s="198"/>
      <c r="AM83" s="294"/>
      <c r="AN83" s="294"/>
      <c r="AQ83" s="422">
        <f t="shared" si="62"/>
        <v>0</v>
      </c>
    </row>
    <row r="84" spans="1:44" ht="15.75" hidden="1" customHeight="1" outlineLevel="1" x14ac:dyDescent="0.25">
      <c r="A84" s="86" t="s">
        <v>132</v>
      </c>
      <c r="B84" s="82" t="s">
        <v>133</v>
      </c>
      <c r="C84" s="219" t="s">
        <v>24</v>
      </c>
      <c r="D84" s="62"/>
      <c r="E84" s="63"/>
      <c r="F84" s="64"/>
      <c r="G84" s="65"/>
      <c r="H84" s="63"/>
      <c r="I84" s="66"/>
      <c r="J84" s="67"/>
      <c r="K84" s="63"/>
      <c r="L84" s="66"/>
      <c r="M84" s="67"/>
      <c r="N84" s="63"/>
      <c r="O84" s="68"/>
      <c r="P84" s="62"/>
      <c r="Q84" s="63"/>
      <c r="R84" s="64"/>
      <c r="S84" s="65"/>
      <c r="T84" s="63"/>
      <c r="U84" s="66"/>
      <c r="V84" s="67"/>
      <c r="W84" s="63"/>
      <c r="X84" s="66"/>
      <c r="Y84" s="67"/>
      <c r="Z84" s="63"/>
      <c r="AA84" s="68"/>
      <c r="AB84" s="68"/>
      <c r="AC84" s="68">
        <f>SUM(D84:O84)</f>
        <v>0</v>
      </c>
      <c r="AD84" s="68">
        <f>SUM(P84:AA84)</f>
        <v>0</v>
      </c>
      <c r="AE84" s="68"/>
      <c r="AF84" s="450" t="e">
        <f t="shared" si="61"/>
        <v>#DIV/0!</v>
      </c>
      <c r="AG84" s="450" t="e">
        <f t="shared" si="61"/>
        <v>#DIV/0!</v>
      </c>
      <c r="AH84" s="68"/>
      <c r="AI84" s="68"/>
      <c r="AJ84" s="68"/>
      <c r="AK84" s="68"/>
      <c r="AL84" s="68"/>
      <c r="AM84" s="292"/>
      <c r="AN84" s="292"/>
      <c r="AQ84" s="422">
        <f t="shared" si="62"/>
        <v>0</v>
      </c>
    </row>
    <row r="85" spans="1:44" ht="15.75" hidden="1" customHeight="1" outlineLevel="1" x14ac:dyDescent="0.25">
      <c r="A85" s="87"/>
      <c r="B85" s="88" t="s">
        <v>134</v>
      </c>
      <c r="C85" s="219" t="s">
        <v>24</v>
      </c>
      <c r="D85" s="54"/>
      <c r="E85" s="55"/>
      <c r="F85" s="56"/>
      <c r="G85" s="57"/>
      <c r="H85" s="55"/>
      <c r="I85" s="58"/>
      <c r="J85" s="59"/>
      <c r="K85" s="55"/>
      <c r="L85" s="58"/>
      <c r="M85" s="59"/>
      <c r="N85" s="55"/>
      <c r="O85" s="60"/>
      <c r="P85" s="54"/>
      <c r="Q85" s="55"/>
      <c r="R85" s="56"/>
      <c r="S85" s="57"/>
      <c r="T85" s="55"/>
      <c r="U85" s="58"/>
      <c r="V85" s="59"/>
      <c r="W85" s="55"/>
      <c r="X85" s="58"/>
      <c r="Y85" s="59"/>
      <c r="Z85" s="55"/>
      <c r="AA85" s="60"/>
      <c r="AB85" s="60"/>
      <c r="AC85" s="60">
        <f>SUM(D85:O85)</f>
        <v>0</v>
      </c>
      <c r="AD85" s="60">
        <f>SUM(P85:AA85)</f>
        <v>0</v>
      </c>
      <c r="AE85" s="60"/>
      <c r="AF85" s="448" t="e">
        <f t="shared" si="61"/>
        <v>#DIV/0!</v>
      </c>
      <c r="AG85" s="448" t="e">
        <f t="shared" si="61"/>
        <v>#DIV/0!</v>
      </c>
      <c r="AH85" s="60"/>
      <c r="AI85" s="60"/>
      <c r="AJ85" s="60"/>
      <c r="AK85" s="60"/>
      <c r="AL85" s="60"/>
      <c r="AM85" s="290"/>
      <c r="AN85" s="290"/>
      <c r="AQ85" s="422">
        <f t="shared" si="62"/>
        <v>0</v>
      </c>
    </row>
    <row r="86" spans="1:44" ht="15.75" hidden="1" customHeight="1" outlineLevel="1" x14ac:dyDescent="0.25">
      <c r="A86" s="86" t="s">
        <v>135</v>
      </c>
      <c r="B86" s="82" t="s">
        <v>136</v>
      </c>
      <c r="C86" s="219" t="s">
        <v>24</v>
      </c>
      <c r="D86" s="62"/>
      <c r="E86" s="63"/>
      <c r="F86" s="64"/>
      <c r="G86" s="65"/>
      <c r="H86" s="63"/>
      <c r="I86" s="66"/>
      <c r="J86" s="67"/>
      <c r="K86" s="63"/>
      <c r="L86" s="66"/>
      <c r="M86" s="67"/>
      <c r="N86" s="63"/>
      <c r="O86" s="68"/>
      <c r="P86" s="62"/>
      <c r="Q86" s="63"/>
      <c r="R86" s="64"/>
      <c r="S86" s="65"/>
      <c r="T86" s="63"/>
      <c r="U86" s="66"/>
      <c r="V86" s="67"/>
      <c r="W86" s="63"/>
      <c r="X86" s="66"/>
      <c r="Y86" s="67"/>
      <c r="Z86" s="63"/>
      <c r="AA86" s="68"/>
      <c r="AB86" s="68"/>
      <c r="AC86" s="68">
        <f>SUM(D86:O86)</f>
        <v>0</v>
      </c>
      <c r="AD86" s="68">
        <f>SUM(P86:AA86)</f>
        <v>0</v>
      </c>
      <c r="AE86" s="68"/>
      <c r="AF86" s="450" t="e">
        <f t="shared" si="61"/>
        <v>#DIV/0!</v>
      </c>
      <c r="AG86" s="450" t="e">
        <f t="shared" si="61"/>
        <v>#DIV/0!</v>
      </c>
      <c r="AH86" s="68"/>
      <c r="AI86" s="68"/>
      <c r="AJ86" s="68"/>
      <c r="AK86" s="68"/>
      <c r="AL86" s="68"/>
      <c r="AM86" s="292"/>
      <c r="AN86" s="292"/>
      <c r="AQ86" s="422">
        <f t="shared" si="62"/>
        <v>0</v>
      </c>
    </row>
    <row r="87" spans="1:44" ht="15.75" hidden="1" customHeight="1" outlineLevel="1" x14ac:dyDescent="0.25">
      <c r="A87" s="87"/>
      <c r="B87" s="88" t="s">
        <v>134</v>
      </c>
      <c r="C87" s="219" t="s">
        <v>24</v>
      </c>
      <c r="D87" s="54"/>
      <c r="E87" s="55"/>
      <c r="F87" s="56"/>
      <c r="G87" s="57"/>
      <c r="H87" s="55"/>
      <c r="I87" s="58"/>
      <c r="J87" s="59"/>
      <c r="K87" s="55"/>
      <c r="L87" s="58"/>
      <c r="M87" s="59"/>
      <c r="N87" s="55"/>
      <c r="O87" s="60"/>
      <c r="P87" s="54"/>
      <c r="Q87" s="55"/>
      <c r="R87" s="56"/>
      <c r="S87" s="57"/>
      <c r="T87" s="55"/>
      <c r="U87" s="58"/>
      <c r="V87" s="59"/>
      <c r="W87" s="55"/>
      <c r="X87" s="58"/>
      <c r="Y87" s="59"/>
      <c r="Z87" s="55"/>
      <c r="AA87" s="60"/>
      <c r="AB87" s="60"/>
      <c r="AC87" s="60">
        <f>SUM(D87:O87)</f>
        <v>0</v>
      </c>
      <c r="AD87" s="60">
        <f>SUM(P87:AA87)</f>
        <v>0</v>
      </c>
      <c r="AE87" s="60"/>
      <c r="AF87" s="448" t="e">
        <f t="shared" si="61"/>
        <v>#DIV/0!</v>
      </c>
      <c r="AG87" s="448" t="e">
        <f t="shared" si="61"/>
        <v>#DIV/0!</v>
      </c>
      <c r="AH87" s="60"/>
      <c r="AI87" s="60"/>
      <c r="AJ87" s="60"/>
      <c r="AK87" s="60"/>
      <c r="AL87" s="60"/>
      <c r="AM87" s="290"/>
      <c r="AN87" s="290"/>
      <c r="AQ87" s="422">
        <f t="shared" si="62"/>
        <v>0</v>
      </c>
    </row>
    <row r="88" spans="1:44" ht="15.75" hidden="1" customHeight="1" outlineLevel="1" x14ac:dyDescent="0.25">
      <c r="A88" s="86" t="s">
        <v>137</v>
      </c>
      <c r="B88" s="89" t="s">
        <v>32</v>
      </c>
      <c r="C88" s="219" t="s">
        <v>24</v>
      </c>
      <c r="D88" s="62"/>
      <c r="E88" s="63"/>
      <c r="F88" s="64"/>
      <c r="G88" s="65"/>
      <c r="H88" s="63"/>
      <c r="I88" s="66"/>
      <c r="J88" s="67"/>
      <c r="K88" s="63"/>
      <c r="L88" s="66"/>
      <c r="M88" s="67"/>
      <c r="N88" s="63"/>
      <c r="O88" s="68"/>
      <c r="P88" s="62"/>
      <c r="Q88" s="63"/>
      <c r="R88" s="64"/>
      <c r="S88" s="65"/>
      <c r="T88" s="63"/>
      <c r="U88" s="66"/>
      <c r="V88" s="67"/>
      <c r="W88" s="63"/>
      <c r="X88" s="66"/>
      <c r="Y88" s="67"/>
      <c r="Z88" s="63"/>
      <c r="AA88" s="68"/>
      <c r="AB88" s="68"/>
      <c r="AC88" s="68">
        <f>SUM(D88:O88)</f>
        <v>0</v>
      </c>
      <c r="AD88" s="68">
        <f>SUM(P88:AA88)</f>
        <v>0</v>
      </c>
      <c r="AE88" s="68"/>
      <c r="AF88" s="450" t="e">
        <f t="shared" si="61"/>
        <v>#DIV/0!</v>
      </c>
      <c r="AG88" s="450" t="e">
        <f t="shared" si="61"/>
        <v>#DIV/0!</v>
      </c>
      <c r="AH88" s="68"/>
      <c r="AI88" s="68"/>
      <c r="AJ88" s="68"/>
      <c r="AK88" s="68"/>
      <c r="AL88" s="68"/>
      <c r="AM88" s="292"/>
      <c r="AN88" s="292"/>
      <c r="AQ88" s="422">
        <f t="shared" si="62"/>
        <v>0</v>
      </c>
    </row>
    <row r="89" spans="1:44" ht="15.75" hidden="1" customHeight="1" outlineLevel="1" x14ac:dyDescent="0.25">
      <c r="A89" s="84" t="s">
        <v>138</v>
      </c>
      <c r="B89" s="85" t="s">
        <v>139</v>
      </c>
      <c r="C89" s="216" t="s">
        <v>17</v>
      </c>
      <c r="D89" s="192">
        <f t="shared" ref="D89:O89" si="65">SUM(D90:D94)</f>
        <v>0</v>
      </c>
      <c r="E89" s="193">
        <f t="shared" si="65"/>
        <v>0</v>
      </c>
      <c r="F89" s="194">
        <f t="shared" si="65"/>
        <v>0</v>
      </c>
      <c r="G89" s="195">
        <f t="shared" si="65"/>
        <v>0</v>
      </c>
      <c r="H89" s="193">
        <f t="shared" si="65"/>
        <v>0</v>
      </c>
      <c r="I89" s="196">
        <f t="shared" si="65"/>
        <v>0</v>
      </c>
      <c r="J89" s="197">
        <f t="shared" si="65"/>
        <v>0</v>
      </c>
      <c r="K89" s="193">
        <f t="shared" si="65"/>
        <v>0</v>
      </c>
      <c r="L89" s="196">
        <f t="shared" si="65"/>
        <v>0</v>
      </c>
      <c r="M89" s="197">
        <f t="shared" si="65"/>
        <v>0</v>
      </c>
      <c r="N89" s="193">
        <f t="shared" si="65"/>
        <v>0</v>
      </c>
      <c r="O89" s="198">
        <f t="shared" si="65"/>
        <v>0</v>
      </c>
      <c r="P89" s="192">
        <f t="shared" ref="P89:AK89" si="66">SUM(P90:P94)</f>
        <v>0</v>
      </c>
      <c r="Q89" s="193">
        <f t="shared" si="66"/>
        <v>0</v>
      </c>
      <c r="R89" s="194">
        <f t="shared" si="66"/>
        <v>0</v>
      </c>
      <c r="S89" s="195">
        <f t="shared" si="66"/>
        <v>0</v>
      </c>
      <c r="T89" s="193">
        <f t="shared" si="66"/>
        <v>0</v>
      </c>
      <c r="U89" s="196">
        <f t="shared" si="66"/>
        <v>0</v>
      </c>
      <c r="V89" s="197">
        <f t="shared" si="66"/>
        <v>0</v>
      </c>
      <c r="W89" s="193">
        <f t="shared" si="66"/>
        <v>0</v>
      </c>
      <c r="X89" s="196">
        <f t="shared" si="66"/>
        <v>0</v>
      </c>
      <c r="Y89" s="197">
        <f t="shared" si="66"/>
        <v>0</v>
      </c>
      <c r="Z89" s="193">
        <f t="shared" si="66"/>
        <v>0</v>
      </c>
      <c r="AA89" s="198">
        <f t="shared" si="66"/>
        <v>0</v>
      </c>
      <c r="AB89" s="198">
        <f t="shared" ref="AB89" si="67">SUM(AB90:AB94)</f>
        <v>0</v>
      </c>
      <c r="AC89" s="198">
        <f t="shared" si="66"/>
        <v>0</v>
      </c>
      <c r="AD89" s="198">
        <f t="shared" si="66"/>
        <v>0</v>
      </c>
      <c r="AE89" s="198"/>
      <c r="AF89" s="452" t="e">
        <f t="shared" si="61"/>
        <v>#DIV/0!</v>
      </c>
      <c r="AG89" s="452" t="e">
        <f t="shared" si="61"/>
        <v>#DIV/0!</v>
      </c>
      <c r="AH89" s="198">
        <f t="shared" si="66"/>
        <v>0</v>
      </c>
      <c r="AI89" s="198">
        <f t="shared" si="66"/>
        <v>0</v>
      </c>
      <c r="AJ89" s="198">
        <f t="shared" si="66"/>
        <v>0</v>
      </c>
      <c r="AK89" s="198">
        <f t="shared" si="66"/>
        <v>0</v>
      </c>
      <c r="AL89" s="198"/>
      <c r="AM89" s="294"/>
      <c r="AN89" s="294"/>
      <c r="AQ89" s="422">
        <f t="shared" si="62"/>
        <v>0</v>
      </c>
    </row>
    <row r="90" spans="1:44" ht="15.75" hidden="1" customHeight="1" outlineLevel="1" x14ac:dyDescent="0.25">
      <c r="A90" s="44" t="s">
        <v>140</v>
      </c>
      <c r="B90" s="82" t="s">
        <v>141</v>
      </c>
      <c r="C90" s="219" t="s">
        <v>24</v>
      </c>
      <c r="D90" s="62"/>
      <c r="E90" s="63"/>
      <c r="F90" s="64"/>
      <c r="G90" s="65"/>
      <c r="H90" s="63"/>
      <c r="I90" s="66"/>
      <c r="J90" s="67"/>
      <c r="K90" s="63"/>
      <c r="L90" s="66"/>
      <c r="M90" s="67"/>
      <c r="N90" s="63"/>
      <c r="O90" s="68"/>
      <c r="P90" s="62"/>
      <c r="Q90" s="63"/>
      <c r="R90" s="64"/>
      <c r="S90" s="65"/>
      <c r="T90" s="63"/>
      <c r="U90" s="66"/>
      <c r="V90" s="67"/>
      <c r="W90" s="63"/>
      <c r="X90" s="66"/>
      <c r="Y90" s="67"/>
      <c r="Z90" s="63"/>
      <c r="AA90" s="68"/>
      <c r="AB90" s="68"/>
      <c r="AC90" s="68">
        <f>SUM(D90:O90)</f>
        <v>0</v>
      </c>
      <c r="AD90" s="68">
        <f>SUM(P90:AA90)</f>
        <v>0</v>
      </c>
      <c r="AE90" s="68"/>
      <c r="AF90" s="450" t="e">
        <f t="shared" si="61"/>
        <v>#DIV/0!</v>
      </c>
      <c r="AG90" s="450" t="e">
        <f t="shared" si="61"/>
        <v>#DIV/0!</v>
      </c>
      <c r="AH90" s="68"/>
      <c r="AI90" s="68"/>
      <c r="AJ90" s="68"/>
      <c r="AK90" s="68"/>
      <c r="AL90" s="68"/>
      <c r="AM90" s="292"/>
      <c r="AN90" s="292"/>
      <c r="AQ90" s="422">
        <f t="shared" si="62"/>
        <v>0</v>
      </c>
    </row>
    <row r="91" spans="1:44" ht="15.75" hidden="1" customHeight="1" outlineLevel="1" x14ac:dyDescent="0.25">
      <c r="A91" s="44" t="s">
        <v>142</v>
      </c>
      <c r="B91" s="82" t="s">
        <v>143</v>
      </c>
      <c r="C91" s="219" t="s">
        <v>24</v>
      </c>
      <c r="D91" s="62"/>
      <c r="E91" s="63"/>
      <c r="F91" s="64"/>
      <c r="G91" s="65"/>
      <c r="H91" s="63"/>
      <c r="I91" s="66"/>
      <c r="J91" s="67"/>
      <c r="K91" s="63"/>
      <c r="L91" s="66"/>
      <c r="M91" s="67"/>
      <c r="N91" s="63"/>
      <c r="O91" s="68"/>
      <c r="P91" s="62"/>
      <c r="Q91" s="63"/>
      <c r="R91" s="64"/>
      <c r="S91" s="65"/>
      <c r="T91" s="63"/>
      <c r="U91" s="66"/>
      <c r="V91" s="67"/>
      <c r="W91" s="63"/>
      <c r="X91" s="66"/>
      <c r="Y91" s="67"/>
      <c r="Z91" s="63"/>
      <c r="AA91" s="68"/>
      <c r="AB91" s="68"/>
      <c r="AC91" s="68">
        <f>SUM(D91:O91)</f>
        <v>0</v>
      </c>
      <c r="AD91" s="68">
        <f>SUM(P91:AA91)</f>
        <v>0</v>
      </c>
      <c r="AE91" s="68"/>
      <c r="AF91" s="450" t="e">
        <f t="shared" si="61"/>
        <v>#DIV/0!</v>
      </c>
      <c r="AG91" s="450" t="e">
        <f t="shared" si="61"/>
        <v>#DIV/0!</v>
      </c>
      <c r="AH91" s="68"/>
      <c r="AI91" s="68"/>
      <c r="AJ91" s="68"/>
      <c r="AK91" s="68"/>
      <c r="AL91" s="68"/>
      <c r="AM91" s="292"/>
      <c r="AN91" s="292"/>
      <c r="AQ91" s="422">
        <f t="shared" si="62"/>
        <v>0</v>
      </c>
    </row>
    <row r="92" spans="1:44" ht="15.75" hidden="1" customHeight="1" outlineLevel="1" x14ac:dyDescent="0.25">
      <c r="A92" s="44" t="s">
        <v>144</v>
      </c>
      <c r="B92" s="82" t="s">
        <v>145</v>
      </c>
      <c r="C92" s="219" t="s">
        <v>24</v>
      </c>
      <c r="D92" s="62"/>
      <c r="E92" s="63"/>
      <c r="F92" s="64"/>
      <c r="G92" s="65"/>
      <c r="H92" s="63"/>
      <c r="I92" s="66"/>
      <c r="J92" s="67"/>
      <c r="K92" s="63"/>
      <c r="L92" s="66"/>
      <c r="M92" s="67"/>
      <c r="N92" s="63"/>
      <c r="O92" s="68"/>
      <c r="P92" s="62"/>
      <c r="Q92" s="63"/>
      <c r="R92" s="64"/>
      <c r="S92" s="65"/>
      <c r="T92" s="63"/>
      <c r="U92" s="66"/>
      <c r="V92" s="67"/>
      <c r="W92" s="63"/>
      <c r="X92" s="66"/>
      <c r="Y92" s="67"/>
      <c r="Z92" s="63"/>
      <c r="AA92" s="68"/>
      <c r="AB92" s="68"/>
      <c r="AC92" s="68">
        <f>SUM(D92:O92)</f>
        <v>0</v>
      </c>
      <c r="AD92" s="68">
        <f>SUM(P92:AA92)</f>
        <v>0</v>
      </c>
      <c r="AE92" s="68"/>
      <c r="AF92" s="450" t="e">
        <f t="shared" si="61"/>
        <v>#DIV/0!</v>
      </c>
      <c r="AG92" s="450" t="e">
        <f t="shared" si="61"/>
        <v>#DIV/0!</v>
      </c>
      <c r="AH92" s="68"/>
      <c r="AI92" s="68"/>
      <c r="AJ92" s="68"/>
      <c r="AK92" s="68"/>
      <c r="AL92" s="68"/>
      <c r="AM92" s="292"/>
      <c r="AN92" s="292"/>
      <c r="AQ92" s="422">
        <f t="shared" si="62"/>
        <v>0</v>
      </c>
    </row>
    <row r="93" spans="1:44" ht="15.75" hidden="1" customHeight="1" outlineLevel="1" x14ac:dyDescent="0.25">
      <c r="A93" s="44" t="s">
        <v>146</v>
      </c>
      <c r="B93" s="82" t="s">
        <v>147</v>
      </c>
      <c r="C93" s="219" t="s">
        <v>24</v>
      </c>
      <c r="D93" s="62"/>
      <c r="E93" s="63"/>
      <c r="F93" s="64"/>
      <c r="G93" s="65"/>
      <c r="H93" s="63"/>
      <c r="I93" s="66"/>
      <c r="J93" s="67"/>
      <c r="K93" s="63"/>
      <c r="L93" s="66"/>
      <c r="M93" s="67"/>
      <c r="N93" s="63"/>
      <c r="O93" s="68"/>
      <c r="P93" s="62"/>
      <c r="Q93" s="63"/>
      <c r="R93" s="64"/>
      <c r="S93" s="65"/>
      <c r="T93" s="63"/>
      <c r="U93" s="66"/>
      <c r="V93" s="67"/>
      <c r="W93" s="63"/>
      <c r="X93" s="66"/>
      <c r="Y93" s="67"/>
      <c r="Z93" s="63"/>
      <c r="AA93" s="68"/>
      <c r="AB93" s="68"/>
      <c r="AC93" s="68">
        <f>SUM(D93:O93)</f>
        <v>0</v>
      </c>
      <c r="AD93" s="68">
        <f>SUM(P93:AA93)</f>
        <v>0</v>
      </c>
      <c r="AE93" s="68"/>
      <c r="AF93" s="450" t="e">
        <f t="shared" si="61"/>
        <v>#DIV/0!</v>
      </c>
      <c r="AG93" s="450" t="e">
        <f t="shared" si="61"/>
        <v>#DIV/0!</v>
      </c>
      <c r="AH93" s="68"/>
      <c r="AI93" s="68"/>
      <c r="AJ93" s="68"/>
      <c r="AK93" s="68"/>
      <c r="AL93" s="68"/>
      <c r="AM93" s="292"/>
      <c r="AN93" s="292"/>
      <c r="AQ93" s="422">
        <f t="shared" si="62"/>
        <v>0</v>
      </c>
    </row>
    <row r="94" spans="1:44" ht="15.75" hidden="1" customHeight="1" outlineLevel="1" x14ac:dyDescent="0.25">
      <c r="A94" s="86" t="s">
        <v>148</v>
      </c>
      <c r="B94" s="82" t="s">
        <v>32</v>
      </c>
      <c r="C94" s="219" t="s">
        <v>24</v>
      </c>
      <c r="D94" s="62"/>
      <c r="E94" s="63"/>
      <c r="F94" s="64"/>
      <c r="G94" s="65"/>
      <c r="H94" s="63"/>
      <c r="I94" s="66"/>
      <c r="J94" s="67"/>
      <c r="K94" s="63"/>
      <c r="L94" s="66"/>
      <c r="M94" s="67"/>
      <c r="N94" s="63"/>
      <c r="O94" s="68"/>
      <c r="P94" s="62"/>
      <c r="Q94" s="63"/>
      <c r="R94" s="64"/>
      <c r="S94" s="65"/>
      <c r="T94" s="63"/>
      <c r="U94" s="66"/>
      <c r="V94" s="67"/>
      <c r="W94" s="63"/>
      <c r="X94" s="66"/>
      <c r="Y94" s="67"/>
      <c r="Z94" s="63"/>
      <c r="AA94" s="68"/>
      <c r="AB94" s="68"/>
      <c r="AC94" s="68">
        <f>SUM(D94:O94)</f>
        <v>0</v>
      </c>
      <c r="AD94" s="68">
        <f>SUM(P94:AA94)</f>
        <v>0</v>
      </c>
      <c r="AE94" s="68"/>
      <c r="AF94" s="450" t="e">
        <f t="shared" si="61"/>
        <v>#DIV/0!</v>
      </c>
      <c r="AG94" s="450" t="e">
        <f t="shared" si="61"/>
        <v>#DIV/0!</v>
      </c>
      <c r="AH94" s="68"/>
      <c r="AI94" s="68"/>
      <c r="AJ94" s="68"/>
      <c r="AK94" s="68"/>
      <c r="AL94" s="68"/>
      <c r="AM94" s="292"/>
      <c r="AN94" s="292"/>
      <c r="AQ94" s="422">
        <f t="shared" si="62"/>
        <v>0</v>
      </c>
    </row>
    <row r="95" spans="1:44" ht="15.75" hidden="1" customHeight="1" outlineLevel="1" x14ac:dyDescent="0.25">
      <c r="A95" s="69" t="s">
        <v>149</v>
      </c>
      <c r="B95" s="70" t="s">
        <v>150</v>
      </c>
      <c r="C95" s="216" t="s">
        <v>17</v>
      </c>
      <c r="D95" s="192">
        <f t="shared" ref="D95:AK95" si="68">SUM(D96,D97,D98,D99,D100,D104,D105,D106,D107,D108,D113)</f>
        <v>0</v>
      </c>
      <c r="E95" s="193">
        <f t="shared" si="68"/>
        <v>0</v>
      </c>
      <c r="F95" s="194">
        <f t="shared" si="68"/>
        <v>0</v>
      </c>
      <c r="G95" s="195">
        <f t="shared" si="68"/>
        <v>0</v>
      </c>
      <c r="H95" s="193">
        <f t="shared" si="68"/>
        <v>0</v>
      </c>
      <c r="I95" s="196">
        <f t="shared" si="68"/>
        <v>0</v>
      </c>
      <c r="J95" s="197">
        <f t="shared" si="68"/>
        <v>0</v>
      </c>
      <c r="K95" s="193">
        <f t="shared" si="68"/>
        <v>0</v>
      </c>
      <c r="L95" s="196">
        <f t="shared" si="68"/>
        <v>0</v>
      </c>
      <c r="M95" s="197">
        <f t="shared" si="68"/>
        <v>0</v>
      </c>
      <c r="N95" s="193">
        <f t="shared" si="68"/>
        <v>0</v>
      </c>
      <c r="O95" s="198">
        <f t="shared" si="68"/>
        <v>0</v>
      </c>
      <c r="P95" s="192">
        <f t="shared" si="68"/>
        <v>0</v>
      </c>
      <c r="Q95" s="193">
        <f t="shared" si="68"/>
        <v>0</v>
      </c>
      <c r="R95" s="194">
        <f t="shared" si="68"/>
        <v>0</v>
      </c>
      <c r="S95" s="195">
        <f t="shared" si="68"/>
        <v>0</v>
      </c>
      <c r="T95" s="193">
        <f t="shared" si="68"/>
        <v>0</v>
      </c>
      <c r="U95" s="196">
        <f t="shared" si="68"/>
        <v>0</v>
      </c>
      <c r="V95" s="197">
        <f t="shared" si="68"/>
        <v>0</v>
      </c>
      <c r="W95" s="193">
        <f t="shared" si="68"/>
        <v>0</v>
      </c>
      <c r="X95" s="196">
        <f t="shared" si="68"/>
        <v>0</v>
      </c>
      <c r="Y95" s="197">
        <f t="shared" si="68"/>
        <v>0</v>
      </c>
      <c r="Z95" s="193">
        <f t="shared" si="68"/>
        <v>0</v>
      </c>
      <c r="AA95" s="198">
        <f t="shared" si="68"/>
        <v>0</v>
      </c>
      <c r="AB95" s="198">
        <f t="shared" ref="AB95" si="69">SUM(AB96,AB97,AB98,AB99,AB100,AB104,AB105,AB106,AB107,AB108,AB113)</f>
        <v>0</v>
      </c>
      <c r="AC95" s="198">
        <f t="shared" si="68"/>
        <v>0</v>
      </c>
      <c r="AD95" s="198">
        <f t="shared" si="68"/>
        <v>0</v>
      </c>
      <c r="AE95" s="198"/>
      <c r="AF95" s="452" t="e">
        <f t="shared" si="61"/>
        <v>#DIV/0!</v>
      </c>
      <c r="AG95" s="452" t="e">
        <f t="shared" si="61"/>
        <v>#DIV/0!</v>
      </c>
      <c r="AH95" s="198">
        <f t="shared" si="68"/>
        <v>0</v>
      </c>
      <c r="AI95" s="198">
        <f t="shared" si="68"/>
        <v>0</v>
      </c>
      <c r="AJ95" s="198">
        <f t="shared" si="68"/>
        <v>0</v>
      </c>
      <c r="AK95" s="198">
        <f t="shared" si="68"/>
        <v>0</v>
      </c>
      <c r="AL95" s="198"/>
      <c r="AM95" s="294"/>
      <c r="AN95" s="294"/>
      <c r="AQ95" s="422">
        <f t="shared" si="62"/>
        <v>0</v>
      </c>
    </row>
    <row r="96" spans="1:44" ht="15.75" hidden="1" customHeight="1" outlineLevel="1" x14ac:dyDescent="0.25">
      <c r="A96" s="44" t="s">
        <v>151</v>
      </c>
      <c r="B96" s="4" t="s">
        <v>152</v>
      </c>
      <c r="C96" s="219" t="s">
        <v>24</v>
      </c>
      <c r="D96" s="62"/>
      <c r="E96" s="63"/>
      <c r="F96" s="64"/>
      <c r="G96" s="65"/>
      <c r="H96" s="63"/>
      <c r="I96" s="66"/>
      <c r="J96" s="67"/>
      <c r="K96" s="63"/>
      <c r="L96" s="66"/>
      <c r="M96" s="67"/>
      <c r="N96" s="63"/>
      <c r="O96" s="68"/>
      <c r="P96" s="62"/>
      <c r="Q96" s="63"/>
      <c r="R96" s="64"/>
      <c r="S96" s="65"/>
      <c r="T96" s="63"/>
      <c r="U96" s="66"/>
      <c r="V96" s="67"/>
      <c r="W96" s="63"/>
      <c r="X96" s="66"/>
      <c r="Y96" s="67"/>
      <c r="Z96" s="63"/>
      <c r="AA96" s="68"/>
      <c r="AB96" s="68"/>
      <c r="AC96" s="68">
        <f>SUM(D96:O96)</f>
        <v>0</v>
      </c>
      <c r="AD96" s="68">
        <f>SUM(P96:AA96)</f>
        <v>0</v>
      </c>
      <c r="AE96" s="68"/>
      <c r="AF96" s="450" t="e">
        <f t="shared" si="61"/>
        <v>#DIV/0!</v>
      </c>
      <c r="AG96" s="450" t="e">
        <f t="shared" si="61"/>
        <v>#DIV/0!</v>
      </c>
      <c r="AH96" s="68"/>
      <c r="AI96" s="68"/>
      <c r="AJ96" s="68"/>
      <c r="AK96" s="68"/>
      <c r="AL96" s="68"/>
      <c r="AM96" s="292"/>
      <c r="AN96" s="292"/>
      <c r="AQ96" s="422">
        <f t="shared" si="62"/>
        <v>0</v>
      </c>
    </row>
    <row r="97" spans="1:43" ht="15.75" hidden="1" customHeight="1" outlineLevel="1" x14ac:dyDescent="0.25">
      <c r="A97" s="44" t="s">
        <v>153</v>
      </c>
      <c r="B97" s="4" t="s">
        <v>154</v>
      </c>
      <c r="C97" s="219" t="s">
        <v>24</v>
      </c>
      <c r="D97" s="62"/>
      <c r="E97" s="63"/>
      <c r="F97" s="64"/>
      <c r="G97" s="65"/>
      <c r="H97" s="63"/>
      <c r="I97" s="66"/>
      <c r="J97" s="67"/>
      <c r="K97" s="63"/>
      <c r="L97" s="66"/>
      <c r="M97" s="67"/>
      <c r="N97" s="63"/>
      <c r="O97" s="68"/>
      <c r="P97" s="62"/>
      <c r="Q97" s="63"/>
      <c r="R97" s="64"/>
      <c r="S97" s="65"/>
      <c r="T97" s="63"/>
      <c r="U97" s="66"/>
      <c r="V97" s="67"/>
      <c r="W97" s="63"/>
      <c r="X97" s="66"/>
      <c r="Y97" s="67"/>
      <c r="Z97" s="63"/>
      <c r="AA97" s="68"/>
      <c r="AB97" s="68"/>
      <c r="AC97" s="68">
        <f>SUM(D97:O97)</f>
        <v>0</v>
      </c>
      <c r="AD97" s="68">
        <f>SUM(P97:AA97)</f>
        <v>0</v>
      </c>
      <c r="AE97" s="68"/>
      <c r="AF97" s="450" t="e">
        <f t="shared" si="61"/>
        <v>#DIV/0!</v>
      </c>
      <c r="AG97" s="450" t="e">
        <f t="shared" si="61"/>
        <v>#DIV/0!</v>
      </c>
      <c r="AH97" s="68"/>
      <c r="AI97" s="68"/>
      <c r="AJ97" s="68"/>
      <c r="AK97" s="68"/>
      <c r="AL97" s="68"/>
      <c r="AM97" s="292"/>
      <c r="AN97" s="292"/>
      <c r="AQ97" s="422">
        <f t="shared" si="62"/>
        <v>0</v>
      </c>
    </row>
    <row r="98" spans="1:43" ht="15.75" hidden="1" customHeight="1" outlineLevel="1" x14ac:dyDescent="0.25">
      <c r="A98" s="44" t="s">
        <v>155</v>
      </c>
      <c r="B98" s="4" t="s">
        <v>156</v>
      </c>
      <c r="C98" s="219" t="s">
        <v>24</v>
      </c>
      <c r="D98" s="62"/>
      <c r="E98" s="63"/>
      <c r="F98" s="64"/>
      <c r="G98" s="65"/>
      <c r="H98" s="63"/>
      <c r="I98" s="66"/>
      <c r="J98" s="67"/>
      <c r="K98" s="63"/>
      <c r="L98" s="66"/>
      <c r="M98" s="67"/>
      <c r="N98" s="63"/>
      <c r="O98" s="68"/>
      <c r="P98" s="62"/>
      <c r="Q98" s="63"/>
      <c r="R98" s="64"/>
      <c r="S98" s="65"/>
      <c r="T98" s="63"/>
      <c r="U98" s="66"/>
      <c r="V98" s="67"/>
      <c r="W98" s="63"/>
      <c r="X98" s="66"/>
      <c r="Y98" s="67"/>
      <c r="Z98" s="63"/>
      <c r="AA98" s="68"/>
      <c r="AB98" s="68"/>
      <c r="AC98" s="68">
        <f>SUM(D98:O98)</f>
        <v>0</v>
      </c>
      <c r="AD98" s="68">
        <f>SUM(P98:AA98)</f>
        <v>0</v>
      </c>
      <c r="AE98" s="68"/>
      <c r="AF98" s="450" t="e">
        <f t="shared" si="61"/>
        <v>#DIV/0!</v>
      </c>
      <c r="AG98" s="450" t="e">
        <f t="shared" si="61"/>
        <v>#DIV/0!</v>
      </c>
      <c r="AH98" s="68"/>
      <c r="AI98" s="68"/>
      <c r="AJ98" s="68"/>
      <c r="AK98" s="68"/>
      <c r="AL98" s="68"/>
      <c r="AM98" s="292"/>
      <c r="AN98" s="292"/>
      <c r="AQ98" s="422">
        <f t="shared" si="62"/>
        <v>0</v>
      </c>
    </row>
    <row r="99" spans="1:43" ht="15.75" hidden="1" customHeight="1" outlineLevel="1" x14ac:dyDescent="0.25">
      <c r="A99" s="86" t="s">
        <v>157</v>
      </c>
      <c r="B99" s="82" t="s">
        <v>158</v>
      </c>
      <c r="C99" s="219" t="s">
        <v>24</v>
      </c>
      <c r="D99" s="62"/>
      <c r="E99" s="63"/>
      <c r="F99" s="64"/>
      <c r="G99" s="65"/>
      <c r="H99" s="63"/>
      <c r="I99" s="66"/>
      <c r="J99" s="67"/>
      <c r="K99" s="63"/>
      <c r="L99" s="66"/>
      <c r="M99" s="67"/>
      <c r="N99" s="63"/>
      <c r="O99" s="68"/>
      <c r="P99" s="62"/>
      <c r="Q99" s="63"/>
      <c r="R99" s="64"/>
      <c r="S99" s="65"/>
      <c r="T99" s="63"/>
      <c r="U99" s="66"/>
      <c r="V99" s="67"/>
      <c r="W99" s="63"/>
      <c r="X99" s="66"/>
      <c r="Y99" s="67"/>
      <c r="Z99" s="63"/>
      <c r="AA99" s="68"/>
      <c r="AB99" s="68"/>
      <c r="AC99" s="68">
        <f>SUM(D99:O99)</f>
        <v>0</v>
      </c>
      <c r="AD99" s="68">
        <f>SUM(P99:AA99)</f>
        <v>0</v>
      </c>
      <c r="AE99" s="68"/>
      <c r="AF99" s="450" t="e">
        <f t="shared" si="61"/>
        <v>#DIV/0!</v>
      </c>
      <c r="AG99" s="450" t="e">
        <f t="shared" si="61"/>
        <v>#DIV/0!</v>
      </c>
      <c r="AH99" s="68"/>
      <c r="AI99" s="68"/>
      <c r="AJ99" s="68"/>
      <c r="AK99" s="68"/>
      <c r="AL99" s="68"/>
      <c r="AM99" s="292"/>
      <c r="AN99" s="292"/>
      <c r="AQ99" s="422">
        <f t="shared" si="62"/>
        <v>0</v>
      </c>
    </row>
    <row r="100" spans="1:43" ht="15.75" hidden="1" customHeight="1" outlineLevel="1" x14ac:dyDescent="0.25">
      <c r="A100" s="86" t="s">
        <v>159</v>
      </c>
      <c r="B100" s="82" t="s">
        <v>160</v>
      </c>
      <c r="C100" s="216" t="s">
        <v>17</v>
      </c>
      <c r="D100" s="178">
        <f t="shared" ref="D100:AK100" si="70">SUM(D101,D102,D103)</f>
        <v>0</v>
      </c>
      <c r="E100" s="179">
        <f t="shared" si="70"/>
        <v>0</v>
      </c>
      <c r="F100" s="180">
        <f t="shared" si="70"/>
        <v>0</v>
      </c>
      <c r="G100" s="181">
        <f t="shared" si="70"/>
        <v>0</v>
      </c>
      <c r="H100" s="179">
        <f t="shared" si="70"/>
        <v>0</v>
      </c>
      <c r="I100" s="182">
        <f t="shared" si="70"/>
        <v>0</v>
      </c>
      <c r="J100" s="183">
        <f t="shared" si="70"/>
        <v>0</v>
      </c>
      <c r="K100" s="179">
        <f t="shared" si="70"/>
        <v>0</v>
      </c>
      <c r="L100" s="182">
        <f t="shared" si="70"/>
        <v>0</v>
      </c>
      <c r="M100" s="183">
        <f t="shared" si="70"/>
        <v>0</v>
      </c>
      <c r="N100" s="179">
        <f t="shared" si="70"/>
        <v>0</v>
      </c>
      <c r="O100" s="184">
        <f t="shared" si="70"/>
        <v>0</v>
      </c>
      <c r="P100" s="178">
        <f t="shared" si="70"/>
        <v>0</v>
      </c>
      <c r="Q100" s="179">
        <f t="shared" si="70"/>
        <v>0</v>
      </c>
      <c r="R100" s="180">
        <f t="shared" si="70"/>
        <v>0</v>
      </c>
      <c r="S100" s="181">
        <f t="shared" si="70"/>
        <v>0</v>
      </c>
      <c r="T100" s="179">
        <f t="shared" si="70"/>
        <v>0</v>
      </c>
      <c r="U100" s="182">
        <f t="shared" si="70"/>
        <v>0</v>
      </c>
      <c r="V100" s="183">
        <f t="shared" si="70"/>
        <v>0</v>
      </c>
      <c r="W100" s="179">
        <f t="shared" si="70"/>
        <v>0</v>
      </c>
      <c r="X100" s="182">
        <f t="shared" si="70"/>
        <v>0</v>
      </c>
      <c r="Y100" s="183">
        <f t="shared" si="70"/>
        <v>0</v>
      </c>
      <c r="Z100" s="179">
        <f t="shared" si="70"/>
        <v>0</v>
      </c>
      <c r="AA100" s="184">
        <f t="shared" si="70"/>
        <v>0</v>
      </c>
      <c r="AB100" s="184">
        <f t="shared" ref="AB100" si="71">SUM(AB101,AB102,AB103)</f>
        <v>0</v>
      </c>
      <c r="AC100" s="184">
        <f t="shared" si="70"/>
        <v>0</v>
      </c>
      <c r="AD100" s="184">
        <f t="shared" si="70"/>
        <v>0</v>
      </c>
      <c r="AE100" s="184"/>
      <c r="AF100" s="447" t="e">
        <f t="shared" si="61"/>
        <v>#DIV/0!</v>
      </c>
      <c r="AG100" s="447" t="e">
        <f t="shared" si="61"/>
        <v>#DIV/0!</v>
      </c>
      <c r="AH100" s="184">
        <f t="shared" si="70"/>
        <v>0</v>
      </c>
      <c r="AI100" s="184">
        <f t="shared" si="70"/>
        <v>0</v>
      </c>
      <c r="AJ100" s="184">
        <f t="shared" si="70"/>
        <v>0</v>
      </c>
      <c r="AK100" s="184">
        <f t="shared" si="70"/>
        <v>0</v>
      </c>
      <c r="AL100" s="184"/>
      <c r="AM100" s="289"/>
      <c r="AN100" s="289"/>
      <c r="AQ100" s="422">
        <f t="shared" si="62"/>
        <v>0</v>
      </c>
    </row>
    <row r="101" spans="1:43" ht="15.75" hidden="1" customHeight="1" outlineLevel="1" x14ac:dyDescent="0.25">
      <c r="A101" s="90" t="s">
        <v>161</v>
      </c>
      <c r="B101" s="3" t="s">
        <v>162</v>
      </c>
      <c r="C101" s="219" t="s">
        <v>24</v>
      </c>
      <c r="D101" s="54"/>
      <c r="E101" s="55"/>
      <c r="F101" s="56"/>
      <c r="G101" s="57"/>
      <c r="H101" s="55"/>
      <c r="I101" s="58"/>
      <c r="J101" s="59"/>
      <c r="K101" s="55"/>
      <c r="L101" s="58"/>
      <c r="M101" s="59"/>
      <c r="N101" s="55"/>
      <c r="O101" s="60"/>
      <c r="P101" s="54"/>
      <c r="Q101" s="55"/>
      <c r="R101" s="56"/>
      <c r="S101" s="57"/>
      <c r="T101" s="55"/>
      <c r="U101" s="58"/>
      <c r="V101" s="59"/>
      <c r="W101" s="55"/>
      <c r="X101" s="58"/>
      <c r="Y101" s="59"/>
      <c r="Z101" s="55"/>
      <c r="AA101" s="60"/>
      <c r="AB101" s="60"/>
      <c r="AC101" s="60">
        <f t="shared" ref="AC101:AC107" si="72">SUM(D101:O101)</f>
        <v>0</v>
      </c>
      <c r="AD101" s="60">
        <f t="shared" ref="AD101:AD107" si="73">SUM(P101:AA101)</f>
        <v>0</v>
      </c>
      <c r="AE101" s="60"/>
      <c r="AF101" s="448" t="e">
        <f t="shared" si="61"/>
        <v>#DIV/0!</v>
      </c>
      <c r="AG101" s="448" t="e">
        <f t="shared" si="61"/>
        <v>#DIV/0!</v>
      </c>
      <c r="AH101" s="60"/>
      <c r="AI101" s="60"/>
      <c r="AJ101" s="60"/>
      <c r="AK101" s="60"/>
      <c r="AL101" s="60"/>
      <c r="AM101" s="290"/>
      <c r="AN101" s="290"/>
      <c r="AQ101" s="422">
        <f t="shared" si="62"/>
        <v>0</v>
      </c>
    </row>
    <row r="102" spans="1:43" ht="15.75" hidden="1" customHeight="1" outlineLevel="1" x14ac:dyDescent="0.25">
      <c r="A102" s="90" t="s">
        <v>163</v>
      </c>
      <c r="B102" s="3" t="s">
        <v>164</v>
      </c>
      <c r="C102" s="219" t="s">
        <v>24</v>
      </c>
      <c r="D102" s="54"/>
      <c r="E102" s="55"/>
      <c r="F102" s="56"/>
      <c r="G102" s="57"/>
      <c r="H102" s="55"/>
      <c r="I102" s="58"/>
      <c r="J102" s="59"/>
      <c r="K102" s="55"/>
      <c r="L102" s="58"/>
      <c r="M102" s="59"/>
      <c r="N102" s="55"/>
      <c r="O102" s="60"/>
      <c r="P102" s="54"/>
      <c r="Q102" s="55"/>
      <c r="R102" s="56"/>
      <c r="S102" s="57"/>
      <c r="T102" s="55"/>
      <c r="U102" s="58"/>
      <c r="V102" s="59"/>
      <c r="W102" s="55"/>
      <c r="X102" s="58"/>
      <c r="Y102" s="59"/>
      <c r="Z102" s="55"/>
      <c r="AA102" s="60"/>
      <c r="AB102" s="60"/>
      <c r="AC102" s="60">
        <f t="shared" si="72"/>
        <v>0</v>
      </c>
      <c r="AD102" s="60">
        <f t="shared" si="73"/>
        <v>0</v>
      </c>
      <c r="AE102" s="60"/>
      <c r="AF102" s="448" t="e">
        <f t="shared" si="61"/>
        <v>#DIV/0!</v>
      </c>
      <c r="AG102" s="448" t="e">
        <f t="shared" si="61"/>
        <v>#DIV/0!</v>
      </c>
      <c r="AH102" s="60"/>
      <c r="AI102" s="60"/>
      <c r="AJ102" s="60"/>
      <c r="AK102" s="60"/>
      <c r="AL102" s="60"/>
      <c r="AM102" s="290"/>
      <c r="AN102" s="290"/>
      <c r="AQ102" s="422">
        <f t="shared" si="62"/>
        <v>0</v>
      </c>
    </row>
    <row r="103" spans="1:43" ht="15.75" hidden="1" customHeight="1" outlineLevel="1" x14ac:dyDescent="0.25">
      <c r="A103" s="90" t="s">
        <v>165</v>
      </c>
      <c r="B103" s="3" t="s">
        <v>207</v>
      </c>
      <c r="C103" s="219" t="s">
        <v>24</v>
      </c>
      <c r="D103" s="54"/>
      <c r="E103" s="55"/>
      <c r="F103" s="56"/>
      <c r="G103" s="57"/>
      <c r="H103" s="55"/>
      <c r="I103" s="58"/>
      <c r="J103" s="59"/>
      <c r="K103" s="55"/>
      <c r="L103" s="58"/>
      <c r="M103" s="59"/>
      <c r="N103" s="55"/>
      <c r="O103" s="60"/>
      <c r="P103" s="54"/>
      <c r="Q103" s="55"/>
      <c r="R103" s="56"/>
      <c r="S103" s="57"/>
      <c r="T103" s="55"/>
      <c r="U103" s="58"/>
      <c r="V103" s="59"/>
      <c r="W103" s="55"/>
      <c r="X103" s="58"/>
      <c r="Y103" s="59"/>
      <c r="Z103" s="55"/>
      <c r="AA103" s="60"/>
      <c r="AB103" s="60"/>
      <c r="AC103" s="60">
        <f t="shared" si="72"/>
        <v>0</v>
      </c>
      <c r="AD103" s="60">
        <f t="shared" si="73"/>
        <v>0</v>
      </c>
      <c r="AE103" s="60"/>
      <c r="AF103" s="448" t="e">
        <f t="shared" si="61"/>
        <v>#DIV/0!</v>
      </c>
      <c r="AG103" s="448" t="e">
        <f t="shared" si="61"/>
        <v>#DIV/0!</v>
      </c>
      <c r="AH103" s="60"/>
      <c r="AI103" s="60"/>
      <c r="AJ103" s="60"/>
      <c r="AK103" s="60"/>
      <c r="AL103" s="60"/>
      <c r="AM103" s="290"/>
      <c r="AN103" s="290"/>
      <c r="AQ103" s="422">
        <f t="shared" si="62"/>
        <v>0</v>
      </c>
    </row>
    <row r="104" spans="1:43" ht="15.75" hidden="1" customHeight="1" outlineLevel="1" x14ac:dyDescent="0.25">
      <c r="A104" s="86" t="s">
        <v>166</v>
      </c>
      <c r="B104" s="82" t="s">
        <v>167</v>
      </c>
      <c r="C104" s="219" t="s">
        <v>24</v>
      </c>
      <c r="D104" s="62"/>
      <c r="E104" s="63"/>
      <c r="F104" s="64"/>
      <c r="G104" s="65"/>
      <c r="H104" s="63"/>
      <c r="I104" s="66"/>
      <c r="J104" s="67"/>
      <c r="K104" s="63"/>
      <c r="L104" s="66"/>
      <c r="M104" s="67"/>
      <c r="N104" s="63"/>
      <c r="O104" s="68"/>
      <c r="P104" s="62"/>
      <c r="Q104" s="63"/>
      <c r="R104" s="64"/>
      <c r="S104" s="65"/>
      <c r="T104" s="63"/>
      <c r="U104" s="66"/>
      <c r="V104" s="67"/>
      <c r="W104" s="63"/>
      <c r="X104" s="66"/>
      <c r="Y104" s="67"/>
      <c r="Z104" s="63"/>
      <c r="AA104" s="68"/>
      <c r="AB104" s="68"/>
      <c r="AC104" s="68">
        <f t="shared" si="72"/>
        <v>0</v>
      </c>
      <c r="AD104" s="68">
        <f t="shared" si="73"/>
        <v>0</v>
      </c>
      <c r="AE104" s="68"/>
      <c r="AF104" s="450" t="e">
        <f t="shared" si="61"/>
        <v>#DIV/0!</v>
      </c>
      <c r="AG104" s="450" t="e">
        <f t="shared" si="61"/>
        <v>#DIV/0!</v>
      </c>
      <c r="AH104" s="68"/>
      <c r="AI104" s="68"/>
      <c r="AJ104" s="68"/>
      <c r="AK104" s="68"/>
      <c r="AL104" s="68"/>
      <c r="AM104" s="292"/>
      <c r="AN104" s="292"/>
      <c r="AQ104" s="422">
        <f t="shared" si="62"/>
        <v>0</v>
      </c>
    </row>
    <row r="105" spans="1:43" ht="15.75" hidden="1" customHeight="1" outlineLevel="1" x14ac:dyDescent="0.25">
      <c r="A105" s="86" t="s">
        <v>168</v>
      </c>
      <c r="B105" s="82" t="s">
        <v>169</v>
      </c>
      <c r="C105" s="219" t="s">
        <v>24</v>
      </c>
      <c r="D105" s="62"/>
      <c r="E105" s="63"/>
      <c r="F105" s="64"/>
      <c r="G105" s="65"/>
      <c r="H105" s="63"/>
      <c r="I105" s="66"/>
      <c r="J105" s="67"/>
      <c r="K105" s="63"/>
      <c r="L105" s="66"/>
      <c r="M105" s="67"/>
      <c r="N105" s="63"/>
      <c r="O105" s="68"/>
      <c r="P105" s="62"/>
      <c r="Q105" s="63"/>
      <c r="R105" s="64"/>
      <c r="S105" s="65"/>
      <c r="T105" s="63"/>
      <c r="U105" s="66"/>
      <c r="V105" s="67"/>
      <c r="W105" s="63"/>
      <c r="X105" s="66"/>
      <c r="Y105" s="67"/>
      <c r="Z105" s="63"/>
      <c r="AA105" s="68"/>
      <c r="AB105" s="68"/>
      <c r="AC105" s="68">
        <f t="shared" si="72"/>
        <v>0</v>
      </c>
      <c r="AD105" s="68">
        <f t="shared" si="73"/>
        <v>0</v>
      </c>
      <c r="AE105" s="68"/>
      <c r="AF105" s="450" t="e">
        <f t="shared" si="61"/>
        <v>#DIV/0!</v>
      </c>
      <c r="AG105" s="450" t="e">
        <f t="shared" si="61"/>
        <v>#DIV/0!</v>
      </c>
      <c r="AH105" s="68"/>
      <c r="AI105" s="68"/>
      <c r="AJ105" s="68"/>
      <c r="AK105" s="68"/>
      <c r="AL105" s="68"/>
      <c r="AM105" s="292"/>
      <c r="AN105" s="292"/>
      <c r="AQ105" s="422">
        <f t="shared" si="62"/>
        <v>0</v>
      </c>
    </row>
    <row r="106" spans="1:43" ht="15.75" hidden="1" customHeight="1" outlineLevel="1" x14ac:dyDescent="0.25">
      <c r="A106" s="86" t="s">
        <v>170</v>
      </c>
      <c r="B106" s="82" t="s">
        <v>171</v>
      </c>
      <c r="C106" s="219" t="s">
        <v>24</v>
      </c>
      <c r="D106" s="62"/>
      <c r="E106" s="63"/>
      <c r="F106" s="64"/>
      <c r="G106" s="65"/>
      <c r="H106" s="63"/>
      <c r="I106" s="66"/>
      <c r="J106" s="67"/>
      <c r="K106" s="63"/>
      <c r="L106" s="66"/>
      <c r="M106" s="67"/>
      <c r="N106" s="63"/>
      <c r="O106" s="68"/>
      <c r="P106" s="62"/>
      <c r="Q106" s="63"/>
      <c r="R106" s="64"/>
      <c r="S106" s="65"/>
      <c r="T106" s="63"/>
      <c r="U106" s="66"/>
      <c r="V106" s="67"/>
      <c r="W106" s="63"/>
      <c r="X106" s="66"/>
      <c r="Y106" s="67"/>
      <c r="Z106" s="63"/>
      <c r="AA106" s="68"/>
      <c r="AB106" s="68"/>
      <c r="AC106" s="68">
        <f t="shared" si="72"/>
        <v>0</v>
      </c>
      <c r="AD106" s="68">
        <f t="shared" si="73"/>
        <v>0</v>
      </c>
      <c r="AE106" s="68"/>
      <c r="AF106" s="450" t="e">
        <f t="shared" si="61"/>
        <v>#DIV/0!</v>
      </c>
      <c r="AG106" s="450" t="e">
        <f t="shared" si="61"/>
        <v>#DIV/0!</v>
      </c>
      <c r="AH106" s="68"/>
      <c r="AI106" s="68"/>
      <c r="AJ106" s="68"/>
      <c r="AK106" s="68"/>
      <c r="AL106" s="68"/>
      <c r="AM106" s="292"/>
      <c r="AN106" s="292"/>
      <c r="AQ106" s="422">
        <f t="shared" si="62"/>
        <v>0</v>
      </c>
    </row>
    <row r="107" spans="1:43" ht="15.75" hidden="1" customHeight="1" outlineLevel="1" x14ac:dyDescent="0.25">
      <c r="A107" s="86" t="s">
        <v>172</v>
      </c>
      <c r="B107" s="82" t="s">
        <v>173</v>
      </c>
      <c r="C107" s="219" t="s">
        <v>24</v>
      </c>
      <c r="D107" s="62"/>
      <c r="E107" s="63"/>
      <c r="F107" s="64"/>
      <c r="G107" s="65"/>
      <c r="H107" s="63"/>
      <c r="I107" s="66"/>
      <c r="J107" s="67"/>
      <c r="K107" s="63"/>
      <c r="L107" s="66"/>
      <c r="M107" s="67"/>
      <c r="N107" s="63"/>
      <c r="O107" s="68"/>
      <c r="P107" s="62"/>
      <c r="Q107" s="63"/>
      <c r="R107" s="64"/>
      <c r="S107" s="65"/>
      <c r="T107" s="63"/>
      <c r="U107" s="66"/>
      <c r="V107" s="67"/>
      <c r="W107" s="63"/>
      <c r="X107" s="66"/>
      <c r="Y107" s="67"/>
      <c r="Z107" s="63"/>
      <c r="AA107" s="68"/>
      <c r="AB107" s="68"/>
      <c r="AC107" s="68">
        <f t="shared" si="72"/>
        <v>0</v>
      </c>
      <c r="AD107" s="68">
        <f t="shared" si="73"/>
        <v>0</v>
      </c>
      <c r="AE107" s="68"/>
      <c r="AF107" s="450" t="e">
        <f t="shared" si="61"/>
        <v>#DIV/0!</v>
      </c>
      <c r="AG107" s="450" t="e">
        <f t="shared" si="61"/>
        <v>#DIV/0!</v>
      </c>
      <c r="AH107" s="68"/>
      <c r="AI107" s="68"/>
      <c r="AJ107" s="68"/>
      <c r="AK107" s="68"/>
      <c r="AL107" s="68"/>
      <c r="AM107" s="292"/>
      <c r="AN107" s="292"/>
      <c r="AQ107" s="422">
        <f t="shared" si="62"/>
        <v>0</v>
      </c>
    </row>
    <row r="108" spans="1:43" ht="15.75" hidden="1" customHeight="1" outlineLevel="1" x14ac:dyDescent="0.25">
      <c r="A108" s="86" t="s">
        <v>174</v>
      </c>
      <c r="B108" s="82" t="s">
        <v>175</v>
      </c>
      <c r="C108" s="216" t="s">
        <v>17</v>
      </c>
      <c r="D108" s="178">
        <f t="shared" ref="D108:AK108" si="74">SUM(D109,D110,D111,D112)</f>
        <v>0</v>
      </c>
      <c r="E108" s="179">
        <f t="shared" si="74"/>
        <v>0</v>
      </c>
      <c r="F108" s="180">
        <f t="shared" si="74"/>
        <v>0</v>
      </c>
      <c r="G108" s="181">
        <f t="shared" si="74"/>
        <v>0</v>
      </c>
      <c r="H108" s="179">
        <f t="shared" si="74"/>
        <v>0</v>
      </c>
      <c r="I108" s="182">
        <f t="shared" si="74"/>
        <v>0</v>
      </c>
      <c r="J108" s="183">
        <f t="shared" si="74"/>
        <v>0</v>
      </c>
      <c r="K108" s="179">
        <f t="shared" si="74"/>
        <v>0</v>
      </c>
      <c r="L108" s="182">
        <f t="shared" si="74"/>
        <v>0</v>
      </c>
      <c r="M108" s="183">
        <f t="shared" si="74"/>
        <v>0</v>
      </c>
      <c r="N108" s="179">
        <f t="shared" si="74"/>
        <v>0</v>
      </c>
      <c r="O108" s="184">
        <f t="shared" si="74"/>
        <v>0</v>
      </c>
      <c r="P108" s="178">
        <f t="shared" si="74"/>
        <v>0</v>
      </c>
      <c r="Q108" s="179">
        <f t="shared" si="74"/>
        <v>0</v>
      </c>
      <c r="R108" s="180">
        <f t="shared" si="74"/>
        <v>0</v>
      </c>
      <c r="S108" s="181">
        <f t="shared" si="74"/>
        <v>0</v>
      </c>
      <c r="T108" s="179">
        <f t="shared" si="74"/>
        <v>0</v>
      </c>
      <c r="U108" s="182">
        <f t="shared" si="74"/>
        <v>0</v>
      </c>
      <c r="V108" s="183">
        <f t="shared" si="74"/>
        <v>0</v>
      </c>
      <c r="W108" s="179">
        <f t="shared" si="74"/>
        <v>0</v>
      </c>
      <c r="X108" s="182">
        <f t="shared" si="74"/>
        <v>0</v>
      </c>
      <c r="Y108" s="183">
        <f t="shared" si="74"/>
        <v>0</v>
      </c>
      <c r="Z108" s="179">
        <f t="shared" si="74"/>
        <v>0</v>
      </c>
      <c r="AA108" s="184">
        <f t="shared" si="74"/>
        <v>0</v>
      </c>
      <c r="AB108" s="184">
        <f t="shared" ref="AB108" si="75">SUM(AB109,AB110,AB111,AB112)</f>
        <v>0</v>
      </c>
      <c r="AC108" s="184">
        <f t="shared" si="74"/>
        <v>0</v>
      </c>
      <c r="AD108" s="184">
        <f t="shared" si="74"/>
        <v>0</v>
      </c>
      <c r="AE108" s="184"/>
      <c r="AF108" s="447" t="e">
        <f t="shared" si="61"/>
        <v>#DIV/0!</v>
      </c>
      <c r="AG108" s="447" t="e">
        <f t="shared" si="61"/>
        <v>#DIV/0!</v>
      </c>
      <c r="AH108" s="184">
        <f t="shared" si="74"/>
        <v>0</v>
      </c>
      <c r="AI108" s="184">
        <f t="shared" si="74"/>
        <v>0</v>
      </c>
      <c r="AJ108" s="184">
        <f t="shared" si="74"/>
        <v>0</v>
      </c>
      <c r="AK108" s="184">
        <f t="shared" si="74"/>
        <v>0</v>
      </c>
      <c r="AL108" s="184"/>
      <c r="AM108" s="289"/>
      <c r="AN108" s="289"/>
      <c r="AQ108" s="422">
        <f t="shared" si="62"/>
        <v>0</v>
      </c>
    </row>
    <row r="109" spans="1:43" ht="15.75" hidden="1" customHeight="1" outlineLevel="1" x14ac:dyDescent="0.25">
      <c r="A109" s="90" t="s">
        <v>176</v>
      </c>
      <c r="B109" s="3" t="s">
        <v>177</v>
      </c>
      <c r="C109" s="219" t="s">
        <v>24</v>
      </c>
      <c r="D109" s="54"/>
      <c r="E109" s="55"/>
      <c r="F109" s="56"/>
      <c r="G109" s="57"/>
      <c r="H109" s="55"/>
      <c r="I109" s="58"/>
      <c r="J109" s="59"/>
      <c r="K109" s="55"/>
      <c r="L109" s="58"/>
      <c r="M109" s="59"/>
      <c r="N109" s="55"/>
      <c r="O109" s="60"/>
      <c r="P109" s="54"/>
      <c r="Q109" s="55"/>
      <c r="R109" s="56"/>
      <c r="S109" s="57"/>
      <c r="T109" s="55"/>
      <c r="U109" s="58"/>
      <c r="V109" s="59"/>
      <c r="W109" s="55"/>
      <c r="X109" s="58"/>
      <c r="Y109" s="59"/>
      <c r="Z109" s="55"/>
      <c r="AA109" s="60"/>
      <c r="AB109" s="60"/>
      <c r="AC109" s="60">
        <f>SUM(D109:O109)</f>
        <v>0</v>
      </c>
      <c r="AD109" s="60">
        <f>SUM(P109:AA109)</f>
        <v>0</v>
      </c>
      <c r="AE109" s="60"/>
      <c r="AF109" s="448" t="e">
        <f t="shared" si="61"/>
        <v>#DIV/0!</v>
      </c>
      <c r="AG109" s="448" t="e">
        <f t="shared" si="61"/>
        <v>#DIV/0!</v>
      </c>
      <c r="AH109" s="60"/>
      <c r="AI109" s="60"/>
      <c r="AJ109" s="60"/>
      <c r="AK109" s="60"/>
      <c r="AL109" s="60"/>
      <c r="AM109" s="290"/>
      <c r="AN109" s="290"/>
      <c r="AQ109" s="422">
        <f t="shared" si="62"/>
        <v>0</v>
      </c>
    </row>
    <row r="110" spans="1:43" ht="15.75" hidden="1" customHeight="1" outlineLevel="1" x14ac:dyDescent="0.25">
      <c r="A110" s="90" t="s">
        <v>178</v>
      </c>
      <c r="B110" s="3" t="s">
        <v>179</v>
      </c>
      <c r="C110" s="219" t="s">
        <v>24</v>
      </c>
      <c r="D110" s="54"/>
      <c r="E110" s="55"/>
      <c r="F110" s="56"/>
      <c r="G110" s="57"/>
      <c r="H110" s="55"/>
      <c r="I110" s="58"/>
      <c r="J110" s="59"/>
      <c r="K110" s="55"/>
      <c r="L110" s="58"/>
      <c r="M110" s="59"/>
      <c r="N110" s="55"/>
      <c r="O110" s="60"/>
      <c r="P110" s="54"/>
      <c r="Q110" s="55"/>
      <c r="R110" s="56"/>
      <c r="S110" s="57"/>
      <c r="T110" s="55"/>
      <c r="U110" s="58"/>
      <c r="V110" s="59"/>
      <c r="W110" s="55"/>
      <c r="X110" s="58"/>
      <c r="Y110" s="59"/>
      <c r="Z110" s="55"/>
      <c r="AA110" s="60"/>
      <c r="AB110" s="60"/>
      <c r="AC110" s="60">
        <f>SUM(D110:O110)</f>
        <v>0</v>
      </c>
      <c r="AD110" s="60">
        <f>SUM(P110:AA110)</f>
        <v>0</v>
      </c>
      <c r="AE110" s="60"/>
      <c r="AF110" s="448" t="e">
        <f t="shared" si="61"/>
        <v>#DIV/0!</v>
      </c>
      <c r="AG110" s="448" t="e">
        <f t="shared" si="61"/>
        <v>#DIV/0!</v>
      </c>
      <c r="AH110" s="60"/>
      <c r="AI110" s="60"/>
      <c r="AJ110" s="60"/>
      <c r="AK110" s="60"/>
      <c r="AL110" s="60"/>
      <c r="AM110" s="290"/>
      <c r="AN110" s="290"/>
      <c r="AQ110" s="422">
        <f t="shared" si="62"/>
        <v>0</v>
      </c>
    </row>
    <row r="111" spans="1:43" ht="15.75" hidden="1" customHeight="1" outlineLevel="1" x14ac:dyDescent="0.25">
      <c r="A111" s="90" t="s">
        <v>180</v>
      </c>
      <c r="B111" s="3" t="s">
        <v>181</v>
      </c>
      <c r="C111" s="219" t="s">
        <v>24</v>
      </c>
      <c r="D111" s="54"/>
      <c r="E111" s="55"/>
      <c r="F111" s="56"/>
      <c r="G111" s="57"/>
      <c r="H111" s="55"/>
      <c r="I111" s="58"/>
      <c r="J111" s="59"/>
      <c r="K111" s="55"/>
      <c r="L111" s="58"/>
      <c r="M111" s="59"/>
      <c r="N111" s="55"/>
      <c r="O111" s="60"/>
      <c r="P111" s="54"/>
      <c r="Q111" s="55"/>
      <c r="R111" s="56"/>
      <c r="S111" s="57"/>
      <c r="T111" s="55"/>
      <c r="U111" s="58"/>
      <c r="V111" s="59"/>
      <c r="W111" s="55"/>
      <c r="X111" s="58"/>
      <c r="Y111" s="59"/>
      <c r="Z111" s="55"/>
      <c r="AA111" s="60"/>
      <c r="AB111" s="60"/>
      <c r="AC111" s="60">
        <f>SUM(D111:O111)</f>
        <v>0</v>
      </c>
      <c r="AD111" s="60">
        <f>SUM(P111:AA111)</f>
        <v>0</v>
      </c>
      <c r="AE111" s="60"/>
      <c r="AF111" s="448" t="e">
        <f t="shared" si="61"/>
        <v>#DIV/0!</v>
      </c>
      <c r="AG111" s="448" t="e">
        <f t="shared" si="61"/>
        <v>#DIV/0!</v>
      </c>
      <c r="AH111" s="60"/>
      <c r="AI111" s="60"/>
      <c r="AJ111" s="60"/>
      <c r="AK111" s="60"/>
      <c r="AL111" s="60"/>
      <c r="AM111" s="290"/>
      <c r="AN111" s="290"/>
      <c r="AQ111" s="422">
        <f t="shared" si="62"/>
        <v>0</v>
      </c>
    </row>
    <row r="112" spans="1:43" ht="15.75" hidden="1" customHeight="1" outlineLevel="1" x14ac:dyDescent="0.25">
      <c r="A112" s="90" t="s">
        <v>182</v>
      </c>
      <c r="B112" s="3" t="s">
        <v>183</v>
      </c>
      <c r="C112" s="219" t="s">
        <v>24</v>
      </c>
      <c r="D112" s="54"/>
      <c r="E112" s="55"/>
      <c r="F112" s="56"/>
      <c r="G112" s="57"/>
      <c r="H112" s="55"/>
      <c r="I112" s="58"/>
      <c r="J112" s="59"/>
      <c r="K112" s="55"/>
      <c r="L112" s="58"/>
      <c r="M112" s="59"/>
      <c r="N112" s="55"/>
      <c r="O112" s="60"/>
      <c r="P112" s="54"/>
      <c r="Q112" s="55"/>
      <c r="R112" s="56"/>
      <c r="S112" s="57"/>
      <c r="T112" s="55"/>
      <c r="U112" s="58"/>
      <c r="V112" s="59"/>
      <c r="W112" s="55"/>
      <c r="X112" s="58"/>
      <c r="Y112" s="59"/>
      <c r="Z112" s="55"/>
      <c r="AA112" s="60"/>
      <c r="AB112" s="60"/>
      <c r="AC112" s="60">
        <f>SUM(D112:O112)</f>
        <v>0</v>
      </c>
      <c r="AD112" s="60">
        <f>SUM(P112:AA112)</f>
        <v>0</v>
      </c>
      <c r="AE112" s="60"/>
      <c r="AF112" s="448" t="e">
        <f t="shared" si="61"/>
        <v>#DIV/0!</v>
      </c>
      <c r="AG112" s="448" t="e">
        <f t="shared" si="61"/>
        <v>#DIV/0!</v>
      </c>
      <c r="AH112" s="60"/>
      <c r="AI112" s="60"/>
      <c r="AJ112" s="60"/>
      <c r="AK112" s="60"/>
      <c r="AL112" s="60"/>
      <c r="AM112" s="290"/>
      <c r="AN112" s="290"/>
      <c r="AQ112" s="422">
        <f t="shared" si="62"/>
        <v>0</v>
      </c>
    </row>
    <row r="113" spans="1:44" s="163" customFormat="1" ht="28.5" hidden="1" customHeight="1" outlineLevel="1" x14ac:dyDescent="0.25">
      <c r="A113" s="84" t="s">
        <v>184</v>
      </c>
      <c r="B113" s="85" t="s">
        <v>185</v>
      </c>
      <c r="C113" s="406" t="s">
        <v>24</v>
      </c>
      <c r="D113" s="410"/>
      <c r="E113" s="411"/>
      <c r="F113" s="412"/>
      <c r="G113" s="413"/>
      <c r="H113" s="411"/>
      <c r="I113" s="414"/>
      <c r="J113" s="415"/>
      <c r="K113" s="411"/>
      <c r="L113" s="414"/>
      <c r="M113" s="415"/>
      <c r="N113" s="411"/>
      <c r="O113" s="416"/>
      <c r="P113" s="410"/>
      <c r="Q113" s="411"/>
      <c r="R113" s="412"/>
      <c r="S113" s="413"/>
      <c r="T113" s="411"/>
      <c r="U113" s="414"/>
      <c r="V113" s="415"/>
      <c r="W113" s="411"/>
      <c r="X113" s="414"/>
      <c r="Y113" s="415"/>
      <c r="Z113" s="411"/>
      <c r="AA113" s="416"/>
      <c r="AB113" s="416"/>
      <c r="AC113" s="416">
        <f>SUM(D113:O113)</f>
        <v>0</v>
      </c>
      <c r="AD113" s="416">
        <f>SUM(P113:AA113)</f>
        <v>0</v>
      </c>
      <c r="AE113" s="416"/>
      <c r="AF113" s="453" t="e">
        <f t="shared" si="61"/>
        <v>#DIV/0!</v>
      </c>
      <c r="AG113" s="453" t="e">
        <f t="shared" si="61"/>
        <v>#DIV/0!</v>
      </c>
      <c r="AH113" s="416"/>
      <c r="AI113" s="416"/>
      <c r="AJ113" s="416"/>
      <c r="AK113" s="416"/>
      <c r="AL113" s="416"/>
      <c r="AM113" s="417"/>
      <c r="AN113" s="417"/>
      <c r="AO113" s="610"/>
      <c r="AP113" s="610"/>
      <c r="AQ113" s="422">
        <f t="shared" si="62"/>
        <v>0</v>
      </c>
      <c r="AR113" s="1195"/>
    </row>
    <row r="114" spans="1:44" ht="15.75" hidden="1" customHeight="1" outlineLevel="1" x14ac:dyDescent="0.25">
      <c r="A114" s="84" t="s">
        <v>186</v>
      </c>
      <c r="B114" s="85" t="s">
        <v>187</v>
      </c>
      <c r="C114" s="216" t="s">
        <v>17</v>
      </c>
      <c r="D114" s="192">
        <f t="shared" ref="D114:AK114" si="76">SUM(D115,D116,D122,D123)</f>
        <v>0</v>
      </c>
      <c r="E114" s="193">
        <f t="shared" si="76"/>
        <v>0</v>
      </c>
      <c r="F114" s="194">
        <f t="shared" si="76"/>
        <v>0</v>
      </c>
      <c r="G114" s="195">
        <f t="shared" si="76"/>
        <v>0</v>
      </c>
      <c r="H114" s="193">
        <f t="shared" si="76"/>
        <v>0</v>
      </c>
      <c r="I114" s="196">
        <f t="shared" si="76"/>
        <v>0</v>
      </c>
      <c r="J114" s="197">
        <f t="shared" si="76"/>
        <v>0</v>
      </c>
      <c r="K114" s="193">
        <f t="shared" si="76"/>
        <v>0</v>
      </c>
      <c r="L114" s="196">
        <f t="shared" si="76"/>
        <v>0</v>
      </c>
      <c r="M114" s="197">
        <f t="shared" si="76"/>
        <v>0</v>
      </c>
      <c r="N114" s="193">
        <f t="shared" si="76"/>
        <v>0</v>
      </c>
      <c r="O114" s="198">
        <f t="shared" si="76"/>
        <v>0</v>
      </c>
      <c r="P114" s="192">
        <f t="shared" si="76"/>
        <v>0</v>
      </c>
      <c r="Q114" s="193">
        <f t="shared" si="76"/>
        <v>0</v>
      </c>
      <c r="R114" s="194">
        <f t="shared" si="76"/>
        <v>0</v>
      </c>
      <c r="S114" s="195">
        <f t="shared" si="76"/>
        <v>0</v>
      </c>
      <c r="T114" s="193">
        <f t="shared" si="76"/>
        <v>0</v>
      </c>
      <c r="U114" s="196">
        <f t="shared" si="76"/>
        <v>0</v>
      </c>
      <c r="V114" s="197">
        <f t="shared" si="76"/>
        <v>0</v>
      </c>
      <c r="W114" s="193">
        <f t="shared" si="76"/>
        <v>0</v>
      </c>
      <c r="X114" s="196">
        <f t="shared" si="76"/>
        <v>0</v>
      </c>
      <c r="Y114" s="197">
        <f t="shared" si="76"/>
        <v>0</v>
      </c>
      <c r="Z114" s="193">
        <f t="shared" si="76"/>
        <v>0</v>
      </c>
      <c r="AA114" s="198">
        <f t="shared" si="76"/>
        <v>0</v>
      </c>
      <c r="AB114" s="198">
        <f t="shared" ref="AB114" si="77">SUM(AB115,AB116,AB122,AB123)</f>
        <v>0</v>
      </c>
      <c r="AC114" s="198">
        <f t="shared" si="76"/>
        <v>0</v>
      </c>
      <c r="AD114" s="198">
        <f t="shared" si="76"/>
        <v>0</v>
      </c>
      <c r="AE114" s="198"/>
      <c r="AF114" s="452" t="e">
        <f t="shared" si="61"/>
        <v>#DIV/0!</v>
      </c>
      <c r="AG114" s="452" t="e">
        <f t="shared" si="61"/>
        <v>#DIV/0!</v>
      </c>
      <c r="AH114" s="198">
        <f t="shared" si="76"/>
        <v>0</v>
      </c>
      <c r="AI114" s="198">
        <f t="shared" si="76"/>
        <v>0</v>
      </c>
      <c r="AJ114" s="198">
        <f t="shared" si="76"/>
        <v>0</v>
      </c>
      <c r="AK114" s="198">
        <f t="shared" si="76"/>
        <v>0</v>
      </c>
      <c r="AL114" s="198"/>
      <c r="AM114" s="294"/>
      <c r="AN114" s="294"/>
      <c r="AQ114" s="422">
        <f t="shared" si="62"/>
        <v>0</v>
      </c>
    </row>
    <row r="115" spans="1:44" ht="15.75" hidden="1" customHeight="1" outlineLevel="1" x14ac:dyDescent="0.25">
      <c r="A115" s="86" t="s">
        <v>188</v>
      </c>
      <c r="B115" s="82" t="s">
        <v>189</v>
      </c>
      <c r="C115" s="219" t="s">
        <v>24</v>
      </c>
      <c r="D115" s="62"/>
      <c r="E115" s="63"/>
      <c r="F115" s="64"/>
      <c r="G115" s="65"/>
      <c r="H115" s="63"/>
      <c r="I115" s="66"/>
      <c r="J115" s="67"/>
      <c r="K115" s="63"/>
      <c r="L115" s="66"/>
      <c r="M115" s="67"/>
      <c r="N115" s="63"/>
      <c r="O115" s="68"/>
      <c r="P115" s="62"/>
      <c r="Q115" s="63"/>
      <c r="R115" s="64"/>
      <c r="S115" s="65"/>
      <c r="T115" s="63"/>
      <c r="U115" s="66"/>
      <c r="V115" s="67"/>
      <c r="W115" s="63"/>
      <c r="X115" s="66"/>
      <c r="Y115" s="67"/>
      <c r="Z115" s="63"/>
      <c r="AA115" s="68"/>
      <c r="AB115" s="68"/>
      <c r="AC115" s="68">
        <f>SUM(D115:O115)</f>
        <v>0</v>
      </c>
      <c r="AD115" s="68">
        <f>SUM(P115:AA115)</f>
        <v>0</v>
      </c>
      <c r="AE115" s="68"/>
      <c r="AF115" s="450" t="e">
        <f t="shared" si="61"/>
        <v>#DIV/0!</v>
      </c>
      <c r="AG115" s="450" t="e">
        <f t="shared" si="61"/>
        <v>#DIV/0!</v>
      </c>
      <c r="AH115" s="68"/>
      <c r="AI115" s="68"/>
      <c r="AJ115" s="68"/>
      <c r="AK115" s="68"/>
      <c r="AL115" s="68"/>
      <c r="AM115" s="292"/>
      <c r="AN115" s="292"/>
      <c r="AQ115" s="422">
        <f t="shared" si="62"/>
        <v>0</v>
      </c>
    </row>
    <row r="116" spans="1:44" ht="15.75" hidden="1" customHeight="1" outlineLevel="1" x14ac:dyDescent="0.25">
      <c r="A116" s="86" t="s">
        <v>190</v>
      </c>
      <c r="B116" s="82" t="s">
        <v>191</v>
      </c>
      <c r="C116" s="216" t="s">
        <v>17</v>
      </c>
      <c r="D116" s="178">
        <f>D117+D118+D119+D120+D121</f>
        <v>0</v>
      </c>
      <c r="E116" s="179">
        <f t="shared" ref="E116:O116" si="78">E117+E118+E119+E120+E121</f>
        <v>0</v>
      </c>
      <c r="F116" s="180">
        <f t="shared" si="78"/>
        <v>0</v>
      </c>
      <c r="G116" s="181">
        <f t="shared" si="78"/>
        <v>0</v>
      </c>
      <c r="H116" s="179">
        <f t="shared" si="78"/>
        <v>0</v>
      </c>
      <c r="I116" s="182">
        <f t="shared" si="78"/>
        <v>0</v>
      </c>
      <c r="J116" s="183">
        <f t="shared" si="78"/>
        <v>0</v>
      </c>
      <c r="K116" s="179">
        <f t="shared" si="78"/>
        <v>0</v>
      </c>
      <c r="L116" s="182">
        <f t="shared" si="78"/>
        <v>0</v>
      </c>
      <c r="M116" s="183">
        <f t="shared" si="78"/>
        <v>0</v>
      </c>
      <c r="N116" s="179">
        <f t="shared" si="78"/>
        <v>0</v>
      </c>
      <c r="O116" s="184">
        <f t="shared" si="78"/>
        <v>0</v>
      </c>
      <c r="P116" s="178">
        <f>P117+P118+P119+P120+P121</f>
        <v>0</v>
      </c>
      <c r="Q116" s="179">
        <f t="shared" ref="Q116:AK116" si="79">Q117+Q118+Q119+Q120+Q121</f>
        <v>0</v>
      </c>
      <c r="R116" s="180">
        <f t="shared" si="79"/>
        <v>0</v>
      </c>
      <c r="S116" s="181">
        <f t="shared" si="79"/>
        <v>0</v>
      </c>
      <c r="T116" s="179">
        <f t="shared" si="79"/>
        <v>0</v>
      </c>
      <c r="U116" s="182">
        <f t="shared" si="79"/>
        <v>0</v>
      </c>
      <c r="V116" s="183">
        <f t="shared" si="79"/>
        <v>0</v>
      </c>
      <c r="W116" s="179">
        <f t="shared" si="79"/>
        <v>0</v>
      </c>
      <c r="X116" s="182">
        <f t="shared" si="79"/>
        <v>0</v>
      </c>
      <c r="Y116" s="183">
        <f t="shared" si="79"/>
        <v>0</v>
      </c>
      <c r="Z116" s="179">
        <f t="shared" si="79"/>
        <v>0</v>
      </c>
      <c r="AA116" s="184">
        <f t="shared" si="79"/>
        <v>0</v>
      </c>
      <c r="AB116" s="184">
        <f t="shared" ref="AB116" si="80">AB117+AB118+AB119+AB120+AB121</f>
        <v>0</v>
      </c>
      <c r="AC116" s="184">
        <f t="shared" si="79"/>
        <v>0</v>
      </c>
      <c r="AD116" s="184">
        <f t="shared" si="79"/>
        <v>0</v>
      </c>
      <c r="AE116" s="184"/>
      <c r="AF116" s="447" t="e">
        <f t="shared" si="61"/>
        <v>#DIV/0!</v>
      </c>
      <c r="AG116" s="447" t="e">
        <f t="shared" si="61"/>
        <v>#DIV/0!</v>
      </c>
      <c r="AH116" s="184">
        <f t="shared" si="79"/>
        <v>0</v>
      </c>
      <c r="AI116" s="184">
        <f t="shared" si="79"/>
        <v>0</v>
      </c>
      <c r="AJ116" s="184">
        <f t="shared" si="79"/>
        <v>0</v>
      </c>
      <c r="AK116" s="184">
        <f t="shared" si="79"/>
        <v>0</v>
      </c>
      <c r="AL116" s="184"/>
      <c r="AM116" s="289"/>
      <c r="AN116" s="289"/>
      <c r="AQ116" s="422">
        <f t="shared" si="62"/>
        <v>0</v>
      </c>
    </row>
    <row r="117" spans="1:44" ht="15.75" hidden="1" customHeight="1" outlineLevel="1" x14ac:dyDescent="0.25">
      <c r="A117" s="86" t="s">
        <v>192</v>
      </c>
      <c r="B117" s="3" t="s">
        <v>1032</v>
      </c>
      <c r="C117" s="219" t="s">
        <v>24</v>
      </c>
      <c r="D117" s="91"/>
      <c r="E117" s="92"/>
      <c r="F117" s="93"/>
      <c r="G117" s="94"/>
      <c r="H117" s="92"/>
      <c r="I117" s="95"/>
      <c r="J117" s="96"/>
      <c r="K117" s="92"/>
      <c r="L117" s="95"/>
      <c r="M117" s="96"/>
      <c r="N117" s="92"/>
      <c r="O117" s="97"/>
      <c r="P117" s="91"/>
      <c r="Q117" s="92"/>
      <c r="R117" s="93"/>
      <c r="S117" s="94"/>
      <c r="T117" s="92"/>
      <c r="U117" s="95"/>
      <c r="V117" s="96"/>
      <c r="W117" s="92"/>
      <c r="X117" s="95"/>
      <c r="Y117" s="96"/>
      <c r="Z117" s="92"/>
      <c r="AA117" s="97"/>
      <c r="AB117" s="97"/>
      <c r="AC117" s="97">
        <f t="shared" ref="AC117:AC122" si="81">SUM(D117:O117)</f>
        <v>0</v>
      </c>
      <c r="AD117" s="97">
        <f t="shared" ref="AD117:AD122" si="82">SUM(P117:AA117)</f>
        <v>0</v>
      </c>
      <c r="AE117" s="97"/>
      <c r="AF117" s="450" t="e">
        <f t="shared" si="61"/>
        <v>#DIV/0!</v>
      </c>
      <c r="AG117" s="450" t="e">
        <f t="shared" si="61"/>
        <v>#DIV/0!</v>
      </c>
      <c r="AH117" s="97"/>
      <c r="AI117" s="97"/>
      <c r="AJ117" s="97"/>
      <c r="AK117" s="97"/>
      <c r="AL117" s="97"/>
      <c r="AM117" s="295"/>
      <c r="AN117" s="295"/>
      <c r="AQ117" s="422">
        <f t="shared" si="62"/>
        <v>0</v>
      </c>
    </row>
    <row r="118" spans="1:44" ht="15.75" hidden="1" customHeight="1" outlineLevel="1" x14ac:dyDescent="0.25">
      <c r="A118" s="90" t="s">
        <v>193</v>
      </c>
      <c r="B118" s="3" t="s">
        <v>116</v>
      </c>
      <c r="C118" s="219" t="s">
        <v>24</v>
      </c>
      <c r="D118" s="54"/>
      <c r="E118" s="55"/>
      <c r="F118" s="56"/>
      <c r="G118" s="57"/>
      <c r="H118" s="55"/>
      <c r="I118" s="58"/>
      <c r="J118" s="59"/>
      <c r="K118" s="55"/>
      <c r="L118" s="58"/>
      <c r="M118" s="59"/>
      <c r="N118" s="55"/>
      <c r="O118" s="60"/>
      <c r="P118" s="54"/>
      <c r="Q118" s="55"/>
      <c r="R118" s="56"/>
      <c r="S118" s="57"/>
      <c r="T118" s="55"/>
      <c r="U118" s="58"/>
      <c r="V118" s="59"/>
      <c r="W118" s="55"/>
      <c r="X118" s="58"/>
      <c r="Y118" s="59"/>
      <c r="Z118" s="55"/>
      <c r="AA118" s="60"/>
      <c r="AB118" s="60"/>
      <c r="AC118" s="60">
        <f t="shared" si="81"/>
        <v>0</v>
      </c>
      <c r="AD118" s="60">
        <f t="shared" si="82"/>
        <v>0</v>
      </c>
      <c r="AE118" s="60"/>
      <c r="AF118" s="448" t="e">
        <f t="shared" si="61"/>
        <v>#DIV/0!</v>
      </c>
      <c r="AG118" s="448" t="e">
        <f t="shared" si="61"/>
        <v>#DIV/0!</v>
      </c>
      <c r="AH118" s="60"/>
      <c r="AI118" s="60"/>
      <c r="AJ118" s="60"/>
      <c r="AK118" s="60"/>
      <c r="AL118" s="60"/>
      <c r="AM118" s="290"/>
      <c r="AN118" s="290"/>
      <c r="AQ118" s="422">
        <f t="shared" si="62"/>
        <v>0</v>
      </c>
    </row>
    <row r="119" spans="1:44" ht="15.75" hidden="1" customHeight="1" outlineLevel="1" x14ac:dyDescent="0.25">
      <c r="A119" s="90" t="s">
        <v>194</v>
      </c>
      <c r="B119" s="3" t="s">
        <v>195</v>
      </c>
      <c r="C119" s="219" t="s">
        <v>24</v>
      </c>
      <c r="D119" s="54"/>
      <c r="E119" s="55"/>
      <c r="F119" s="56"/>
      <c r="G119" s="57"/>
      <c r="H119" s="55"/>
      <c r="I119" s="58"/>
      <c r="J119" s="59"/>
      <c r="K119" s="55"/>
      <c r="L119" s="58"/>
      <c r="M119" s="59"/>
      <c r="N119" s="55"/>
      <c r="O119" s="60"/>
      <c r="P119" s="54"/>
      <c r="Q119" s="55"/>
      <c r="R119" s="56"/>
      <c r="S119" s="57"/>
      <c r="T119" s="55"/>
      <c r="U119" s="58"/>
      <c r="V119" s="59"/>
      <c r="W119" s="55"/>
      <c r="X119" s="58"/>
      <c r="Y119" s="59"/>
      <c r="Z119" s="55"/>
      <c r="AA119" s="60"/>
      <c r="AB119" s="60"/>
      <c r="AC119" s="60">
        <f t="shared" si="81"/>
        <v>0</v>
      </c>
      <c r="AD119" s="60">
        <f t="shared" si="82"/>
        <v>0</v>
      </c>
      <c r="AE119" s="60"/>
      <c r="AF119" s="448" t="e">
        <f t="shared" si="61"/>
        <v>#DIV/0!</v>
      </c>
      <c r="AG119" s="448" t="e">
        <f t="shared" si="61"/>
        <v>#DIV/0!</v>
      </c>
      <c r="AH119" s="60"/>
      <c r="AI119" s="60"/>
      <c r="AJ119" s="60"/>
      <c r="AK119" s="60"/>
      <c r="AL119" s="60"/>
      <c r="AM119" s="290"/>
      <c r="AN119" s="290"/>
      <c r="AQ119" s="422">
        <f t="shared" si="62"/>
        <v>0</v>
      </c>
    </row>
    <row r="120" spans="1:44" ht="15.75" hidden="1" customHeight="1" outlineLevel="1" x14ac:dyDescent="0.25">
      <c r="A120" s="90" t="s">
        <v>196</v>
      </c>
      <c r="B120" s="3" t="s">
        <v>197</v>
      </c>
      <c r="C120" s="219" t="s">
        <v>24</v>
      </c>
      <c r="D120" s="54"/>
      <c r="E120" s="55"/>
      <c r="F120" s="56"/>
      <c r="G120" s="57"/>
      <c r="H120" s="55"/>
      <c r="I120" s="58"/>
      <c r="J120" s="59"/>
      <c r="K120" s="55"/>
      <c r="L120" s="58"/>
      <c r="M120" s="59"/>
      <c r="N120" s="55"/>
      <c r="O120" s="60"/>
      <c r="P120" s="54"/>
      <c r="Q120" s="55"/>
      <c r="R120" s="56"/>
      <c r="S120" s="57"/>
      <c r="T120" s="55"/>
      <c r="U120" s="58"/>
      <c r="V120" s="59"/>
      <c r="W120" s="55"/>
      <c r="X120" s="58"/>
      <c r="Y120" s="59"/>
      <c r="Z120" s="55"/>
      <c r="AA120" s="60"/>
      <c r="AB120" s="60"/>
      <c r="AC120" s="60">
        <f t="shared" si="81"/>
        <v>0</v>
      </c>
      <c r="AD120" s="60">
        <f t="shared" si="82"/>
        <v>0</v>
      </c>
      <c r="AE120" s="60"/>
      <c r="AF120" s="448" t="e">
        <f t="shared" si="61"/>
        <v>#DIV/0!</v>
      </c>
      <c r="AG120" s="448" t="e">
        <f t="shared" si="61"/>
        <v>#DIV/0!</v>
      </c>
      <c r="AH120" s="60"/>
      <c r="AI120" s="60"/>
      <c r="AJ120" s="60"/>
      <c r="AK120" s="60"/>
      <c r="AL120" s="60"/>
      <c r="AM120" s="290"/>
      <c r="AN120" s="290"/>
      <c r="AQ120" s="422">
        <f t="shared" si="62"/>
        <v>0</v>
      </c>
    </row>
    <row r="121" spans="1:44" ht="15.75" hidden="1" customHeight="1" outlineLevel="1" x14ac:dyDescent="0.25">
      <c r="A121" s="90" t="s">
        <v>198</v>
      </c>
      <c r="B121" s="3" t="s">
        <v>199</v>
      </c>
      <c r="C121" s="219" t="s">
        <v>24</v>
      </c>
      <c r="D121" s="54"/>
      <c r="E121" s="55"/>
      <c r="F121" s="56"/>
      <c r="G121" s="57"/>
      <c r="H121" s="55"/>
      <c r="I121" s="58"/>
      <c r="J121" s="59"/>
      <c r="K121" s="55"/>
      <c r="L121" s="58"/>
      <c r="M121" s="59"/>
      <c r="N121" s="55"/>
      <c r="O121" s="60"/>
      <c r="P121" s="54"/>
      <c r="Q121" s="55"/>
      <c r="R121" s="56"/>
      <c r="S121" s="57"/>
      <c r="T121" s="55"/>
      <c r="U121" s="58"/>
      <c r="V121" s="59"/>
      <c r="W121" s="55"/>
      <c r="X121" s="58"/>
      <c r="Y121" s="59"/>
      <c r="Z121" s="55"/>
      <c r="AA121" s="60"/>
      <c r="AB121" s="60"/>
      <c r="AC121" s="60">
        <f t="shared" si="81"/>
        <v>0</v>
      </c>
      <c r="AD121" s="60">
        <f t="shared" si="82"/>
        <v>0</v>
      </c>
      <c r="AE121" s="60"/>
      <c r="AF121" s="448" t="e">
        <f t="shared" si="61"/>
        <v>#DIV/0!</v>
      </c>
      <c r="AG121" s="448" t="e">
        <f t="shared" si="61"/>
        <v>#DIV/0!</v>
      </c>
      <c r="AH121" s="60"/>
      <c r="AI121" s="60"/>
      <c r="AJ121" s="60"/>
      <c r="AK121" s="60"/>
      <c r="AL121" s="60"/>
      <c r="AM121" s="290"/>
      <c r="AN121" s="290"/>
      <c r="AQ121" s="422">
        <f t="shared" si="62"/>
        <v>0</v>
      </c>
    </row>
    <row r="122" spans="1:44" ht="15.75" hidden="1" customHeight="1" outlineLevel="1" x14ac:dyDescent="0.25">
      <c r="A122" s="98" t="s">
        <v>200</v>
      </c>
      <c r="B122" s="89" t="s">
        <v>201</v>
      </c>
      <c r="C122" s="219" t="s">
        <v>24</v>
      </c>
      <c r="D122" s="62"/>
      <c r="E122" s="63"/>
      <c r="F122" s="64"/>
      <c r="G122" s="65"/>
      <c r="H122" s="63"/>
      <c r="I122" s="66"/>
      <c r="J122" s="67"/>
      <c r="K122" s="63"/>
      <c r="L122" s="66"/>
      <c r="M122" s="67"/>
      <c r="N122" s="63"/>
      <c r="O122" s="68"/>
      <c r="P122" s="62"/>
      <c r="Q122" s="63"/>
      <c r="R122" s="64"/>
      <c r="S122" s="65"/>
      <c r="T122" s="63"/>
      <c r="U122" s="66"/>
      <c r="V122" s="67"/>
      <c r="W122" s="63"/>
      <c r="X122" s="66"/>
      <c r="Y122" s="67"/>
      <c r="Z122" s="63"/>
      <c r="AA122" s="68"/>
      <c r="AB122" s="68"/>
      <c r="AC122" s="68">
        <f t="shared" si="81"/>
        <v>0</v>
      </c>
      <c r="AD122" s="68">
        <f t="shared" si="82"/>
        <v>0</v>
      </c>
      <c r="AE122" s="68"/>
      <c r="AF122" s="450" t="e">
        <f t="shared" si="61"/>
        <v>#DIV/0!</v>
      </c>
      <c r="AG122" s="450" t="e">
        <f t="shared" si="61"/>
        <v>#DIV/0!</v>
      </c>
      <c r="AH122" s="68"/>
      <c r="AI122" s="68"/>
      <c r="AJ122" s="68"/>
      <c r="AK122" s="68"/>
      <c r="AL122" s="68"/>
      <c r="AM122" s="292"/>
      <c r="AN122" s="292"/>
      <c r="AQ122" s="422">
        <f t="shared" si="62"/>
        <v>0</v>
      </c>
    </row>
    <row r="123" spans="1:44" ht="15.75" hidden="1" customHeight="1" outlineLevel="1" x14ac:dyDescent="0.25">
      <c r="A123" s="86" t="s">
        <v>202</v>
      </c>
      <c r="B123" s="82" t="s">
        <v>203</v>
      </c>
      <c r="C123" s="216" t="s">
        <v>17</v>
      </c>
      <c r="D123" s="178">
        <f t="shared" ref="D123:O123" si="83">SUM(D124:D125)</f>
        <v>0</v>
      </c>
      <c r="E123" s="179">
        <f t="shared" si="83"/>
        <v>0</v>
      </c>
      <c r="F123" s="180">
        <f t="shared" si="83"/>
        <v>0</v>
      </c>
      <c r="G123" s="181">
        <f t="shared" si="83"/>
        <v>0</v>
      </c>
      <c r="H123" s="179">
        <f t="shared" si="83"/>
        <v>0</v>
      </c>
      <c r="I123" s="182">
        <f t="shared" si="83"/>
        <v>0</v>
      </c>
      <c r="J123" s="183">
        <f t="shared" si="83"/>
        <v>0</v>
      </c>
      <c r="K123" s="179">
        <f t="shared" si="83"/>
        <v>0</v>
      </c>
      <c r="L123" s="182">
        <f t="shared" si="83"/>
        <v>0</v>
      </c>
      <c r="M123" s="183">
        <f t="shared" si="83"/>
        <v>0</v>
      </c>
      <c r="N123" s="179">
        <f t="shared" si="83"/>
        <v>0</v>
      </c>
      <c r="O123" s="184">
        <f t="shared" si="83"/>
        <v>0</v>
      </c>
      <c r="P123" s="178">
        <f t="shared" ref="P123:AK123" si="84">SUM(P124:P125)</f>
        <v>0</v>
      </c>
      <c r="Q123" s="179">
        <f t="shared" si="84"/>
        <v>0</v>
      </c>
      <c r="R123" s="180">
        <f t="shared" si="84"/>
        <v>0</v>
      </c>
      <c r="S123" s="181">
        <f t="shared" si="84"/>
        <v>0</v>
      </c>
      <c r="T123" s="179">
        <f t="shared" si="84"/>
        <v>0</v>
      </c>
      <c r="U123" s="182">
        <f t="shared" si="84"/>
        <v>0</v>
      </c>
      <c r="V123" s="183">
        <f t="shared" si="84"/>
        <v>0</v>
      </c>
      <c r="W123" s="179">
        <f t="shared" si="84"/>
        <v>0</v>
      </c>
      <c r="X123" s="182">
        <f t="shared" si="84"/>
        <v>0</v>
      </c>
      <c r="Y123" s="183">
        <f t="shared" si="84"/>
        <v>0</v>
      </c>
      <c r="Z123" s="179">
        <f t="shared" si="84"/>
        <v>0</v>
      </c>
      <c r="AA123" s="184">
        <f t="shared" si="84"/>
        <v>0</v>
      </c>
      <c r="AB123" s="184">
        <f t="shared" ref="AB123" si="85">SUM(AB124:AB125)</f>
        <v>0</v>
      </c>
      <c r="AC123" s="184">
        <f t="shared" si="84"/>
        <v>0</v>
      </c>
      <c r="AD123" s="184">
        <f t="shared" si="84"/>
        <v>0</v>
      </c>
      <c r="AE123" s="184"/>
      <c r="AF123" s="447" t="e">
        <f t="shared" si="61"/>
        <v>#DIV/0!</v>
      </c>
      <c r="AG123" s="447" t="e">
        <f t="shared" si="61"/>
        <v>#DIV/0!</v>
      </c>
      <c r="AH123" s="184">
        <f t="shared" si="84"/>
        <v>0</v>
      </c>
      <c r="AI123" s="184">
        <f t="shared" si="84"/>
        <v>0</v>
      </c>
      <c r="AJ123" s="184">
        <f t="shared" si="84"/>
        <v>0</v>
      </c>
      <c r="AK123" s="184">
        <f t="shared" si="84"/>
        <v>0</v>
      </c>
      <c r="AL123" s="184"/>
      <c r="AM123" s="289"/>
      <c r="AN123" s="289"/>
      <c r="AQ123" s="422">
        <f t="shared" si="62"/>
        <v>0</v>
      </c>
    </row>
    <row r="124" spans="1:44" ht="15.75" hidden="1" customHeight="1" outlineLevel="1" x14ac:dyDescent="0.25">
      <c r="A124" s="90" t="s">
        <v>204</v>
      </c>
      <c r="B124" s="3" t="s">
        <v>205</v>
      </c>
      <c r="C124" s="219" t="s">
        <v>24</v>
      </c>
      <c r="D124" s="54"/>
      <c r="E124" s="55"/>
      <c r="F124" s="56"/>
      <c r="G124" s="57"/>
      <c r="H124" s="55"/>
      <c r="I124" s="58"/>
      <c r="J124" s="59"/>
      <c r="K124" s="55"/>
      <c r="L124" s="58"/>
      <c r="M124" s="59"/>
      <c r="N124" s="55"/>
      <c r="O124" s="60"/>
      <c r="P124" s="54"/>
      <c r="Q124" s="55"/>
      <c r="R124" s="56"/>
      <c r="S124" s="57"/>
      <c r="T124" s="55"/>
      <c r="U124" s="58"/>
      <c r="V124" s="59"/>
      <c r="W124" s="55"/>
      <c r="X124" s="58"/>
      <c r="Y124" s="59"/>
      <c r="Z124" s="55"/>
      <c r="AA124" s="60"/>
      <c r="AB124" s="60"/>
      <c r="AC124" s="60">
        <f t="shared" ref="AC124:AC131" si="86">SUM(D124:O124)</f>
        <v>0</v>
      </c>
      <c r="AD124" s="60">
        <f t="shared" ref="AD124:AD131" si="87">SUM(P124:AA124)</f>
        <v>0</v>
      </c>
      <c r="AE124" s="60"/>
      <c r="AF124" s="448" t="e">
        <f t="shared" si="61"/>
        <v>#DIV/0!</v>
      </c>
      <c r="AG124" s="448" t="e">
        <f t="shared" si="61"/>
        <v>#DIV/0!</v>
      </c>
      <c r="AH124" s="60"/>
      <c r="AI124" s="60"/>
      <c r="AJ124" s="60"/>
      <c r="AK124" s="60"/>
      <c r="AL124" s="60"/>
      <c r="AM124" s="290"/>
      <c r="AN124" s="290"/>
      <c r="AQ124" s="422">
        <f t="shared" si="62"/>
        <v>0</v>
      </c>
    </row>
    <row r="125" spans="1:44" ht="15.75" hidden="1" customHeight="1" outlineLevel="1" x14ac:dyDescent="0.25">
      <c r="A125" s="90" t="s">
        <v>206</v>
      </c>
      <c r="B125" s="3" t="s">
        <v>207</v>
      </c>
      <c r="C125" s="219" t="s">
        <v>24</v>
      </c>
      <c r="D125" s="54"/>
      <c r="E125" s="55"/>
      <c r="F125" s="56"/>
      <c r="G125" s="57"/>
      <c r="H125" s="55"/>
      <c r="I125" s="58"/>
      <c r="J125" s="59"/>
      <c r="K125" s="55"/>
      <c r="L125" s="58"/>
      <c r="M125" s="59"/>
      <c r="N125" s="55"/>
      <c r="O125" s="60"/>
      <c r="P125" s="54"/>
      <c r="Q125" s="55"/>
      <c r="R125" s="56"/>
      <c r="S125" s="57"/>
      <c r="T125" s="55"/>
      <c r="U125" s="58"/>
      <c r="V125" s="59"/>
      <c r="W125" s="55"/>
      <c r="X125" s="58"/>
      <c r="Y125" s="59"/>
      <c r="Z125" s="55"/>
      <c r="AA125" s="60"/>
      <c r="AB125" s="60"/>
      <c r="AC125" s="60">
        <f t="shared" si="86"/>
        <v>0</v>
      </c>
      <c r="AD125" s="60">
        <f t="shared" si="87"/>
        <v>0</v>
      </c>
      <c r="AE125" s="60"/>
      <c r="AF125" s="448" t="e">
        <f t="shared" si="61"/>
        <v>#DIV/0!</v>
      </c>
      <c r="AG125" s="448" t="e">
        <f t="shared" si="61"/>
        <v>#DIV/0!</v>
      </c>
      <c r="AH125" s="60"/>
      <c r="AI125" s="60"/>
      <c r="AJ125" s="60"/>
      <c r="AK125" s="60"/>
      <c r="AL125" s="60"/>
      <c r="AM125" s="290"/>
      <c r="AN125" s="290"/>
      <c r="AQ125" s="422">
        <f t="shared" si="62"/>
        <v>0</v>
      </c>
    </row>
    <row r="126" spans="1:44" ht="15.75" hidden="1" customHeight="1" outlineLevel="1" x14ac:dyDescent="0.25">
      <c r="A126" s="69" t="s">
        <v>208</v>
      </c>
      <c r="B126" s="85" t="s">
        <v>209</v>
      </c>
      <c r="C126" s="219" t="s">
        <v>24</v>
      </c>
      <c r="D126" s="71"/>
      <c r="E126" s="72"/>
      <c r="F126" s="73"/>
      <c r="G126" s="74"/>
      <c r="H126" s="72"/>
      <c r="I126" s="75"/>
      <c r="J126" s="76"/>
      <c r="K126" s="72"/>
      <c r="L126" s="75"/>
      <c r="M126" s="76"/>
      <c r="N126" s="72"/>
      <c r="O126" s="77"/>
      <c r="P126" s="71"/>
      <c r="Q126" s="72"/>
      <c r="R126" s="73"/>
      <c r="S126" s="74"/>
      <c r="T126" s="72"/>
      <c r="U126" s="75"/>
      <c r="V126" s="76"/>
      <c r="W126" s="72"/>
      <c r="X126" s="75"/>
      <c r="Y126" s="76"/>
      <c r="Z126" s="72"/>
      <c r="AA126" s="77"/>
      <c r="AB126" s="77"/>
      <c r="AC126" s="77">
        <f t="shared" si="86"/>
        <v>0</v>
      </c>
      <c r="AD126" s="77">
        <f t="shared" si="87"/>
        <v>0</v>
      </c>
      <c r="AE126" s="77"/>
      <c r="AF126" s="451" t="e">
        <f t="shared" si="61"/>
        <v>#DIV/0!</v>
      </c>
      <c r="AG126" s="451" t="e">
        <f t="shared" si="61"/>
        <v>#DIV/0!</v>
      </c>
      <c r="AH126" s="77"/>
      <c r="AI126" s="77"/>
      <c r="AJ126" s="77"/>
      <c r="AK126" s="77"/>
      <c r="AL126" s="77"/>
      <c r="AM126" s="293"/>
      <c r="AN126" s="293"/>
      <c r="AQ126" s="422">
        <f t="shared" si="62"/>
        <v>0</v>
      </c>
    </row>
    <row r="127" spans="1:44" ht="15.75" hidden="1" customHeight="1" outlineLevel="1" x14ac:dyDescent="0.25">
      <c r="A127" s="69" t="s">
        <v>210</v>
      </c>
      <c r="B127" s="85" t="s">
        <v>211</v>
      </c>
      <c r="C127" s="219" t="s">
        <v>24</v>
      </c>
      <c r="D127" s="71"/>
      <c r="E127" s="72"/>
      <c r="F127" s="73"/>
      <c r="G127" s="74"/>
      <c r="H127" s="72"/>
      <c r="I127" s="75"/>
      <c r="J127" s="76"/>
      <c r="K127" s="72"/>
      <c r="L127" s="75"/>
      <c r="M127" s="76"/>
      <c r="N127" s="72"/>
      <c r="O127" s="77"/>
      <c r="P127" s="71"/>
      <c r="Q127" s="72"/>
      <c r="R127" s="73"/>
      <c r="S127" s="74"/>
      <c r="T127" s="72"/>
      <c r="U127" s="75"/>
      <c r="V127" s="76"/>
      <c r="W127" s="72"/>
      <c r="X127" s="75"/>
      <c r="Y127" s="76"/>
      <c r="Z127" s="72"/>
      <c r="AA127" s="77"/>
      <c r="AB127" s="77"/>
      <c r="AC127" s="77">
        <f t="shared" si="86"/>
        <v>0</v>
      </c>
      <c r="AD127" s="77">
        <f t="shared" si="87"/>
        <v>0</v>
      </c>
      <c r="AE127" s="77"/>
      <c r="AF127" s="451" t="e">
        <f t="shared" si="61"/>
        <v>#DIV/0!</v>
      </c>
      <c r="AG127" s="451" t="e">
        <f t="shared" si="61"/>
        <v>#DIV/0!</v>
      </c>
      <c r="AH127" s="77"/>
      <c r="AI127" s="77"/>
      <c r="AJ127" s="77"/>
      <c r="AK127" s="77"/>
      <c r="AL127" s="77"/>
      <c r="AM127" s="293"/>
      <c r="AN127" s="293"/>
      <c r="AQ127" s="422">
        <f t="shared" si="62"/>
        <v>0</v>
      </c>
    </row>
    <row r="128" spans="1:44" ht="15.75" hidden="1" customHeight="1" outlineLevel="1" x14ac:dyDescent="0.25">
      <c r="A128" s="69" t="s">
        <v>212</v>
      </c>
      <c r="B128" s="70" t="s">
        <v>213</v>
      </c>
      <c r="C128" s="219" t="s">
        <v>24</v>
      </c>
      <c r="D128" s="71"/>
      <c r="E128" s="72"/>
      <c r="F128" s="73"/>
      <c r="G128" s="74"/>
      <c r="H128" s="72"/>
      <c r="I128" s="75"/>
      <c r="J128" s="76"/>
      <c r="K128" s="72"/>
      <c r="L128" s="75"/>
      <c r="M128" s="76"/>
      <c r="N128" s="72"/>
      <c r="O128" s="77"/>
      <c r="P128" s="71"/>
      <c r="Q128" s="72"/>
      <c r="R128" s="73"/>
      <c r="S128" s="74"/>
      <c r="T128" s="72"/>
      <c r="U128" s="75"/>
      <c r="V128" s="76"/>
      <c r="W128" s="72"/>
      <c r="X128" s="75"/>
      <c r="Y128" s="76"/>
      <c r="Z128" s="72"/>
      <c r="AA128" s="77"/>
      <c r="AB128" s="77"/>
      <c r="AC128" s="77">
        <f t="shared" si="86"/>
        <v>0</v>
      </c>
      <c r="AD128" s="77">
        <f t="shared" si="87"/>
        <v>0</v>
      </c>
      <c r="AE128" s="77"/>
      <c r="AF128" s="451" t="e">
        <f t="shared" si="61"/>
        <v>#DIV/0!</v>
      </c>
      <c r="AG128" s="451" t="e">
        <f t="shared" si="61"/>
        <v>#DIV/0!</v>
      </c>
      <c r="AH128" s="77"/>
      <c r="AI128" s="77"/>
      <c r="AJ128" s="77"/>
      <c r="AK128" s="77"/>
      <c r="AL128" s="77"/>
      <c r="AM128" s="293"/>
      <c r="AN128" s="293"/>
      <c r="AQ128" s="422">
        <f t="shared" si="62"/>
        <v>0</v>
      </c>
    </row>
    <row r="129" spans="1:43" ht="30" hidden="1" customHeight="1" outlineLevel="1" x14ac:dyDescent="0.25">
      <c r="A129" s="69" t="s">
        <v>214</v>
      </c>
      <c r="B129" s="70" t="s">
        <v>215</v>
      </c>
      <c r="C129" s="219" t="s">
        <v>24</v>
      </c>
      <c r="D129" s="71"/>
      <c r="E129" s="72"/>
      <c r="F129" s="73"/>
      <c r="G129" s="74"/>
      <c r="H129" s="72"/>
      <c r="I129" s="75"/>
      <c r="J129" s="76"/>
      <c r="K129" s="72"/>
      <c r="L129" s="75"/>
      <c r="M129" s="76"/>
      <c r="N129" s="72"/>
      <c r="O129" s="77"/>
      <c r="P129" s="71"/>
      <c r="Q129" s="72"/>
      <c r="R129" s="73"/>
      <c r="S129" s="74"/>
      <c r="T129" s="72"/>
      <c r="U129" s="75"/>
      <c r="V129" s="76"/>
      <c r="W129" s="72"/>
      <c r="X129" s="75"/>
      <c r="Y129" s="76"/>
      <c r="Z129" s="72"/>
      <c r="AA129" s="77"/>
      <c r="AB129" s="77"/>
      <c r="AC129" s="77">
        <f t="shared" si="86"/>
        <v>0</v>
      </c>
      <c r="AD129" s="77">
        <f t="shared" si="87"/>
        <v>0</v>
      </c>
      <c r="AE129" s="77"/>
      <c r="AF129" s="451" t="e">
        <f t="shared" si="61"/>
        <v>#DIV/0!</v>
      </c>
      <c r="AG129" s="451" t="e">
        <f t="shared" si="61"/>
        <v>#DIV/0!</v>
      </c>
      <c r="AH129" s="77"/>
      <c r="AI129" s="77"/>
      <c r="AJ129" s="77"/>
      <c r="AK129" s="77"/>
      <c r="AL129" s="77"/>
      <c r="AM129" s="293"/>
      <c r="AN129" s="293"/>
      <c r="AQ129" s="422">
        <f t="shared" si="62"/>
        <v>0</v>
      </c>
    </row>
    <row r="130" spans="1:43" ht="30" hidden="1" customHeight="1" outlineLevel="1" x14ac:dyDescent="0.25">
      <c r="A130" s="69" t="s">
        <v>216</v>
      </c>
      <c r="B130" s="70" t="s">
        <v>217</v>
      </c>
      <c r="C130" s="219" t="s">
        <v>24</v>
      </c>
      <c r="D130" s="71"/>
      <c r="E130" s="72"/>
      <c r="F130" s="73"/>
      <c r="G130" s="74"/>
      <c r="H130" s="72"/>
      <c r="I130" s="75"/>
      <c r="J130" s="76"/>
      <c r="K130" s="72"/>
      <c r="L130" s="75"/>
      <c r="M130" s="76"/>
      <c r="N130" s="72"/>
      <c r="O130" s="77"/>
      <c r="P130" s="71"/>
      <c r="Q130" s="72"/>
      <c r="R130" s="73"/>
      <c r="S130" s="74"/>
      <c r="T130" s="72"/>
      <c r="U130" s="75"/>
      <c r="V130" s="76"/>
      <c r="W130" s="72"/>
      <c r="X130" s="75"/>
      <c r="Y130" s="76"/>
      <c r="Z130" s="72"/>
      <c r="AA130" s="77"/>
      <c r="AB130" s="77"/>
      <c r="AC130" s="77">
        <f t="shared" si="86"/>
        <v>0</v>
      </c>
      <c r="AD130" s="77">
        <f t="shared" si="87"/>
        <v>0</v>
      </c>
      <c r="AE130" s="77"/>
      <c r="AF130" s="451" t="e">
        <f t="shared" si="61"/>
        <v>#DIV/0!</v>
      </c>
      <c r="AG130" s="451" t="e">
        <f t="shared" si="61"/>
        <v>#DIV/0!</v>
      </c>
      <c r="AH130" s="77"/>
      <c r="AI130" s="77"/>
      <c r="AJ130" s="77"/>
      <c r="AK130" s="77"/>
      <c r="AL130" s="77"/>
      <c r="AM130" s="293"/>
      <c r="AN130" s="293"/>
      <c r="AQ130" s="422">
        <f t="shared" si="62"/>
        <v>0</v>
      </c>
    </row>
    <row r="131" spans="1:43" ht="15.75" hidden="1" customHeight="1" outlineLevel="1" x14ac:dyDescent="0.25">
      <c r="A131" s="69" t="s">
        <v>218</v>
      </c>
      <c r="B131" s="99" t="s">
        <v>219</v>
      </c>
      <c r="C131" s="219" t="s">
        <v>24</v>
      </c>
      <c r="D131" s="71"/>
      <c r="E131" s="72"/>
      <c r="F131" s="73"/>
      <c r="G131" s="74"/>
      <c r="H131" s="72"/>
      <c r="I131" s="75"/>
      <c r="J131" s="76"/>
      <c r="K131" s="72"/>
      <c r="L131" s="75"/>
      <c r="M131" s="76"/>
      <c r="N131" s="72"/>
      <c r="O131" s="77"/>
      <c r="P131" s="71"/>
      <c r="Q131" s="72"/>
      <c r="R131" s="73"/>
      <c r="S131" s="74"/>
      <c r="T131" s="72"/>
      <c r="U131" s="75"/>
      <c r="V131" s="76"/>
      <c r="W131" s="72"/>
      <c r="X131" s="75"/>
      <c r="Y131" s="76"/>
      <c r="Z131" s="72"/>
      <c r="AA131" s="77"/>
      <c r="AB131" s="77"/>
      <c r="AC131" s="77">
        <f t="shared" si="86"/>
        <v>0</v>
      </c>
      <c r="AD131" s="77">
        <f t="shared" si="87"/>
        <v>0</v>
      </c>
      <c r="AE131" s="77"/>
      <c r="AF131" s="451" t="e">
        <f t="shared" si="61"/>
        <v>#DIV/0!</v>
      </c>
      <c r="AG131" s="451" t="e">
        <f t="shared" si="61"/>
        <v>#DIV/0!</v>
      </c>
      <c r="AH131" s="77"/>
      <c r="AI131" s="77"/>
      <c r="AJ131" s="77"/>
      <c r="AK131" s="77"/>
      <c r="AL131" s="77"/>
      <c r="AM131" s="293"/>
      <c r="AN131" s="293"/>
      <c r="AQ131" s="422">
        <f t="shared" si="62"/>
        <v>0</v>
      </c>
    </row>
    <row r="132" spans="1:43" ht="16.2" hidden="1" outlineLevel="1" thickBot="1" x14ac:dyDescent="0.3">
      <c r="A132" s="69" t="s">
        <v>220</v>
      </c>
      <c r="B132" s="85" t="s">
        <v>221</v>
      </c>
      <c r="C132" s="216" t="s">
        <v>17</v>
      </c>
      <c r="D132" s="192">
        <f t="shared" ref="D132:AK132" si="88">SUM(D133,D134,D135,D136)</f>
        <v>0</v>
      </c>
      <c r="E132" s="193">
        <f t="shared" si="88"/>
        <v>0</v>
      </c>
      <c r="F132" s="194">
        <f t="shared" si="88"/>
        <v>0</v>
      </c>
      <c r="G132" s="195">
        <f t="shared" si="88"/>
        <v>0</v>
      </c>
      <c r="H132" s="193">
        <f t="shared" si="88"/>
        <v>0</v>
      </c>
      <c r="I132" s="196">
        <f t="shared" si="88"/>
        <v>0</v>
      </c>
      <c r="J132" s="197">
        <f t="shared" si="88"/>
        <v>0</v>
      </c>
      <c r="K132" s="193">
        <f t="shared" si="88"/>
        <v>0</v>
      </c>
      <c r="L132" s="196">
        <f t="shared" si="88"/>
        <v>0</v>
      </c>
      <c r="M132" s="197">
        <f t="shared" si="88"/>
        <v>0</v>
      </c>
      <c r="N132" s="193">
        <f t="shared" si="88"/>
        <v>0</v>
      </c>
      <c r="O132" s="198">
        <f t="shared" si="88"/>
        <v>0</v>
      </c>
      <c r="P132" s="192">
        <f t="shared" si="88"/>
        <v>0</v>
      </c>
      <c r="Q132" s="193">
        <f t="shared" si="88"/>
        <v>0</v>
      </c>
      <c r="R132" s="194">
        <f t="shared" si="88"/>
        <v>0</v>
      </c>
      <c r="S132" s="195">
        <f t="shared" si="88"/>
        <v>0</v>
      </c>
      <c r="T132" s="193">
        <f t="shared" si="88"/>
        <v>0</v>
      </c>
      <c r="U132" s="196">
        <f t="shared" si="88"/>
        <v>0</v>
      </c>
      <c r="V132" s="197">
        <f t="shared" si="88"/>
        <v>0</v>
      </c>
      <c r="W132" s="193">
        <f t="shared" si="88"/>
        <v>0</v>
      </c>
      <c r="X132" s="196">
        <f t="shared" si="88"/>
        <v>0</v>
      </c>
      <c r="Y132" s="197">
        <f t="shared" si="88"/>
        <v>0</v>
      </c>
      <c r="Z132" s="193">
        <f t="shared" si="88"/>
        <v>0</v>
      </c>
      <c r="AA132" s="198">
        <f t="shared" si="88"/>
        <v>0</v>
      </c>
      <c r="AB132" s="198">
        <f t="shared" ref="AB132" si="89">SUM(AB133,AB134,AB135,AB136)</f>
        <v>0</v>
      </c>
      <c r="AC132" s="198">
        <f t="shared" si="88"/>
        <v>0</v>
      </c>
      <c r="AD132" s="198">
        <f t="shared" si="88"/>
        <v>0</v>
      </c>
      <c r="AE132" s="198"/>
      <c r="AF132" s="452" t="e">
        <f t="shared" si="61"/>
        <v>#DIV/0!</v>
      </c>
      <c r="AG132" s="452" t="e">
        <f t="shared" si="61"/>
        <v>#DIV/0!</v>
      </c>
      <c r="AH132" s="198">
        <f t="shared" si="88"/>
        <v>0</v>
      </c>
      <c r="AI132" s="198">
        <f t="shared" si="88"/>
        <v>0</v>
      </c>
      <c r="AJ132" s="198">
        <f t="shared" si="88"/>
        <v>0</v>
      </c>
      <c r="AK132" s="198">
        <f t="shared" si="88"/>
        <v>0</v>
      </c>
      <c r="AL132" s="198"/>
      <c r="AM132" s="294"/>
      <c r="AN132" s="294"/>
      <c r="AQ132" s="422">
        <f t="shared" si="62"/>
        <v>0</v>
      </c>
    </row>
    <row r="133" spans="1:43" ht="28.5" hidden="1" customHeight="1" outlineLevel="1" x14ac:dyDescent="0.25">
      <c r="A133" s="44" t="s">
        <v>222</v>
      </c>
      <c r="B133" s="82" t="s">
        <v>223</v>
      </c>
      <c r="C133" s="219" t="s">
        <v>24</v>
      </c>
      <c r="D133" s="62"/>
      <c r="E133" s="63"/>
      <c r="F133" s="64"/>
      <c r="G133" s="65"/>
      <c r="H133" s="63"/>
      <c r="I133" s="66"/>
      <c r="J133" s="67"/>
      <c r="K133" s="63"/>
      <c r="L133" s="66"/>
      <c r="M133" s="67"/>
      <c r="N133" s="63"/>
      <c r="O133" s="68"/>
      <c r="P133" s="62"/>
      <c r="Q133" s="63"/>
      <c r="R133" s="64"/>
      <c r="S133" s="65"/>
      <c r="T133" s="63"/>
      <c r="U133" s="66"/>
      <c r="V133" s="67"/>
      <c r="W133" s="63"/>
      <c r="X133" s="66"/>
      <c r="Y133" s="67"/>
      <c r="Z133" s="63"/>
      <c r="AA133" s="68"/>
      <c r="AB133" s="68"/>
      <c r="AC133" s="68">
        <f>SUM(D133:O133)</f>
        <v>0</v>
      </c>
      <c r="AD133" s="68">
        <f>SUM(P133:AA133)</f>
        <v>0</v>
      </c>
      <c r="AE133" s="68"/>
      <c r="AF133" s="450" t="e">
        <f t="shared" si="61"/>
        <v>#DIV/0!</v>
      </c>
      <c r="AG133" s="450" t="e">
        <f t="shared" si="61"/>
        <v>#DIV/0!</v>
      </c>
      <c r="AH133" s="68"/>
      <c r="AI133" s="68"/>
      <c r="AJ133" s="68"/>
      <c r="AK133" s="68"/>
      <c r="AL133" s="68"/>
      <c r="AM133" s="292"/>
      <c r="AN133" s="292"/>
      <c r="AQ133" s="422">
        <f t="shared" si="62"/>
        <v>0</v>
      </c>
    </row>
    <row r="134" spans="1:43" ht="15.75" hidden="1" customHeight="1" outlineLevel="1" x14ac:dyDescent="0.25">
      <c r="A134" s="44" t="s">
        <v>224</v>
      </c>
      <c r="B134" s="82" t="s">
        <v>225</v>
      </c>
      <c r="C134" s="219" t="s">
        <v>24</v>
      </c>
      <c r="D134" s="62"/>
      <c r="E134" s="63"/>
      <c r="F134" s="64"/>
      <c r="G134" s="65"/>
      <c r="H134" s="63"/>
      <c r="I134" s="66"/>
      <c r="J134" s="67"/>
      <c r="K134" s="63"/>
      <c r="L134" s="66"/>
      <c r="M134" s="67"/>
      <c r="N134" s="63"/>
      <c r="O134" s="68"/>
      <c r="P134" s="62"/>
      <c r="Q134" s="63"/>
      <c r="R134" s="64"/>
      <c r="S134" s="65"/>
      <c r="T134" s="63"/>
      <c r="U134" s="66"/>
      <c r="V134" s="67"/>
      <c r="W134" s="63"/>
      <c r="X134" s="66"/>
      <c r="Y134" s="67"/>
      <c r="Z134" s="63"/>
      <c r="AA134" s="68"/>
      <c r="AB134" s="68"/>
      <c r="AC134" s="68">
        <f>SUM(D134:O134)</f>
        <v>0</v>
      </c>
      <c r="AD134" s="68">
        <f>SUM(P134:AA134)</f>
        <v>0</v>
      </c>
      <c r="AE134" s="68"/>
      <c r="AF134" s="450" t="e">
        <f t="shared" si="61"/>
        <v>#DIV/0!</v>
      </c>
      <c r="AG134" s="450" t="e">
        <f t="shared" si="61"/>
        <v>#DIV/0!</v>
      </c>
      <c r="AH134" s="68"/>
      <c r="AI134" s="68"/>
      <c r="AJ134" s="68"/>
      <c r="AK134" s="68"/>
      <c r="AL134" s="68"/>
      <c r="AM134" s="292"/>
      <c r="AN134" s="292"/>
      <c r="AQ134" s="422">
        <f t="shared" si="62"/>
        <v>0</v>
      </c>
    </row>
    <row r="135" spans="1:43" ht="15.75" hidden="1" customHeight="1" outlineLevel="1" x14ac:dyDescent="0.25">
      <c r="A135" s="44" t="s">
        <v>226</v>
      </c>
      <c r="B135" s="82" t="s">
        <v>227</v>
      </c>
      <c r="C135" s="219" t="s">
        <v>24</v>
      </c>
      <c r="D135" s="62"/>
      <c r="E135" s="63"/>
      <c r="F135" s="64"/>
      <c r="G135" s="65"/>
      <c r="H135" s="63"/>
      <c r="I135" s="66"/>
      <c r="J135" s="67"/>
      <c r="K135" s="63"/>
      <c r="L135" s="66"/>
      <c r="M135" s="67"/>
      <c r="N135" s="63"/>
      <c r="O135" s="68"/>
      <c r="P135" s="62"/>
      <c r="Q135" s="63"/>
      <c r="R135" s="64"/>
      <c r="S135" s="65"/>
      <c r="T135" s="63"/>
      <c r="U135" s="66"/>
      <c r="V135" s="67"/>
      <c r="W135" s="63"/>
      <c r="X135" s="66"/>
      <c r="Y135" s="67"/>
      <c r="Z135" s="63"/>
      <c r="AA135" s="68"/>
      <c r="AB135" s="68"/>
      <c r="AC135" s="68">
        <f>SUM(D135:O135)</f>
        <v>0</v>
      </c>
      <c r="AD135" s="68">
        <f>SUM(P135:AA135)</f>
        <v>0</v>
      </c>
      <c r="AE135" s="68"/>
      <c r="AF135" s="450" t="e">
        <f t="shared" si="61"/>
        <v>#DIV/0!</v>
      </c>
      <c r="AG135" s="450" t="e">
        <f t="shared" si="61"/>
        <v>#DIV/0!</v>
      </c>
      <c r="AH135" s="68"/>
      <c r="AI135" s="68"/>
      <c r="AJ135" s="68"/>
      <c r="AK135" s="68"/>
      <c r="AL135" s="68"/>
      <c r="AM135" s="292"/>
      <c r="AN135" s="292"/>
      <c r="AQ135" s="422">
        <f t="shared" si="62"/>
        <v>0</v>
      </c>
    </row>
    <row r="136" spans="1:43" ht="15.75" hidden="1" customHeight="1" outlineLevel="1" x14ac:dyDescent="0.25">
      <c r="A136" s="44" t="s">
        <v>228</v>
      </c>
      <c r="B136" s="82" t="s">
        <v>32</v>
      </c>
      <c r="C136" s="219" t="s">
        <v>24</v>
      </c>
      <c r="D136" s="62"/>
      <c r="E136" s="63"/>
      <c r="F136" s="64"/>
      <c r="G136" s="65"/>
      <c r="H136" s="63"/>
      <c r="I136" s="66"/>
      <c r="J136" s="67"/>
      <c r="K136" s="63"/>
      <c r="L136" s="66"/>
      <c r="M136" s="67"/>
      <c r="N136" s="63"/>
      <c r="O136" s="68"/>
      <c r="P136" s="62"/>
      <c r="Q136" s="63"/>
      <c r="R136" s="64"/>
      <c r="S136" s="65"/>
      <c r="T136" s="63"/>
      <c r="U136" s="66"/>
      <c r="V136" s="67"/>
      <c r="W136" s="63"/>
      <c r="X136" s="66"/>
      <c r="Y136" s="67"/>
      <c r="Z136" s="63"/>
      <c r="AA136" s="68"/>
      <c r="AB136" s="68"/>
      <c r="AC136" s="68">
        <f>SUM(D136:O136)</f>
        <v>0</v>
      </c>
      <c r="AD136" s="68">
        <f>SUM(P136:AA136)</f>
        <v>0</v>
      </c>
      <c r="AE136" s="68"/>
      <c r="AF136" s="450" t="e">
        <f t="shared" si="61"/>
        <v>#DIV/0!</v>
      </c>
      <c r="AG136" s="450" t="e">
        <f t="shared" si="61"/>
        <v>#DIV/0!</v>
      </c>
      <c r="AH136" s="68"/>
      <c r="AI136" s="68"/>
      <c r="AJ136" s="68"/>
      <c r="AK136" s="68"/>
      <c r="AL136" s="68"/>
      <c r="AM136" s="292"/>
      <c r="AN136" s="292"/>
      <c r="AQ136" s="422">
        <f t="shared" si="62"/>
        <v>0</v>
      </c>
    </row>
    <row r="137" spans="1:43" ht="15.75" hidden="1" customHeight="1" outlineLevel="1" x14ac:dyDescent="0.25">
      <c r="A137" s="69" t="s">
        <v>229</v>
      </c>
      <c r="B137" s="99" t="s">
        <v>230</v>
      </c>
      <c r="C137" s="216" t="s">
        <v>17</v>
      </c>
      <c r="D137" s="192">
        <f t="shared" ref="D137:AK137" si="90">SUM(D138,D139,D140,D141,D142,D143)</f>
        <v>0</v>
      </c>
      <c r="E137" s="193">
        <f t="shared" si="90"/>
        <v>0</v>
      </c>
      <c r="F137" s="194">
        <f t="shared" si="90"/>
        <v>0</v>
      </c>
      <c r="G137" s="195">
        <f t="shared" si="90"/>
        <v>0</v>
      </c>
      <c r="H137" s="193">
        <f t="shared" si="90"/>
        <v>0</v>
      </c>
      <c r="I137" s="196">
        <f t="shared" si="90"/>
        <v>0</v>
      </c>
      <c r="J137" s="197">
        <f t="shared" si="90"/>
        <v>0</v>
      </c>
      <c r="K137" s="193">
        <f t="shared" si="90"/>
        <v>0</v>
      </c>
      <c r="L137" s="196">
        <f t="shared" si="90"/>
        <v>0</v>
      </c>
      <c r="M137" s="197">
        <f t="shared" si="90"/>
        <v>0</v>
      </c>
      <c r="N137" s="193">
        <f t="shared" si="90"/>
        <v>0</v>
      </c>
      <c r="O137" s="198">
        <f t="shared" si="90"/>
        <v>0</v>
      </c>
      <c r="P137" s="192">
        <f t="shared" si="90"/>
        <v>0</v>
      </c>
      <c r="Q137" s="193">
        <f t="shared" si="90"/>
        <v>0</v>
      </c>
      <c r="R137" s="194">
        <f t="shared" si="90"/>
        <v>0</v>
      </c>
      <c r="S137" s="195">
        <f t="shared" si="90"/>
        <v>0</v>
      </c>
      <c r="T137" s="193">
        <f t="shared" si="90"/>
        <v>0</v>
      </c>
      <c r="U137" s="196">
        <f t="shared" si="90"/>
        <v>0</v>
      </c>
      <c r="V137" s="197">
        <f t="shared" si="90"/>
        <v>0</v>
      </c>
      <c r="W137" s="193">
        <f t="shared" si="90"/>
        <v>0</v>
      </c>
      <c r="X137" s="196">
        <f t="shared" si="90"/>
        <v>0</v>
      </c>
      <c r="Y137" s="197">
        <f t="shared" si="90"/>
        <v>0</v>
      </c>
      <c r="Z137" s="193">
        <f t="shared" si="90"/>
        <v>0</v>
      </c>
      <c r="AA137" s="198">
        <f t="shared" si="90"/>
        <v>0</v>
      </c>
      <c r="AB137" s="198">
        <f t="shared" ref="AB137" si="91">SUM(AB138,AB139,AB140,AB141,AB142,AB143)</f>
        <v>0</v>
      </c>
      <c r="AC137" s="198">
        <f t="shared" si="90"/>
        <v>0</v>
      </c>
      <c r="AD137" s="198">
        <f t="shared" si="90"/>
        <v>0</v>
      </c>
      <c r="AE137" s="198"/>
      <c r="AF137" s="452" t="e">
        <f t="shared" si="61"/>
        <v>#DIV/0!</v>
      </c>
      <c r="AG137" s="452" t="e">
        <f t="shared" si="61"/>
        <v>#DIV/0!</v>
      </c>
      <c r="AH137" s="198">
        <f t="shared" si="90"/>
        <v>0</v>
      </c>
      <c r="AI137" s="198">
        <f t="shared" si="90"/>
        <v>0</v>
      </c>
      <c r="AJ137" s="198">
        <f t="shared" si="90"/>
        <v>0</v>
      </c>
      <c r="AK137" s="198">
        <f t="shared" si="90"/>
        <v>0</v>
      </c>
      <c r="AL137" s="198"/>
      <c r="AM137" s="294"/>
      <c r="AN137" s="294"/>
      <c r="AQ137" s="422">
        <f t="shared" si="62"/>
        <v>0</v>
      </c>
    </row>
    <row r="138" spans="1:43" ht="15.75" hidden="1" customHeight="1" outlineLevel="1" x14ac:dyDescent="0.25">
      <c r="A138" s="44" t="s">
        <v>231</v>
      </c>
      <c r="B138" s="89" t="s">
        <v>299</v>
      </c>
      <c r="C138" s="219" t="s">
        <v>24</v>
      </c>
      <c r="D138" s="62"/>
      <c r="E138" s="63"/>
      <c r="F138" s="64"/>
      <c r="G138" s="65"/>
      <c r="H138" s="63"/>
      <c r="I138" s="66"/>
      <c r="J138" s="67"/>
      <c r="K138" s="63"/>
      <c r="L138" s="66"/>
      <c r="M138" s="67"/>
      <c r="N138" s="63"/>
      <c r="O138" s="68"/>
      <c r="P138" s="62"/>
      <c r="Q138" s="63"/>
      <c r="R138" s="64"/>
      <c r="S138" s="65"/>
      <c r="T138" s="63"/>
      <c r="U138" s="66"/>
      <c r="V138" s="67"/>
      <c r="W138" s="63"/>
      <c r="X138" s="66"/>
      <c r="Y138" s="67"/>
      <c r="Z138" s="63"/>
      <c r="AA138" s="68"/>
      <c r="AB138" s="68"/>
      <c r="AC138" s="68">
        <f t="shared" ref="AC138:AC151" si="92">SUM(D138:O138)</f>
        <v>0</v>
      </c>
      <c r="AD138" s="68">
        <f t="shared" ref="AD138:AD151" si="93">SUM(P138:AA138)</f>
        <v>0</v>
      </c>
      <c r="AE138" s="68"/>
      <c r="AF138" s="450" t="e">
        <f t="shared" si="61"/>
        <v>#DIV/0!</v>
      </c>
      <c r="AG138" s="450" t="e">
        <f t="shared" si="61"/>
        <v>#DIV/0!</v>
      </c>
      <c r="AH138" s="68"/>
      <c r="AI138" s="68"/>
      <c r="AJ138" s="68"/>
      <c r="AK138" s="68"/>
      <c r="AL138" s="68"/>
      <c r="AM138" s="292"/>
      <c r="AN138" s="292"/>
      <c r="AQ138" s="422">
        <f t="shared" si="62"/>
        <v>0</v>
      </c>
    </row>
    <row r="139" spans="1:43" ht="15.75" hidden="1" customHeight="1" outlineLevel="1" x14ac:dyDescent="0.25">
      <c r="A139" s="44" t="s">
        <v>232</v>
      </c>
      <c r="B139" s="89" t="s">
        <v>301</v>
      </c>
      <c r="C139" s="219" t="s">
        <v>24</v>
      </c>
      <c r="D139" s="62"/>
      <c r="E139" s="63"/>
      <c r="F139" s="64"/>
      <c r="G139" s="65"/>
      <c r="H139" s="63"/>
      <c r="I139" s="66"/>
      <c r="J139" s="67"/>
      <c r="K139" s="63"/>
      <c r="L139" s="66"/>
      <c r="M139" s="67"/>
      <c r="N139" s="63"/>
      <c r="O139" s="68"/>
      <c r="P139" s="62"/>
      <c r="Q139" s="63"/>
      <c r="R139" s="64"/>
      <c r="S139" s="65"/>
      <c r="T139" s="63"/>
      <c r="U139" s="66"/>
      <c r="V139" s="67"/>
      <c r="W139" s="63"/>
      <c r="X139" s="66"/>
      <c r="Y139" s="67"/>
      <c r="Z139" s="63"/>
      <c r="AA139" s="68"/>
      <c r="AB139" s="68"/>
      <c r="AC139" s="68">
        <f t="shared" si="92"/>
        <v>0</v>
      </c>
      <c r="AD139" s="68">
        <f t="shared" si="93"/>
        <v>0</v>
      </c>
      <c r="AE139" s="68"/>
      <c r="AF139" s="450" t="e">
        <f t="shared" si="61"/>
        <v>#DIV/0!</v>
      </c>
      <c r="AG139" s="450" t="e">
        <f t="shared" si="61"/>
        <v>#DIV/0!</v>
      </c>
      <c r="AH139" s="68"/>
      <c r="AI139" s="68"/>
      <c r="AJ139" s="68"/>
      <c r="AK139" s="68"/>
      <c r="AL139" s="68"/>
      <c r="AM139" s="292"/>
      <c r="AN139" s="292"/>
      <c r="AQ139" s="422">
        <f t="shared" si="62"/>
        <v>0</v>
      </c>
    </row>
    <row r="140" spans="1:43" ht="15.75" hidden="1" customHeight="1" outlineLevel="1" x14ac:dyDescent="0.25">
      <c r="A140" s="44" t="s">
        <v>233</v>
      </c>
      <c r="B140" s="89" t="s">
        <v>303</v>
      </c>
      <c r="C140" s="219" t="s">
        <v>24</v>
      </c>
      <c r="D140" s="62"/>
      <c r="E140" s="63"/>
      <c r="F140" s="64"/>
      <c r="G140" s="65"/>
      <c r="H140" s="63"/>
      <c r="I140" s="66"/>
      <c r="J140" s="67"/>
      <c r="K140" s="63"/>
      <c r="L140" s="66"/>
      <c r="M140" s="67"/>
      <c r="N140" s="63"/>
      <c r="O140" s="68"/>
      <c r="P140" s="62"/>
      <c r="Q140" s="63"/>
      <c r="R140" s="64"/>
      <c r="S140" s="65"/>
      <c r="T140" s="63"/>
      <c r="U140" s="66"/>
      <c r="V140" s="67"/>
      <c r="W140" s="63"/>
      <c r="X140" s="66"/>
      <c r="Y140" s="67"/>
      <c r="Z140" s="63"/>
      <c r="AA140" s="68"/>
      <c r="AB140" s="68"/>
      <c r="AC140" s="68">
        <f t="shared" si="92"/>
        <v>0</v>
      </c>
      <c r="AD140" s="68">
        <f t="shared" si="93"/>
        <v>0</v>
      </c>
      <c r="AE140" s="68"/>
      <c r="AF140" s="450" t="e">
        <f t="shared" si="61"/>
        <v>#DIV/0!</v>
      </c>
      <c r="AG140" s="450" t="e">
        <f t="shared" si="61"/>
        <v>#DIV/0!</v>
      </c>
      <c r="AH140" s="68"/>
      <c r="AI140" s="68"/>
      <c r="AJ140" s="68"/>
      <c r="AK140" s="68"/>
      <c r="AL140" s="68"/>
      <c r="AM140" s="292"/>
      <c r="AN140" s="292"/>
      <c r="AQ140" s="422">
        <f t="shared" si="62"/>
        <v>0</v>
      </c>
    </row>
    <row r="141" spans="1:43" ht="15.75" hidden="1" customHeight="1" outlineLevel="1" x14ac:dyDescent="0.25">
      <c r="A141" s="44" t="s">
        <v>234</v>
      </c>
      <c r="B141" s="89" t="s">
        <v>235</v>
      </c>
      <c r="C141" s="219" t="s">
        <v>24</v>
      </c>
      <c r="D141" s="62"/>
      <c r="E141" s="63"/>
      <c r="F141" s="64"/>
      <c r="G141" s="65"/>
      <c r="H141" s="63"/>
      <c r="I141" s="66"/>
      <c r="J141" s="67"/>
      <c r="K141" s="63"/>
      <c r="L141" s="66"/>
      <c r="M141" s="67"/>
      <c r="N141" s="63"/>
      <c r="O141" s="68"/>
      <c r="P141" s="62"/>
      <c r="Q141" s="63"/>
      <c r="R141" s="64"/>
      <c r="S141" s="65"/>
      <c r="T141" s="63"/>
      <c r="U141" s="66"/>
      <c r="V141" s="67"/>
      <c r="W141" s="63"/>
      <c r="X141" s="66"/>
      <c r="Y141" s="67"/>
      <c r="Z141" s="63"/>
      <c r="AA141" s="68"/>
      <c r="AB141" s="68"/>
      <c r="AC141" s="68">
        <f t="shared" si="92"/>
        <v>0</v>
      </c>
      <c r="AD141" s="68">
        <f t="shared" si="93"/>
        <v>0</v>
      </c>
      <c r="AE141" s="68"/>
      <c r="AF141" s="450" t="e">
        <f t="shared" ref="AF141:AG204" si="94">AD141/AC141</f>
        <v>#DIV/0!</v>
      </c>
      <c r="AG141" s="450" t="e">
        <f t="shared" si="94"/>
        <v>#DIV/0!</v>
      </c>
      <c r="AH141" s="68"/>
      <c r="AI141" s="68"/>
      <c r="AJ141" s="68"/>
      <c r="AK141" s="68"/>
      <c r="AL141" s="68"/>
      <c r="AM141" s="292"/>
      <c r="AN141" s="292"/>
      <c r="AQ141" s="422">
        <f t="shared" ref="AQ141:AQ204" si="95">AE141-AD141</f>
        <v>0</v>
      </c>
    </row>
    <row r="142" spans="1:43" ht="15.75" hidden="1" customHeight="1" outlineLevel="1" x14ac:dyDescent="0.25">
      <c r="A142" s="44" t="s">
        <v>236</v>
      </c>
      <c r="B142" s="89" t="s">
        <v>1028</v>
      </c>
      <c r="C142" s="219" t="s">
        <v>24</v>
      </c>
      <c r="D142" s="62"/>
      <c r="E142" s="63"/>
      <c r="F142" s="64"/>
      <c r="G142" s="65"/>
      <c r="H142" s="63"/>
      <c r="I142" s="66"/>
      <c r="J142" s="67"/>
      <c r="K142" s="63"/>
      <c r="L142" s="66"/>
      <c r="M142" s="67"/>
      <c r="N142" s="63"/>
      <c r="O142" s="68"/>
      <c r="P142" s="62"/>
      <c r="Q142" s="63"/>
      <c r="R142" s="64"/>
      <c r="S142" s="65"/>
      <c r="T142" s="63"/>
      <c r="U142" s="66"/>
      <c r="V142" s="67"/>
      <c r="W142" s="63"/>
      <c r="X142" s="66"/>
      <c r="Y142" s="67"/>
      <c r="Z142" s="63"/>
      <c r="AA142" s="68"/>
      <c r="AB142" s="68"/>
      <c r="AC142" s="68">
        <f t="shared" si="92"/>
        <v>0</v>
      </c>
      <c r="AD142" s="68">
        <f t="shared" si="93"/>
        <v>0</v>
      </c>
      <c r="AE142" s="68"/>
      <c r="AF142" s="450" t="e">
        <f t="shared" si="94"/>
        <v>#DIV/0!</v>
      </c>
      <c r="AG142" s="450" t="e">
        <f t="shared" si="94"/>
        <v>#DIV/0!</v>
      </c>
      <c r="AH142" s="68"/>
      <c r="AI142" s="68"/>
      <c r="AJ142" s="68"/>
      <c r="AK142" s="68"/>
      <c r="AL142" s="68"/>
      <c r="AM142" s="292"/>
      <c r="AN142" s="292"/>
      <c r="AQ142" s="422">
        <f t="shared" si="95"/>
        <v>0</v>
      </c>
    </row>
    <row r="143" spans="1:43" ht="15.75" hidden="1" customHeight="1" outlineLevel="1" x14ac:dyDescent="0.25">
      <c r="A143" s="44" t="s">
        <v>237</v>
      </c>
      <c r="B143" s="89" t="s">
        <v>32</v>
      </c>
      <c r="C143" s="219" t="s">
        <v>24</v>
      </c>
      <c r="D143" s="62"/>
      <c r="E143" s="63"/>
      <c r="F143" s="64"/>
      <c r="G143" s="65"/>
      <c r="H143" s="63"/>
      <c r="I143" s="66"/>
      <c r="J143" s="67"/>
      <c r="K143" s="63"/>
      <c r="L143" s="66"/>
      <c r="M143" s="67"/>
      <c r="N143" s="63"/>
      <c r="O143" s="68"/>
      <c r="P143" s="62"/>
      <c r="Q143" s="63"/>
      <c r="R143" s="64"/>
      <c r="S143" s="65"/>
      <c r="T143" s="63"/>
      <c r="U143" s="66"/>
      <c r="V143" s="67"/>
      <c r="W143" s="63"/>
      <c r="X143" s="66"/>
      <c r="Y143" s="67"/>
      <c r="Z143" s="63"/>
      <c r="AA143" s="68"/>
      <c r="AB143" s="68"/>
      <c r="AC143" s="68">
        <f t="shared" si="92"/>
        <v>0</v>
      </c>
      <c r="AD143" s="68">
        <f t="shared" si="93"/>
        <v>0</v>
      </c>
      <c r="AE143" s="68"/>
      <c r="AF143" s="450" t="e">
        <f t="shared" si="94"/>
        <v>#DIV/0!</v>
      </c>
      <c r="AG143" s="450" t="e">
        <f t="shared" si="94"/>
        <v>#DIV/0!</v>
      </c>
      <c r="AH143" s="68"/>
      <c r="AI143" s="68"/>
      <c r="AJ143" s="68"/>
      <c r="AK143" s="68"/>
      <c r="AL143" s="68"/>
      <c r="AM143" s="292"/>
      <c r="AN143" s="292"/>
      <c r="AQ143" s="422">
        <f t="shared" si="95"/>
        <v>0</v>
      </c>
    </row>
    <row r="144" spans="1:43" ht="15.75" hidden="1" customHeight="1" outlineLevel="1" x14ac:dyDescent="0.25">
      <c r="A144" s="69" t="s">
        <v>238</v>
      </c>
      <c r="B144" s="99" t="s">
        <v>239</v>
      </c>
      <c r="C144" s="219" t="s">
        <v>24</v>
      </c>
      <c r="D144" s="71"/>
      <c r="E144" s="72"/>
      <c r="F144" s="73"/>
      <c r="G144" s="74"/>
      <c r="H144" s="72"/>
      <c r="I144" s="75"/>
      <c r="J144" s="76"/>
      <c r="K144" s="72"/>
      <c r="L144" s="75"/>
      <c r="M144" s="76"/>
      <c r="N144" s="72"/>
      <c r="O144" s="77"/>
      <c r="P144" s="71"/>
      <c r="Q144" s="72"/>
      <c r="R144" s="73"/>
      <c r="S144" s="74"/>
      <c r="T144" s="72"/>
      <c r="U144" s="75"/>
      <c r="V144" s="76"/>
      <c r="W144" s="72"/>
      <c r="X144" s="75"/>
      <c r="Y144" s="76"/>
      <c r="Z144" s="72"/>
      <c r="AA144" s="77"/>
      <c r="AB144" s="77"/>
      <c r="AC144" s="77">
        <f t="shared" si="92"/>
        <v>0</v>
      </c>
      <c r="AD144" s="77">
        <f t="shared" si="93"/>
        <v>0</v>
      </c>
      <c r="AE144" s="77"/>
      <c r="AF144" s="451" t="e">
        <f t="shared" si="94"/>
        <v>#DIV/0!</v>
      </c>
      <c r="AG144" s="451" t="e">
        <f t="shared" si="94"/>
        <v>#DIV/0!</v>
      </c>
      <c r="AH144" s="77"/>
      <c r="AI144" s="77"/>
      <c r="AJ144" s="77"/>
      <c r="AK144" s="77"/>
      <c r="AL144" s="77"/>
      <c r="AM144" s="293"/>
      <c r="AN144" s="293"/>
      <c r="AQ144" s="422">
        <f t="shared" si="95"/>
        <v>0</v>
      </c>
    </row>
    <row r="145" spans="1:45" ht="15.75" hidden="1" customHeight="1" outlineLevel="1" x14ac:dyDescent="0.25">
      <c r="A145" s="69" t="s">
        <v>240</v>
      </c>
      <c r="B145" s="99" t="s">
        <v>241</v>
      </c>
      <c r="C145" s="219" t="s">
        <v>24</v>
      </c>
      <c r="D145" s="71"/>
      <c r="E145" s="72"/>
      <c r="F145" s="73"/>
      <c r="G145" s="74"/>
      <c r="H145" s="72"/>
      <c r="I145" s="75"/>
      <c r="J145" s="76"/>
      <c r="K145" s="72"/>
      <c r="L145" s="75"/>
      <c r="M145" s="76"/>
      <c r="N145" s="72"/>
      <c r="O145" s="77"/>
      <c r="P145" s="71"/>
      <c r="Q145" s="72"/>
      <c r="R145" s="73"/>
      <c r="S145" s="74"/>
      <c r="T145" s="72"/>
      <c r="U145" s="75"/>
      <c r="V145" s="76"/>
      <c r="W145" s="72"/>
      <c r="X145" s="75"/>
      <c r="Y145" s="76"/>
      <c r="Z145" s="72"/>
      <c r="AA145" s="77"/>
      <c r="AB145" s="77"/>
      <c r="AC145" s="77">
        <f t="shared" si="92"/>
        <v>0</v>
      </c>
      <c r="AD145" s="77">
        <f t="shared" si="93"/>
        <v>0</v>
      </c>
      <c r="AE145" s="77"/>
      <c r="AF145" s="451" t="e">
        <f t="shared" si="94"/>
        <v>#DIV/0!</v>
      </c>
      <c r="AG145" s="451" t="e">
        <f t="shared" si="94"/>
        <v>#DIV/0!</v>
      </c>
      <c r="AH145" s="77"/>
      <c r="AI145" s="77"/>
      <c r="AJ145" s="77"/>
      <c r="AK145" s="77"/>
      <c r="AL145" s="77"/>
      <c r="AM145" s="293"/>
      <c r="AN145" s="293"/>
      <c r="AQ145" s="422">
        <f t="shared" si="95"/>
        <v>0</v>
      </c>
    </row>
    <row r="146" spans="1:45" s="108" customFormat="1" ht="15.75" hidden="1" customHeight="1" outlineLevel="1" x14ac:dyDescent="0.25">
      <c r="A146" s="69" t="s">
        <v>242</v>
      </c>
      <c r="B146" s="100" t="s">
        <v>1029</v>
      </c>
      <c r="C146" s="219" t="s">
        <v>24</v>
      </c>
      <c r="D146" s="101"/>
      <c r="E146" s="102"/>
      <c r="F146" s="103"/>
      <c r="G146" s="104"/>
      <c r="H146" s="102"/>
      <c r="I146" s="105"/>
      <c r="J146" s="106"/>
      <c r="K146" s="102"/>
      <c r="L146" s="105"/>
      <c r="M146" s="106"/>
      <c r="N146" s="102"/>
      <c r="O146" s="107"/>
      <c r="P146" s="101"/>
      <c r="Q146" s="102"/>
      <c r="R146" s="103"/>
      <c r="S146" s="104"/>
      <c r="T146" s="102"/>
      <c r="U146" s="105"/>
      <c r="V146" s="106"/>
      <c r="W146" s="102"/>
      <c r="X146" s="105"/>
      <c r="Y146" s="106"/>
      <c r="Z146" s="102"/>
      <c r="AA146" s="107"/>
      <c r="AB146" s="107"/>
      <c r="AC146" s="107">
        <f t="shared" si="92"/>
        <v>0</v>
      </c>
      <c r="AD146" s="107">
        <f t="shared" si="93"/>
        <v>0</v>
      </c>
      <c r="AE146" s="107"/>
      <c r="AF146" s="451" t="e">
        <f t="shared" si="94"/>
        <v>#DIV/0!</v>
      </c>
      <c r="AG146" s="451" t="e">
        <f t="shared" si="94"/>
        <v>#DIV/0!</v>
      </c>
      <c r="AH146" s="107"/>
      <c r="AI146" s="107"/>
      <c r="AJ146" s="107"/>
      <c r="AK146" s="107"/>
      <c r="AL146" s="107"/>
      <c r="AM146" s="296"/>
      <c r="AN146" s="296"/>
      <c r="AO146" s="610"/>
      <c r="AP146" s="610"/>
      <c r="AQ146" s="422">
        <f t="shared" si="95"/>
        <v>0</v>
      </c>
      <c r="AR146" s="1196"/>
    </row>
    <row r="147" spans="1:45" s="108" customFormat="1" ht="15.75" hidden="1" customHeight="1" outlineLevel="1" x14ac:dyDescent="0.25">
      <c r="A147" s="69" t="s">
        <v>243</v>
      </c>
      <c r="B147" s="100" t="s">
        <v>1030</v>
      </c>
      <c r="C147" s="219" t="s">
        <v>24</v>
      </c>
      <c r="D147" s="101"/>
      <c r="E147" s="102"/>
      <c r="F147" s="103"/>
      <c r="G147" s="104"/>
      <c r="H147" s="102"/>
      <c r="I147" s="105"/>
      <c r="J147" s="106"/>
      <c r="K147" s="102"/>
      <c r="L147" s="105"/>
      <c r="M147" s="106"/>
      <c r="N147" s="102"/>
      <c r="O147" s="107"/>
      <c r="P147" s="101"/>
      <c r="Q147" s="102"/>
      <c r="R147" s="103"/>
      <c r="S147" s="104"/>
      <c r="T147" s="102"/>
      <c r="U147" s="105"/>
      <c r="V147" s="106"/>
      <c r="W147" s="102"/>
      <c r="X147" s="105"/>
      <c r="Y147" s="106"/>
      <c r="Z147" s="102"/>
      <c r="AA147" s="107"/>
      <c r="AB147" s="107"/>
      <c r="AC147" s="107">
        <f t="shared" si="92"/>
        <v>0</v>
      </c>
      <c r="AD147" s="107">
        <f t="shared" si="93"/>
        <v>0</v>
      </c>
      <c r="AE147" s="107"/>
      <c r="AF147" s="451" t="e">
        <f t="shared" si="94"/>
        <v>#DIV/0!</v>
      </c>
      <c r="AG147" s="451" t="e">
        <f t="shared" si="94"/>
        <v>#DIV/0!</v>
      </c>
      <c r="AH147" s="107"/>
      <c r="AI147" s="107"/>
      <c r="AJ147" s="107"/>
      <c r="AK147" s="107"/>
      <c r="AL147" s="107"/>
      <c r="AM147" s="296"/>
      <c r="AN147" s="296"/>
      <c r="AO147" s="610"/>
      <c r="AP147" s="610"/>
      <c r="AQ147" s="422">
        <f t="shared" si="95"/>
        <v>0</v>
      </c>
      <c r="AR147" s="1196"/>
    </row>
    <row r="148" spans="1:45" ht="15.75" hidden="1" customHeight="1" outlineLevel="1" x14ac:dyDescent="0.25">
      <c r="A148" s="69" t="s">
        <v>244</v>
      </c>
      <c r="B148" s="99" t="s">
        <v>245</v>
      </c>
      <c r="C148" s="219" t="s">
        <v>24</v>
      </c>
      <c r="D148" s="71"/>
      <c r="E148" s="72"/>
      <c r="F148" s="73"/>
      <c r="G148" s="74"/>
      <c r="H148" s="72"/>
      <c r="I148" s="75"/>
      <c r="J148" s="76"/>
      <c r="K148" s="72"/>
      <c r="L148" s="75"/>
      <c r="M148" s="76"/>
      <c r="N148" s="72"/>
      <c r="O148" s="77"/>
      <c r="P148" s="71"/>
      <c r="Q148" s="72"/>
      <c r="R148" s="73"/>
      <c r="S148" s="74"/>
      <c r="T148" s="72"/>
      <c r="U148" s="75"/>
      <c r="V148" s="76"/>
      <c r="W148" s="72"/>
      <c r="X148" s="75"/>
      <c r="Y148" s="76"/>
      <c r="Z148" s="72"/>
      <c r="AA148" s="77"/>
      <c r="AB148" s="77"/>
      <c r="AC148" s="77">
        <f t="shared" si="92"/>
        <v>0</v>
      </c>
      <c r="AD148" s="77">
        <f t="shared" si="93"/>
        <v>0</v>
      </c>
      <c r="AE148" s="77"/>
      <c r="AF148" s="451" t="e">
        <f t="shared" si="94"/>
        <v>#DIV/0!</v>
      </c>
      <c r="AG148" s="451" t="e">
        <f t="shared" si="94"/>
        <v>#DIV/0!</v>
      </c>
      <c r="AH148" s="77"/>
      <c r="AI148" s="77"/>
      <c r="AJ148" s="77"/>
      <c r="AK148" s="77"/>
      <c r="AL148" s="77"/>
      <c r="AM148" s="293"/>
      <c r="AN148" s="293"/>
      <c r="AQ148" s="422">
        <f t="shared" si="95"/>
        <v>0</v>
      </c>
    </row>
    <row r="149" spans="1:45" ht="15.75" hidden="1" customHeight="1" outlineLevel="1" x14ac:dyDescent="0.25">
      <c r="A149" s="69" t="s">
        <v>246</v>
      </c>
      <c r="B149" s="99" t="s">
        <v>247</v>
      </c>
      <c r="C149" s="219" t="s">
        <v>24</v>
      </c>
      <c r="D149" s="71"/>
      <c r="E149" s="72"/>
      <c r="F149" s="73"/>
      <c r="G149" s="74"/>
      <c r="H149" s="72"/>
      <c r="I149" s="75"/>
      <c r="J149" s="76"/>
      <c r="K149" s="72"/>
      <c r="L149" s="75"/>
      <c r="M149" s="76"/>
      <c r="N149" s="72"/>
      <c r="O149" s="77"/>
      <c r="P149" s="71"/>
      <c r="Q149" s="72"/>
      <c r="R149" s="73"/>
      <c r="S149" s="74"/>
      <c r="T149" s="72"/>
      <c r="U149" s="75"/>
      <c r="V149" s="76"/>
      <c r="W149" s="72"/>
      <c r="X149" s="75"/>
      <c r="Y149" s="76"/>
      <c r="Z149" s="72"/>
      <c r="AA149" s="77"/>
      <c r="AB149" s="77"/>
      <c r="AC149" s="77">
        <f t="shared" si="92"/>
        <v>0</v>
      </c>
      <c r="AD149" s="77">
        <f t="shared" si="93"/>
        <v>0</v>
      </c>
      <c r="AE149" s="77"/>
      <c r="AF149" s="451" t="e">
        <f t="shared" si="94"/>
        <v>#DIV/0!</v>
      </c>
      <c r="AG149" s="451" t="e">
        <f t="shared" si="94"/>
        <v>#DIV/0!</v>
      </c>
      <c r="AH149" s="77"/>
      <c r="AI149" s="77"/>
      <c r="AJ149" s="77"/>
      <c r="AK149" s="77"/>
      <c r="AL149" s="77"/>
      <c r="AM149" s="293"/>
      <c r="AN149" s="293"/>
      <c r="AQ149" s="422">
        <f t="shared" si="95"/>
        <v>0</v>
      </c>
    </row>
    <row r="150" spans="1:45" ht="15.75" hidden="1" customHeight="1" outlineLevel="1" x14ac:dyDescent="0.25">
      <c r="A150" s="69" t="s">
        <v>248</v>
      </c>
      <c r="B150" s="99" t="s">
        <v>249</v>
      </c>
      <c r="C150" s="219" t="s">
        <v>24</v>
      </c>
      <c r="D150" s="71"/>
      <c r="E150" s="72"/>
      <c r="F150" s="73"/>
      <c r="G150" s="74"/>
      <c r="H150" s="72"/>
      <c r="I150" s="75"/>
      <c r="J150" s="76"/>
      <c r="K150" s="72"/>
      <c r="L150" s="75"/>
      <c r="M150" s="76"/>
      <c r="N150" s="72"/>
      <c r="O150" s="77"/>
      <c r="P150" s="71"/>
      <c r="Q150" s="72"/>
      <c r="R150" s="73"/>
      <c r="S150" s="74"/>
      <c r="T150" s="72"/>
      <c r="U150" s="75"/>
      <c r="V150" s="76"/>
      <c r="W150" s="72"/>
      <c r="X150" s="75"/>
      <c r="Y150" s="76"/>
      <c r="Z150" s="72"/>
      <c r="AA150" s="77"/>
      <c r="AB150" s="77"/>
      <c r="AC150" s="77">
        <f t="shared" si="92"/>
        <v>0</v>
      </c>
      <c r="AD150" s="77">
        <f t="shared" si="93"/>
        <v>0</v>
      </c>
      <c r="AE150" s="77"/>
      <c r="AF150" s="451" t="e">
        <f t="shared" si="94"/>
        <v>#DIV/0!</v>
      </c>
      <c r="AG150" s="451" t="e">
        <f t="shared" si="94"/>
        <v>#DIV/0!</v>
      </c>
      <c r="AH150" s="77"/>
      <c r="AI150" s="77"/>
      <c r="AJ150" s="77"/>
      <c r="AK150" s="77"/>
      <c r="AL150" s="77"/>
      <c r="AM150" s="293"/>
      <c r="AN150" s="293"/>
      <c r="AQ150" s="422">
        <f t="shared" si="95"/>
        <v>0</v>
      </c>
    </row>
    <row r="151" spans="1:45" ht="16.5" hidden="1" customHeight="1" outlineLevel="1" thickBot="1" x14ac:dyDescent="0.3">
      <c r="A151" s="69" t="s">
        <v>250</v>
      </c>
      <c r="B151" s="85" t="s">
        <v>251</v>
      </c>
      <c r="C151" s="219" t="s">
        <v>24</v>
      </c>
      <c r="D151" s="71"/>
      <c r="E151" s="72"/>
      <c r="F151" s="73">
        <v>146891</v>
      </c>
      <c r="G151" s="74">
        <v>59275</v>
      </c>
      <c r="H151" s="72">
        <v>69734</v>
      </c>
      <c r="I151" s="75">
        <v>48807</v>
      </c>
      <c r="J151" s="76">
        <v>57707</v>
      </c>
      <c r="K151" s="72">
        <v>112035</v>
      </c>
      <c r="L151" s="75">
        <v>101363</v>
      </c>
      <c r="M151" s="76">
        <v>101364</v>
      </c>
      <c r="N151" s="72">
        <v>101363</v>
      </c>
      <c r="O151" s="77">
        <v>101191</v>
      </c>
      <c r="P151" s="71">
        <v>28963</v>
      </c>
      <c r="Q151" s="72">
        <v>29667</v>
      </c>
      <c r="R151" s="73">
        <v>46372</v>
      </c>
      <c r="S151" s="74">
        <v>62624</v>
      </c>
      <c r="T151" s="72">
        <v>63782</v>
      </c>
      <c r="U151" s="75">
        <v>46895</v>
      </c>
      <c r="V151" s="76">
        <v>38533</v>
      </c>
      <c r="W151" s="72">
        <v>38534</v>
      </c>
      <c r="X151" s="75">
        <v>38701</v>
      </c>
      <c r="Y151" s="76">
        <v>38572</v>
      </c>
      <c r="Z151" s="72">
        <v>38573</v>
      </c>
      <c r="AA151" s="77">
        <v>38571</v>
      </c>
      <c r="AB151" s="77">
        <v>1707277</v>
      </c>
      <c r="AC151" s="77">
        <f t="shared" si="92"/>
        <v>899730</v>
      </c>
      <c r="AD151" s="77">
        <f t="shared" si="93"/>
        <v>509787</v>
      </c>
      <c r="AE151" s="77"/>
      <c r="AF151" s="451">
        <f t="shared" si="94"/>
        <v>0.56659997999399825</v>
      </c>
      <c r="AG151" s="451">
        <f t="shared" si="94"/>
        <v>0</v>
      </c>
      <c r="AH151" s="77">
        <f>AD151</f>
        <v>509787</v>
      </c>
      <c r="AI151" s="77">
        <f>AH151</f>
        <v>509787</v>
      </c>
      <c r="AJ151" s="77">
        <f>AI151</f>
        <v>509787</v>
      </c>
      <c r="AK151" s="77">
        <f>AJ151</f>
        <v>509787</v>
      </c>
      <c r="AL151" s="77"/>
      <c r="AM151" s="293"/>
      <c r="AN151" s="293"/>
      <c r="AQ151" s="422">
        <f t="shared" si="95"/>
        <v>-509787</v>
      </c>
    </row>
    <row r="152" spans="1:45" ht="16.5" customHeight="1" collapsed="1" thickBot="1" x14ac:dyDescent="0.3">
      <c r="A152" s="40" t="s">
        <v>252</v>
      </c>
      <c r="B152" s="41" t="s">
        <v>253</v>
      </c>
      <c r="C152" s="214" t="s">
        <v>17</v>
      </c>
      <c r="D152" s="164">
        <f t="shared" ref="D152:AK152" si="96">SUM(D153,D174,D182,D189)</f>
        <v>1528162</v>
      </c>
      <c r="E152" s="165">
        <f t="shared" si="96"/>
        <v>1881030</v>
      </c>
      <c r="F152" s="166">
        <f t="shared" si="96"/>
        <v>2371343</v>
      </c>
      <c r="G152" s="167">
        <f t="shared" si="96"/>
        <v>1792241</v>
      </c>
      <c r="H152" s="165">
        <f t="shared" si="96"/>
        <v>1834608</v>
      </c>
      <c r="I152" s="168">
        <f t="shared" si="96"/>
        <v>2230072</v>
      </c>
      <c r="J152" s="169">
        <f t="shared" si="96"/>
        <v>1841824</v>
      </c>
      <c r="K152" s="165">
        <f t="shared" si="96"/>
        <v>2245885.1708333334</v>
      </c>
      <c r="L152" s="168">
        <f t="shared" si="96"/>
        <v>2119687.1708333334</v>
      </c>
      <c r="M152" s="169">
        <f t="shared" si="96"/>
        <v>2371347.1708333334</v>
      </c>
      <c r="N152" s="165">
        <f t="shared" si="96"/>
        <v>2208504.9058333333</v>
      </c>
      <c r="O152" s="170">
        <f t="shared" si="96"/>
        <v>2939490.020833333</v>
      </c>
      <c r="P152" s="164">
        <f t="shared" si="96"/>
        <v>1565213</v>
      </c>
      <c r="Q152" s="165">
        <f t="shared" si="96"/>
        <v>1557279</v>
      </c>
      <c r="R152" s="166">
        <f t="shared" si="96"/>
        <v>1547271.2</v>
      </c>
      <c r="S152" s="167">
        <f t="shared" si="96"/>
        <v>1739761.2</v>
      </c>
      <c r="T152" s="165">
        <f t="shared" si="96"/>
        <v>1555929.825</v>
      </c>
      <c r="U152" s="168">
        <f t="shared" si="96"/>
        <v>3768567.3250000002</v>
      </c>
      <c r="V152" s="169">
        <f t="shared" si="96"/>
        <v>1457580.825</v>
      </c>
      <c r="W152" s="165">
        <f t="shared" si="96"/>
        <v>1387106.325</v>
      </c>
      <c r="X152" s="168">
        <f t="shared" si="96"/>
        <v>1691143.825</v>
      </c>
      <c r="Y152" s="169">
        <f t="shared" si="96"/>
        <v>1888609.325</v>
      </c>
      <c r="Z152" s="165">
        <f t="shared" si="96"/>
        <v>1913529.825</v>
      </c>
      <c r="AA152" s="170">
        <f t="shared" si="96"/>
        <v>2115067.3250000002</v>
      </c>
      <c r="AB152" s="423">
        <f t="shared" ref="AB152" si="97">SUM(AB153,AB174,AB182,AB189)</f>
        <v>20067514</v>
      </c>
      <c r="AC152" s="423">
        <f t="shared" si="96"/>
        <v>25364194.439166665</v>
      </c>
      <c r="AD152" s="423">
        <f t="shared" si="96"/>
        <v>31903983</v>
      </c>
      <c r="AE152" s="423">
        <f t="shared" ref="AE152" si="98">SUM(AE153,AE174,AE182,AE189)</f>
        <v>27630688.776158333</v>
      </c>
      <c r="AF152" s="443">
        <f t="shared" si="94"/>
        <v>1.2578354529065894</v>
      </c>
      <c r="AG152" s="443">
        <f t="shared" ref="AG152:AG215" si="99">AE152/AC152</f>
        <v>1.0893580256383704</v>
      </c>
      <c r="AH152" s="423">
        <f t="shared" si="96"/>
        <v>24279340.92083329</v>
      </c>
      <c r="AI152" s="423">
        <f t="shared" si="96"/>
        <v>25215359.695833288</v>
      </c>
      <c r="AJ152" s="423">
        <f t="shared" si="96"/>
        <v>26198389.409583289</v>
      </c>
      <c r="AK152" s="423">
        <f t="shared" si="96"/>
        <v>27230800.659020789</v>
      </c>
      <c r="AL152" s="423">
        <f>AD152-AC152</f>
        <v>6539788.5608333349</v>
      </c>
      <c r="AM152" s="484">
        <f>AD152-AC152</f>
        <v>6539788.5608333349</v>
      </c>
      <c r="AN152" s="287"/>
      <c r="AQ152" s="422">
        <f t="shared" si="95"/>
        <v>-4273294.2238416672</v>
      </c>
    </row>
    <row r="153" spans="1:45" ht="15.75" customHeight="1" outlineLevel="1" x14ac:dyDescent="0.25">
      <c r="A153" s="2" t="s">
        <v>254</v>
      </c>
      <c r="B153" s="109" t="s">
        <v>255</v>
      </c>
      <c r="C153" s="216" t="s">
        <v>17</v>
      </c>
      <c r="D153" s="192">
        <f t="shared" ref="D153:AK153" si="100">SUM(D154,D157,D161,D172,D173)</f>
        <v>45759</v>
      </c>
      <c r="E153" s="193">
        <f t="shared" si="100"/>
        <v>234163</v>
      </c>
      <c r="F153" s="194">
        <f t="shared" si="100"/>
        <v>318582</v>
      </c>
      <c r="G153" s="195">
        <f t="shared" si="100"/>
        <v>119687</v>
      </c>
      <c r="H153" s="193">
        <f t="shared" si="100"/>
        <v>46417</v>
      </c>
      <c r="I153" s="196">
        <f t="shared" si="100"/>
        <v>210162</v>
      </c>
      <c r="J153" s="197">
        <f t="shared" si="100"/>
        <v>32184</v>
      </c>
      <c r="K153" s="193">
        <f t="shared" si="100"/>
        <v>263906</v>
      </c>
      <c r="L153" s="196">
        <f t="shared" si="100"/>
        <v>183445</v>
      </c>
      <c r="M153" s="197">
        <f t="shared" si="100"/>
        <v>299485</v>
      </c>
      <c r="N153" s="193">
        <f t="shared" si="100"/>
        <v>264947</v>
      </c>
      <c r="O153" s="198">
        <f t="shared" si="100"/>
        <v>257717</v>
      </c>
      <c r="P153" s="192">
        <f t="shared" si="100"/>
        <v>236540</v>
      </c>
      <c r="Q153" s="193">
        <f t="shared" si="100"/>
        <v>229234</v>
      </c>
      <c r="R153" s="194">
        <f t="shared" si="100"/>
        <v>222688</v>
      </c>
      <c r="S153" s="195">
        <f t="shared" si="100"/>
        <v>212290</v>
      </c>
      <c r="T153" s="193">
        <f t="shared" si="100"/>
        <v>239471</v>
      </c>
      <c r="U153" s="196">
        <f t="shared" si="100"/>
        <v>124252</v>
      </c>
      <c r="V153" s="197">
        <f t="shared" si="100"/>
        <v>148735</v>
      </c>
      <c r="W153" s="193">
        <f t="shared" si="100"/>
        <v>126184</v>
      </c>
      <c r="X153" s="196">
        <f t="shared" si="100"/>
        <v>151361</v>
      </c>
      <c r="Y153" s="197">
        <f t="shared" si="100"/>
        <v>228583</v>
      </c>
      <c r="Z153" s="193">
        <f t="shared" si="100"/>
        <v>231239</v>
      </c>
      <c r="AA153" s="198">
        <f t="shared" si="100"/>
        <v>259296</v>
      </c>
      <c r="AB153" s="198">
        <f t="shared" ref="AB153" si="101">SUM(AB154,AB157,AB161,AB172,AB173)</f>
        <v>2018198</v>
      </c>
      <c r="AC153" s="198">
        <f>SUM(AC154,AC157,AC161,AC172,AC173)</f>
        <v>2276454</v>
      </c>
      <c r="AD153" s="198">
        <f t="shared" si="100"/>
        <v>2409873</v>
      </c>
      <c r="AE153" s="198">
        <f t="shared" ref="AE153" si="102">SUM(AE154,AE157,AE161,AE172,AE173)</f>
        <v>2537685.52</v>
      </c>
      <c r="AF153" s="452">
        <f t="shared" si="94"/>
        <v>1.0586082565252801</v>
      </c>
      <c r="AG153" s="452">
        <f t="shared" si="99"/>
        <v>1.1147537002724413</v>
      </c>
      <c r="AH153" s="198">
        <f t="shared" si="100"/>
        <v>2530366.6500000004</v>
      </c>
      <c r="AI153" s="198">
        <f t="shared" si="100"/>
        <v>2656884.9825000004</v>
      </c>
      <c r="AJ153" s="198">
        <f t="shared" si="100"/>
        <v>2789729.2316250009</v>
      </c>
      <c r="AK153" s="198">
        <f t="shared" si="100"/>
        <v>2929215.6932062507</v>
      </c>
      <c r="AL153" s="198">
        <f t="shared" ref="AL153:AL216" si="103">AD153-AC153</f>
        <v>133419</v>
      </c>
      <c r="AM153" s="294"/>
      <c r="AN153" s="294"/>
      <c r="AQ153" s="422">
        <f t="shared" si="95"/>
        <v>127812.52000000002</v>
      </c>
    </row>
    <row r="154" spans="1:45" s="163" customFormat="1" ht="15.75" customHeight="1" outlineLevel="1" x14ac:dyDescent="0.25">
      <c r="A154" s="69" t="s">
        <v>256</v>
      </c>
      <c r="B154" s="109" t="s">
        <v>257</v>
      </c>
      <c r="C154" s="398" t="s">
        <v>17</v>
      </c>
      <c r="D154" s="192">
        <f t="shared" ref="D154:O154" si="104">SUM(D155:D156)</f>
        <v>0</v>
      </c>
      <c r="E154" s="193">
        <f t="shared" si="104"/>
        <v>0</v>
      </c>
      <c r="F154" s="194">
        <f t="shared" si="104"/>
        <v>0</v>
      </c>
      <c r="G154" s="195">
        <f t="shared" si="104"/>
        <v>0</v>
      </c>
      <c r="H154" s="193">
        <f t="shared" si="104"/>
        <v>0</v>
      </c>
      <c r="I154" s="196">
        <f t="shared" si="104"/>
        <v>0</v>
      </c>
      <c r="J154" s="197">
        <f t="shared" si="104"/>
        <v>0</v>
      </c>
      <c r="K154" s="193">
        <f t="shared" si="104"/>
        <v>0</v>
      </c>
      <c r="L154" s="196">
        <f t="shared" si="104"/>
        <v>0</v>
      </c>
      <c r="M154" s="197">
        <f t="shared" si="104"/>
        <v>0</v>
      </c>
      <c r="N154" s="193">
        <f t="shared" si="104"/>
        <v>0</v>
      </c>
      <c r="O154" s="198">
        <f t="shared" si="104"/>
        <v>0</v>
      </c>
      <c r="P154" s="192">
        <f t="shared" ref="P154:AK154" si="105">SUM(P155:P156)</f>
        <v>0</v>
      </c>
      <c r="Q154" s="193">
        <f t="shared" si="105"/>
        <v>0</v>
      </c>
      <c r="R154" s="194">
        <f t="shared" si="105"/>
        <v>0</v>
      </c>
      <c r="S154" s="195">
        <f t="shared" si="105"/>
        <v>0</v>
      </c>
      <c r="T154" s="193">
        <f t="shared" si="105"/>
        <v>0</v>
      </c>
      <c r="U154" s="196">
        <f t="shared" si="105"/>
        <v>0</v>
      </c>
      <c r="V154" s="197">
        <f t="shared" si="105"/>
        <v>0</v>
      </c>
      <c r="W154" s="193">
        <f t="shared" si="105"/>
        <v>0</v>
      </c>
      <c r="X154" s="196">
        <f t="shared" si="105"/>
        <v>0</v>
      </c>
      <c r="Y154" s="197">
        <f t="shared" si="105"/>
        <v>0</v>
      </c>
      <c r="Z154" s="193">
        <f t="shared" si="105"/>
        <v>0</v>
      </c>
      <c r="AA154" s="198">
        <f t="shared" si="105"/>
        <v>0</v>
      </c>
      <c r="AB154" s="198">
        <f t="shared" ref="AB154" si="106">SUM(AB155:AB156)</f>
        <v>0</v>
      </c>
      <c r="AC154" s="198">
        <f t="shared" si="105"/>
        <v>0</v>
      </c>
      <c r="AD154" s="198">
        <f t="shared" si="105"/>
        <v>0</v>
      </c>
      <c r="AE154" s="198"/>
      <c r="AF154" s="452"/>
      <c r="AG154" s="452"/>
      <c r="AH154" s="198">
        <f t="shared" si="105"/>
        <v>0</v>
      </c>
      <c r="AI154" s="198">
        <f t="shared" si="105"/>
        <v>0</v>
      </c>
      <c r="AJ154" s="198">
        <f t="shared" si="105"/>
        <v>0</v>
      </c>
      <c r="AK154" s="198">
        <f t="shared" si="105"/>
        <v>0</v>
      </c>
      <c r="AL154" s="198">
        <f t="shared" si="103"/>
        <v>0</v>
      </c>
      <c r="AM154" s="294"/>
      <c r="AN154" s="294"/>
      <c r="AO154" s="610"/>
      <c r="AP154" s="610"/>
      <c r="AQ154" s="422">
        <f t="shared" si="95"/>
        <v>0</v>
      </c>
      <c r="AR154" s="1195"/>
    </row>
    <row r="155" spans="1:45" ht="15.75" customHeight="1" outlineLevel="1" x14ac:dyDescent="0.25">
      <c r="A155" s="44"/>
      <c r="B155" s="111" t="s">
        <v>258</v>
      </c>
      <c r="C155" s="219" t="s">
        <v>24</v>
      </c>
      <c r="D155" s="54"/>
      <c r="E155" s="55"/>
      <c r="F155" s="56"/>
      <c r="G155" s="57"/>
      <c r="H155" s="55"/>
      <c r="I155" s="58"/>
      <c r="J155" s="59"/>
      <c r="K155" s="55"/>
      <c r="L155" s="58"/>
      <c r="M155" s="59"/>
      <c r="N155" s="55"/>
      <c r="O155" s="60"/>
      <c r="P155" s="54"/>
      <c r="Q155" s="55"/>
      <c r="R155" s="56"/>
      <c r="S155" s="57"/>
      <c r="T155" s="55"/>
      <c r="U155" s="58"/>
      <c r="V155" s="59"/>
      <c r="W155" s="55"/>
      <c r="X155" s="58"/>
      <c r="Y155" s="59"/>
      <c r="Z155" s="55"/>
      <c r="AA155" s="60"/>
      <c r="AB155" s="60"/>
      <c r="AC155" s="60">
        <f t="shared" ref="AC155:AC160" si="107">SUM(D155:O155)</f>
        <v>0</v>
      </c>
      <c r="AD155" s="60">
        <f t="shared" ref="AD155:AD160" si="108">SUM(P155:AA155)</f>
        <v>0</v>
      </c>
      <c r="AE155" s="60"/>
      <c r="AF155" s="448"/>
      <c r="AG155" s="448"/>
      <c r="AH155" s="60"/>
      <c r="AI155" s="60"/>
      <c r="AJ155" s="60"/>
      <c r="AK155" s="60"/>
      <c r="AL155" s="60">
        <f t="shared" si="103"/>
        <v>0</v>
      </c>
      <c r="AM155" s="290"/>
      <c r="AN155" s="290"/>
      <c r="AQ155" s="422">
        <f t="shared" si="95"/>
        <v>0</v>
      </c>
    </row>
    <row r="156" spans="1:45" ht="15.75" customHeight="1" outlineLevel="1" x14ac:dyDescent="0.25">
      <c r="A156" s="44"/>
      <c r="B156" s="111" t="s">
        <v>259</v>
      </c>
      <c r="C156" s="219" t="s">
        <v>24</v>
      </c>
      <c r="D156" s="54"/>
      <c r="E156" s="55"/>
      <c r="F156" s="56"/>
      <c r="G156" s="57"/>
      <c r="H156" s="55"/>
      <c r="I156" s="58"/>
      <c r="J156" s="59"/>
      <c r="K156" s="55"/>
      <c r="L156" s="58"/>
      <c r="M156" s="59"/>
      <c r="N156" s="55"/>
      <c r="O156" s="60"/>
      <c r="P156" s="54"/>
      <c r="Q156" s="55"/>
      <c r="R156" s="56"/>
      <c r="S156" s="57"/>
      <c r="T156" s="55"/>
      <c r="U156" s="58"/>
      <c r="V156" s="59"/>
      <c r="W156" s="55"/>
      <c r="X156" s="58"/>
      <c r="Y156" s="59"/>
      <c r="Z156" s="55"/>
      <c r="AA156" s="60"/>
      <c r="AB156" s="60"/>
      <c r="AC156" s="60">
        <f t="shared" si="107"/>
        <v>0</v>
      </c>
      <c r="AD156" s="60">
        <f t="shared" si="108"/>
        <v>0</v>
      </c>
      <c r="AE156" s="60"/>
      <c r="AF156" s="448"/>
      <c r="AG156" s="448"/>
      <c r="AH156" s="60"/>
      <c r="AI156" s="60"/>
      <c r="AJ156" s="60"/>
      <c r="AK156" s="60"/>
      <c r="AL156" s="60">
        <f t="shared" si="103"/>
        <v>0</v>
      </c>
      <c r="AM156" s="290"/>
      <c r="AN156" s="290"/>
      <c r="AQ156" s="422">
        <f t="shared" si="95"/>
        <v>0</v>
      </c>
    </row>
    <row r="157" spans="1:45" s="163" customFormat="1" ht="15.75" customHeight="1" outlineLevel="1" x14ac:dyDescent="0.25">
      <c r="A157" s="69" t="s">
        <v>260</v>
      </c>
      <c r="B157" s="109" t="s">
        <v>261</v>
      </c>
      <c r="C157" s="406" t="s">
        <v>24</v>
      </c>
      <c r="D157" s="420">
        <f>D158+D159+D160</f>
        <v>45540</v>
      </c>
      <c r="E157" s="420">
        <f t="shared" ref="E157:O157" si="109">E158+E159+E160</f>
        <v>233979</v>
      </c>
      <c r="F157" s="420">
        <f t="shared" si="109"/>
        <v>317980</v>
      </c>
      <c r="G157" s="420">
        <f t="shared" si="109"/>
        <v>118537</v>
      </c>
      <c r="H157" s="420">
        <f t="shared" si="109"/>
        <v>46061</v>
      </c>
      <c r="I157" s="420">
        <f t="shared" si="109"/>
        <v>208530</v>
      </c>
      <c r="J157" s="420">
        <f t="shared" si="109"/>
        <v>31758</v>
      </c>
      <c r="K157" s="420">
        <f t="shared" si="109"/>
        <v>226958</v>
      </c>
      <c r="L157" s="420">
        <f t="shared" si="109"/>
        <v>127835</v>
      </c>
      <c r="M157" s="420">
        <f t="shared" si="109"/>
        <v>208083</v>
      </c>
      <c r="N157" s="420">
        <f t="shared" si="109"/>
        <v>219549</v>
      </c>
      <c r="O157" s="420">
        <f t="shared" si="109"/>
        <v>222828</v>
      </c>
      <c r="P157" s="420">
        <f>P158+P159+P160</f>
        <v>236105</v>
      </c>
      <c r="Q157" s="420">
        <f t="shared" ref="Q157" si="110">Q158+Q159+Q160</f>
        <v>228799</v>
      </c>
      <c r="R157" s="420">
        <f t="shared" ref="R157" si="111">R158+R159+R160</f>
        <v>222253</v>
      </c>
      <c r="S157" s="420">
        <f t="shared" ref="S157" si="112">S158+S159+S160</f>
        <v>211855</v>
      </c>
      <c r="T157" s="420">
        <f t="shared" ref="T157" si="113">T158+T159+T160</f>
        <v>122101</v>
      </c>
      <c r="U157" s="420">
        <f t="shared" ref="U157" si="114">U158+U159+U160</f>
        <v>122101</v>
      </c>
      <c r="V157" s="420">
        <f t="shared" ref="V157" si="115">V158+V159+V160</f>
        <v>122101</v>
      </c>
      <c r="W157" s="420">
        <f t="shared" ref="W157" si="116">W158+W159+W160</f>
        <v>122101</v>
      </c>
      <c r="X157" s="420">
        <f t="shared" ref="X157" si="117">X158+X159+X160</f>
        <v>122101</v>
      </c>
      <c r="Y157" s="420">
        <f t="shared" ref="Y157" si="118">Y158+Y159+Y160</f>
        <v>220700</v>
      </c>
      <c r="Z157" s="420">
        <f t="shared" ref="Z157" si="119">Z158+Z159+Z160</f>
        <v>229088</v>
      </c>
      <c r="AA157" s="420">
        <f t="shared" ref="AA157:AB157" si="120">AA158+AA159+AA160</f>
        <v>234756</v>
      </c>
      <c r="AB157" s="420">
        <f t="shared" si="120"/>
        <v>1849738</v>
      </c>
      <c r="AC157" s="408">
        <f t="shared" si="107"/>
        <v>2007638</v>
      </c>
      <c r="AD157" s="408">
        <f t="shared" si="108"/>
        <v>2194061</v>
      </c>
      <c r="AE157" s="408">
        <f>AE158+AE159+AE160</f>
        <v>2127473.52</v>
      </c>
      <c r="AF157" s="460">
        <f t="shared" si="94"/>
        <v>1.0928568795768958</v>
      </c>
      <c r="AG157" s="460">
        <f t="shared" si="99"/>
        <v>1.0596898046360947</v>
      </c>
      <c r="AH157" s="420">
        <f t="shared" ref="AH157:AK157" si="121">AH158+AH159+AH160</f>
        <v>2303764.0500000003</v>
      </c>
      <c r="AI157" s="420">
        <f t="shared" si="121"/>
        <v>2418952.2525000004</v>
      </c>
      <c r="AJ157" s="420">
        <f t="shared" si="121"/>
        <v>2539899.8651250005</v>
      </c>
      <c r="AK157" s="420">
        <f t="shared" si="121"/>
        <v>2666894.8583812504</v>
      </c>
      <c r="AL157" s="1183">
        <f t="shared" si="103"/>
        <v>186423</v>
      </c>
      <c r="AM157" s="409"/>
      <c r="AN157" s="409"/>
      <c r="AO157" s="610"/>
      <c r="AP157" s="610"/>
      <c r="AQ157" s="422">
        <f t="shared" si="95"/>
        <v>-66587.479999999981</v>
      </c>
      <c r="AR157" s="1195"/>
    </row>
    <row r="158" spans="1:45" ht="15.75" customHeight="1" outlineLevel="1" x14ac:dyDescent="0.25">
      <c r="A158" s="44"/>
      <c r="B158" s="112" t="s">
        <v>262</v>
      </c>
      <c r="C158" s="219" t="s">
        <v>24</v>
      </c>
      <c r="D158" s="54">
        <v>32858</v>
      </c>
      <c r="E158" s="55">
        <v>90222</v>
      </c>
      <c r="F158" s="56">
        <v>153671</v>
      </c>
      <c r="G158" s="57">
        <v>104709</v>
      </c>
      <c r="H158" s="55">
        <v>42034</v>
      </c>
      <c r="I158" s="58">
        <v>198201</v>
      </c>
      <c r="J158" s="59">
        <v>28710</v>
      </c>
      <c r="K158" s="55">
        <v>226958</v>
      </c>
      <c r="L158" s="58">
        <v>127835</v>
      </c>
      <c r="M158" s="59">
        <v>127833</v>
      </c>
      <c r="N158" s="55">
        <v>127836</v>
      </c>
      <c r="O158" s="60">
        <v>127835</v>
      </c>
      <c r="P158" s="54">
        <v>122101</v>
      </c>
      <c r="Q158" s="55">
        <v>122101</v>
      </c>
      <c r="R158" s="56">
        <v>122101</v>
      </c>
      <c r="S158" s="57">
        <v>122101</v>
      </c>
      <c r="T158" s="55">
        <v>122101</v>
      </c>
      <c r="U158" s="58">
        <v>122101</v>
      </c>
      <c r="V158" s="59">
        <v>122101</v>
      </c>
      <c r="W158" s="55">
        <v>122101</v>
      </c>
      <c r="X158" s="58">
        <v>122101</v>
      </c>
      <c r="Y158" s="59">
        <v>122101</v>
      </c>
      <c r="Z158" s="55">
        <v>122101</v>
      </c>
      <c r="AA158" s="60">
        <v>122101</v>
      </c>
      <c r="AB158" s="60">
        <v>1272131</v>
      </c>
      <c r="AC158" s="60">
        <f t="shared" si="107"/>
        <v>1388702</v>
      </c>
      <c r="AD158" s="60">
        <f t="shared" si="108"/>
        <v>1465212</v>
      </c>
      <c r="AE158" s="60">
        <f>AD158</f>
        <v>1465212</v>
      </c>
      <c r="AF158" s="448">
        <f t="shared" si="94"/>
        <v>1.0550946135311967</v>
      </c>
      <c r="AG158" s="448">
        <f t="shared" si="99"/>
        <v>1.0550946135311967</v>
      </c>
      <c r="AH158" s="60">
        <f>AD158*1.05</f>
        <v>1538472.6</v>
      </c>
      <c r="AI158" s="60">
        <f>AH158*1.05</f>
        <v>1615396.2300000002</v>
      </c>
      <c r="AJ158" s="60">
        <f t="shared" ref="AJ158:AK160" si="122">AI158*1.05</f>
        <v>1696166.0415000003</v>
      </c>
      <c r="AK158" s="60">
        <f t="shared" si="122"/>
        <v>1780974.3435750003</v>
      </c>
      <c r="AL158" s="60">
        <f t="shared" si="103"/>
        <v>76510</v>
      </c>
      <c r="AM158" s="290"/>
      <c r="AN158" s="290"/>
      <c r="AQ158" s="422">
        <f t="shared" si="95"/>
        <v>0</v>
      </c>
    </row>
    <row r="159" spans="1:45" ht="15.75" customHeight="1" outlineLevel="1" x14ac:dyDescent="0.25">
      <c r="A159" s="44"/>
      <c r="B159" s="112" t="s">
        <v>263</v>
      </c>
      <c r="C159" s="219" t="s">
        <v>24</v>
      </c>
      <c r="D159" s="54"/>
      <c r="E159" s="55"/>
      <c r="F159" s="56"/>
      <c r="G159" s="57"/>
      <c r="H159" s="55"/>
      <c r="I159" s="58"/>
      <c r="J159" s="59"/>
      <c r="K159" s="55">
        <v>0</v>
      </c>
      <c r="L159" s="58">
        <v>0</v>
      </c>
      <c r="M159" s="59">
        <v>0</v>
      </c>
      <c r="N159" s="55">
        <v>0</v>
      </c>
      <c r="O159" s="60">
        <v>0</v>
      </c>
      <c r="P159" s="54"/>
      <c r="Q159" s="55"/>
      <c r="R159" s="56"/>
      <c r="S159" s="57"/>
      <c r="T159" s="55"/>
      <c r="U159" s="58"/>
      <c r="V159" s="59"/>
      <c r="W159" s="55"/>
      <c r="X159" s="58"/>
      <c r="Y159" s="59"/>
      <c r="Z159" s="55"/>
      <c r="AA159" s="60"/>
      <c r="AB159" s="60">
        <v>4</v>
      </c>
      <c r="AC159" s="60">
        <f t="shared" si="107"/>
        <v>0</v>
      </c>
      <c r="AD159" s="60">
        <f t="shared" si="108"/>
        <v>0</v>
      </c>
      <c r="AE159" s="60"/>
      <c r="AF159" s="448"/>
      <c r="AG159" s="448"/>
      <c r="AH159" s="60"/>
      <c r="AI159" s="60"/>
      <c r="AJ159" s="60"/>
      <c r="AK159" s="60"/>
      <c r="AL159" s="60">
        <f t="shared" si="103"/>
        <v>0</v>
      </c>
      <c r="AM159" s="290"/>
      <c r="AN159" s="290"/>
      <c r="AQ159" s="422">
        <f t="shared" si="95"/>
        <v>0</v>
      </c>
    </row>
    <row r="160" spans="1:45" ht="115.5" customHeight="1" outlineLevel="1" x14ac:dyDescent="0.25">
      <c r="A160" s="44"/>
      <c r="B160" s="112" t="s">
        <v>264</v>
      </c>
      <c r="C160" s="219" t="s">
        <v>24</v>
      </c>
      <c r="D160" s="54">
        <v>12682</v>
      </c>
      <c r="E160" s="55">
        <v>143757</v>
      </c>
      <c r="F160" s="56">
        <v>164309</v>
      </c>
      <c r="G160" s="57">
        <v>13828</v>
      </c>
      <c r="H160" s="55">
        <v>4027</v>
      </c>
      <c r="I160" s="58">
        <v>10329</v>
      </c>
      <c r="J160" s="59">
        <v>3048</v>
      </c>
      <c r="K160" s="55">
        <v>0</v>
      </c>
      <c r="L160" s="58">
        <v>0</v>
      </c>
      <c r="M160" s="59">
        <v>80250</v>
      </c>
      <c r="N160" s="55">
        <v>91713</v>
      </c>
      <c r="O160" s="60">
        <v>94993</v>
      </c>
      <c r="P160" s="54">
        <v>114004</v>
      </c>
      <c r="Q160" s="55">
        <v>106698</v>
      </c>
      <c r="R160" s="56">
        <v>100152</v>
      </c>
      <c r="S160" s="57">
        <v>89754</v>
      </c>
      <c r="T160" s="55">
        <v>0</v>
      </c>
      <c r="U160" s="58">
        <v>0</v>
      </c>
      <c r="V160" s="59">
        <v>0</v>
      </c>
      <c r="W160" s="55">
        <v>0</v>
      </c>
      <c r="X160" s="58">
        <v>0</v>
      </c>
      <c r="Y160" s="59">
        <v>98599</v>
      </c>
      <c r="Z160" s="55">
        <v>106987</v>
      </c>
      <c r="AA160" s="60">
        <v>112655</v>
      </c>
      <c r="AB160" s="60">
        <v>577603</v>
      </c>
      <c r="AC160" s="60">
        <f t="shared" si="107"/>
        <v>618936</v>
      </c>
      <c r="AD160" s="60">
        <f t="shared" si="108"/>
        <v>728849</v>
      </c>
      <c r="AE160" s="60">
        <f>AC160*1.07</f>
        <v>662261.52</v>
      </c>
      <c r="AF160" s="459">
        <f t="shared" si="94"/>
        <v>1.1775837889539467</v>
      </c>
      <c r="AG160" s="459">
        <f t="shared" si="99"/>
        <v>1.07</v>
      </c>
      <c r="AH160" s="60">
        <f>AD160*1.05</f>
        <v>765291.45000000007</v>
      </c>
      <c r="AI160" s="60">
        <f>AH160*1.05</f>
        <v>803556.02250000008</v>
      </c>
      <c r="AJ160" s="60">
        <f t="shared" si="122"/>
        <v>843733.82362500008</v>
      </c>
      <c r="AK160" s="60">
        <f t="shared" si="122"/>
        <v>885920.51480625011</v>
      </c>
      <c r="AL160" s="60">
        <f t="shared" si="103"/>
        <v>109913</v>
      </c>
      <c r="AM160" s="290"/>
      <c r="AN160" s="290"/>
      <c r="AO160" s="609" t="s">
        <v>4783</v>
      </c>
      <c r="AQ160" s="422">
        <f t="shared" si="95"/>
        <v>-66587.479999999981</v>
      </c>
      <c r="AR160" s="1195" t="s">
        <v>4951</v>
      </c>
      <c r="AS160" s="422"/>
    </row>
    <row r="161" spans="1:44" s="163" customFormat="1" ht="28.5" customHeight="1" outlineLevel="1" x14ac:dyDescent="0.25">
      <c r="A161" s="69" t="s">
        <v>265</v>
      </c>
      <c r="B161" s="407" t="s">
        <v>266</v>
      </c>
      <c r="C161" s="398" t="s">
        <v>17</v>
      </c>
      <c r="D161" s="192">
        <f t="shared" ref="D161:AK161" si="123">SUM(D162,D164,D167,D171)</f>
        <v>0</v>
      </c>
      <c r="E161" s="193">
        <f t="shared" si="123"/>
        <v>0</v>
      </c>
      <c r="F161" s="194">
        <f t="shared" si="123"/>
        <v>0</v>
      </c>
      <c r="G161" s="195">
        <f t="shared" si="123"/>
        <v>0</v>
      </c>
      <c r="H161" s="193">
        <f t="shared" si="123"/>
        <v>0</v>
      </c>
      <c r="I161" s="196">
        <f t="shared" si="123"/>
        <v>1320</v>
      </c>
      <c r="J161" s="197">
        <f t="shared" si="123"/>
        <v>0</v>
      </c>
      <c r="K161" s="193">
        <f t="shared" si="123"/>
        <v>21159</v>
      </c>
      <c r="L161" s="196">
        <f t="shared" si="123"/>
        <v>39820</v>
      </c>
      <c r="M161" s="197">
        <f t="shared" si="123"/>
        <v>75530</v>
      </c>
      <c r="N161" s="193">
        <f t="shared" si="123"/>
        <v>29525</v>
      </c>
      <c r="O161" s="198">
        <f t="shared" si="123"/>
        <v>18967</v>
      </c>
      <c r="P161" s="192">
        <f t="shared" si="123"/>
        <v>0</v>
      </c>
      <c r="Q161" s="193">
        <f t="shared" si="123"/>
        <v>0</v>
      </c>
      <c r="R161" s="194">
        <f t="shared" si="123"/>
        <v>0</v>
      </c>
      <c r="S161" s="195">
        <f t="shared" si="123"/>
        <v>0</v>
      </c>
      <c r="T161" s="193">
        <f t="shared" si="123"/>
        <v>116935</v>
      </c>
      <c r="U161" s="196">
        <f t="shared" si="123"/>
        <v>1716</v>
      </c>
      <c r="V161" s="197">
        <f t="shared" si="123"/>
        <v>26199</v>
      </c>
      <c r="W161" s="193">
        <f t="shared" si="123"/>
        <v>3648</v>
      </c>
      <c r="X161" s="196">
        <f t="shared" si="123"/>
        <v>28825</v>
      </c>
      <c r="Y161" s="197">
        <f t="shared" si="123"/>
        <v>7448</v>
      </c>
      <c r="Z161" s="193">
        <f t="shared" si="123"/>
        <v>1716</v>
      </c>
      <c r="AA161" s="198">
        <f t="shared" si="123"/>
        <v>24106</v>
      </c>
      <c r="AB161" s="198">
        <f t="shared" ref="AB161" si="124">SUM(AB162,AB164,AB167,AB171)</f>
        <v>166041</v>
      </c>
      <c r="AC161" s="198">
        <f t="shared" si="123"/>
        <v>186321</v>
      </c>
      <c r="AD161" s="198">
        <f t="shared" si="123"/>
        <v>210593</v>
      </c>
      <c r="AE161" s="198">
        <f>AD161</f>
        <v>210593</v>
      </c>
      <c r="AF161" s="458">
        <f t="shared" si="94"/>
        <v>1.1302698031891198</v>
      </c>
      <c r="AG161" s="458">
        <f t="shared" si="99"/>
        <v>1.1302698031891198</v>
      </c>
      <c r="AH161" s="198">
        <f t="shared" si="123"/>
        <v>221122.65000000002</v>
      </c>
      <c r="AI161" s="198">
        <f t="shared" si="123"/>
        <v>232178.78250000003</v>
      </c>
      <c r="AJ161" s="198">
        <f t="shared" si="123"/>
        <v>243787.72162500003</v>
      </c>
      <c r="AK161" s="198">
        <f t="shared" si="123"/>
        <v>255977.10770625007</v>
      </c>
      <c r="AL161" s="198">
        <f t="shared" si="103"/>
        <v>24272</v>
      </c>
      <c r="AM161" s="294"/>
      <c r="AN161" s="294"/>
      <c r="AO161" s="610"/>
      <c r="AP161" s="610"/>
      <c r="AQ161" s="422">
        <f t="shared" si="95"/>
        <v>0</v>
      </c>
      <c r="AR161" s="1195"/>
    </row>
    <row r="162" spans="1:44" ht="15.75" customHeight="1" outlineLevel="1" x14ac:dyDescent="0.25">
      <c r="A162" s="44"/>
      <c r="B162" s="112" t="s">
        <v>267</v>
      </c>
      <c r="C162" s="219" t="s">
        <v>24</v>
      </c>
      <c r="D162" s="54"/>
      <c r="E162" s="55"/>
      <c r="F162" s="56"/>
      <c r="G162" s="57"/>
      <c r="H162" s="55"/>
      <c r="I162" s="58"/>
      <c r="J162" s="59"/>
      <c r="K162" s="55"/>
      <c r="L162" s="58"/>
      <c r="M162" s="59"/>
      <c r="N162" s="55"/>
      <c r="O162" s="60"/>
      <c r="P162" s="54"/>
      <c r="Q162" s="55"/>
      <c r="R162" s="56"/>
      <c r="S162" s="57"/>
      <c r="T162" s="55"/>
      <c r="U162" s="58"/>
      <c r="V162" s="59"/>
      <c r="W162" s="55"/>
      <c r="X162" s="58"/>
      <c r="Y162" s="59"/>
      <c r="Z162" s="55"/>
      <c r="AA162" s="60"/>
      <c r="AB162" s="60"/>
      <c r="AC162" s="60">
        <f>SUM(D162:O162)</f>
        <v>0</v>
      </c>
      <c r="AD162" s="60">
        <f>SUM(P162:AA162)</f>
        <v>0</v>
      </c>
      <c r="AE162" s="60"/>
      <c r="AF162" s="448"/>
      <c r="AG162" s="448"/>
      <c r="AH162" s="60"/>
      <c r="AI162" s="60"/>
      <c r="AJ162" s="60"/>
      <c r="AK162" s="60"/>
      <c r="AL162" s="60">
        <f t="shared" si="103"/>
        <v>0</v>
      </c>
      <c r="AM162" s="290"/>
      <c r="AN162" s="290"/>
      <c r="AQ162" s="422">
        <f t="shared" si="95"/>
        <v>0</v>
      </c>
    </row>
    <row r="163" spans="1:44" ht="15.75" customHeight="1" outlineLevel="1" x14ac:dyDescent="0.25">
      <c r="A163" s="44"/>
      <c r="B163" s="113" t="s">
        <v>268</v>
      </c>
      <c r="C163" s="219" t="s">
        <v>24</v>
      </c>
      <c r="D163" s="54"/>
      <c r="E163" s="55"/>
      <c r="F163" s="56"/>
      <c r="G163" s="57"/>
      <c r="H163" s="55"/>
      <c r="I163" s="58"/>
      <c r="J163" s="59"/>
      <c r="K163" s="55"/>
      <c r="L163" s="58"/>
      <c r="M163" s="59"/>
      <c r="N163" s="55"/>
      <c r="O163" s="60"/>
      <c r="P163" s="54"/>
      <c r="Q163" s="55"/>
      <c r="R163" s="56"/>
      <c r="S163" s="57"/>
      <c r="T163" s="55"/>
      <c r="U163" s="58"/>
      <c r="V163" s="59"/>
      <c r="W163" s="55"/>
      <c r="X163" s="58"/>
      <c r="Y163" s="59"/>
      <c r="Z163" s="55"/>
      <c r="AA163" s="60"/>
      <c r="AB163" s="60"/>
      <c r="AC163" s="60">
        <f>SUM(D163:O163)</f>
        <v>0</v>
      </c>
      <c r="AD163" s="60">
        <f>SUM(P163:AA163)</f>
        <v>0</v>
      </c>
      <c r="AE163" s="60"/>
      <c r="AF163" s="448"/>
      <c r="AG163" s="448"/>
      <c r="AH163" s="60"/>
      <c r="AI163" s="60"/>
      <c r="AJ163" s="60"/>
      <c r="AK163" s="60"/>
      <c r="AL163" s="60">
        <f t="shared" si="103"/>
        <v>0</v>
      </c>
      <c r="AM163" s="290"/>
      <c r="AN163" s="290"/>
      <c r="AQ163" s="422">
        <f t="shared" si="95"/>
        <v>0</v>
      </c>
    </row>
    <row r="164" spans="1:44" ht="15.75" customHeight="1" outlineLevel="1" x14ac:dyDescent="0.25">
      <c r="A164" s="44"/>
      <c r="B164" s="112" t="s">
        <v>269</v>
      </c>
      <c r="C164" s="216" t="s">
        <v>17</v>
      </c>
      <c r="D164" s="185">
        <f t="shared" ref="D164:O164" si="125">SUM(D165:D166)</f>
        <v>0</v>
      </c>
      <c r="E164" s="186">
        <f t="shared" si="125"/>
        <v>0</v>
      </c>
      <c r="F164" s="187">
        <f t="shared" si="125"/>
        <v>0</v>
      </c>
      <c r="G164" s="188">
        <f t="shared" si="125"/>
        <v>0</v>
      </c>
      <c r="H164" s="186">
        <f t="shared" si="125"/>
        <v>0</v>
      </c>
      <c r="I164" s="189">
        <f t="shared" si="125"/>
        <v>0</v>
      </c>
      <c r="J164" s="190">
        <f t="shared" si="125"/>
        <v>0</v>
      </c>
      <c r="K164" s="186">
        <f t="shared" si="125"/>
        <v>0</v>
      </c>
      <c r="L164" s="189">
        <f t="shared" si="125"/>
        <v>0</v>
      </c>
      <c r="M164" s="190">
        <f t="shared" si="125"/>
        <v>0</v>
      </c>
      <c r="N164" s="186">
        <f t="shared" si="125"/>
        <v>0</v>
      </c>
      <c r="O164" s="191">
        <f t="shared" si="125"/>
        <v>0</v>
      </c>
      <c r="P164" s="185">
        <f t="shared" ref="P164:AK164" si="126">SUM(P165:P166)</f>
        <v>0</v>
      </c>
      <c r="Q164" s="186">
        <f t="shared" si="126"/>
        <v>0</v>
      </c>
      <c r="R164" s="187">
        <f t="shared" si="126"/>
        <v>0</v>
      </c>
      <c r="S164" s="188">
        <f t="shared" si="126"/>
        <v>0</v>
      </c>
      <c r="T164" s="186">
        <f t="shared" si="126"/>
        <v>0</v>
      </c>
      <c r="U164" s="189">
        <f t="shared" si="126"/>
        <v>0</v>
      </c>
      <c r="V164" s="190">
        <f t="shared" si="126"/>
        <v>0</v>
      </c>
      <c r="W164" s="186">
        <f t="shared" si="126"/>
        <v>0</v>
      </c>
      <c r="X164" s="189">
        <f t="shared" si="126"/>
        <v>0</v>
      </c>
      <c r="Y164" s="190">
        <f t="shared" si="126"/>
        <v>0</v>
      </c>
      <c r="Z164" s="186">
        <f t="shared" si="126"/>
        <v>0</v>
      </c>
      <c r="AA164" s="191">
        <f t="shared" si="126"/>
        <v>0</v>
      </c>
      <c r="AB164" s="191">
        <f t="shared" ref="AB164" si="127">SUM(AB165:AB166)</f>
        <v>0</v>
      </c>
      <c r="AC164" s="191">
        <f t="shared" si="126"/>
        <v>0</v>
      </c>
      <c r="AD164" s="191">
        <f t="shared" si="126"/>
        <v>0</v>
      </c>
      <c r="AE164" s="191"/>
      <c r="AF164" s="449"/>
      <c r="AG164" s="449"/>
      <c r="AH164" s="191">
        <f t="shared" si="126"/>
        <v>0</v>
      </c>
      <c r="AI164" s="191">
        <f t="shared" si="126"/>
        <v>0</v>
      </c>
      <c r="AJ164" s="191">
        <f t="shared" si="126"/>
        <v>0</v>
      </c>
      <c r="AK164" s="191">
        <f t="shared" si="126"/>
        <v>0</v>
      </c>
      <c r="AL164" s="191">
        <f t="shared" si="103"/>
        <v>0</v>
      </c>
      <c r="AM164" s="291"/>
      <c r="AN164" s="291"/>
      <c r="AQ164" s="422">
        <f t="shared" si="95"/>
        <v>0</v>
      </c>
    </row>
    <row r="165" spans="1:44" ht="15.75" customHeight="1" outlineLevel="1" x14ac:dyDescent="0.25">
      <c r="A165" s="44"/>
      <c r="B165" s="113" t="s">
        <v>270</v>
      </c>
      <c r="C165" s="219" t="s">
        <v>24</v>
      </c>
      <c r="D165" s="54"/>
      <c r="E165" s="55"/>
      <c r="F165" s="56"/>
      <c r="G165" s="57"/>
      <c r="H165" s="55"/>
      <c r="I165" s="58"/>
      <c r="J165" s="59"/>
      <c r="K165" s="55"/>
      <c r="L165" s="58"/>
      <c r="M165" s="59"/>
      <c r="N165" s="55"/>
      <c r="O165" s="60"/>
      <c r="P165" s="54"/>
      <c r="Q165" s="55"/>
      <c r="R165" s="56"/>
      <c r="S165" s="57"/>
      <c r="T165" s="55"/>
      <c r="U165" s="58"/>
      <c r="V165" s="59"/>
      <c r="W165" s="55"/>
      <c r="X165" s="58"/>
      <c r="Y165" s="59"/>
      <c r="Z165" s="55"/>
      <c r="AA165" s="60"/>
      <c r="AB165" s="60"/>
      <c r="AC165" s="60">
        <f>SUM(D165:O165)</f>
        <v>0</v>
      </c>
      <c r="AD165" s="60">
        <f>SUM(P165:AA165)</f>
        <v>0</v>
      </c>
      <c r="AE165" s="60"/>
      <c r="AF165" s="448"/>
      <c r="AG165" s="448"/>
      <c r="AH165" s="60"/>
      <c r="AI165" s="60"/>
      <c r="AJ165" s="60"/>
      <c r="AK165" s="60"/>
      <c r="AL165" s="60">
        <f t="shared" si="103"/>
        <v>0</v>
      </c>
      <c r="AM165" s="290"/>
      <c r="AN165" s="290"/>
      <c r="AQ165" s="422">
        <f t="shared" si="95"/>
        <v>0</v>
      </c>
    </row>
    <row r="166" spans="1:44" ht="15.75" customHeight="1" outlineLevel="1" x14ac:dyDescent="0.25">
      <c r="A166" s="44"/>
      <c r="B166" s="113" t="s">
        <v>271</v>
      </c>
      <c r="C166" s="219" t="s">
        <v>24</v>
      </c>
      <c r="D166" s="54"/>
      <c r="E166" s="55"/>
      <c r="F166" s="56"/>
      <c r="G166" s="57"/>
      <c r="H166" s="55"/>
      <c r="I166" s="58"/>
      <c r="J166" s="59"/>
      <c r="K166" s="55"/>
      <c r="L166" s="58"/>
      <c r="M166" s="59"/>
      <c r="N166" s="55"/>
      <c r="O166" s="60"/>
      <c r="P166" s="54"/>
      <c r="Q166" s="55"/>
      <c r="R166" s="56"/>
      <c r="S166" s="57"/>
      <c r="T166" s="55"/>
      <c r="U166" s="58"/>
      <c r="V166" s="59"/>
      <c r="W166" s="55"/>
      <c r="X166" s="58"/>
      <c r="Y166" s="59"/>
      <c r="Z166" s="55"/>
      <c r="AA166" s="60"/>
      <c r="AB166" s="60"/>
      <c r="AC166" s="60">
        <f>SUM(D166:O166)</f>
        <v>0</v>
      </c>
      <c r="AD166" s="60">
        <f>SUM(P166:AA166)</f>
        <v>0</v>
      </c>
      <c r="AE166" s="60"/>
      <c r="AF166" s="448"/>
      <c r="AG166" s="448"/>
      <c r="AH166" s="60"/>
      <c r="AI166" s="60"/>
      <c r="AJ166" s="60"/>
      <c r="AK166" s="60"/>
      <c r="AL166" s="60">
        <f t="shared" si="103"/>
        <v>0</v>
      </c>
      <c r="AM166" s="290"/>
      <c r="AN166" s="290"/>
      <c r="AQ166" s="422">
        <f t="shared" si="95"/>
        <v>0</v>
      </c>
    </row>
    <row r="167" spans="1:44" ht="15.75" customHeight="1" outlineLevel="1" x14ac:dyDescent="0.25">
      <c r="A167" s="44"/>
      <c r="B167" s="112" t="s">
        <v>272</v>
      </c>
      <c r="C167" s="216" t="s">
        <v>17</v>
      </c>
      <c r="D167" s="185">
        <f t="shared" ref="D167:O167" si="128">SUM(D168:D170)</f>
        <v>0</v>
      </c>
      <c r="E167" s="186">
        <f t="shared" si="128"/>
        <v>0</v>
      </c>
      <c r="F167" s="187">
        <f t="shared" si="128"/>
        <v>0</v>
      </c>
      <c r="G167" s="188">
        <f t="shared" si="128"/>
        <v>0</v>
      </c>
      <c r="H167" s="186">
        <f t="shared" si="128"/>
        <v>0</v>
      </c>
      <c r="I167" s="189">
        <f t="shared" si="128"/>
        <v>0</v>
      </c>
      <c r="J167" s="190">
        <f t="shared" si="128"/>
        <v>0</v>
      </c>
      <c r="K167" s="186">
        <f t="shared" si="128"/>
        <v>21159</v>
      </c>
      <c r="L167" s="189">
        <f t="shared" si="128"/>
        <v>39820</v>
      </c>
      <c r="M167" s="190">
        <f t="shared" si="128"/>
        <v>75530</v>
      </c>
      <c r="N167" s="186">
        <f t="shared" si="128"/>
        <v>29525</v>
      </c>
      <c r="O167" s="191">
        <f t="shared" si="128"/>
        <v>18967</v>
      </c>
      <c r="P167" s="185">
        <f t="shared" ref="P167:AK167" si="129">SUM(P168:P170)</f>
        <v>0</v>
      </c>
      <c r="Q167" s="186">
        <f t="shared" si="129"/>
        <v>0</v>
      </c>
      <c r="R167" s="187">
        <f t="shared" si="129"/>
        <v>0</v>
      </c>
      <c r="S167" s="188">
        <f t="shared" si="129"/>
        <v>0</v>
      </c>
      <c r="T167" s="186">
        <f t="shared" si="129"/>
        <v>116935</v>
      </c>
      <c r="U167" s="189">
        <f t="shared" si="129"/>
        <v>0</v>
      </c>
      <c r="V167" s="190">
        <f t="shared" si="129"/>
        <v>24483</v>
      </c>
      <c r="W167" s="186">
        <f t="shared" si="129"/>
        <v>1932</v>
      </c>
      <c r="X167" s="189">
        <f t="shared" si="129"/>
        <v>27109</v>
      </c>
      <c r="Y167" s="190">
        <f t="shared" si="129"/>
        <v>5732</v>
      </c>
      <c r="Z167" s="186">
        <f t="shared" si="129"/>
        <v>0</v>
      </c>
      <c r="AA167" s="191">
        <f t="shared" si="129"/>
        <v>22390</v>
      </c>
      <c r="AB167" s="191">
        <f t="shared" ref="AB167" si="130">SUM(AB168:AB170)</f>
        <v>150135</v>
      </c>
      <c r="AC167" s="191">
        <f t="shared" si="129"/>
        <v>185001</v>
      </c>
      <c r="AD167" s="191">
        <f t="shared" si="129"/>
        <v>198581</v>
      </c>
      <c r="AE167" s="191">
        <f>AD167</f>
        <v>198581</v>
      </c>
      <c r="AF167" s="449">
        <f t="shared" si="94"/>
        <v>1.073405008621575</v>
      </c>
      <c r="AG167" s="449">
        <f t="shared" si="99"/>
        <v>1.073405008621575</v>
      </c>
      <c r="AH167" s="191">
        <f t="shared" si="129"/>
        <v>208510.05000000002</v>
      </c>
      <c r="AI167" s="191">
        <f t="shared" si="129"/>
        <v>218935.55250000002</v>
      </c>
      <c r="AJ167" s="191">
        <f t="shared" si="129"/>
        <v>229882.33012500004</v>
      </c>
      <c r="AK167" s="191">
        <f t="shared" si="129"/>
        <v>241376.44663125006</v>
      </c>
      <c r="AL167" s="191">
        <f t="shared" si="103"/>
        <v>13580</v>
      </c>
      <c r="AM167" s="291"/>
      <c r="AN167" s="291"/>
      <c r="AQ167" s="422">
        <f t="shared" si="95"/>
        <v>0</v>
      </c>
    </row>
    <row r="168" spans="1:44" ht="15.75" customHeight="1" outlineLevel="1" x14ac:dyDescent="0.25">
      <c r="A168" s="44"/>
      <c r="B168" s="113" t="s">
        <v>273</v>
      </c>
      <c r="C168" s="219" t="s">
        <v>24</v>
      </c>
      <c r="D168" s="54">
        <v>0</v>
      </c>
      <c r="E168" s="55">
        <v>0</v>
      </c>
      <c r="F168" s="56">
        <v>0</v>
      </c>
      <c r="G168" s="57">
        <v>0</v>
      </c>
      <c r="H168" s="55"/>
      <c r="I168" s="58"/>
      <c r="J168" s="59"/>
      <c r="K168" s="55">
        <v>21159</v>
      </c>
      <c r="L168" s="58">
        <v>39820</v>
      </c>
      <c r="M168" s="59">
        <v>75530</v>
      </c>
      <c r="N168" s="55">
        <v>29525</v>
      </c>
      <c r="O168" s="60">
        <v>18967</v>
      </c>
      <c r="P168" s="54">
        <v>0</v>
      </c>
      <c r="Q168" s="55">
        <v>0</v>
      </c>
      <c r="R168" s="56">
        <v>0</v>
      </c>
      <c r="S168" s="57">
        <v>0</v>
      </c>
      <c r="T168" s="55">
        <v>116935</v>
      </c>
      <c r="U168" s="58">
        <v>0</v>
      </c>
      <c r="V168" s="59">
        <v>24483</v>
      </c>
      <c r="W168" s="55">
        <v>1932</v>
      </c>
      <c r="X168" s="58">
        <v>27109</v>
      </c>
      <c r="Y168" s="59">
        <v>5732</v>
      </c>
      <c r="Z168" s="55">
        <v>0</v>
      </c>
      <c r="AA168" s="60">
        <v>22390</v>
      </c>
      <c r="AB168" s="60">
        <v>150135</v>
      </c>
      <c r="AC168" s="60">
        <f t="shared" ref="AC168:AC173" si="131">SUM(D168:O168)</f>
        <v>185001</v>
      </c>
      <c r="AD168" s="60">
        <f t="shared" ref="AD168:AD173" si="132">SUM(P168:AA168)</f>
        <v>198581</v>
      </c>
      <c r="AE168" s="60">
        <f>AD168</f>
        <v>198581</v>
      </c>
      <c r="AF168" s="448">
        <f t="shared" si="94"/>
        <v>1.073405008621575</v>
      </c>
      <c r="AG168" s="448">
        <f t="shared" si="99"/>
        <v>1.073405008621575</v>
      </c>
      <c r="AH168" s="60">
        <f>AD168*1.05</f>
        <v>208510.05000000002</v>
      </c>
      <c r="AI168" s="60">
        <f>AH168*1.05</f>
        <v>218935.55250000002</v>
      </c>
      <c r="AJ168" s="60">
        <f t="shared" ref="AJ168:AK168" si="133">AI168*1.05</f>
        <v>229882.33012500004</v>
      </c>
      <c r="AK168" s="60">
        <f t="shared" si="133"/>
        <v>241376.44663125006</v>
      </c>
      <c r="AL168" s="60">
        <f t="shared" si="103"/>
        <v>13580</v>
      </c>
      <c r="AM168" s="290"/>
      <c r="AN168" s="290"/>
      <c r="AQ168" s="422">
        <f t="shared" si="95"/>
        <v>0</v>
      </c>
    </row>
    <row r="169" spans="1:44" ht="15.75" customHeight="1" outlineLevel="1" x14ac:dyDescent="0.25">
      <c r="A169" s="44"/>
      <c r="B169" s="113" t="s">
        <v>274</v>
      </c>
      <c r="C169" s="219" t="s">
        <v>24</v>
      </c>
      <c r="D169" s="54">
        <v>0</v>
      </c>
      <c r="E169" s="55">
        <v>0</v>
      </c>
      <c r="F169" s="56">
        <v>0</v>
      </c>
      <c r="G169" s="57">
        <v>0</v>
      </c>
      <c r="H169" s="55"/>
      <c r="I169" s="58"/>
      <c r="J169" s="59"/>
      <c r="K169" s="55">
        <v>0</v>
      </c>
      <c r="L169" s="58">
        <v>0</v>
      </c>
      <c r="M169" s="59">
        <v>0</v>
      </c>
      <c r="N169" s="55">
        <v>0</v>
      </c>
      <c r="O169" s="60">
        <v>0</v>
      </c>
      <c r="P169" s="54"/>
      <c r="Q169" s="55"/>
      <c r="R169" s="56"/>
      <c r="S169" s="57"/>
      <c r="T169" s="55"/>
      <c r="U169" s="58"/>
      <c r="V169" s="59"/>
      <c r="W169" s="55"/>
      <c r="X169" s="58"/>
      <c r="Y169" s="59"/>
      <c r="Z169" s="55"/>
      <c r="AA169" s="60"/>
      <c r="AB169" s="60"/>
      <c r="AC169" s="60">
        <f t="shared" si="131"/>
        <v>0</v>
      </c>
      <c r="AD169" s="60">
        <f t="shared" si="132"/>
        <v>0</v>
      </c>
      <c r="AE169" s="60"/>
      <c r="AF169" s="448"/>
      <c r="AG169" s="448"/>
      <c r="AH169" s="60"/>
      <c r="AI169" s="60"/>
      <c r="AJ169" s="60"/>
      <c r="AK169" s="60"/>
      <c r="AL169" s="60">
        <f t="shared" si="103"/>
        <v>0</v>
      </c>
      <c r="AM169" s="290"/>
      <c r="AN169" s="290"/>
      <c r="AQ169" s="422">
        <f t="shared" si="95"/>
        <v>0</v>
      </c>
    </row>
    <row r="170" spans="1:44" ht="15.75" customHeight="1" outlineLevel="1" x14ac:dyDescent="0.25">
      <c r="A170" s="44"/>
      <c r="B170" s="113" t="s">
        <v>275</v>
      </c>
      <c r="C170" s="219" t="s">
        <v>24</v>
      </c>
      <c r="D170" s="54">
        <v>0</v>
      </c>
      <c r="E170" s="55">
        <v>0</v>
      </c>
      <c r="F170" s="56">
        <v>0</v>
      </c>
      <c r="G170" s="57">
        <v>0</v>
      </c>
      <c r="H170" s="55"/>
      <c r="I170" s="58"/>
      <c r="J170" s="59"/>
      <c r="K170" s="55">
        <v>0</v>
      </c>
      <c r="L170" s="58">
        <v>0</v>
      </c>
      <c r="M170" s="59">
        <v>0</v>
      </c>
      <c r="N170" s="55">
        <v>0</v>
      </c>
      <c r="O170" s="60">
        <v>0</v>
      </c>
      <c r="P170" s="54">
        <v>0</v>
      </c>
      <c r="Q170" s="55">
        <v>0</v>
      </c>
      <c r="R170" s="56">
        <v>0</v>
      </c>
      <c r="S170" s="57">
        <v>0</v>
      </c>
      <c r="T170" s="55">
        <v>0</v>
      </c>
      <c r="U170" s="58">
        <v>0</v>
      </c>
      <c r="V170" s="59">
        <v>0</v>
      </c>
      <c r="W170" s="55">
        <v>0</v>
      </c>
      <c r="X170" s="58">
        <v>0</v>
      </c>
      <c r="Y170" s="59">
        <v>0</v>
      </c>
      <c r="Z170" s="55">
        <v>0</v>
      </c>
      <c r="AA170" s="60">
        <v>0</v>
      </c>
      <c r="AB170" s="60"/>
      <c r="AC170" s="60">
        <f t="shared" si="131"/>
        <v>0</v>
      </c>
      <c r="AD170" s="60">
        <f t="shared" si="132"/>
        <v>0</v>
      </c>
      <c r="AE170" s="60"/>
      <c r="AF170" s="448"/>
      <c r="AG170" s="448"/>
      <c r="AH170" s="60"/>
      <c r="AI170" s="60"/>
      <c r="AJ170" s="60"/>
      <c r="AK170" s="60"/>
      <c r="AL170" s="60">
        <f t="shared" si="103"/>
        <v>0</v>
      </c>
      <c r="AM170" s="290"/>
      <c r="AN170" s="290"/>
      <c r="AQ170" s="422">
        <f t="shared" si="95"/>
        <v>0</v>
      </c>
    </row>
    <row r="171" spans="1:44" ht="30.6" customHeight="1" outlineLevel="1" x14ac:dyDescent="0.25">
      <c r="A171" s="44"/>
      <c r="B171" s="3" t="s">
        <v>276</v>
      </c>
      <c r="C171" s="219" t="s">
        <v>24</v>
      </c>
      <c r="D171" s="54">
        <v>0</v>
      </c>
      <c r="E171" s="55">
        <v>0</v>
      </c>
      <c r="F171" s="56">
        <v>0</v>
      </c>
      <c r="G171" s="57">
        <v>0</v>
      </c>
      <c r="H171" s="55"/>
      <c r="I171" s="58">
        <v>1320</v>
      </c>
      <c r="J171" s="59"/>
      <c r="K171" s="55">
        <v>0</v>
      </c>
      <c r="L171" s="58">
        <v>0</v>
      </c>
      <c r="M171" s="59">
        <v>0</v>
      </c>
      <c r="N171" s="55">
        <v>0</v>
      </c>
      <c r="O171" s="60">
        <v>0</v>
      </c>
      <c r="P171" s="54">
        <v>0</v>
      </c>
      <c r="Q171" s="55">
        <v>0</v>
      </c>
      <c r="R171" s="56">
        <v>0</v>
      </c>
      <c r="S171" s="57">
        <v>0</v>
      </c>
      <c r="T171" s="55">
        <v>0</v>
      </c>
      <c r="U171" s="58">
        <v>1716</v>
      </c>
      <c r="V171" s="59">
        <v>1716</v>
      </c>
      <c r="W171" s="55">
        <v>1716</v>
      </c>
      <c r="X171" s="58">
        <v>1716</v>
      </c>
      <c r="Y171" s="59">
        <v>1716</v>
      </c>
      <c r="Z171" s="55">
        <v>1716</v>
      </c>
      <c r="AA171" s="60">
        <v>1716</v>
      </c>
      <c r="AB171" s="60">
        <v>15906</v>
      </c>
      <c r="AC171" s="60">
        <f t="shared" si="131"/>
        <v>1320</v>
      </c>
      <c r="AD171" s="60">
        <f t="shared" si="132"/>
        <v>12012</v>
      </c>
      <c r="AE171" s="60">
        <f>AD171</f>
        <v>12012</v>
      </c>
      <c r="AF171" s="459">
        <f t="shared" si="94"/>
        <v>9.1</v>
      </c>
      <c r="AG171" s="459">
        <f t="shared" si="99"/>
        <v>9.1</v>
      </c>
      <c r="AH171" s="60">
        <f>AD171*1.05</f>
        <v>12612.6</v>
      </c>
      <c r="AI171" s="60">
        <f>AH171*1.05</f>
        <v>13243.230000000001</v>
      </c>
      <c r="AJ171" s="60">
        <f t="shared" ref="AJ171:AK172" si="134">AI171*1.05</f>
        <v>13905.391500000002</v>
      </c>
      <c r="AK171" s="60">
        <f t="shared" si="134"/>
        <v>14600.661075000002</v>
      </c>
      <c r="AL171" s="60">
        <f t="shared" si="103"/>
        <v>10692</v>
      </c>
      <c r="AM171" s="290"/>
      <c r="AN171" s="290"/>
      <c r="AQ171" s="422">
        <f t="shared" si="95"/>
        <v>0</v>
      </c>
    </row>
    <row r="172" spans="1:44" s="163" customFormat="1" ht="15.75" customHeight="1" outlineLevel="1" x14ac:dyDescent="0.25">
      <c r="A172" s="69" t="s">
        <v>277</v>
      </c>
      <c r="B172" s="419" t="s">
        <v>278</v>
      </c>
      <c r="C172" s="406" t="s">
        <v>24</v>
      </c>
      <c r="D172" s="71">
        <v>219</v>
      </c>
      <c r="E172" s="72">
        <v>184</v>
      </c>
      <c r="F172" s="73">
        <v>473</v>
      </c>
      <c r="G172" s="74">
        <v>216</v>
      </c>
      <c r="H172" s="72">
        <v>356</v>
      </c>
      <c r="I172" s="75">
        <v>312</v>
      </c>
      <c r="J172" s="76">
        <v>426</v>
      </c>
      <c r="K172" s="72">
        <v>556</v>
      </c>
      <c r="L172" s="75">
        <v>557</v>
      </c>
      <c r="M172" s="76">
        <v>639</v>
      </c>
      <c r="N172" s="72">
        <v>640</v>
      </c>
      <c r="O172" s="77">
        <v>687</v>
      </c>
      <c r="P172" s="71">
        <v>435</v>
      </c>
      <c r="Q172" s="72">
        <v>435</v>
      </c>
      <c r="R172" s="73">
        <v>435</v>
      </c>
      <c r="S172" s="74">
        <v>435</v>
      </c>
      <c r="T172" s="72">
        <v>435</v>
      </c>
      <c r="U172" s="75">
        <v>435</v>
      </c>
      <c r="V172" s="76">
        <v>435</v>
      </c>
      <c r="W172" s="72">
        <v>435</v>
      </c>
      <c r="X172" s="75">
        <v>435</v>
      </c>
      <c r="Y172" s="76">
        <v>435</v>
      </c>
      <c r="Z172" s="72">
        <v>435</v>
      </c>
      <c r="AA172" s="77">
        <v>434</v>
      </c>
      <c r="AB172" s="77">
        <v>2412</v>
      </c>
      <c r="AC172" s="462">
        <f t="shared" si="131"/>
        <v>5265</v>
      </c>
      <c r="AD172" s="462">
        <f t="shared" si="132"/>
        <v>5219</v>
      </c>
      <c r="AE172" s="462">
        <f>AD172</f>
        <v>5219</v>
      </c>
      <c r="AF172" s="461">
        <f t="shared" si="94"/>
        <v>0.99126305792972458</v>
      </c>
      <c r="AG172" s="461">
        <f t="shared" si="99"/>
        <v>0.99126305792972458</v>
      </c>
      <c r="AH172" s="60">
        <f>AD172*1.05</f>
        <v>5479.95</v>
      </c>
      <c r="AI172" s="60">
        <f>AH172*1.05</f>
        <v>5753.9475000000002</v>
      </c>
      <c r="AJ172" s="60">
        <f t="shared" si="134"/>
        <v>6041.6448750000009</v>
      </c>
      <c r="AK172" s="60">
        <f t="shared" si="134"/>
        <v>6343.727118750001</v>
      </c>
      <c r="AL172" s="60">
        <f t="shared" si="103"/>
        <v>-46</v>
      </c>
      <c r="AM172" s="293"/>
      <c r="AN172" s="293"/>
      <c r="AO172" s="609" t="s">
        <v>4793</v>
      </c>
      <c r="AP172" s="609"/>
      <c r="AQ172" s="422">
        <f t="shared" si="95"/>
        <v>0</v>
      </c>
      <c r="AR172" s="1195"/>
    </row>
    <row r="173" spans="1:44" s="163" customFormat="1" ht="117" customHeight="1" outlineLevel="1" x14ac:dyDescent="0.25">
      <c r="A173" s="69" t="s">
        <v>279</v>
      </c>
      <c r="B173" s="419" t="s">
        <v>280</v>
      </c>
      <c r="C173" s="406" t="s">
        <v>24</v>
      </c>
      <c r="D173" s="71">
        <v>0</v>
      </c>
      <c r="E173" s="72"/>
      <c r="F173" s="73">
        <v>129</v>
      </c>
      <c r="G173" s="74">
        <v>934</v>
      </c>
      <c r="H173" s="72"/>
      <c r="I173" s="75"/>
      <c r="J173" s="76"/>
      <c r="K173" s="72">
        <v>15233</v>
      </c>
      <c r="L173" s="75">
        <v>15233</v>
      </c>
      <c r="M173" s="76">
        <v>15233</v>
      </c>
      <c r="N173" s="72">
        <v>15233</v>
      </c>
      <c r="O173" s="77">
        <v>15235</v>
      </c>
      <c r="P173" s="71">
        <v>0</v>
      </c>
      <c r="Q173" s="72">
        <v>0</v>
      </c>
      <c r="R173" s="73">
        <v>0</v>
      </c>
      <c r="S173" s="74">
        <v>0</v>
      </c>
      <c r="T173" s="72">
        <v>0</v>
      </c>
      <c r="U173" s="75">
        <v>0</v>
      </c>
      <c r="V173" s="76">
        <v>0</v>
      </c>
      <c r="W173" s="72">
        <v>0</v>
      </c>
      <c r="X173" s="75">
        <v>0</v>
      </c>
      <c r="Y173" s="76">
        <v>0</v>
      </c>
      <c r="Z173" s="72">
        <v>0</v>
      </c>
      <c r="AA173" s="77">
        <v>0</v>
      </c>
      <c r="AB173" s="77">
        <v>7</v>
      </c>
      <c r="AC173" s="1198">
        <f t="shared" si="131"/>
        <v>77230</v>
      </c>
      <c r="AD173" s="462">
        <f t="shared" si="132"/>
        <v>0</v>
      </c>
      <c r="AE173" s="462">
        <f>'Наемный транспорт'!D12</f>
        <v>194400</v>
      </c>
      <c r="AF173" s="451">
        <f t="shared" si="94"/>
        <v>0</v>
      </c>
      <c r="AG173" s="451">
        <f t="shared" si="99"/>
        <v>2.517156545383918</v>
      </c>
      <c r="AH173" s="77"/>
      <c r="AI173" s="77"/>
      <c r="AJ173" s="77"/>
      <c r="AK173" s="77"/>
      <c r="AL173" s="77">
        <f t="shared" si="103"/>
        <v>-77230</v>
      </c>
      <c r="AM173" s="293"/>
      <c r="AN173" s="293"/>
      <c r="AO173" s="609" t="s">
        <v>1325</v>
      </c>
      <c r="AP173" s="609"/>
      <c r="AQ173" s="422">
        <f t="shared" si="95"/>
        <v>194400</v>
      </c>
      <c r="AR173" s="1195" t="s">
        <v>4952</v>
      </c>
    </row>
    <row r="174" spans="1:44" ht="15.75" customHeight="1" outlineLevel="1" x14ac:dyDescent="0.25">
      <c r="A174" s="69" t="s">
        <v>281</v>
      </c>
      <c r="B174" s="109" t="s">
        <v>282</v>
      </c>
      <c r="C174" s="216" t="s">
        <v>17</v>
      </c>
      <c r="D174" s="192">
        <f>SUM(D175:D181)</f>
        <v>638796</v>
      </c>
      <c r="E174" s="193">
        <f t="shared" ref="E174:AK174" si="135">SUM(E175:E181)</f>
        <v>653399</v>
      </c>
      <c r="F174" s="194">
        <f t="shared" si="135"/>
        <v>792074</v>
      </c>
      <c r="G174" s="195">
        <f t="shared" si="135"/>
        <v>687463</v>
      </c>
      <c r="H174" s="193">
        <f t="shared" si="135"/>
        <v>795049</v>
      </c>
      <c r="I174" s="196">
        <f t="shared" si="135"/>
        <v>949576</v>
      </c>
      <c r="J174" s="197">
        <f t="shared" si="135"/>
        <v>799621</v>
      </c>
      <c r="K174" s="193">
        <f t="shared" si="135"/>
        <v>815889</v>
      </c>
      <c r="L174" s="196">
        <f t="shared" si="135"/>
        <v>764107</v>
      </c>
      <c r="M174" s="197">
        <f t="shared" si="135"/>
        <v>837351</v>
      </c>
      <c r="N174" s="193">
        <f t="shared" si="135"/>
        <v>759564</v>
      </c>
      <c r="O174" s="198">
        <f t="shared" si="135"/>
        <v>692863</v>
      </c>
      <c r="P174" s="192">
        <f t="shared" si="135"/>
        <v>0</v>
      </c>
      <c r="Q174" s="193">
        <f t="shared" si="135"/>
        <v>0</v>
      </c>
      <c r="R174" s="194">
        <f t="shared" si="135"/>
        <v>0</v>
      </c>
      <c r="S174" s="195">
        <f t="shared" si="135"/>
        <v>0</v>
      </c>
      <c r="T174" s="193">
        <f t="shared" si="135"/>
        <v>0</v>
      </c>
      <c r="U174" s="196">
        <f t="shared" si="135"/>
        <v>0</v>
      </c>
      <c r="V174" s="197">
        <f t="shared" si="135"/>
        <v>0</v>
      </c>
      <c r="W174" s="193">
        <f t="shared" si="135"/>
        <v>0</v>
      </c>
      <c r="X174" s="196">
        <f t="shared" si="135"/>
        <v>0</v>
      </c>
      <c r="Y174" s="197">
        <f t="shared" si="135"/>
        <v>0</v>
      </c>
      <c r="Z174" s="193">
        <f t="shared" si="135"/>
        <v>0</v>
      </c>
      <c r="AA174" s="198">
        <f t="shared" si="135"/>
        <v>0</v>
      </c>
      <c r="AB174" s="198">
        <f t="shared" ref="AB174" si="136">SUM(AB175:AB181)</f>
        <v>7219326</v>
      </c>
      <c r="AC174" s="198">
        <f t="shared" si="135"/>
        <v>9185752</v>
      </c>
      <c r="AD174" s="198">
        <f>AC174</f>
        <v>9185752</v>
      </c>
      <c r="AE174" s="198">
        <f>AC174*1.07</f>
        <v>9828754.6400000006</v>
      </c>
      <c r="AF174" s="452">
        <f t="shared" si="94"/>
        <v>1</v>
      </c>
      <c r="AG174" s="452">
        <f t="shared" si="99"/>
        <v>1.07</v>
      </c>
      <c r="AH174" s="198">
        <f t="shared" si="135"/>
        <v>0</v>
      </c>
      <c r="AI174" s="198">
        <f t="shared" si="135"/>
        <v>0</v>
      </c>
      <c r="AJ174" s="198">
        <f t="shared" si="135"/>
        <v>0</v>
      </c>
      <c r="AK174" s="198">
        <f t="shared" si="135"/>
        <v>0</v>
      </c>
      <c r="AL174" s="198">
        <f t="shared" si="103"/>
        <v>0</v>
      </c>
      <c r="AM174" s="294"/>
      <c r="AN174" s="294"/>
      <c r="AQ174" s="422">
        <f t="shared" si="95"/>
        <v>643002.6400000006</v>
      </c>
    </row>
    <row r="175" spans="1:44" ht="15.75" customHeight="1" outlineLevel="1" x14ac:dyDescent="0.25">
      <c r="A175" s="44" t="s">
        <v>283</v>
      </c>
      <c r="B175" s="110" t="s">
        <v>284</v>
      </c>
      <c r="C175" s="219" t="s">
        <v>24</v>
      </c>
      <c r="D175" s="62">
        <v>556588</v>
      </c>
      <c r="E175" s="63">
        <v>561393</v>
      </c>
      <c r="F175" s="64">
        <v>583329</v>
      </c>
      <c r="G175" s="65">
        <v>593802</v>
      </c>
      <c r="H175" s="63">
        <v>688285</v>
      </c>
      <c r="I175" s="66">
        <v>742732</v>
      </c>
      <c r="J175" s="67">
        <v>685568</v>
      </c>
      <c r="K175" s="63">
        <v>712616</v>
      </c>
      <c r="L175" s="66">
        <v>605453</v>
      </c>
      <c r="M175" s="67">
        <v>718307</v>
      </c>
      <c r="N175" s="63">
        <v>657379</v>
      </c>
      <c r="O175" s="68">
        <v>509517</v>
      </c>
      <c r="P175" s="62"/>
      <c r="Q175" s="63"/>
      <c r="R175" s="64"/>
      <c r="S175" s="65"/>
      <c r="T175" s="63"/>
      <c r="U175" s="66"/>
      <c r="V175" s="67"/>
      <c r="W175" s="63"/>
      <c r="X175" s="66"/>
      <c r="Y175" s="67"/>
      <c r="Z175" s="63"/>
      <c r="AA175" s="68"/>
      <c r="AB175" s="68">
        <v>5984681</v>
      </c>
      <c r="AC175" s="68">
        <f t="shared" ref="AC175:AC180" si="137">SUM(D175:O175)</f>
        <v>7614969</v>
      </c>
      <c r="AD175" s="68">
        <f t="shared" ref="AD175:AD180" si="138">SUM(P175:AA175)</f>
        <v>0</v>
      </c>
      <c r="AE175" s="68"/>
      <c r="AF175" s="450">
        <f t="shared" si="94"/>
        <v>0</v>
      </c>
      <c r="AG175" s="450">
        <f t="shared" si="99"/>
        <v>0</v>
      </c>
      <c r="AH175" s="68"/>
      <c r="AI175" s="68"/>
      <c r="AJ175" s="68"/>
      <c r="AK175" s="68"/>
      <c r="AL175" s="68">
        <f t="shared" si="103"/>
        <v>-7614969</v>
      </c>
      <c r="AM175" s="292"/>
      <c r="AN175" s="292"/>
      <c r="AQ175" s="422">
        <f t="shared" si="95"/>
        <v>0</v>
      </c>
    </row>
    <row r="176" spans="1:44" ht="15.75" customHeight="1" outlineLevel="1" x14ac:dyDescent="0.25">
      <c r="A176" s="44" t="s">
        <v>285</v>
      </c>
      <c r="B176" s="110" t="s">
        <v>286</v>
      </c>
      <c r="C176" s="219" t="s">
        <v>24</v>
      </c>
      <c r="D176" s="62">
        <v>30384</v>
      </c>
      <c r="E176" s="63">
        <v>33424</v>
      </c>
      <c r="F176" s="64">
        <v>32505</v>
      </c>
      <c r="G176" s="65">
        <v>36821</v>
      </c>
      <c r="H176" s="63">
        <v>38508</v>
      </c>
      <c r="I176" s="66">
        <v>40250</v>
      </c>
      <c r="J176" s="67">
        <v>44808</v>
      </c>
      <c r="K176" s="63">
        <v>37719</v>
      </c>
      <c r="L176" s="66">
        <v>32545</v>
      </c>
      <c r="M176" s="67">
        <v>44626</v>
      </c>
      <c r="N176" s="63">
        <v>41746</v>
      </c>
      <c r="O176" s="68">
        <v>31870</v>
      </c>
      <c r="P176" s="62"/>
      <c r="Q176" s="63"/>
      <c r="R176" s="64"/>
      <c r="S176" s="65"/>
      <c r="T176" s="63"/>
      <c r="U176" s="66"/>
      <c r="V176" s="67"/>
      <c r="W176" s="63"/>
      <c r="X176" s="66"/>
      <c r="Y176" s="67"/>
      <c r="Z176" s="63"/>
      <c r="AA176" s="68"/>
      <c r="AB176" s="68">
        <v>360724</v>
      </c>
      <c r="AC176" s="68">
        <f t="shared" si="137"/>
        <v>445206</v>
      </c>
      <c r="AD176" s="68">
        <f t="shared" si="138"/>
        <v>0</v>
      </c>
      <c r="AE176" s="68"/>
      <c r="AF176" s="450">
        <f t="shared" si="94"/>
        <v>0</v>
      </c>
      <c r="AG176" s="450">
        <f t="shared" si="99"/>
        <v>0</v>
      </c>
      <c r="AH176" s="68"/>
      <c r="AI176" s="68"/>
      <c r="AJ176" s="68"/>
      <c r="AK176" s="68"/>
      <c r="AL176" s="68">
        <f t="shared" si="103"/>
        <v>-445206</v>
      </c>
      <c r="AM176" s="292"/>
      <c r="AN176" s="292"/>
      <c r="AQ176" s="422">
        <f t="shared" si="95"/>
        <v>0</v>
      </c>
    </row>
    <row r="177" spans="1:43" ht="15.75" customHeight="1" outlineLevel="1" x14ac:dyDescent="0.25">
      <c r="A177" s="44" t="s">
        <v>287</v>
      </c>
      <c r="B177" s="110" t="s">
        <v>288</v>
      </c>
      <c r="C177" s="219" t="s">
        <v>24</v>
      </c>
      <c r="D177" s="62">
        <v>22369</v>
      </c>
      <c r="E177" s="63">
        <v>23740</v>
      </c>
      <c r="F177" s="64">
        <v>23732</v>
      </c>
      <c r="G177" s="65">
        <v>24044</v>
      </c>
      <c r="H177" s="63">
        <v>28880</v>
      </c>
      <c r="I177" s="66">
        <v>29457</v>
      </c>
      <c r="J177" s="67">
        <v>26787</v>
      </c>
      <c r="K177" s="63">
        <v>27342</v>
      </c>
      <c r="L177" s="66">
        <v>24583</v>
      </c>
      <c r="M177" s="67">
        <v>32690</v>
      </c>
      <c r="N177" s="63">
        <v>24394</v>
      </c>
      <c r="O177" s="68">
        <v>37460</v>
      </c>
      <c r="P177" s="62"/>
      <c r="Q177" s="63"/>
      <c r="R177" s="64"/>
      <c r="S177" s="65"/>
      <c r="T177" s="63"/>
      <c r="U177" s="66"/>
      <c r="V177" s="67"/>
      <c r="W177" s="63"/>
      <c r="X177" s="66"/>
      <c r="Y177" s="67"/>
      <c r="Z177" s="63"/>
      <c r="AA177" s="68"/>
      <c r="AB177" s="68">
        <v>250730</v>
      </c>
      <c r="AC177" s="68">
        <f t="shared" si="137"/>
        <v>325478</v>
      </c>
      <c r="AD177" s="68">
        <f t="shared" si="138"/>
        <v>0</v>
      </c>
      <c r="AE177" s="68"/>
      <c r="AF177" s="450">
        <f t="shared" si="94"/>
        <v>0</v>
      </c>
      <c r="AG177" s="450">
        <f t="shared" si="99"/>
        <v>0</v>
      </c>
      <c r="AH177" s="68"/>
      <c r="AI177" s="68"/>
      <c r="AJ177" s="68"/>
      <c r="AK177" s="68"/>
      <c r="AL177" s="68">
        <f t="shared" si="103"/>
        <v>-325478</v>
      </c>
      <c r="AM177" s="292"/>
      <c r="AN177" s="292"/>
      <c r="AQ177" s="422">
        <f t="shared" si="95"/>
        <v>0</v>
      </c>
    </row>
    <row r="178" spans="1:43" ht="15.75" customHeight="1" outlineLevel="1" x14ac:dyDescent="0.25">
      <c r="A178" s="44" t="s">
        <v>289</v>
      </c>
      <c r="B178" s="110" t="s">
        <v>290</v>
      </c>
      <c r="C178" s="219" t="s">
        <v>24</v>
      </c>
      <c r="D178" s="62">
        <v>5561</v>
      </c>
      <c r="E178" s="63">
        <v>9466</v>
      </c>
      <c r="F178" s="64">
        <v>8783</v>
      </c>
      <c r="G178" s="65">
        <v>6896</v>
      </c>
      <c r="H178" s="63">
        <v>8296</v>
      </c>
      <c r="I178" s="66">
        <v>6125</v>
      </c>
      <c r="J178" s="67">
        <v>9664</v>
      </c>
      <c r="K178" s="63">
        <v>8255</v>
      </c>
      <c r="L178" s="66">
        <v>9420</v>
      </c>
      <c r="M178" s="67">
        <v>9483</v>
      </c>
      <c r="N178" s="63">
        <v>10711</v>
      </c>
      <c r="O178" s="68">
        <v>33589</v>
      </c>
      <c r="P178" s="62"/>
      <c r="Q178" s="63"/>
      <c r="R178" s="64"/>
      <c r="S178" s="65"/>
      <c r="T178" s="63"/>
      <c r="U178" s="66"/>
      <c r="V178" s="67"/>
      <c r="W178" s="63"/>
      <c r="X178" s="66"/>
      <c r="Y178" s="67"/>
      <c r="Z178" s="63"/>
      <c r="AA178" s="68"/>
      <c r="AB178" s="68">
        <v>88710</v>
      </c>
      <c r="AC178" s="68">
        <f t="shared" si="137"/>
        <v>126249</v>
      </c>
      <c r="AD178" s="68">
        <f t="shared" si="138"/>
        <v>0</v>
      </c>
      <c r="AE178" s="68"/>
      <c r="AF178" s="450">
        <f t="shared" si="94"/>
        <v>0</v>
      </c>
      <c r="AG178" s="450">
        <f t="shared" si="99"/>
        <v>0</v>
      </c>
      <c r="AH178" s="68"/>
      <c r="AI178" s="68"/>
      <c r="AJ178" s="68"/>
      <c r="AK178" s="68"/>
      <c r="AL178" s="68">
        <f t="shared" si="103"/>
        <v>-126249</v>
      </c>
      <c r="AM178" s="292"/>
      <c r="AN178" s="292"/>
      <c r="AQ178" s="422">
        <f t="shared" si="95"/>
        <v>0</v>
      </c>
    </row>
    <row r="179" spans="1:43" ht="15.75" customHeight="1" outlineLevel="1" x14ac:dyDescent="0.25">
      <c r="A179" s="44" t="s">
        <v>291</v>
      </c>
      <c r="B179" s="110" t="s">
        <v>292</v>
      </c>
      <c r="C179" s="219" t="s">
        <v>24</v>
      </c>
      <c r="D179" s="62"/>
      <c r="E179" s="63"/>
      <c r="F179" s="64">
        <v>118774</v>
      </c>
      <c r="G179" s="65"/>
      <c r="H179" s="63">
        <v>1</v>
      </c>
      <c r="I179" s="66">
        <v>97440</v>
      </c>
      <c r="J179" s="67"/>
      <c r="K179" s="63">
        <v>0</v>
      </c>
      <c r="L179" s="66">
        <v>66815</v>
      </c>
      <c r="M179" s="67">
        <v>0</v>
      </c>
      <c r="N179" s="63">
        <v>0</v>
      </c>
      <c r="O179" s="68">
        <v>45502</v>
      </c>
      <c r="P179" s="62"/>
      <c r="Q179" s="63"/>
      <c r="R179" s="64"/>
      <c r="S179" s="65"/>
      <c r="T179" s="63"/>
      <c r="U179" s="66"/>
      <c r="V179" s="67"/>
      <c r="W179" s="63"/>
      <c r="X179" s="66"/>
      <c r="Y179" s="67"/>
      <c r="Z179" s="63"/>
      <c r="AA179" s="68"/>
      <c r="AB179" s="68">
        <v>314400</v>
      </c>
      <c r="AC179" s="68">
        <f t="shared" si="137"/>
        <v>328532</v>
      </c>
      <c r="AD179" s="68">
        <f t="shared" si="138"/>
        <v>0</v>
      </c>
      <c r="AE179" s="68"/>
      <c r="AF179" s="450">
        <f t="shared" si="94"/>
        <v>0</v>
      </c>
      <c r="AG179" s="450">
        <f t="shared" si="99"/>
        <v>0</v>
      </c>
      <c r="AH179" s="68"/>
      <c r="AI179" s="68"/>
      <c r="AJ179" s="68"/>
      <c r="AK179" s="68"/>
      <c r="AL179" s="68">
        <f t="shared" si="103"/>
        <v>-328532</v>
      </c>
      <c r="AM179" s="292"/>
      <c r="AN179" s="292"/>
      <c r="AQ179" s="422">
        <f t="shared" si="95"/>
        <v>0</v>
      </c>
    </row>
    <row r="180" spans="1:43" ht="15.75" customHeight="1" outlineLevel="1" x14ac:dyDescent="0.25">
      <c r="A180" s="44" t="s">
        <v>293</v>
      </c>
      <c r="B180" s="110" t="s">
        <v>294</v>
      </c>
      <c r="C180" s="219" t="s">
        <v>24</v>
      </c>
      <c r="D180" s="62">
        <v>14613</v>
      </c>
      <c r="E180" s="63">
        <v>15873</v>
      </c>
      <c r="F180" s="64">
        <v>15838</v>
      </c>
      <c r="G180" s="65">
        <v>16608</v>
      </c>
      <c r="H180" s="63">
        <v>19080</v>
      </c>
      <c r="I180" s="66">
        <v>20138</v>
      </c>
      <c r="J180" s="67">
        <v>19951</v>
      </c>
      <c r="K180" s="63">
        <v>18889</v>
      </c>
      <c r="L180" s="66">
        <v>16487</v>
      </c>
      <c r="M180" s="67">
        <v>20329</v>
      </c>
      <c r="N180" s="63">
        <v>14791</v>
      </c>
      <c r="O180" s="68">
        <v>33150</v>
      </c>
      <c r="P180" s="62"/>
      <c r="Q180" s="63"/>
      <c r="R180" s="64"/>
      <c r="S180" s="65"/>
      <c r="T180" s="63"/>
      <c r="U180" s="66"/>
      <c r="V180" s="67"/>
      <c r="W180" s="63"/>
      <c r="X180" s="66"/>
      <c r="Y180" s="67"/>
      <c r="Z180" s="63"/>
      <c r="AA180" s="68"/>
      <c r="AB180" s="68">
        <v>159970</v>
      </c>
      <c r="AC180" s="68">
        <f t="shared" si="137"/>
        <v>225747</v>
      </c>
      <c r="AD180" s="68">
        <f t="shared" si="138"/>
        <v>0</v>
      </c>
      <c r="AE180" s="68"/>
      <c r="AF180" s="450">
        <f t="shared" si="94"/>
        <v>0</v>
      </c>
      <c r="AG180" s="450">
        <f t="shared" si="99"/>
        <v>0</v>
      </c>
      <c r="AH180" s="68"/>
      <c r="AI180" s="68"/>
      <c r="AJ180" s="68"/>
      <c r="AK180" s="68"/>
      <c r="AL180" s="68">
        <f t="shared" si="103"/>
        <v>-225747</v>
      </c>
      <c r="AM180" s="292"/>
      <c r="AN180" s="292"/>
      <c r="AQ180" s="422">
        <f t="shared" si="95"/>
        <v>0</v>
      </c>
    </row>
    <row r="181" spans="1:43" ht="15.75" customHeight="1" outlineLevel="1" x14ac:dyDescent="0.25">
      <c r="A181" s="44" t="s">
        <v>1064</v>
      </c>
      <c r="B181" s="110" t="s">
        <v>295</v>
      </c>
      <c r="C181" s="219" t="s">
        <v>24</v>
      </c>
      <c r="D181" s="62">
        <v>9281</v>
      </c>
      <c r="E181" s="63">
        <v>9503</v>
      </c>
      <c r="F181" s="64">
        <v>9113</v>
      </c>
      <c r="G181" s="65">
        <v>9292</v>
      </c>
      <c r="H181" s="63">
        <v>11999</v>
      </c>
      <c r="I181" s="66">
        <v>13434</v>
      </c>
      <c r="J181" s="67">
        <v>12843</v>
      </c>
      <c r="K181" s="63">
        <v>11068</v>
      </c>
      <c r="L181" s="66">
        <v>8804</v>
      </c>
      <c r="M181" s="67">
        <v>11916</v>
      </c>
      <c r="N181" s="63">
        <v>10543</v>
      </c>
      <c r="O181" s="68">
        <v>1775</v>
      </c>
      <c r="P181" s="62"/>
      <c r="Q181" s="63"/>
      <c r="R181" s="64"/>
      <c r="S181" s="65"/>
      <c r="T181" s="63"/>
      <c r="U181" s="66"/>
      <c r="V181" s="67"/>
      <c r="W181" s="63"/>
      <c r="X181" s="66"/>
      <c r="Y181" s="67"/>
      <c r="Z181" s="63"/>
      <c r="AA181" s="68"/>
      <c r="AB181" s="68">
        <v>60111</v>
      </c>
      <c r="AC181" s="68">
        <f t="shared" ref="AC181" si="139">SUM(D181:O181)</f>
        <v>119571</v>
      </c>
      <c r="AD181" s="68">
        <f t="shared" ref="AD181" si="140">SUM(P181:AA181)</f>
        <v>0</v>
      </c>
      <c r="AE181" s="68"/>
      <c r="AF181" s="450">
        <f t="shared" si="94"/>
        <v>0</v>
      </c>
      <c r="AG181" s="450">
        <f t="shared" si="99"/>
        <v>0</v>
      </c>
      <c r="AH181" s="68"/>
      <c r="AI181" s="68"/>
      <c r="AJ181" s="68"/>
      <c r="AK181" s="68"/>
      <c r="AL181" s="68">
        <f t="shared" si="103"/>
        <v>-119571</v>
      </c>
      <c r="AM181" s="292"/>
      <c r="AN181" s="292"/>
      <c r="AQ181" s="422">
        <f t="shared" si="95"/>
        <v>0</v>
      </c>
    </row>
    <row r="182" spans="1:43" ht="15.75" customHeight="1" outlineLevel="1" x14ac:dyDescent="0.25">
      <c r="A182" s="69" t="s">
        <v>296</v>
      </c>
      <c r="B182" s="99" t="s">
        <v>297</v>
      </c>
      <c r="C182" s="216" t="s">
        <v>17</v>
      </c>
      <c r="D182" s="192">
        <f t="shared" ref="D182:AK182" si="141">SUM(D183,D184,D185,D186,D187,D188)</f>
        <v>0</v>
      </c>
      <c r="E182" s="193">
        <f t="shared" si="141"/>
        <v>0</v>
      </c>
      <c r="F182" s="194">
        <f t="shared" si="141"/>
        <v>0</v>
      </c>
      <c r="G182" s="195">
        <f t="shared" si="141"/>
        <v>0</v>
      </c>
      <c r="H182" s="193">
        <f t="shared" si="141"/>
        <v>0</v>
      </c>
      <c r="I182" s="196">
        <f t="shared" si="141"/>
        <v>0</v>
      </c>
      <c r="J182" s="197">
        <f t="shared" si="141"/>
        <v>0</v>
      </c>
      <c r="K182" s="193">
        <f t="shared" si="141"/>
        <v>0</v>
      </c>
      <c r="L182" s="196">
        <f t="shared" si="141"/>
        <v>0</v>
      </c>
      <c r="M182" s="197">
        <f t="shared" si="141"/>
        <v>0</v>
      </c>
      <c r="N182" s="193">
        <f t="shared" si="141"/>
        <v>0</v>
      </c>
      <c r="O182" s="198">
        <f t="shared" si="141"/>
        <v>0</v>
      </c>
      <c r="P182" s="192">
        <f t="shared" si="141"/>
        <v>0</v>
      </c>
      <c r="Q182" s="193">
        <f t="shared" si="141"/>
        <v>0</v>
      </c>
      <c r="R182" s="194">
        <f t="shared" si="141"/>
        <v>0</v>
      </c>
      <c r="S182" s="195">
        <f t="shared" si="141"/>
        <v>0</v>
      </c>
      <c r="T182" s="193">
        <f t="shared" si="141"/>
        <v>0</v>
      </c>
      <c r="U182" s="196">
        <f t="shared" si="141"/>
        <v>0</v>
      </c>
      <c r="V182" s="197">
        <f t="shared" si="141"/>
        <v>0</v>
      </c>
      <c r="W182" s="193">
        <f t="shared" si="141"/>
        <v>0</v>
      </c>
      <c r="X182" s="196">
        <f t="shared" si="141"/>
        <v>0</v>
      </c>
      <c r="Y182" s="197">
        <f t="shared" si="141"/>
        <v>0</v>
      </c>
      <c r="Z182" s="193">
        <f t="shared" si="141"/>
        <v>0</v>
      </c>
      <c r="AA182" s="198">
        <f t="shared" si="141"/>
        <v>0</v>
      </c>
      <c r="AB182" s="198">
        <f t="shared" ref="AB182" si="142">SUM(AB183,AB184,AB185,AB186,AB187,AB188)</f>
        <v>0</v>
      </c>
      <c r="AC182" s="198">
        <f t="shared" si="141"/>
        <v>0</v>
      </c>
      <c r="AD182" s="198">
        <f t="shared" si="141"/>
        <v>0</v>
      </c>
      <c r="AE182" s="198"/>
      <c r="AF182" s="452"/>
      <c r="AG182" s="452"/>
      <c r="AH182" s="198">
        <f t="shared" si="141"/>
        <v>0</v>
      </c>
      <c r="AI182" s="198">
        <f t="shared" si="141"/>
        <v>0</v>
      </c>
      <c r="AJ182" s="198">
        <f t="shared" si="141"/>
        <v>0</v>
      </c>
      <c r="AK182" s="198">
        <f t="shared" si="141"/>
        <v>0</v>
      </c>
      <c r="AL182" s="198">
        <f t="shared" si="103"/>
        <v>0</v>
      </c>
      <c r="AM182" s="294"/>
      <c r="AN182" s="294"/>
      <c r="AQ182" s="422">
        <f t="shared" si="95"/>
        <v>0</v>
      </c>
    </row>
    <row r="183" spans="1:43" ht="15.75" customHeight="1" outlineLevel="1" x14ac:dyDescent="0.25">
      <c r="A183" s="44" t="s">
        <v>298</v>
      </c>
      <c r="B183" s="89" t="s">
        <v>299</v>
      </c>
      <c r="C183" s="219" t="s">
        <v>24</v>
      </c>
      <c r="D183" s="62"/>
      <c r="E183" s="63"/>
      <c r="F183" s="64"/>
      <c r="G183" s="65"/>
      <c r="H183" s="63"/>
      <c r="I183" s="66"/>
      <c r="J183" s="67"/>
      <c r="K183" s="63"/>
      <c r="L183" s="66"/>
      <c r="M183" s="67"/>
      <c r="N183" s="63"/>
      <c r="O183" s="68"/>
      <c r="P183" s="62"/>
      <c r="Q183" s="63"/>
      <c r="R183" s="64"/>
      <c r="S183" s="65"/>
      <c r="T183" s="63"/>
      <c r="U183" s="66"/>
      <c r="V183" s="67"/>
      <c r="W183" s="63"/>
      <c r="X183" s="66"/>
      <c r="Y183" s="67"/>
      <c r="Z183" s="63"/>
      <c r="AA183" s="68"/>
      <c r="AB183" s="68"/>
      <c r="AC183" s="68">
        <f t="shared" ref="AC183:AC188" si="143">SUM(D183:O183)</f>
        <v>0</v>
      </c>
      <c r="AD183" s="68">
        <f t="shared" ref="AD183:AD188" si="144">SUM(P183:AA183)</f>
        <v>0</v>
      </c>
      <c r="AE183" s="68"/>
      <c r="AF183" s="450"/>
      <c r="AG183" s="450"/>
      <c r="AH183" s="68"/>
      <c r="AI183" s="68"/>
      <c r="AJ183" s="68"/>
      <c r="AK183" s="68"/>
      <c r="AL183" s="68">
        <f t="shared" si="103"/>
        <v>0</v>
      </c>
      <c r="AM183" s="292"/>
      <c r="AN183" s="292"/>
      <c r="AQ183" s="422">
        <f t="shared" si="95"/>
        <v>0</v>
      </c>
    </row>
    <row r="184" spans="1:43" ht="15.75" customHeight="1" outlineLevel="1" x14ac:dyDescent="0.25">
      <c r="A184" s="44" t="s">
        <v>300</v>
      </c>
      <c r="B184" s="89" t="s">
        <v>301</v>
      </c>
      <c r="C184" s="219" t="s">
        <v>24</v>
      </c>
      <c r="D184" s="62"/>
      <c r="E184" s="63"/>
      <c r="F184" s="64"/>
      <c r="G184" s="65"/>
      <c r="H184" s="63"/>
      <c r="I184" s="66"/>
      <c r="J184" s="67"/>
      <c r="K184" s="63"/>
      <c r="L184" s="66"/>
      <c r="M184" s="67"/>
      <c r="N184" s="63"/>
      <c r="O184" s="68"/>
      <c r="P184" s="62"/>
      <c r="Q184" s="63"/>
      <c r="R184" s="64"/>
      <c r="S184" s="65"/>
      <c r="T184" s="63"/>
      <c r="U184" s="66"/>
      <c r="V184" s="67"/>
      <c r="W184" s="63"/>
      <c r="X184" s="66"/>
      <c r="Y184" s="67"/>
      <c r="Z184" s="63"/>
      <c r="AA184" s="68"/>
      <c r="AB184" s="68"/>
      <c r="AC184" s="68">
        <f t="shared" si="143"/>
        <v>0</v>
      </c>
      <c r="AD184" s="68">
        <f t="shared" si="144"/>
        <v>0</v>
      </c>
      <c r="AE184" s="68"/>
      <c r="AF184" s="450"/>
      <c r="AG184" s="450"/>
      <c r="AH184" s="68"/>
      <c r="AI184" s="68"/>
      <c r="AJ184" s="68"/>
      <c r="AK184" s="68"/>
      <c r="AL184" s="68">
        <f t="shared" si="103"/>
        <v>0</v>
      </c>
      <c r="AM184" s="292"/>
      <c r="AN184" s="292"/>
      <c r="AQ184" s="422">
        <f t="shared" si="95"/>
        <v>0</v>
      </c>
    </row>
    <row r="185" spans="1:43" ht="15.75" customHeight="1" outlineLevel="1" x14ac:dyDescent="0.25">
      <c r="A185" s="44" t="s">
        <v>302</v>
      </c>
      <c r="B185" s="89" t="s">
        <v>303</v>
      </c>
      <c r="C185" s="219" t="s">
        <v>24</v>
      </c>
      <c r="D185" s="62"/>
      <c r="E185" s="63"/>
      <c r="F185" s="64"/>
      <c r="G185" s="65"/>
      <c r="H185" s="63"/>
      <c r="I185" s="66"/>
      <c r="J185" s="67"/>
      <c r="K185" s="63"/>
      <c r="L185" s="66"/>
      <c r="M185" s="67"/>
      <c r="N185" s="63"/>
      <c r="O185" s="68"/>
      <c r="P185" s="62"/>
      <c r="Q185" s="63"/>
      <c r="R185" s="64"/>
      <c r="S185" s="65"/>
      <c r="T185" s="63"/>
      <c r="U185" s="66"/>
      <c r="V185" s="67"/>
      <c r="W185" s="63"/>
      <c r="X185" s="66"/>
      <c r="Y185" s="67"/>
      <c r="Z185" s="63"/>
      <c r="AA185" s="68"/>
      <c r="AB185" s="68"/>
      <c r="AC185" s="68">
        <f t="shared" si="143"/>
        <v>0</v>
      </c>
      <c r="AD185" s="68">
        <f t="shared" si="144"/>
        <v>0</v>
      </c>
      <c r="AE185" s="68"/>
      <c r="AF185" s="450"/>
      <c r="AG185" s="450"/>
      <c r="AH185" s="68"/>
      <c r="AI185" s="68"/>
      <c r="AJ185" s="68"/>
      <c r="AK185" s="68"/>
      <c r="AL185" s="68">
        <f t="shared" si="103"/>
        <v>0</v>
      </c>
      <c r="AM185" s="292"/>
      <c r="AN185" s="292"/>
      <c r="AQ185" s="422">
        <f t="shared" si="95"/>
        <v>0</v>
      </c>
    </row>
    <row r="186" spans="1:43" ht="15.75" customHeight="1" outlineLevel="1" x14ac:dyDescent="0.25">
      <c r="A186" s="44" t="s">
        <v>304</v>
      </c>
      <c r="B186" s="89" t="s">
        <v>235</v>
      </c>
      <c r="C186" s="219" t="s">
        <v>24</v>
      </c>
      <c r="D186" s="62"/>
      <c r="E186" s="63"/>
      <c r="F186" s="64"/>
      <c r="G186" s="65"/>
      <c r="H186" s="63"/>
      <c r="I186" s="66"/>
      <c r="J186" s="67"/>
      <c r="K186" s="63"/>
      <c r="L186" s="66"/>
      <c r="M186" s="67"/>
      <c r="N186" s="63"/>
      <c r="O186" s="68"/>
      <c r="P186" s="62"/>
      <c r="Q186" s="63"/>
      <c r="R186" s="64"/>
      <c r="S186" s="65"/>
      <c r="T186" s="63"/>
      <c r="U186" s="66"/>
      <c r="V186" s="67"/>
      <c r="W186" s="63"/>
      <c r="X186" s="66"/>
      <c r="Y186" s="67"/>
      <c r="Z186" s="63"/>
      <c r="AA186" s="68"/>
      <c r="AB186" s="68"/>
      <c r="AC186" s="68">
        <f t="shared" si="143"/>
        <v>0</v>
      </c>
      <c r="AD186" s="68">
        <f t="shared" si="144"/>
        <v>0</v>
      </c>
      <c r="AE186" s="68"/>
      <c r="AF186" s="450"/>
      <c r="AG186" s="450"/>
      <c r="AH186" s="68"/>
      <c r="AI186" s="68"/>
      <c r="AJ186" s="68"/>
      <c r="AK186" s="68"/>
      <c r="AL186" s="68">
        <f t="shared" si="103"/>
        <v>0</v>
      </c>
      <c r="AM186" s="292"/>
      <c r="AN186" s="292"/>
      <c r="AQ186" s="422">
        <f t="shared" si="95"/>
        <v>0</v>
      </c>
    </row>
    <row r="187" spans="1:43" ht="15.75" customHeight="1" outlineLevel="1" x14ac:dyDescent="0.25">
      <c r="A187" s="44" t="s">
        <v>305</v>
      </c>
      <c r="B187" s="89" t="s">
        <v>1028</v>
      </c>
      <c r="C187" s="219" t="s">
        <v>24</v>
      </c>
      <c r="D187" s="62"/>
      <c r="E187" s="63"/>
      <c r="F187" s="64"/>
      <c r="G187" s="65"/>
      <c r="H187" s="63"/>
      <c r="I187" s="66"/>
      <c r="J187" s="67"/>
      <c r="K187" s="63"/>
      <c r="L187" s="66"/>
      <c r="M187" s="67"/>
      <c r="N187" s="63"/>
      <c r="O187" s="68"/>
      <c r="P187" s="62"/>
      <c r="Q187" s="63"/>
      <c r="R187" s="64"/>
      <c r="S187" s="65"/>
      <c r="T187" s="63"/>
      <c r="U187" s="66"/>
      <c r="V187" s="67"/>
      <c r="W187" s="63"/>
      <c r="X187" s="66"/>
      <c r="Y187" s="67"/>
      <c r="Z187" s="63"/>
      <c r="AA187" s="68"/>
      <c r="AB187" s="68"/>
      <c r="AC187" s="68">
        <f t="shared" si="143"/>
        <v>0</v>
      </c>
      <c r="AD187" s="68">
        <f t="shared" si="144"/>
        <v>0</v>
      </c>
      <c r="AE187" s="68"/>
      <c r="AF187" s="450"/>
      <c r="AG187" s="450"/>
      <c r="AH187" s="68"/>
      <c r="AI187" s="68"/>
      <c r="AJ187" s="68"/>
      <c r="AK187" s="68"/>
      <c r="AL187" s="68">
        <f t="shared" si="103"/>
        <v>0</v>
      </c>
      <c r="AM187" s="292"/>
      <c r="AN187" s="292"/>
      <c r="AQ187" s="422">
        <f t="shared" si="95"/>
        <v>0</v>
      </c>
    </row>
    <row r="188" spans="1:43" ht="15.75" customHeight="1" outlineLevel="1" x14ac:dyDescent="0.25">
      <c r="A188" s="44" t="s">
        <v>306</v>
      </c>
      <c r="B188" s="89" t="s">
        <v>32</v>
      </c>
      <c r="C188" s="219" t="s">
        <v>24</v>
      </c>
      <c r="D188" s="62"/>
      <c r="E188" s="63"/>
      <c r="F188" s="64"/>
      <c r="G188" s="65"/>
      <c r="H188" s="63"/>
      <c r="I188" s="66"/>
      <c r="J188" s="67"/>
      <c r="K188" s="63"/>
      <c r="L188" s="66"/>
      <c r="M188" s="67"/>
      <c r="N188" s="63"/>
      <c r="O188" s="68"/>
      <c r="P188" s="62"/>
      <c r="Q188" s="63"/>
      <c r="R188" s="64"/>
      <c r="S188" s="65"/>
      <c r="T188" s="63"/>
      <c r="U188" s="66"/>
      <c r="V188" s="67"/>
      <c r="W188" s="63"/>
      <c r="X188" s="66"/>
      <c r="Y188" s="67"/>
      <c r="Z188" s="63"/>
      <c r="AA188" s="68"/>
      <c r="AB188" s="68"/>
      <c r="AC188" s="68">
        <f t="shared" si="143"/>
        <v>0</v>
      </c>
      <c r="AD188" s="68">
        <f t="shared" si="144"/>
        <v>0</v>
      </c>
      <c r="AE188" s="68"/>
      <c r="AF188" s="450"/>
      <c r="AG188" s="450"/>
      <c r="AH188" s="68"/>
      <c r="AI188" s="68"/>
      <c r="AJ188" s="68"/>
      <c r="AK188" s="68"/>
      <c r="AL188" s="68">
        <f t="shared" si="103"/>
        <v>0</v>
      </c>
      <c r="AM188" s="292"/>
      <c r="AN188" s="292"/>
      <c r="AQ188" s="422">
        <f t="shared" si="95"/>
        <v>0</v>
      </c>
    </row>
    <row r="189" spans="1:43" ht="15.75" customHeight="1" outlineLevel="1" x14ac:dyDescent="0.25">
      <c r="A189" s="69" t="s">
        <v>307</v>
      </c>
      <c r="B189" s="109" t="s">
        <v>308</v>
      </c>
      <c r="C189" s="216" t="s">
        <v>17</v>
      </c>
      <c r="D189" s="192">
        <f t="shared" ref="D189:AK189" si="145">SUM(D190,D197,D205,D207,D210,D213,D214,D215,D216,D217,D219,D220,D224,D237,D247,D248,D249,D250,D251,D254,D256,D261)</f>
        <v>843607</v>
      </c>
      <c r="E189" s="193">
        <f t="shared" si="145"/>
        <v>993468</v>
      </c>
      <c r="F189" s="194">
        <f t="shared" si="145"/>
        <v>1260687</v>
      </c>
      <c r="G189" s="195">
        <f t="shared" si="145"/>
        <v>985091</v>
      </c>
      <c r="H189" s="193">
        <f t="shared" si="145"/>
        <v>993142</v>
      </c>
      <c r="I189" s="196">
        <f t="shared" si="145"/>
        <v>1070334</v>
      </c>
      <c r="J189" s="197">
        <f t="shared" si="145"/>
        <v>1010019</v>
      </c>
      <c r="K189" s="193">
        <f t="shared" si="145"/>
        <v>1166090.1708333334</v>
      </c>
      <c r="L189" s="196">
        <f t="shared" si="145"/>
        <v>1172135.1708333334</v>
      </c>
      <c r="M189" s="197">
        <f t="shared" si="145"/>
        <v>1234511.1708333334</v>
      </c>
      <c r="N189" s="193">
        <f t="shared" si="145"/>
        <v>1183993.9058333333</v>
      </c>
      <c r="O189" s="198">
        <f t="shared" si="145"/>
        <v>1988910.0208333333</v>
      </c>
      <c r="P189" s="192">
        <f t="shared" si="145"/>
        <v>1328673</v>
      </c>
      <c r="Q189" s="193">
        <f t="shared" si="145"/>
        <v>1328045</v>
      </c>
      <c r="R189" s="194">
        <f t="shared" si="145"/>
        <v>1324583.2</v>
      </c>
      <c r="S189" s="195">
        <f t="shared" si="145"/>
        <v>1527471.2</v>
      </c>
      <c r="T189" s="193">
        <f t="shared" si="145"/>
        <v>1316458.825</v>
      </c>
      <c r="U189" s="196">
        <f t="shared" si="145"/>
        <v>3644315.3250000002</v>
      </c>
      <c r="V189" s="197">
        <f t="shared" si="145"/>
        <v>1308845.825</v>
      </c>
      <c r="W189" s="193">
        <f t="shared" si="145"/>
        <v>1260922.325</v>
      </c>
      <c r="X189" s="196">
        <f t="shared" si="145"/>
        <v>1539782.825</v>
      </c>
      <c r="Y189" s="197">
        <f t="shared" si="145"/>
        <v>1660026.325</v>
      </c>
      <c r="Z189" s="193">
        <f t="shared" si="145"/>
        <v>1682290.825</v>
      </c>
      <c r="AA189" s="198">
        <f t="shared" si="145"/>
        <v>1855771.325</v>
      </c>
      <c r="AB189" s="198">
        <f t="shared" ref="AB189" si="146">SUM(AB190,AB197,AB205,AB207,AB210,AB213,AB214,AB215,AB216,AB217,AB219,AB220,AB224,AB237,AB247,AB248,AB249,AB250,AB251,AB254,AB256,AB261)</f>
        <v>10829990</v>
      </c>
      <c r="AC189" s="198">
        <f t="shared" si="145"/>
        <v>13901988.439166667</v>
      </c>
      <c r="AD189" s="198">
        <f>SUM(AD190,AD197,AD205,AD207,AD210,AD213,AD214,AD215,AD216,AD217,AD219,AD220,AD224,AD237,AD247,AD248,AD249,AD250,AD251,AD254,AD256,AD261)</f>
        <v>20308358</v>
      </c>
      <c r="AE189" s="198">
        <f>SUM(AE190,AE197,AE205,AE207,AE210,AE213,AE214,AE215,AE216,AE217,AE219,AE220,AE224,AE237,AE247,AE248,AE249,AE250,AE251,AE254,AE256,AE261)</f>
        <v>15264248.616158335</v>
      </c>
      <c r="AF189" s="452">
        <f t="shared" si="94"/>
        <v>1.4608239741290816</v>
      </c>
      <c r="AG189" s="452">
        <f t="shared" si="99"/>
        <v>1.0979903114545624</v>
      </c>
      <c r="AH189" s="198">
        <f t="shared" si="145"/>
        <v>21748974.270833291</v>
      </c>
      <c r="AI189" s="198">
        <f t="shared" si="145"/>
        <v>22558474.713333286</v>
      </c>
      <c r="AJ189" s="198">
        <f t="shared" si="145"/>
        <v>23408660.177958287</v>
      </c>
      <c r="AK189" s="198">
        <f t="shared" si="145"/>
        <v>24301584.965814538</v>
      </c>
      <c r="AL189" s="198">
        <f t="shared" si="103"/>
        <v>6406369.5608333331</v>
      </c>
      <c r="AM189" s="294"/>
      <c r="AN189" s="294"/>
      <c r="AQ189" s="422">
        <f t="shared" si="95"/>
        <v>-5044109.3838416655</v>
      </c>
    </row>
    <row r="190" spans="1:43" ht="15.75" customHeight="1" outlineLevel="1" x14ac:dyDescent="0.25">
      <c r="A190" s="44" t="s">
        <v>309</v>
      </c>
      <c r="B190" s="110" t="s">
        <v>310</v>
      </c>
      <c r="C190" s="216" t="s">
        <v>17</v>
      </c>
      <c r="D190" s="178">
        <f t="shared" ref="D190:AK190" si="147">SUM(D191,D196)</f>
        <v>99078</v>
      </c>
      <c r="E190" s="179">
        <f t="shared" si="147"/>
        <v>0</v>
      </c>
      <c r="F190" s="180">
        <f t="shared" si="147"/>
        <v>0</v>
      </c>
      <c r="G190" s="181">
        <f t="shared" si="147"/>
        <v>0</v>
      </c>
      <c r="H190" s="179">
        <f t="shared" si="147"/>
        <v>0</v>
      </c>
      <c r="I190" s="182">
        <f t="shared" si="147"/>
        <v>0</v>
      </c>
      <c r="J190" s="183">
        <f t="shared" si="147"/>
        <v>6538</v>
      </c>
      <c r="K190" s="179">
        <f t="shared" si="147"/>
        <v>18853</v>
      </c>
      <c r="L190" s="182">
        <f t="shared" si="147"/>
        <v>92003</v>
      </c>
      <c r="M190" s="183">
        <f t="shared" si="147"/>
        <v>85317</v>
      </c>
      <c r="N190" s="179">
        <f t="shared" si="147"/>
        <v>0</v>
      </c>
      <c r="O190" s="184">
        <f t="shared" si="147"/>
        <v>56067</v>
      </c>
      <c r="P190" s="178">
        <f t="shared" si="147"/>
        <v>0</v>
      </c>
      <c r="Q190" s="179">
        <f t="shared" si="147"/>
        <v>0</v>
      </c>
      <c r="R190" s="180">
        <f t="shared" si="147"/>
        <v>0</v>
      </c>
      <c r="S190" s="181">
        <f t="shared" si="147"/>
        <v>0</v>
      </c>
      <c r="T190" s="179">
        <f t="shared" si="147"/>
        <v>0</v>
      </c>
      <c r="U190" s="182">
        <f t="shared" si="147"/>
        <v>0</v>
      </c>
      <c r="V190" s="183">
        <f t="shared" si="147"/>
        <v>0</v>
      </c>
      <c r="W190" s="179">
        <f t="shared" si="147"/>
        <v>0</v>
      </c>
      <c r="X190" s="182">
        <f t="shared" si="147"/>
        <v>0</v>
      </c>
      <c r="Y190" s="183">
        <f t="shared" si="147"/>
        <v>0</v>
      </c>
      <c r="Z190" s="179">
        <f t="shared" si="147"/>
        <v>0</v>
      </c>
      <c r="AA190" s="184">
        <f t="shared" si="147"/>
        <v>0</v>
      </c>
      <c r="AB190" s="468">
        <f t="shared" ref="AB190" si="148">SUM(AB191,AB196)</f>
        <v>168828</v>
      </c>
      <c r="AC190" s="468">
        <f t="shared" si="147"/>
        <v>357856</v>
      </c>
      <c r="AD190" s="468">
        <f t="shared" si="147"/>
        <v>0</v>
      </c>
      <c r="AE190" s="468">
        <f>AE196</f>
        <v>382905.92000000004</v>
      </c>
      <c r="AF190" s="463">
        <f t="shared" si="94"/>
        <v>0</v>
      </c>
      <c r="AG190" s="463">
        <f t="shared" si="99"/>
        <v>1.07</v>
      </c>
      <c r="AH190" s="184">
        <f t="shared" si="147"/>
        <v>0</v>
      </c>
      <c r="AI190" s="184">
        <f t="shared" si="147"/>
        <v>0</v>
      </c>
      <c r="AJ190" s="184">
        <f t="shared" si="147"/>
        <v>0</v>
      </c>
      <c r="AK190" s="184">
        <f t="shared" si="147"/>
        <v>0</v>
      </c>
      <c r="AL190" s="184">
        <f t="shared" si="103"/>
        <v>-357856</v>
      </c>
      <c r="AM190" s="289"/>
      <c r="AN190" s="289"/>
      <c r="AQ190" s="422">
        <f t="shared" si="95"/>
        <v>382905.92000000004</v>
      </c>
    </row>
    <row r="191" spans="1:43" ht="15.75" customHeight="1" outlineLevel="1" x14ac:dyDescent="0.25">
      <c r="A191" s="52"/>
      <c r="B191" s="111" t="s">
        <v>311</v>
      </c>
      <c r="C191" s="216" t="s">
        <v>17</v>
      </c>
      <c r="D191" s="185">
        <f t="shared" ref="D191:AK191" si="149">SUM(D192,D194,D195)</f>
        <v>0</v>
      </c>
      <c r="E191" s="186">
        <f t="shared" si="149"/>
        <v>0</v>
      </c>
      <c r="F191" s="187">
        <f t="shared" si="149"/>
        <v>0</v>
      </c>
      <c r="G191" s="188">
        <f t="shared" si="149"/>
        <v>0</v>
      </c>
      <c r="H191" s="186">
        <f t="shared" si="149"/>
        <v>0</v>
      </c>
      <c r="I191" s="189">
        <f t="shared" si="149"/>
        <v>0</v>
      </c>
      <c r="J191" s="190">
        <f t="shared" si="149"/>
        <v>0</v>
      </c>
      <c r="K191" s="186">
        <f t="shared" si="149"/>
        <v>0</v>
      </c>
      <c r="L191" s="189">
        <f t="shared" si="149"/>
        <v>0</v>
      </c>
      <c r="M191" s="190">
        <f t="shared" si="149"/>
        <v>0</v>
      </c>
      <c r="N191" s="186">
        <f t="shared" si="149"/>
        <v>0</v>
      </c>
      <c r="O191" s="191">
        <f t="shared" si="149"/>
        <v>0</v>
      </c>
      <c r="P191" s="185">
        <f t="shared" si="149"/>
        <v>0</v>
      </c>
      <c r="Q191" s="186">
        <f t="shared" si="149"/>
        <v>0</v>
      </c>
      <c r="R191" s="187">
        <f t="shared" si="149"/>
        <v>0</v>
      </c>
      <c r="S191" s="188">
        <f t="shared" si="149"/>
        <v>0</v>
      </c>
      <c r="T191" s="186">
        <f t="shared" si="149"/>
        <v>0</v>
      </c>
      <c r="U191" s="189">
        <f t="shared" si="149"/>
        <v>0</v>
      </c>
      <c r="V191" s="190">
        <f t="shared" si="149"/>
        <v>0</v>
      </c>
      <c r="W191" s="186">
        <f t="shared" si="149"/>
        <v>0</v>
      </c>
      <c r="X191" s="189">
        <f t="shared" si="149"/>
        <v>0</v>
      </c>
      <c r="Y191" s="190">
        <f t="shared" si="149"/>
        <v>0</v>
      </c>
      <c r="Z191" s="186">
        <f t="shared" si="149"/>
        <v>0</v>
      </c>
      <c r="AA191" s="191">
        <f t="shared" si="149"/>
        <v>0</v>
      </c>
      <c r="AB191" s="467">
        <f t="shared" ref="AB191" si="150">SUM(AB192,AB194,AB195)</f>
        <v>0</v>
      </c>
      <c r="AC191" s="467">
        <f t="shared" si="149"/>
        <v>0</v>
      </c>
      <c r="AD191" s="467">
        <f t="shared" si="149"/>
        <v>0</v>
      </c>
      <c r="AE191" s="467"/>
      <c r="AF191" s="449"/>
      <c r="AG191" s="449"/>
      <c r="AH191" s="191">
        <f t="shared" si="149"/>
        <v>0</v>
      </c>
      <c r="AI191" s="191">
        <f t="shared" si="149"/>
        <v>0</v>
      </c>
      <c r="AJ191" s="191">
        <f t="shared" si="149"/>
        <v>0</v>
      </c>
      <c r="AK191" s="191">
        <f t="shared" si="149"/>
        <v>0</v>
      </c>
      <c r="AL191" s="191">
        <f t="shared" si="103"/>
        <v>0</v>
      </c>
      <c r="AM191" s="291"/>
      <c r="AN191" s="291"/>
      <c r="AQ191" s="422">
        <f t="shared" si="95"/>
        <v>0</v>
      </c>
    </row>
    <row r="192" spans="1:43" ht="15.75" customHeight="1" outlineLevel="1" x14ac:dyDescent="0.25">
      <c r="A192" s="52"/>
      <c r="B192" s="5" t="s">
        <v>312</v>
      </c>
      <c r="C192" s="219" t="s">
        <v>24</v>
      </c>
      <c r="D192" s="54"/>
      <c r="E192" s="55"/>
      <c r="F192" s="56"/>
      <c r="G192" s="57"/>
      <c r="H192" s="55"/>
      <c r="I192" s="58"/>
      <c r="J192" s="59"/>
      <c r="K192" s="55"/>
      <c r="L192" s="58"/>
      <c r="M192" s="59"/>
      <c r="N192" s="55"/>
      <c r="O192" s="60"/>
      <c r="P192" s="54"/>
      <c r="Q192" s="55"/>
      <c r="R192" s="56"/>
      <c r="S192" s="57"/>
      <c r="T192" s="55"/>
      <c r="U192" s="58"/>
      <c r="V192" s="59"/>
      <c r="W192" s="55"/>
      <c r="X192" s="58"/>
      <c r="Y192" s="59"/>
      <c r="Z192" s="55"/>
      <c r="AA192" s="60"/>
      <c r="AB192" s="60"/>
      <c r="AC192" s="60">
        <f>SUM(D192:O192)</f>
        <v>0</v>
      </c>
      <c r="AD192" s="60">
        <f>SUM(P192:AA192)</f>
        <v>0</v>
      </c>
      <c r="AE192" s="60"/>
      <c r="AF192" s="448"/>
      <c r="AG192" s="448"/>
      <c r="AH192" s="60"/>
      <c r="AI192" s="60"/>
      <c r="AJ192" s="60"/>
      <c r="AK192" s="60"/>
      <c r="AL192" s="60">
        <f t="shared" si="103"/>
        <v>0</v>
      </c>
      <c r="AM192" s="290"/>
      <c r="AN192" s="290"/>
      <c r="AQ192" s="422">
        <f t="shared" si="95"/>
        <v>0</v>
      </c>
    </row>
    <row r="193" spans="1:44" ht="15.75" customHeight="1" outlineLevel="1" x14ac:dyDescent="0.25">
      <c r="A193" s="52"/>
      <c r="B193" s="5" t="s">
        <v>313</v>
      </c>
      <c r="C193" s="219" t="s">
        <v>24</v>
      </c>
      <c r="D193" s="54"/>
      <c r="E193" s="55"/>
      <c r="F193" s="56"/>
      <c r="G193" s="57"/>
      <c r="H193" s="55"/>
      <c r="I193" s="58"/>
      <c r="J193" s="59"/>
      <c r="K193" s="55"/>
      <c r="L193" s="58"/>
      <c r="M193" s="59"/>
      <c r="N193" s="55"/>
      <c r="O193" s="60"/>
      <c r="P193" s="54"/>
      <c r="Q193" s="55"/>
      <c r="R193" s="56"/>
      <c r="S193" s="57"/>
      <c r="T193" s="55"/>
      <c r="U193" s="58"/>
      <c r="V193" s="59"/>
      <c r="W193" s="55"/>
      <c r="X193" s="58"/>
      <c r="Y193" s="59"/>
      <c r="Z193" s="55"/>
      <c r="AA193" s="60"/>
      <c r="AB193" s="60"/>
      <c r="AC193" s="60">
        <f>SUM(D193:O193)</f>
        <v>0</v>
      </c>
      <c r="AD193" s="60">
        <f>SUM(P193:AA193)</f>
        <v>0</v>
      </c>
      <c r="AE193" s="60"/>
      <c r="AF193" s="448"/>
      <c r="AG193" s="448"/>
      <c r="AH193" s="60"/>
      <c r="AI193" s="60"/>
      <c r="AJ193" s="60"/>
      <c r="AK193" s="60"/>
      <c r="AL193" s="60">
        <f t="shared" si="103"/>
        <v>0</v>
      </c>
      <c r="AM193" s="290"/>
      <c r="AN193" s="290"/>
      <c r="AQ193" s="422">
        <f t="shared" si="95"/>
        <v>0</v>
      </c>
    </row>
    <row r="194" spans="1:44" ht="15.75" customHeight="1" outlineLevel="1" x14ac:dyDescent="0.25">
      <c r="A194" s="52"/>
      <c r="B194" s="5" t="s">
        <v>314</v>
      </c>
      <c r="C194" s="219" t="s">
        <v>24</v>
      </c>
      <c r="D194" s="54"/>
      <c r="E194" s="55"/>
      <c r="F194" s="56"/>
      <c r="G194" s="57"/>
      <c r="H194" s="55"/>
      <c r="I194" s="58"/>
      <c r="J194" s="59"/>
      <c r="K194" s="55"/>
      <c r="L194" s="58"/>
      <c r="M194" s="59"/>
      <c r="N194" s="55"/>
      <c r="O194" s="60"/>
      <c r="P194" s="54"/>
      <c r="Q194" s="55"/>
      <c r="R194" s="56"/>
      <c r="S194" s="57"/>
      <c r="T194" s="55"/>
      <c r="U194" s="58"/>
      <c r="V194" s="59"/>
      <c r="W194" s="55"/>
      <c r="X194" s="58"/>
      <c r="Y194" s="59"/>
      <c r="Z194" s="55"/>
      <c r="AA194" s="60"/>
      <c r="AB194" s="60"/>
      <c r="AC194" s="60">
        <f>SUM(D194:O194)</f>
        <v>0</v>
      </c>
      <c r="AD194" s="60">
        <f>SUM(P194:AA194)</f>
        <v>0</v>
      </c>
      <c r="AE194" s="60"/>
      <c r="AF194" s="448"/>
      <c r="AG194" s="448"/>
      <c r="AH194" s="60"/>
      <c r="AI194" s="60"/>
      <c r="AJ194" s="60"/>
      <c r="AK194" s="60"/>
      <c r="AL194" s="60">
        <f t="shared" si="103"/>
        <v>0</v>
      </c>
      <c r="AM194" s="290"/>
      <c r="AN194" s="290"/>
      <c r="AQ194" s="422">
        <f t="shared" si="95"/>
        <v>0</v>
      </c>
    </row>
    <row r="195" spans="1:44" ht="15.75" customHeight="1" outlineLevel="1" x14ac:dyDescent="0.25">
      <c r="A195" s="52"/>
      <c r="B195" s="5" t="s">
        <v>315</v>
      </c>
      <c r="C195" s="219" t="s">
        <v>24</v>
      </c>
      <c r="D195" s="54"/>
      <c r="E195" s="55"/>
      <c r="F195" s="56"/>
      <c r="G195" s="57"/>
      <c r="H195" s="55"/>
      <c r="I195" s="58"/>
      <c r="J195" s="59"/>
      <c r="K195" s="55"/>
      <c r="L195" s="58"/>
      <c r="M195" s="59"/>
      <c r="N195" s="55"/>
      <c r="O195" s="60"/>
      <c r="P195" s="54"/>
      <c r="Q195" s="55"/>
      <c r="R195" s="56"/>
      <c r="S195" s="57"/>
      <c r="T195" s="55"/>
      <c r="U195" s="58"/>
      <c r="V195" s="59"/>
      <c r="W195" s="55"/>
      <c r="X195" s="58"/>
      <c r="Y195" s="59"/>
      <c r="Z195" s="55"/>
      <c r="AA195" s="60"/>
      <c r="AB195" s="60"/>
      <c r="AC195" s="60">
        <f>SUM(D195:O195)</f>
        <v>0</v>
      </c>
      <c r="AD195" s="60">
        <f>SUM(P195:AA195)</f>
        <v>0</v>
      </c>
      <c r="AE195" s="60"/>
      <c r="AF195" s="448"/>
      <c r="AG195" s="448"/>
      <c r="AH195" s="60"/>
      <c r="AI195" s="60"/>
      <c r="AJ195" s="60"/>
      <c r="AK195" s="60"/>
      <c r="AL195" s="60">
        <f t="shared" si="103"/>
        <v>0</v>
      </c>
      <c r="AM195" s="290"/>
      <c r="AN195" s="290"/>
      <c r="AQ195" s="422">
        <f t="shared" si="95"/>
        <v>0</v>
      </c>
    </row>
    <row r="196" spans="1:44" ht="57" customHeight="1" outlineLevel="1" x14ac:dyDescent="0.25">
      <c r="A196" s="52"/>
      <c r="B196" s="111" t="s">
        <v>316</v>
      </c>
      <c r="C196" s="219" t="s">
        <v>24</v>
      </c>
      <c r="D196" s="54">
        <v>99078</v>
      </c>
      <c r="E196" s="55"/>
      <c r="F196" s="56"/>
      <c r="G196" s="57"/>
      <c r="H196" s="55"/>
      <c r="I196" s="58"/>
      <c r="J196" s="59">
        <v>6538</v>
      </c>
      <c r="K196" s="55">
        <v>18853</v>
      </c>
      <c r="L196" s="58">
        <v>92003</v>
      </c>
      <c r="M196" s="59">
        <v>85317</v>
      </c>
      <c r="N196" s="55">
        <v>0</v>
      </c>
      <c r="O196" s="60">
        <v>56067</v>
      </c>
      <c r="P196" s="54"/>
      <c r="Q196" s="55"/>
      <c r="R196" s="56"/>
      <c r="S196" s="57"/>
      <c r="T196" s="55"/>
      <c r="U196" s="58"/>
      <c r="V196" s="59"/>
      <c r="W196" s="55"/>
      <c r="X196" s="58"/>
      <c r="Y196" s="59"/>
      <c r="Z196" s="55"/>
      <c r="AA196" s="60"/>
      <c r="AB196" s="469">
        <v>168828</v>
      </c>
      <c r="AC196" s="469">
        <f>SUM(D196:O196)</f>
        <v>357856</v>
      </c>
      <c r="AD196" s="469">
        <f>SUM(P196:AA196)</f>
        <v>0</v>
      </c>
      <c r="AE196" s="469">
        <f>AC196*1.07</f>
        <v>382905.92000000004</v>
      </c>
      <c r="AF196" s="448">
        <f t="shared" si="94"/>
        <v>0</v>
      </c>
      <c r="AG196" s="448">
        <f t="shared" si="99"/>
        <v>1.07</v>
      </c>
      <c r="AH196" s="60"/>
      <c r="AI196" s="60"/>
      <c r="AJ196" s="60"/>
      <c r="AK196" s="60"/>
      <c r="AL196" s="60">
        <f t="shared" si="103"/>
        <v>-357856</v>
      </c>
      <c r="AM196" s="290"/>
      <c r="AN196" s="290"/>
      <c r="AQ196" s="422">
        <f t="shared" si="95"/>
        <v>382905.92000000004</v>
      </c>
      <c r="AR196" s="1195" t="s">
        <v>4953</v>
      </c>
    </row>
    <row r="197" spans="1:44" ht="15.75" customHeight="1" outlineLevel="1" x14ac:dyDescent="0.25">
      <c r="A197" s="69" t="s">
        <v>317</v>
      </c>
      <c r="B197" s="70" t="s">
        <v>318</v>
      </c>
      <c r="C197" s="398" t="s">
        <v>17</v>
      </c>
      <c r="D197" s="192">
        <f>SUM(D198:D204)</f>
        <v>35067</v>
      </c>
      <c r="E197" s="193">
        <f t="shared" ref="E197:AK197" si="151">SUM(E198:E204)</f>
        <v>39187</v>
      </c>
      <c r="F197" s="194">
        <f t="shared" si="151"/>
        <v>48012</v>
      </c>
      <c r="G197" s="195">
        <f t="shared" si="151"/>
        <v>39104</v>
      </c>
      <c r="H197" s="193">
        <f t="shared" si="151"/>
        <v>50027</v>
      </c>
      <c r="I197" s="196">
        <f t="shared" si="151"/>
        <v>46942</v>
      </c>
      <c r="J197" s="197">
        <f t="shared" si="151"/>
        <v>43326</v>
      </c>
      <c r="K197" s="193">
        <f t="shared" si="151"/>
        <v>44962</v>
      </c>
      <c r="L197" s="196">
        <f t="shared" si="151"/>
        <v>42793</v>
      </c>
      <c r="M197" s="197">
        <f t="shared" si="151"/>
        <v>46333</v>
      </c>
      <c r="N197" s="193">
        <f t="shared" si="151"/>
        <v>41548</v>
      </c>
      <c r="O197" s="198">
        <f t="shared" si="151"/>
        <v>53871</v>
      </c>
      <c r="P197" s="192">
        <f t="shared" si="151"/>
        <v>0</v>
      </c>
      <c r="Q197" s="193">
        <f t="shared" si="151"/>
        <v>0</v>
      </c>
      <c r="R197" s="194">
        <f t="shared" si="151"/>
        <v>0</v>
      </c>
      <c r="S197" s="195">
        <f t="shared" si="151"/>
        <v>0</v>
      </c>
      <c r="T197" s="193">
        <f t="shared" si="151"/>
        <v>0</v>
      </c>
      <c r="U197" s="196">
        <f t="shared" si="151"/>
        <v>0</v>
      </c>
      <c r="V197" s="197">
        <f t="shared" si="151"/>
        <v>0</v>
      </c>
      <c r="W197" s="193">
        <f t="shared" si="151"/>
        <v>0</v>
      </c>
      <c r="X197" s="196">
        <f t="shared" si="151"/>
        <v>0</v>
      </c>
      <c r="Y197" s="197">
        <f t="shared" si="151"/>
        <v>0</v>
      </c>
      <c r="Z197" s="193">
        <f t="shared" si="151"/>
        <v>0</v>
      </c>
      <c r="AA197" s="198">
        <f t="shared" si="151"/>
        <v>0</v>
      </c>
      <c r="AB197" s="198">
        <f t="shared" ref="AB197" si="152">SUM(AB198:AB204)</f>
        <v>487231</v>
      </c>
      <c r="AC197" s="198">
        <f t="shared" si="151"/>
        <v>531172</v>
      </c>
      <c r="AD197" s="198">
        <f>AC197</f>
        <v>531172</v>
      </c>
      <c r="AE197" s="198">
        <f>AD197*1.07</f>
        <v>568354.04</v>
      </c>
      <c r="AF197" s="452">
        <f t="shared" si="94"/>
        <v>1</v>
      </c>
      <c r="AG197" s="452">
        <f t="shared" si="99"/>
        <v>1.07</v>
      </c>
      <c r="AH197" s="198">
        <f t="shared" si="151"/>
        <v>0</v>
      </c>
      <c r="AI197" s="198">
        <f t="shared" si="151"/>
        <v>0</v>
      </c>
      <c r="AJ197" s="198">
        <f t="shared" si="151"/>
        <v>0</v>
      </c>
      <c r="AK197" s="198">
        <f t="shared" si="151"/>
        <v>0</v>
      </c>
      <c r="AL197" s="198">
        <f t="shared" si="103"/>
        <v>0</v>
      </c>
      <c r="AM197" s="289"/>
      <c r="AN197" s="289"/>
      <c r="AQ197" s="422">
        <f t="shared" si="95"/>
        <v>37182.040000000037</v>
      </c>
    </row>
    <row r="198" spans="1:44" ht="15.75" customHeight="1" outlineLevel="1" x14ac:dyDescent="0.25">
      <c r="A198" s="44" t="s">
        <v>319</v>
      </c>
      <c r="B198" s="110" t="s">
        <v>320</v>
      </c>
      <c r="C198" s="219" t="s">
        <v>24</v>
      </c>
      <c r="D198" s="62">
        <v>30054</v>
      </c>
      <c r="E198" s="63">
        <v>34259</v>
      </c>
      <c r="F198" s="64">
        <v>36706</v>
      </c>
      <c r="G198" s="65">
        <v>34072</v>
      </c>
      <c r="H198" s="63">
        <v>42817</v>
      </c>
      <c r="I198" s="66">
        <v>34970</v>
      </c>
      <c r="J198" s="67">
        <v>37357</v>
      </c>
      <c r="K198" s="63">
        <v>39455</v>
      </c>
      <c r="L198" s="66">
        <v>32451</v>
      </c>
      <c r="M198" s="67">
        <v>39840</v>
      </c>
      <c r="N198" s="63">
        <v>35929</v>
      </c>
      <c r="O198" s="68">
        <v>39590</v>
      </c>
      <c r="P198" s="62"/>
      <c r="Q198" s="63"/>
      <c r="R198" s="64"/>
      <c r="S198" s="65"/>
      <c r="T198" s="63"/>
      <c r="U198" s="66"/>
      <c r="V198" s="67"/>
      <c r="W198" s="63"/>
      <c r="X198" s="66"/>
      <c r="Y198" s="67"/>
      <c r="Z198" s="63"/>
      <c r="AA198" s="68"/>
      <c r="AB198" s="68">
        <v>408039</v>
      </c>
      <c r="AC198" s="68">
        <f t="shared" ref="AC198:AC203" si="153">SUM(D198:O198)</f>
        <v>437500</v>
      </c>
      <c r="AD198" s="68">
        <f t="shared" ref="AD198:AD203" si="154">SUM(P198:AA198)</f>
        <v>0</v>
      </c>
      <c r="AE198" s="68"/>
      <c r="AF198" s="450">
        <f t="shared" si="94"/>
        <v>0</v>
      </c>
      <c r="AG198" s="450">
        <f t="shared" si="99"/>
        <v>0</v>
      </c>
      <c r="AH198" s="68"/>
      <c r="AI198" s="68"/>
      <c r="AJ198" s="68"/>
      <c r="AK198" s="68"/>
      <c r="AL198" s="68">
        <f t="shared" si="103"/>
        <v>-437500</v>
      </c>
      <c r="AM198" s="292"/>
      <c r="AN198" s="292"/>
      <c r="AQ198" s="422">
        <f t="shared" si="95"/>
        <v>0</v>
      </c>
    </row>
    <row r="199" spans="1:44" ht="15.75" customHeight="1" outlineLevel="1" x14ac:dyDescent="0.25">
      <c r="A199" s="44" t="s">
        <v>321</v>
      </c>
      <c r="B199" s="110" t="s">
        <v>322</v>
      </c>
      <c r="C199" s="219" t="s">
        <v>24</v>
      </c>
      <c r="D199" s="62">
        <v>1705</v>
      </c>
      <c r="E199" s="63">
        <v>1833</v>
      </c>
      <c r="F199" s="64">
        <v>2007</v>
      </c>
      <c r="G199" s="65">
        <v>2305</v>
      </c>
      <c r="H199" s="63">
        <v>3426</v>
      </c>
      <c r="I199" s="66">
        <v>1903</v>
      </c>
      <c r="J199" s="67">
        <v>2045</v>
      </c>
      <c r="K199" s="63">
        <v>1973</v>
      </c>
      <c r="L199" s="66">
        <v>1652</v>
      </c>
      <c r="M199" s="67">
        <v>2408</v>
      </c>
      <c r="N199" s="63">
        <v>2221</v>
      </c>
      <c r="O199" s="68">
        <v>2488</v>
      </c>
      <c r="P199" s="62"/>
      <c r="Q199" s="63"/>
      <c r="R199" s="64"/>
      <c r="S199" s="65"/>
      <c r="T199" s="63"/>
      <c r="U199" s="66"/>
      <c r="V199" s="67"/>
      <c r="W199" s="63"/>
      <c r="X199" s="66"/>
      <c r="Y199" s="67"/>
      <c r="Z199" s="63"/>
      <c r="AA199" s="68"/>
      <c r="AB199" s="68">
        <v>23794</v>
      </c>
      <c r="AC199" s="68">
        <f t="shared" si="153"/>
        <v>25966</v>
      </c>
      <c r="AD199" s="68">
        <f t="shared" si="154"/>
        <v>0</v>
      </c>
      <c r="AE199" s="68"/>
      <c r="AF199" s="450">
        <f t="shared" si="94"/>
        <v>0</v>
      </c>
      <c r="AG199" s="450">
        <f t="shared" si="99"/>
        <v>0</v>
      </c>
      <c r="AH199" s="68"/>
      <c r="AI199" s="68"/>
      <c r="AJ199" s="68"/>
      <c r="AK199" s="68"/>
      <c r="AL199" s="68">
        <f t="shared" si="103"/>
        <v>-25966</v>
      </c>
      <c r="AM199" s="292"/>
      <c r="AN199" s="292"/>
      <c r="AQ199" s="422">
        <f t="shared" si="95"/>
        <v>0</v>
      </c>
    </row>
    <row r="200" spans="1:44" ht="15.75" customHeight="1" outlineLevel="1" x14ac:dyDescent="0.25">
      <c r="A200" s="44" t="s">
        <v>323</v>
      </c>
      <c r="B200" s="110" t="s">
        <v>324</v>
      </c>
      <c r="C200" s="219" t="s">
        <v>24</v>
      </c>
      <c r="D200" s="62">
        <v>1190</v>
      </c>
      <c r="E200" s="63">
        <v>1332</v>
      </c>
      <c r="F200" s="64">
        <v>1460</v>
      </c>
      <c r="G200" s="65">
        <v>1356</v>
      </c>
      <c r="H200" s="63">
        <v>1658</v>
      </c>
      <c r="I200" s="66">
        <v>1361</v>
      </c>
      <c r="J200" s="67">
        <v>1382</v>
      </c>
      <c r="K200" s="63">
        <v>1552</v>
      </c>
      <c r="L200" s="66">
        <v>1378</v>
      </c>
      <c r="M200" s="67">
        <v>1886</v>
      </c>
      <c r="N200" s="63">
        <v>1373</v>
      </c>
      <c r="O200" s="68">
        <v>2963</v>
      </c>
      <c r="P200" s="62"/>
      <c r="Q200" s="63"/>
      <c r="R200" s="64"/>
      <c r="S200" s="65"/>
      <c r="T200" s="63"/>
      <c r="U200" s="66"/>
      <c r="V200" s="67"/>
      <c r="W200" s="63"/>
      <c r="X200" s="66"/>
      <c r="Y200" s="67"/>
      <c r="Z200" s="63"/>
      <c r="AA200" s="68"/>
      <c r="AB200" s="68">
        <v>16425</v>
      </c>
      <c r="AC200" s="68">
        <f t="shared" si="153"/>
        <v>18891</v>
      </c>
      <c r="AD200" s="68">
        <f t="shared" si="154"/>
        <v>0</v>
      </c>
      <c r="AE200" s="68"/>
      <c r="AF200" s="450">
        <f t="shared" si="94"/>
        <v>0</v>
      </c>
      <c r="AG200" s="450">
        <f t="shared" si="99"/>
        <v>0</v>
      </c>
      <c r="AH200" s="68"/>
      <c r="AI200" s="68"/>
      <c r="AJ200" s="68"/>
      <c r="AK200" s="68"/>
      <c r="AL200" s="68">
        <f t="shared" si="103"/>
        <v>-18891</v>
      </c>
      <c r="AM200" s="292"/>
      <c r="AN200" s="292"/>
      <c r="AQ200" s="422">
        <f t="shared" si="95"/>
        <v>0</v>
      </c>
    </row>
    <row r="201" spans="1:44" ht="15.75" customHeight="1" outlineLevel="1" x14ac:dyDescent="0.25">
      <c r="A201" s="44" t="s">
        <v>325</v>
      </c>
      <c r="B201" s="110" t="s">
        <v>326</v>
      </c>
      <c r="C201" s="219" t="s">
        <v>24</v>
      </c>
      <c r="D201" s="62">
        <v>876</v>
      </c>
      <c r="E201" s="63">
        <v>393</v>
      </c>
      <c r="F201" s="64">
        <v>155</v>
      </c>
      <c r="G201" s="65">
        <v>23</v>
      </c>
      <c r="H201" s="63">
        <v>157</v>
      </c>
      <c r="I201" s="66">
        <v>448</v>
      </c>
      <c r="J201" s="67">
        <v>967</v>
      </c>
      <c r="K201" s="63">
        <v>496</v>
      </c>
      <c r="L201" s="66">
        <v>697</v>
      </c>
      <c r="M201" s="67">
        <v>572</v>
      </c>
      <c r="N201" s="63">
        <v>648</v>
      </c>
      <c r="O201" s="68">
        <v>1913</v>
      </c>
      <c r="P201" s="62"/>
      <c r="Q201" s="63"/>
      <c r="R201" s="64"/>
      <c r="S201" s="65"/>
      <c r="T201" s="63"/>
      <c r="U201" s="66"/>
      <c r="V201" s="67"/>
      <c r="W201" s="63"/>
      <c r="X201" s="66"/>
      <c r="Y201" s="67"/>
      <c r="Z201" s="63"/>
      <c r="AA201" s="68"/>
      <c r="AB201" s="68">
        <v>4335</v>
      </c>
      <c r="AC201" s="68">
        <f t="shared" si="153"/>
        <v>7345</v>
      </c>
      <c r="AD201" s="68">
        <f t="shared" si="154"/>
        <v>0</v>
      </c>
      <c r="AE201" s="68"/>
      <c r="AF201" s="450">
        <f t="shared" si="94"/>
        <v>0</v>
      </c>
      <c r="AG201" s="450">
        <f t="shared" si="99"/>
        <v>0</v>
      </c>
      <c r="AH201" s="68"/>
      <c r="AI201" s="68"/>
      <c r="AJ201" s="68"/>
      <c r="AK201" s="68"/>
      <c r="AL201" s="68">
        <f t="shared" si="103"/>
        <v>-7345</v>
      </c>
      <c r="AM201" s="292"/>
      <c r="AN201" s="292"/>
      <c r="AQ201" s="422">
        <f t="shared" si="95"/>
        <v>0</v>
      </c>
    </row>
    <row r="202" spans="1:44" s="114" customFormat="1" ht="15.75" customHeight="1" outlineLevel="1" x14ac:dyDescent="0.25">
      <c r="A202" s="44" t="s">
        <v>327</v>
      </c>
      <c r="B202" s="110" t="s">
        <v>328</v>
      </c>
      <c r="C202" s="219" t="s">
        <v>24</v>
      </c>
      <c r="D202" s="62"/>
      <c r="E202" s="63"/>
      <c r="F202" s="64">
        <v>6242</v>
      </c>
      <c r="G202" s="65"/>
      <c r="H202" s="63"/>
      <c r="I202" s="66">
        <v>6890</v>
      </c>
      <c r="J202" s="67"/>
      <c r="K202" s="63">
        <v>0</v>
      </c>
      <c r="L202" s="66">
        <v>5397</v>
      </c>
      <c r="M202" s="67">
        <v>0</v>
      </c>
      <c r="N202" s="63">
        <v>0</v>
      </c>
      <c r="O202" s="68">
        <v>4620</v>
      </c>
      <c r="P202" s="62"/>
      <c r="Q202" s="63"/>
      <c r="R202" s="64"/>
      <c r="S202" s="65"/>
      <c r="T202" s="63"/>
      <c r="U202" s="66"/>
      <c r="V202" s="67"/>
      <c r="W202" s="63"/>
      <c r="X202" s="66"/>
      <c r="Y202" s="67"/>
      <c r="Z202" s="63"/>
      <c r="AA202" s="68"/>
      <c r="AB202" s="68">
        <v>19912</v>
      </c>
      <c r="AC202" s="68">
        <f t="shared" si="153"/>
        <v>23149</v>
      </c>
      <c r="AD202" s="68">
        <f t="shared" si="154"/>
        <v>0</v>
      </c>
      <c r="AE202" s="68"/>
      <c r="AF202" s="450">
        <f t="shared" si="94"/>
        <v>0</v>
      </c>
      <c r="AG202" s="450">
        <f t="shared" si="99"/>
        <v>0</v>
      </c>
      <c r="AH202" s="68"/>
      <c r="AI202" s="68"/>
      <c r="AJ202" s="68"/>
      <c r="AK202" s="68"/>
      <c r="AL202" s="68">
        <f t="shared" si="103"/>
        <v>-23149</v>
      </c>
      <c r="AM202" s="292"/>
      <c r="AN202" s="292"/>
      <c r="AO202" s="611"/>
      <c r="AP202" s="611"/>
      <c r="AQ202" s="422">
        <f t="shared" si="95"/>
        <v>0</v>
      </c>
      <c r="AR202" s="1197"/>
    </row>
    <row r="203" spans="1:44" s="114" customFormat="1" ht="15.75" customHeight="1" outlineLevel="1" x14ac:dyDescent="0.25">
      <c r="A203" s="44" t="s">
        <v>329</v>
      </c>
      <c r="B203" s="110" t="s">
        <v>330</v>
      </c>
      <c r="C203" s="219" t="s">
        <v>24</v>
      </c>
      <c r="D203" s="62">
        <v>836</v>
      </c>
      <c r="E203" s="63">
        <v>932</v>
      </c>
      <c r="F203" s="64">
        <v>976</v>
      </c>
      <c r="G203" s="65">
        <v>993</v>
      </c>
      <c r="H203" s="63">
        <v>1356</v>
      </c>
      <c r="I203" s="66">
        <v>927</v>
      </c>
      <c r="J203" s="67">
        <v>1041</v>
      </c>
      <c r="K203" s="63">
        <v>1041</v>
      </c>
      <c r="L203" s="66">
        <v>893</v>
      </c>
      <c r="M203" s="67">
        <v>1135</v>
      </c>
      <c r="N203" s="63">
        <v>788</v>
      </c>
      <c r="O203" s="68">
        <v>2289</v>
      </c>
      <c r="P203" s="62"/>
      <c r="Q203" s="63"/>
      <c r="R203" s="64"/>
      <c r="S203" s="65"/>
      <c r="T203" s="63"/>
      <c r="U203" s="66"/>
      <c r="V203" s="67"/>
      <c r="W203" s="63"/>
      <c r="X203" s="66"/>
      <c r="Y203" s="67"/>
      <c r="Z203" s="63"/>
      <c r="AA203" s="68"/>
      <c r="AB203" s="68">
        <v>10932</v>
      </c>
      <c r="AC203" s="68">
        <f t="shared" si="153"/>
        <v>13207</v>
      </c>
      <c r="AD203" s="68">
        <f t="shared" si="154"/>
        <v>0</v>
      </c>
      <c r="AE203" s="68"/>
      <c r="AF203" s="450">
        <f t="shared" si="94"/>
        <v>0</v>
      </c>
      <c r="AG203" s="450">
        <f t="shared" si="99"/>
        <v>0</v>
      </c>
      <c r="AH203" s="68"/>
      <c r="AI203" s="68"/>
      <c r="AJ203" s="68"/>
      <c r="AK203" s="68"/>
      <c r="AL203" s="68">
        <f t="shared" si="103"/>
        <v>-13207</v>
      </c>
      <c r="AM203" s="292"/>
      <c r="AN203" s="292"/>
      <c r="AO203" s="611"/>
      <c r="AP203" s="611"/>
      <c r="AQ203" s="422">
        <f t="shared" si="95"/>
        <v>0</v>
      </c>
      <c r="AR203" s="1197"/>
    </row>
    <row r="204" spans="1:44" s="114" customFormat="1" ht="15.75" customHeight="1" outlineLevel="1" x14ac:dyDescent="0.25">
      <c r="A204" s="44" t="s">
        <v>331</v>
      </c>
      <c r="B204" s="110" t="s">
        <v>332</v>
      </c>
      <c r="C204" s="219" t="s">
        <v>24</v>
      </c>
      <c r="D204" s="62">
        <v>406</v>
      </c>
      <c r="E204" s="63">
        <v>438</v>
      </c>
      <c r="F204" s="64">
        <v>466</v>
      </c>
      <c r="G204" s="65">
        <v>355</v>
      </c>
      <c r="H204" s="63">
        <v>613</v>
      </c>
      <c r="I204" s="66">
        <v>443</v>
      </c>
      <c r="J204" s="67">
        <v>534</v>
      </c>
      <c r="K204" s="63">
        <v>445</v>
      </c>
      <c r="L204" s="66">
        <v>325</v>
      </c>
      <c r="M204" s="67">
        <v>492</v>
      </c>
      <c r="N204" s="63">
        <v>589</v>
      </c>
      <c r="O204" s="68">
        <v>8</v>
      </c>
      <c r="P204" s="62"/>
      <c r="Q204" s="63"/>
      <c r="R204" s="64"/>
      <c r="S204" s="65"/>
      <c r="T204" s="63"/>
      <c r="U204" s="66"/>
      <c r="V204" s="67"/>
      <c r="W204" s="63"/>
      <c r="X204" s="66"/>
      <c r="Y204" s="67"/>
      <c r="Z204" s="63"/>
      <c r="AA204" s="68"/>
      <c r="AB204" s="68">
        <v>3794</v>
      </c>
      <c r="AC204" s="68">
        <f t="shared" ref="AC204" si="155">SUM(D204:O204)</f>
        <v>5114</v>
      </c>
      <c r="AD204" s="68">
        <f t="shared" ref="AD204" si="156">SUM(P204:AA204)</f>
        <v>0</v>
      </c>
      <c r="AE204" s="68"/>
      <c r="AF204" s="450">
        <f t="shared" si="94"/>
        <v>0</v>
      </c>
      <c r="AG204" s="450">
        <f t="shared" si="99"/>
        <v>0</v>
      </c>
      <c r="AH204" s="68"/>
      <c r="AI204" s="68"/>
      <c r="AJ204" s="68"/>
      <c r="AK204" s="68"/>
      <c r="AL204" s="68">
        <f t="shared" si="103"/>
        <v>-5114</v>
      </c>
      <c r="AM204" s="292"/>
      <c r="AN204" s="292"/>
      <c r="AO204" s="611"/>
      <c r="AP204" s="611"/>
      <c r="AQ204" s="422">
        <f t="shared" si="95"/>
        <v>0</v>
      </c>
      <c r="AR204" s="1197"/>
    </row>
    <row r="205" spans="1:44" s="163" customFormat="1" ht="51.6" customHeight="1" outlineLevel="1" x14ac:dyDescent="0.25">
      <c r="A205" s="69" t="s">
        <v>333</v>
      </c>
      <c r="B205" s="109" t="s">
        <v>334</v>
      </c>
      <c r="C205" s="406" t="s">
        <v>24</v>
      </c>
      <c r="D205" s="71">
        <v>-4178</v>
      </c>
      <c r="E205" s="72">
        <v>-2715</v>
      </c>
      <c r="F205" s="73">
        <v>709</v>
      </c>
      <c r="G205" s="74"/>
      <c r="H205" s="72">
        <v>1952</v>
      </c>
      <c r="I205" s="75">
        <v>1244</v>
      </c>
      <c r="J205" s="76">
        <v>1278</v>
      </c>
      <c r="K205" s="72">
        <v>794</v>
      </c>
      <c r="L205" s="75">
        <v>5662</v>
      </c>
      <c r="M205" s="76">
        <v>11346</v>
      </c>
      <c r="N205" s="72">
        <v>18494</v>
      </c>
      <c r="O205" s="77">
        <v>563493</v>
      </c>
      <c r="P205" s="71">
        <v>3167</v>
      </c>
      <c r="Q205" s="72">
        <v>3167</v>
      </c>
      <c r="R205" s="73">
        <v>3167</v>
      </c>
      <c r="S205" s="74">
        <v>162996</v>
      </c>
      <c r="T205" s="72">
        <v>3167</v>
      </c>
      <c r="U205" s="75">
        <v>2406381</v>
      </c>
      <c r="V205" s="76">
        <v>3167</v>
      </c>
      <c r="W205" s="72">
        <v>3167</v>
      </c>
      <c r="X205" s="75">
        <v>141761</v>
      </c>
      <c r="Y205" s="76">
        <v>141800</v>
      </c>
      <c r="Z205" s="72">
        <v>141852</v>
      </c>
      <c r="AA205" s="77">
        <v>141890</v>
      </c>
      <c r="AB205" s="77">
        <v>495257</v>
      </c>
      <c r="AC205" s="77">
        <f t="shared" ref="AC205:AC219" si="157">SUM(D205:O205)</f>
        <v>598079</v>
      </c>
      <c r="AD205" s="77">
        <f t="shared" ref="AD205:AD219" si="158">SUM(P205:AA205)</f>
        <v>3155682</v>
      </c>
      <c r="AE205" s="77">
        <f t="shared" ref="AE205:AE213" si="159">AC205*1.07</f>
        <v>639944.53</v>
      </c>
      <c r="AF205" s="461">
        <f t="shared" ref="AF205:AF268" si="160">AD205/AC205</f>
        <v>5.2763631560379149</v>
      </c>
      <c r="AG205" s="461">
        <f t="shared" si="99"/>
        <v>1.07</v>
      </c>
      <c r="AH205" s="60">
        <f>AH206+41804</f>
        <v>3315365.9</v>
      </c>
      <c r="AI205" s="60">
        <f>AI206+45984</f>
        <v>3483223.9950000001</v>
      </c>
      <c r="AJ205" s="60">
        <f>AJ206+50583</f>
        <v>3659684.9947500001</v>
      </c>
      <c r="AK205" s="60">
        <f>AK206+55642</f>
        <v>3845199.0944875004</v>
      </c>
      <c r="AL205" s="60">
        <f t="shared" si="103"/>
        <v>2557603</v>
      </c>
      <c r="AM205" s="293"/>
      <c r="AN205" s="293"/>
      <c r="AO205" s="610" t="s">
        <v>4792</v>
      </c>
      <c r="AP205" s="610"/>
      <c r="AQ205" s="422">
        <f t="shared" ref="AQ205:AQ268" si="161">AE205-AD205</f>
        <v>-2515737.4699999997</v>
      </c>
      <c r="AR205" s="1199" t="s">
        <v>4954</v>
      </c>
    </row>
    <row r="206" spans="1:44" ht="52.2" customHeight="1" outlineLevel="1" x14ac:dyDescent="0.25">
      <c r="A206" s="52"/>
      <c r="B206" s="111" t="s">
        <v>335</v>
      </c>
      <c r="C206" s="219" t="s">
        <v>24</v>
      </c>
      <c r="D206" s="54">
        <v>-4895</v>
      </c>
      <c r="E206" s="55">
        <v>-3359</v>
      </c>
      <c r="F206" s="56"/>
      <c r="G206" s="57"/>
      <c r="H206" s="55"/>
      <c r="I206" s="58"/>
      <c r="J206" s="59"/>
      <c r="K206" s="55">
        <v>0</v>
      </c>
      <c r="L206" s="58">
        <v>4867</v>
      </c>
      <c r="M206" s="59">
        <v>10552</v>
      </c>
      <c r="N206" s="55">
        <v>17699</v>
      </c>
      <c r="O206" s="60">
        <v>560267</v>
      </c>
      <c r="P206" s="54">
        <v>0</v>
      </c>
      <c r="Q206" s="55">
        <v>0</v>
      </c>
      <c r="R206" s="56">
        <v>0</v>
      </c>
      <c r="S206" s="57">
        <v>159829</v>
      </c>
      <c r="T206" s="55">
        <v>0</v>
      </c>
      <c r="U206" s="58">
        <v>2403214</v>
      </c>
      <c r="V206" s="59">
        <v>0</v>
      </c>
      <c r="W206" s="55">
        <v>0</v>
      </c>
      <c r="X206" s="58">
        <v>138594</v>
      </c>
      <c r="Y206" s="59">
        <v>138633</v>
      </c>
      <c r="Z206" s="55">
        <v>138685</v>
      </c>
      <c r="AA206" s="60">
        <v>138723</v>
      </c>
      <c r="AB206" s="60">
        <v>495257</v>
      </c>
      <c r="AC206" s="60">
        <f t="shared" si="157"/>
        <v>585131</v>
      </c>
      <c r="AD206" s="60">
        <f t="shared" si="158"/>
        <v>3117678</v>
      </c>
      <c r="AE206" s="60">
        <f t="shared" si="159"/>
        <v>626090.17000000004</v>
      </c>
      <c r="AF206" s="459">
        <f t="shared" si="160"/>
        <v>5.3281709565892079</v>
      </c>
      <c r="AG206" s="459">
        <f t="shared" si="99"/>
        <v>1.07</v>
      </c>
      <c r="AH206" s="60">
        <f>AD206*1.05</f>
        <v>3273561.9</v>
      </c>
      <c r="AI206" s="60">
        <f>AH206*1.05</f>
        <v>3437239.9950000001</v>
      </c>
      <c r="AJ206" s="60">
        <f t="shared" ref="AJ206:AK207" si="162">AI206*1.05</f>
        <v>3609101.9947500001</v>
      </c>
      <c r="AK206" s="60">
        <f t="shared" si="162"/>
        <v>3789557.0944875004</v>
      </c>
      <c r="AL206" s="60">
        <f t="shared" si="103"/>
        <v>2532547</v>
      </c>
      <c r="AM206" s="290"/>
      <c r="AN206" s="290"/>
      <c r="AO206" s="610" t="s">
        <v>4792</v>
      </c>
      <c r="AP206" s="610"/>
      <c r="AQ206" s="422">
        <f t="shared" si="161"/>
        <v>-2491587.83</v>
      </c>
    </row>
    <row r="207" spans="1:44" s="163" customFormat="1" ht="28.5" customHeight="1" outlineLevel="1" x14ac:dyDescent="0.25">
      <c r="A207" s="69" t="s">
        <v>336</v>
      </c>
      <c r="B207" s="109" t="s">
        <v>1065</v>
      </c>
      <c r="C207" s="406" t="s">
        <v>24</v>
      </c>
      <c r="D207" s="71">
        <v>34967</v>
      </c>
      <c r="E207" s="72">
        <v>53872</v>
      </c>
      <c r="F207" s="73">
        <v>43639</v>
      </c>
      <c r="G207" s="74">
        <v>48494</v>
      </c>
      <c r="H207" s="72">
        <v>42494</v>
      </c>
      <c r="I207" s="75">
        <v>45143</v>
      </c>
      <c r="J207" s="76">
        <v>43880</v>
      </c>
      <c r="K207" s="72">
        <v>58601</v>
      </c>
      <c r="L207" s="75">
        <v>64187</v>
      </c>
      <c r="M207" s="76">
        <v>51165</v>
      </c>
      <c r="N207" s="72">
        <v>59219.735000000001</v>
      </c>
      <c r="O207" s="77">
        <v>59767</v>
      </c>
      <c r="P207" s="71">
        <v>44162</v>
      </c>
      <c r="Q207" s="72">
        <v>44165</v>
      </c>
      <c r="R207" s="73">
        <v>44175</v>
      </c>
      <c r="S207" s="74">
        <v>84380</v>
      </c>
      <c r="T207" s="72">
        <v>149571</v>
      </c>
      <c r="U207" s="75">
        <v>44163</v>
      </c>
      <c r="V207" s="76">
        <v>59852</v>
      </c>
      <c r="W207" s="72">
        <v>44165</v>
      </c>
      <c r="X207" s="75">
        <v>118289</v>
      </c>
      <c r="Y207" s="76">
        <v>44171</v>
      </c>
      <c r="Z207" s="72">
        <v>60266</v>
      </c>
      <c r="AA207" s="77">
        <v>44176</v>
      </c>
      <c r="AB207" s="77">
        <v>331248</v>
      </c>
      <c r="AC207" s="77">
        <f t="shared" si="157"/>
        <v>605428.73499999999</v>
      </c>
      <c r="AD207" s="77">
        <f t="shared" si="158"/>
        <v>781535</v>
      </c>
      <c r="AE207" s="77">
        <f t="shared" si="159"/>
        <v>647808.74644999998</v>
      </c>
      <c r="AF207" s="461">
        <f t="shared" si="160"/>
        <v>1.2908786035733835</v>
      </c>
      <c r="AG207" s="461">
        <f t="shared" si="99"/>
        <v>1.07</v>
      </c>
      <c r="AH207" s="60">
        <f>AD207*1.05</f>
        <v>820611.75</v>
      </c>
      <c r="AI207" s="60">
        <f>AH207*1.05</f>
        <v>861642.33750000002</v>
      </c>
      <c r="AJ207" s="60">
        <f t="shared" si="162"/>
        <v>904724.45437500009</v>
      </c>
      <c r="AK207" s="60">
        <f t="shared" si="162"/>
        <v>949960.6770937501</v>
      </c>
      <c r="AL207" s="60">
        <f t="shared" si="103"/>
        <v>176106.26500000001</v>
      </c>
      <c r="AM207" s="293"/>
      <c r="AN207" s="293"/>
      <c r="AO207" s="610" t="s">
        <v>1304</v>
      </c>
      <c r="AP207" s="610"/>
      <c r="AQ207" s="422">
        <f t="shared" si="161"/>
        <v>-133726.25355000002</v>
      </c>
      <c r="AR207" s="1195"/>
    </row>
    <row r="208" spans="1:44" ht="15.75" customHeight="1" outlineLevel="1" x14ac:dyDescent="0.25">
      <c r="A208" s="52"/>
      <c r="B208" s="111" t="s">
        <v>337</v>
      </c>
      <c r="C208" s="219" t="s">
        <v>24</v>
      </c>
      <c r="D208" s="54">
        <v>11505</v>
      </c>
      <c r="E208" s="55"/>
      <c r="F208" s="56"/>
      <c r="G208" s="57"/>
      <c r="H208" s="55"/>
      <c r="I208" s="58"/>
      <c r="J208" s="59"/>
      <c r="K208" s="55">
        <v>0</v>
      </c>
      <c r="L208" s="58">
        <v>0</v>
      </c>
      <c r="M208" s="59">
        <v>0</v>
      </c>
      <c r="N208" s="55">
        <v>11580</v>
      </c>
      <c r="O208" s="60">
        <v>0</v>
      </c>
      <c r="P208" s="54">
        <v>0</v>
      </c>
      <c r="Q208" s="55">
        <v>0</v>
      </c>
      <c r="R208" s="56">
        <v>0</v>
      </c>
      <c r="S208" s="57">
        <v>0</v>
      </c>
      <c r="T208" s="55">
        <v>0</v>
      </c>
      <c r="U208" s="58">
        <v>0</v>
      </c>
      <c r="V208" s="59">
        <v>0</v>
      </c>
      <c r="W208" s="55">
        <v>0</v>
      </c>
      <c r="X208" s="58">
        <v>0</v>
      </c>
      <c r="Y208" s="59">
        <v>0</v>
      </c>
      <c r="Z208" s="55">
        <v>16091</v>
      </c>
      <c r="AA208" s="60">
        <v>0</v>
      </c>
      <c r="AB208" s="60"/>
      <c r="AC208" s="60">
        <f t="shared" si="157"/>
        <v>23085</v>
      </c>
      <c r="AD208" s="60">
        <f t="shared" si="158"/>
        <v>16091</v>
      </c>
      <c r="AE208" s="60">
        <f t="shared" si="159"/>
        <v>24700.95</v>
      </c>
      <c r="AF208" s="448">
        <f t="shared" si="160"/>
        <v>0.69703270521983973</v>
      </c>
      <c r="AG208" s="448">
        <f t="shared" si="99"/>
        <v>1.07</v>
      </c>
      <c r="AH208" s="68">
        <f>AD208</f>
        <v>16091</v>
      </c>
      <c r="AI208" s="68">
        <f>AH208</f>
        <v>16091</v>
      </c>
      <c r="AJ208" s="68">
        <f>AI208</f>
        <v>16091</v>
      </c>
      <c r="AK208" s="68">
        <f>AJ208</f>
        <v>16091</v>
      </c>
      <c r="AL208" s="68">
        <f t="shared" si="103"/>
        <v>-6994</v>
      </c>
      <c r="AM208" s="466">
        <f>AD207-AD208-AD209</f>
        <v>235438</v>
      </c>
      <c r="AN208" s="290"/>
      <c r="AQ208" s="422">
        <f t="shared" si="161"/>
        <v>8609.9500000000007</v>
      </c>
    </row>
    <row r="209" spans="1:45" ht="14.4" customHeight="1" outlineLevel="1" x14ac:dyDescent="0.25">
      <c r="A209" s="52"/>
      <c r="B209" s="111" t="s">
        <v>338</v>
      </c>
      <c r="C209" s="219" t="s">
        <v>24</v>
      </c>
      <c r="D209" s="54">
        <v>23462</v>
      </c>
      <c r="E209" s="55">
        <v>49807</v>
      </c>
      <c r="F209" s="56">
        <v>43333</v>
      </c>
      <c r="G209" s="57">
        <v>43232</v>
      </c>
      <c r="H209" s="55">
        <v>41707</v>
      </c>
      <c r="I209" s="58">
        <v>41708</v>
      </c>
      <c r="J209" s="59">
        <v>41707</v>
      </c>
      <c r="K209" s="55">
        <v>41691</v>
      </c>
      <c r="L209" s="58">
        <v>41688</v>
      </c>
      <c r="M209" s="59">
        <v>41689</v>
      </c>
      <c r="N209" s="55">
        <v>41688</v>
      </c>
      <c r="O209" s="60">
        <v>43868</v>
      </c>
      <c r="P209" s="54">
        <v>44162</v>
      </c>
      <c r="Q209" s="55">
        <v>44165</v>
      </c>
      <c r="R209" s="56">
        <v>44175</v>
      </c>
      <c r="S209" s="57">
        <v>44160</v>
      </c>
      <c r="T209" s="55">
        <v>44161</v>
      </c>
      <c r="U209" s="58">
        <v>44163</v>
      </c>
      <c r="V209" s="59">
        <v>44164</v>
      </c>
      <c r="W209" s="55">
        <v>44165</v>
      </c>
      <c r="X209" s="58">
        <v>44169</v>
      </c>
      <c r="Y209" s="59">
        <v>44171</v>
      </c>
      <c r="Z209" s="55">
        <v>44175</v>
      </c>
      <c r="AA209" s="60">
        <v>44176</v>
      </c>
      <c r="AB209" s="60">
        <v>234869</v>
      </c>
      <c r="AC209" s="60">
        <f t="shared" si="157"/>
        <v>495580</v>
      </c>
      <c r="AD209" s="60">
        <f t="shared" si="158"/>
        <v>530006</v>
      </c>
      <c r="AE209" s="60">
        <f t="shared" si="159"/>
        <v>530270.6</v>
      </c>
      <c r="AF209" s="448">
        <f t="shared" si="160"/>
        <v>1.0694660801485127</v>
      </c>
      <c r="AG209" s="448">
        <f t="shared" si="99"/>
        <v>1.07</v>
      </c>
      <c r="AH209" s="60">
        <f>AD209*1.05</f>
        <v>556506.30000000005</v>
      </c>
      <c r="AI209" s="60">
        <f t="shared" ref="AI209:AI213" si="163">AH209*1.05</f>
        <v>584331.61500000011</v>
      </c>
      <c r="AJ209" s="60">
        <f t="shared" ref="AJ209:AK219" si="164">AI209*1.05</f>
        <v>613548.19575000019</v>
      </c>
      <c r="AK209" s="60">
        <f t="shared" si="164"/>
        <v>644225.60553750023</v>
      </c>
      <c r="AL209" s="60">
        <f t="shared" si="103"/>
        <v>34426</v>
      </c>
      <c r="AM209" s="290"/>
      <c r="AN209" s="290"/>
      <c r="AQ209" s="422">
        <f t="shared" si="161"/>
        <v>264.59999999997672</v>
      </c>
    </row>
    <row r="210" spans="1:45" ht="192" customHeight="1" outlineLevel="1" x14ac:dyDescent="0.25">
      <c r="A210" s="69" t="s">
        <v>339</v>
      </c>
      <c r="B210" s="109" t="s">
        <v>340</v>
      </c>
      <c r="C210" s="406" t="s">
        <v>24</v>
      </c>
      <c r="D210" s="71">
        <v>19525</v>
      </c>
      <c r="E210" s="72">
        <v>26854</v>
      </c>
      <c r="F210" s="73">
        <v>32355</v>
      </c>
      <c r="G210" s="74">
        <v>35335</v>
      </c>
      <c r="H210" s="72">
        <v>35553</v>
      </c>
      <c r="I210" s="75">
        <v>43915</v>
      </c>
      <c r="J210" s="76">
        <v>36537</v>
      </c>
      <c r="K210" s="72">
        <v>25206.545833333301</v>
      </c>
      <c r="L210" s="75">
        <v>21429.545833333301</v>
      </c>
      <c r="M210" s="76">
        <v>21429.545833333301</v>
      </c>
      <c r="N210" s="72">
        <v>21429.545833333301</v>
      </c>
      <c r="O210" s="77">
        <v>19449.395833333299</v>
      </c>
      <c r="P210" s="71">
        <v>37987</v>
      </c>
      <c r="Q210" s="72">
        <v>36139</v>
      </c>
      <c r="R210" s="73">
        <v>36755</v>
      </c>
      <c r="S210" s="74">
        <v>39778</v>
      </c>
      <c r="T210" s="72">
        <v>40252</v>
      </c>
      <c r="U210" s="75">
        <v>39713</v>
      </c>
      <c r="V210" s="76">
        <v>37848</v>
      </c>
      <c r="W210" s="72">
        <v>37385</v>
      </c>
      <c r="X210" s="75">
        <v>37925</v>
      </c>
      <c r="Y210" s="76">
        <v>37355</v>
      </c>
      <c r="Z210" s="72">
        <v>37860</v>
      </c>
      <c r="AA210" s="77">
        <v>37395</v>
      </c>
      <c r="AB210" s="77">
        <v>338567</v>
      </c>
      <c r="AC210" s="462">
        <f t="shared" si="157"/>
        <v>339018.57916666649</v>
      </c>
      <c r="AD210" s="462">
        <f t="shared" si="158"/>
        <v>456392</v>
      </c>
      <c r="AE210" s="1202">
        <f t="shared" si="159"/>
        <v>362749.87970833317</v>
      </c>
      <c r="AF210" s="461">
        <f t="shared" si="160"/>
        <v>1.3462153051371</v>
      </c>
      <c r="AG210" s="461">
        <f t="shared" si="99"/>
        <v>1.07</v>
      </c>
      <c r="AH210" s="60">
        <f>AD210*1.05</f>
        <v>479211.60000000003</v>
      </c>
      <c r="AI210" s="60">
        <f t="shared" si="163"/>
        <v>503172.18000000005</v>
      </c>
      <c r="AJ210" s="60">
        <f t="shared" si="164"/>
        <v>528330.78900000011</v>
      </c>
      <c r="AK210" s="60">
        <f t="shared" si="164"/>
        <v>554747.32845000015</v>
      </c>
      <c r="AL210" s="60">
        <f t="shared" si="103"/>
        <v>117373.42083333351</v>
      </c>
      <c r="AM210" s="292"/>
      <c r="AN210" s="292"/>
      <c r="AO210" s="609" t="s">
        <v>4947</v>
      </c>
      <c r="AQ210" s="422">
        <f t="shared" si="161"/>
        <v>-93642.120291666826</v>
      </c>
      <c r="AR210" s="1195" t="s">
        <v>4960</v>
      </c>
      <c r="AS210" s="1200" t="s">
        <v>4961</v>
      </c>
    </row>
    <row r="211" spans="1:45" ht="15.75" customHeight="1" outlineLevel="1" x14ac:dyDescent="0.25">
      <c r="A211" s="52"/>
      <c r="B211" s="111" t="s">
        <v>341</v>
      </c>
      <c r="C211" s="219" t="s">
        <v>24</v>
      </c>
      <c r="D211" s="54">
        <v>9805</v>
      </c>
      <c r="E211" s="55">
        <v>13305</v>
      </c>
      <c r="F211" s="56">
        <v>15449</v>
      </c>
      <c r="G211" s="57">
        <v>17291</v>
      </c>
      <c r="H211" s="55">
        <v>16678</v>
      </c>
      <c r="I211" s="58">
        <v>20777</v>
      </c>
      <c r="J211" s="59">
        <v>18209</v>
      </c>
      <c r="K211" s="55">
        <v>3070</v>
      </c>
      <c r="L211" s="58">
        <v>4070</v>
      </c>
      <c r="M211" s="59">
        <v>4069</v>
      </c>
      <c r="N211" s="55">
        <v>4069</v>
      </c>
      <c r="O211" s="60">
        <v>3111</v>
      </c>
      <c r="P211" s="54">
        <v>14716</v>
      </c>
      <c r="Q211" s="55">
        <v>14556</v>
      </c>
      <c r="R211" s="56">
        <v>14603</v>
      </c>
      <c r="S211" s="57">
        <v>14903</v>
      </c>
      <c r="T211" s="55">
        <v>14785</v>
      </c>
      <c r="U211" s="58">
        <v>14946</v>
      </c>
      <c r="V211" s="59">
        <v>14613</v>
      </c>
      <c r="W211" s="55">
        <v>14577</v>
      </c>
      <c r="X211" s="58">
        <v>14949</v>
      </c>
      <c r="Y211" s="59">
        <v>14809</v>
      </c>
      <c r="Z211" s="55">
        <v>14932</v>
      </c>
      <c r="AA211" s="60">
        <v>14485</v>
      </c>
      <c r="AB211" s="60">
        <v>172536</v>
      </c>
      <c r="AC211" s="60">
        <f t="shared" si="157"/>
        <v>129903</v>
      </c>
      <c r="AD211" s="60">
        <f t="shared" si="158"/>
        <v>176874</v>
      </c>
      <c r="AE211" s="60">
        <f t="shared" si="159"/>
        <v>138996.21000000002</v>
      </c>
      <c r="AF211" s="448">
        <f t="shared" si="160"/>
        <v>1.3615851827902359</v>
      </c>
      <c r="AG211" s="448">
        <f t="shared" si="99"/>
        <v>1.07</v>
      </c>
      <c r="AH211" s="60">
        <f>AD211*1.05</f>
        <v>185717.7</v>
      </c>
      <c r="AI211" s="60">
        <f t="shared" si="163"/>
        <v>195003.58500000002</v>
      </c>
      <c r="AJ211" s="60">
        <f t="shared" si="164"/>
        <v>204753.76425000004</v>
      </c>
      <c r="AK211" s="60">
        <f t="shared" si="164"/>
        <v>214991.45246250005</v>
      </c>
      <c r="AL211" s="60">
        <f t="shared" si="103"/>
        <v>46971</v>
      </c>
      <c r="AM211" s="290"/>
      <c r="AN211" s="290"/>
      <c r="AQ211" s="422">
        <f t="shared" si="161"/>
        <v>-37877.789999999979</v>
      </c>
    </row>
    <row r="212" spans="1:45" ht="36.75" customHeight="1" outlineLevel="1" x14ac:dyDescent="0.25">
      <c r="A212" s="52"/>
      <c r="B212" s="111" t="s">
        <v>1018</v>
      </c>
      <c r="C212" s="219" t="s">
        <v>24</v>
      </c>
      <c r="D212" s="54"/>
      <c r="E212" s="55">
        <v>147</v>
      </c>
      <c r="F212" s="56"/>
      <c r="G212" s="57">
        <v>17</v>
      </c>
      <c r="H212" s="55">
        <v>952</v>
      </c>
      <c r="I212" s="58"/>
      <c r="J212" s="59">
        <v>224</v>
      </c>
      <c r="K212" s="55">
        <v>2908.9</v>
      </c>
      <c r="L212" s="58">
        <v>2008.9</v>
      </c>
      <c r="M212" s="59">
        <v>1861.9</v>
      </c>
      <c r="N212" s="55">
        <v>1364.9</v>
      </c>
      <c r="O212" s="60">
        <v>1244.75</v>
      </c>
      <c r="P212" s="54">
        <v>1095</v>
      </c>
      <c r="Q212" s="55">
        <v>1095</v>
      </c>
      <c r="R212" s="56">
        <v>1095</v>
      </c>
      <c r="S212" s="57">
        <v>3911</v>
      </c>
      <c r="T212" s="55">
        <v>3911</v>
      </c>
      <c r="U212" s="58">
        <v>3911</v>
      </c>
      <c r="V212" s="59">
        <v>2302</v>
      </c>
      <c r="W212" s="55">
        <v>2302</v>
      </c>
      <c r="X212" s="58">
        <v>2302</v>
      </c>
      <c r="Y212" s="59">
        <v>2244</v>
      </c>
      <c r="Z212" s="55">
        <v>2243</v>
      </c>
      <c r="AA212" s="60">
        <v>2370</v>
      </c>
      <c r="AB212" s="60">
        <v>8910</v>
      </c>
      <c r="AC212" s="60">
        <f t="shared" ref="AC212" si="165">SUM(D212:O212)</f>
        <v>10729.349999999999</v>
      </c>
      <c r="AD212" s="60">
        <f t="shared" ref="AD212" si="166">SUM(P212:AA212)</f>
        <v>28781</v>
      </c>
      <c r="AE212" s="60">
        <f t="shared" si="159"/>
        <v>11480.404499999999</v>
      </c>
      <c r="AF212" s="459">
        <f t="shared" si="160"/>
        <v>2.6824551347472125</v>
      </c>
      <c r="AG212" s="459">
        <f t="shared" si="99"/>
        <v>1.07</v>
      </c>
      <c r="AH212" s="60">
        <f>AD212*1.05</f>
        <v>30220.050000000003</v>
      </c>
      <c r="AI212" s="60">
        <f t="shared" si="163"/>
        <v>31731.052500000005</v>
      </c>
      <c r="AJ212" s="60">
        <f t="shared" si="164"/>
        <v>33317.605125000009</v>
      </c>
      <c r="AK212" s="60">
        <f t="shared" si="164"/>
        <v>34983.485381250008</v>
      </c>
      <c r="AL212" s="60">
        <f t="shared" si="103"/>
        <v>18051.650000000001</v>
      </c>
      <c r="AM212" s="290"/>
      <c r="AN212" s="290"/>
      <c r="AQ212" s="422">
        <f t="shared" si="161"/>
        <v>-17300.595500000003</v>
      </c>
    </row>
    <row r="213" spans="1:45" ht="15.75" customHeight="1" outlineLevel="1" x14ac:dyDescent="0.25">
      <c r="A213" s="44" t="s">
        <v>342</v>
      </c>
      <c r="B213" s="110" t="s">
        <v>343</v>
      </c>
      <c r="C213" s="219" t="s">
        <v>24</v>
      </c>
      <c r="D213" s="62">
        <v>-191</v>
      </c>
      <c r="E213" s="63"/>
      <c r="F213" s="64"/>
      <c r="G213" s="65"/>
      <c r="H213" s="63"/>
      <c r="I213" s="66">
        <v>4172</v>
      </c>
      <c r="J213" s="67">
        <v>222</v>
      </c>
      <c r="K213" s="63">
        <v>2148</v>
      </c>
      <c r="L213" s="66">
        <v>2148</v>
      </c>
      <c r="M213" s="67">
        <v>2150</v>
      </c>
      <c r="N213" s="63">
        <v>2149</v>
      </c>
      <c r="O213" s="68">
        <v>2243</v>
      </c>
      <c r="P213" s="62">
        <v>0</v>
      </c>
      <c r="Q213" s="63">
        <v>0</v>
      </c>
      <c r="R213" s="64">
        <v>0</v>
      </c>
      <c r="S213" s="65">
        <v>3392</v>
      </c>
      <c r="T213" s="63">
        <v>3359</v>
      </c>
      <c r="U213" s="66">
        <v>3359</v>
      </c>
      <c r="V213" s="67">
        <v>196</v>
      </c>
      <c r="W213" s="63">
        <v>196</v>
      </c>
      <c r="X213" s="66">
        <v>188</v>
      </c>
      <c r="Y213" s="67">
        <v>5205</v>
      </c>
      <c r="Z213" s="63">
        <v>5210</v>
      </c>
      <c r="AA213" s="68">
        <v>5185</v>
      </c>
      <c r="AB213" s="68">
        <v>22539</v>
      </c>
      <c r="AC213" s="68">
        <f t="shared" si="157"/>
        <v>15041</v>
      </c>
      <c r="AD213" s="68">
        <f t="shared" si="158"/>
        <v>26290</v>
      </c>
      <c r="AE213" s="68">
        <f t="shared" si="159"/>
        <v>16093.87</v>
      </c>
      <c r="AF213" s="464">
        <f t="shared" si="160"/>
        <v>1.7478891031181438</v>
      </c>
      <c r="AG213" s="464">
        <f t="shared" si="99"/>
        <v>1.07</v>
      </c>
      <c r="AH213" s="60">
        <f>AD213*1.05</f>
        <v>27604.5</v>
      </c>
      <c r="AI213" s="60">
        <f t="shared" si="163"/>
        <v>28984.725000000002</v>
      </c>
      <c r="AJ213" s="60">
        <f t="shared" si="164"/>
        <v>30433.961250000004</v>
      </c>
      <c r="AK213" s="60">
        <f t="shared" si="164"/>
        <v>31955.659312500007</v>
      </c>
      <c r="AL213" s="60">
        <f t="shared" si="103"/>
        <v>11249</v>
      </c>
      <c r="AM213" s="292"/>
      <c r="AN213" s="292"/>
      <c r="AQ213" s="422">
        <f t="shared" si="161"/>
        <v>-10196.129999999999</v>
      </c>
    </row>
    <row r="214" spans="1:45" ht="15.75" customHeight="1" outlineLevel="1" x14ac:dyDescent="0.25">
      <c r="A214" s="44" t="s">
        <v>344</v>
      </c>
      <c r="B214" s="110" t="s">
        <v>345</v>
      </c>
      <c r="C214" s="219" t="s">
        <v>24</v>
      </c>
      <c r="D214" s="62"/>
      <c r="E214" s="63"/>
      <c r="F214" s="64"/>
      <c r="G214" s="65"/>
      <c r="H214" s="63"/>
      <c r="I214" s="66"/>
      <c r="J214" s="67"/>
      <c r="K214" s="63">
        <v>0</v>
      </c>
      <c r="L214" s="66">
        <v>0</v>
      </c>
      <c r="M214" s="67">
        <v>0</v>
      </c>
      <c r="N214" s="63">
        <v>0</v>
      </c>
      <c r="O214" s="68">
        <v>0</v>
      </c>
      <c r="P214" s="62"/>
      <c r="Q214" s="63"/>
      <c r="R214" s="64"/>
      <c r="S214" s="65"/>
      <c r="T214" s="63"/>
      <c r="U214" s="66"/>
      <c r="V214" s="67"/>
      <c r="W214" s="63"/>
      <c r="X214" s="66"/>
      <c r="Y214" s="67"/>
      <c r="Z214" s="63"/>
      <c r="AA214" s="68"/>
      <c r="AB214" s="68"/>
      <c r="AC214" s="68">
        <f t="shared" si="157"/>
        <v>0</v>
      </c>
      <c r="AD214" s="68">
        <f t="shared" si="158"/>
        <v>0</v>
      </c>
      <c r="AE214" s="68"/>
      <c r="AF214" s="450"/>
      <c r="AG214" s="450" t="e">
        <f t="shared" si="99"/>
        <v>#DIV/0!</v>
      </c>
      <c r="AH214" s="68"/>
      <c r="AI214" s="68"/>
      <c r="AJ214" s="68"/>
      <c r="AK214" s="68"/>
      <c r="AL214" s="68">
        <f t="shared" si="103"/>
        <v>0</v>
      </c>
      <c r="AM214" s="292"/>
      <c r="AN214" s="292"/>
      <c r="AQ214" s="422">
        <f t="shared" si="161"/>
        <v>0</v>
      </c>
    </row>
    <row r="215" spans="1:45" ht="28.5" customHeight="1" outlineLevel="1" x14ac:dyDescent="0.25">
      <c r="A215" s="44" t="s">
        <v>346</v>
      </c>
      <c r="B215" s="115" t="s">
        <v>347</v>
      </c>
      <c r="C215" s="219" t="s">
        <v>24</v>
      </c>
      <c r="D215" s="62">
        <v>19</v>
      </c>
      <c r="E215" s="63">
        <v>-75</v>
      </c>
      <c r="F215" s="64">
        <v>-1122</v>
      </c>
      <c r="G215" s="65">
        <v>0</v>
      </c>
      <c r="H215" s="63">
        <v>1272</v>
      </c>
      <c r="I215" s="66">
        <v>2172</v>
      </c>
      <c r="J215" s="67">
        <v>23969</v>
      </c>
      <c r="K215" s="63">
        <v>16843</v>
      </c>
      <c r="L215" s="66">
        <v>37933</v>
      </c>
      <c r="M215" s="67">
        <v>16039</v>
      </c>
      <c r="N215" s="63">
        <v>14446</v>
      </c>
      <c r="O215" s="68">
        <v>14879</v>
      </c>
      <c r="P215" s="62">
        <v>427</v>
      </c>
      <c r="Q215" s="63">
        <v>428</v>
      </c>
      <c r="R215" s="64">
        <v>535</v>
      </c>
      <c r="S215" s="65">
        <v>16084</v>
      </c>
      <c r="T215" s="63">
        <v>24056</v>
      </c>
      <c r="U215" s="66">
        <v>36963</v>
      </c>
      <c r="V215" s="67">
        <v>27258</v>
      </c>
      <c r="W215" s="63">
        <v>24214</v>
      </c>
      <c r="X215" s="66">
        <v>24112</v>
      </c>
      <c r="Y215" s="67">
        <v>23282</v>
      </c>
      <c r="Z215" s="63">
        <v>22332</v>
      </c>
      <c r="AA215" s="68">
        <v>22303</v>
      </c>
      <c r="AB215" s="68">
        <v>22399</v>
      </c>
      <c r="AC215" s="68">
        <f t="shared" si="157"/>
        <v>126375</v>
      </c>
      <c r="AD215" s="68">
        <f t="shared" si="158"/>
        <v>221994</v>
      </c>
      <c r="AE215" s="68">
        <f>AC215*1.07</f>
        <v>135221.25</v>
      </c>
      <c r="AF215" s="464">
        <f t="shared" si="160"/>
        <v>1.7566290801186943</v>
      </c>
      <c r="AG215" s="464">
        <f t="shared" si="99"/>
        <v>1.07</v>
      </c>
      <c r="AH215" s="60">
        <f>AD215*1.05</f>
        <v>233093.7</v>
      </c>
      <c r="AI215" s="60">
        <f t="shared" ref="AI215:AI219" si="167">AH215*1.05</f>
        <v>244748.38500000001</v>
      </c>
      <c r="AJ215" s="60">
        <f t="shared" si="164"/>
        <v>256985.80425000002</v>
      </c>
      <c r="AK215" s="60">
        <f t="shared" si="164"/>
        <v>269835.09446250001</v>
      </c>
      <c r="AL215" s="60">
        <f t="shared" si="103"/>
        <v>95619</v>
      </c>
      <c r="AM215" s="292"/>
      <c r="AN215" s="292"/>
      <c r="AQ215" s="422">
        <f t="shared" si="161"/>
        <v>-86772.75</v>
      </c>
    </row>
    <row r="216" spans="1:45" ht="28.5" customHeight="1" outlineLevel="1" x14ac:dyDescent="0.25">
      <c r="A216" s="44" t="s">
        <v>348</v>
      </c>
      <c r="B216" s="115" t="s">
        <v>349</v>
      </c>
      <c r="C216" s="219" t="s">
        <v>24</v>
      </c>
      <c r="D216" s="62">
        <v>1437</v>
      </c>
      <c r="E216" s="63">
        <v>43155</v>
      </c>
      <c r="F216" s="64">
        <v>124262</v>
      </c>
      <c r="G216" s="65">
        <v>25027</v>
      </c>
      <c r="H216" s="63">
        <v>35201</v>
      </c>
      <c r="I216" s="66">
        <v>141582</v>
      </c>
      <c r="J216" s="67">
        <v>12527</v>
      </c>
      <c r="K216" s="63">
        <v>122944</v>
      </c>
      <c r="L216" s="66">
        <v>66612</v>
      </c>
      <c r="M216" s="67">
        <v>67526</v>
      </c>
      <c r="N216" s="63">
        <v>66053</v>
      </c>
      <c r="O216" s="68">
        <v>66729</v>
      </c>
      <c r="P216" s="62">
        <v>69986</v>
      </c>
      <c r="Q216" s="63">
        <v>69999</v>
      </c>
      <c r="R216" s="64">
        <v>70015</v>
      </c>
      <c r="S216" s="65">
        <v>69986</v>
      </c>
      <c r="T216" s="63">
        <v>69986</v>
      </c>
      <c r="U216" s="66">
        <v>69986</v>
      </c>
      <c r="V216" s="67">
        <v>69999</v>
      </c>
      <c r="W216" s="63">
        <v>69999</v>
      </c>
      <c r="X216" s="66">
        <v>69999</v>
      </c>
      <c r="Y216" s="67">
        <v>70015</v>
      </c>
      <c r="Z216" s="63">
        <v>70015</v>
      </c>
      <c r="AA216" s="68">
        <v>70015</v>
      </c>
      <c r="AB216" s="68">
        <v>867825</v>
      </c>
      <c r="AC216" s="68">
        <f t="shared" si="157"/>
        <v>773055</v>
      </c>
      <c r="AD216" s="68">
        <f t="shared" si="158"/>
        <v>840000</v>
      </c>
      <c r="AE216" s="68">
        <f>AD216</f>
        <v>840000</v>
      </c>
      <c r="AF216" s="450">
        <f t="shared" si="160"/>
        <v>1.0865979781516193</v>
      </c>
      <c r="AG216" s="450">
        <f t="shared" ref="AG216:AG279" si="168">AE216/AC216</f>
        <v>1.0865979781516193</v>
      </c>
      <c r="AH216" s="60">
        <f>AD216*1.05</f>
        <v>882000</v>
      </c>
      <c r="AI216" s="60">
        <f t="shared" si="167"/>
        <v>926100</v>
      </c>
      <c r="AJ216" s="60">
        <f t="shared" si="164"/>
        <v>972405</v>
      </c>
      <c r="AK216" s="60">
        <f t="shared" si="164"/>
        <v>1021025.25</v>
      </c>
      <c r="AL216" s="60">
        <f t="shared" si="103"/>
        <v>66945</v>
      </c>
      <c r="AM216" s="292"/>
      <c r="AN216" s="292"/>
      <c r="AO216" s="609" t="s">
        <v>1328</v>
      </c>
      <c r="AQ216" s="422">
        <f t="shared" si="161"/>
        <v>0</v>
      </c>
    </row>
    <row r="217" spans="1:45" ht="28.5" customHeight="1" outlineLevel="1" x14ac:dyDescent="0.25">
      <c r="A217" s="44" t="s">
        <v>350</v>
      </c>
      <c r="B217" s="116" t="s">
        <v>351</v>
      </c>
      <c r="C217" s="219" t="s">
        <v>24</v>
      </c>
      <c r="D217" s="62">
        <v>65750</v>
      </c>
      <c r="E217" s="63">
        <v>103333</v>
      </c>
      <c r="F217" s="64">
        <v>347998</v>
      </c>
      <c r="G217" s="65">
        <v>221357</v>
      </c>
      <c r="H217" s="63">
        <v>182901</v>
      </c>
      <c r="I217" s="66">
        <v>264022</v>
      </c>
      <c r="J217" s="67">
        <v>222865</v>
      </c>
      <c r="K217" s="63">
        <v>232605</v>
      </c>
      <c r="L217" s="66">
        <v>232722</v>
      </c>
      <c r="M217" s="67">
        <v>242732</v>
      </c>
      <c r="N217" s="63">
        <v>242683</v>
      </c>
      <c r="O217" s="68">
        <v>262316</v>
      </c>
      <c r="P217" s="62">
        <v>228371</v>
      </c>
      <c r="Q217" s="63">
        <v>228371</v>
      </c>
      <c r="R217" s="64">
        <v>228372</v>
      </c>
      <c r="S217" s="65">
        <v>228371</v>
      </c>
      <c r="T217" s="63">
        <v>228371</v>
      </c>
      <c r="U217" s="66">
        <v>228372</v>
      </c>
      <c r="V217" s="67">
        <v>228371</v>
      </c>
      <c r="W217" s="63">
        <v>228371</v>
      </c>
      <c r="X217" s="66">
        <v>228372</v>
      </c>
      <c r="Y217" s="67">
        <v>228371</v>
      </c>
      <c r="Z217" s="63">
        <v>228369</v>
      </c>
      <c r="AA217" s="68">
        <v>228322</v>
      </c>
      <c r="AB217" s="68">
        <v>2039721</v>
      </c>
      <c r="AC217" s="68">
        <f t="shared" si="157"/>
        <v>2621284</v>
      </c>
      <c r="AD217" s="68">
        <f t="shared" si="158"/>
        <v>2740404</v>
      </c>
      <c r="AE217" s="68">
        <f>AD217</f>
        <v>2740404</v>
      </c>
      <c r="AF217" s="450">
        <f t="shared" si="160"/>
        <v>1.0454433781307175</v>
      </c>
      <c r="AG217" s="450">
        <f t="shared" si="168"/>
        <v>1.0454433781307175</v>
      </c>
      <c r="AH217" s="60">
        <f>AD217*1.05</f>
        <v>2877424.2</v>
      </c>
      <c r="AI217" s="60">
        <f t="shared" si="167"/>
        <v>3021295.41</v>
      </c>
      <c r="AJ217" s="60">
        <f t="shared" si="164"/>
        <v>3172360.1805000002</v>
      </c>
      <c r="AK217" s="60">
        <f t="shared" si="164"/>
        <v>3330978.1895250003</v>
      </c>
      <c r="AL217" s="60">
        <f t="shared" ref="AL217:AL280" si="169">AD217-AC217</f>
        <v>119120</v>
      </c>
      <c r="AM217" s="292"/>
      <c r="AN217" s="292"/>
      <c r="AQ217" s="422">
        <f t="shared" si="161"/>
        <v>0</v>
      </c>
    </row>
    <row r="218" spans="1:45" ht="15.75" customHeight="1" outlineLevel="1" x14ac:dyDescent="0.25">
      <c r="A218" s="52"/>
      <c r="B218" s="111" t="s">
        <v>352</v>
      </c>
      <c r="C218" s="219" t="s">
        <v>24</v>
      </c>
      <c r="D218" s="54">
        <v>65750</v>
      </c>
      <c r="E218" s="55">
        <v>103333</v>
      </c>
      <c r="F218" s="56">
        <v>347998</v>
      </c>
      <c r="G218" s="57">
        <v>221357</v>
      </c>
      <c r="H218" s="55">
        <v>182901</v>
      </c>
      <c r="I218" s="58">
        <v>264022</v>
      </c>
      <c r="J218" s="59">
        <v>222865</v>
      </c>
      <c r="K218" s="55">
        <v>204771</v>
      </c>
      <c r="L218" s="58">
        <v>204769</v>
      </c>
      <c r="M218" s="59">
        <v>214881</v>
      </c>
      <c r="N218" s="55">
        <v>214881</v>
      </c>
      <c r="O218" s="60">
        <v>200293</v>
      </c>
      <c r="P218" s="54">
        <v>183091</v>
      </c>
      <c r="Q218" s="55">
        <v>183091</v>
      </c>
      <c r="R218" s="56">
        <v>183092</v>
      </c>
      <c r="S218" s="57">
        <v>183091</v>
      </c>
      <c r="T218" s="55">
        <v>183091</v>
      </c>
      <c r="U218" s="58">
        <v>183092</v>
      </c>
      <c r="V218" s="59">
        <v>183091</v>
      </c>
      <c r="W218" s="55">
        <v>183091</v>
      </c>
      <c r="X218" s="58">
        <v>183092</v>
      </c>
      <c r="Y218" s="59">
        <v>183091</v>
      </c>
      <c r="Z218" s="55">
        <v>183091</v>
      </c>
      <c r="AA218" s="60">
        <v>183092</v>
      </c>
      <c r="AB218" s="60">
        <v>2024509</v>
      </c>
      <c r="AC218" s="60">
        <f t="shared" si="157"/>
        <v>2447821</v>
      </c>
      <c r="AD218" s="60">
        <f t="shared" si="158"/>
        <v>2197096</v>
      </c>
      <c r="AE218" s="68">
        <f>AD218</f>
        <v>2197096</v>
      </c>
      <c r="AF218" s="448">
        <f t="shared" si="160"/>
        <v>0.89757216724588929</v>
      </c>
      <c r="AG218" s="448">
        <f t="shared" si="168"/>
        <v>0.89757216724588929</v>
      </c>
      <c r="AH218" s="60">
        <f>AD218*1.05</f>
        <v>2306950.8000000003</v>
      </c>
      <c r="AI218" s="60">
        <f t="shared" si="167"/>
        <v>2422298.3400000003</v>
      </c>
      <c r="AJ218" s="60">
        <f t="shared" si="164"/>
        <v>2543413.2570000002</v>
      </c>
      <c r="AK218" s="60">
        <f t="shared" si="164"/>
        <v>2670583.9198500002</v>
      </c>
      <c r="AL218" s="60">
        <f t="shared" si="169"/>
        <v>-250725</v>
      </c>
      <c r="AM218" s="290"/>
      <c r="AN218" s="290"/>
      <c r="AQ218" s="422">
        <f t="shared" si="161"/>
        <v>0</v>
      </c>
    </row>
    <row r="219" spans="1:45" ht="46.2" customHeight="1" outlineLevel="1" x14ac:dyDescent="0.25">
      <c r="A219" s="44" t="s">
        <v>353</v>
      </c>
      <c r="B219" s="110" t="s">
        <v>354</v>
      </c>
      <c r="C219" s="219" t="s">
        <v>24</v>
      </c>
      <c r="D219" s="62">
        <v>290720</v>
      </c>
      <c r="E219" s="63">
        <v>431377</v>
      </c>
      <c r="F219" s="64">
        <v>354124</v>
      </c>
      <c r="G219" s="65">
        <v>268748</v>
      </c>
      <c r="H219" s="63">
        <v>289195</v>
      </c>
      <c r="I219" s="66">
        <v>134370</v>
      </c>
      <c r="J219" s="67">
        <v>247889</v>
      </c>
      <c r="K219" s="63">
        <v>218124</v>
      </c>
      <c r="L219" s="66">
        <v>219140</v>
      </c>
      <c r="M219" s="67">
        <v>310262</v>
      </c>
      <c r="N219" s="63">
        <v>335698</v>
      </c>
      <c r="O219" s="68">
        <v>383687</v>
      </c>
      <c r="P219" s="62">
        <v>582132</v>
      </c>
      <c r="Q219" s="63">
        <v>578315</v>
      </c>
      <c r="R219" s="64">
        <v>571371</v>
      </c>
      <c r="S219" s="65">
        <v>550635</v>
      </c>
      <c r="T219" s="63">
        <v>415134</v>
      </c>
      <c r="U219" s="66">
        <v>415189</v>
      </c>
      <c r="V219" s="67">
        <v>415580</v>
      </c>
      <c r="W219" s="63">
        <v>416966</v>
      </c>
      <c r="X219" s="66">
        <v>503847</v>
      </c>
      <c r="Y219" s="67">
        <v>630620</v>
      </c>
      <c r="Z219" s="63">
        <v>615628</v>
      </c>
      <c r="AA219" s="68">
        <v>655873</v>
      </c>
      <c r="AB219" s="68">
        <v>2435001</v>
      </c>
      <c r="AC219" s="473">
        <f t="shared" si="157"/>
        <v>3483334</v>
      </c>
      <c r="AD219" s="473">
        <f t="shared" si="158"/>
        <v>6351290</v>
      </c>
      <c r="AE219" s="473">
        <f>AC219*1.07</f>
        <v>3727167.3800000004</v>
      </c>
      <c r="AF219" s="464">
        <f t="shared" si="160"/>
        <v>1.8233364931413409</v>
      </c>
      <c r="AG219" s="464">
        <f t="shared" si="168"/>
        <v>1.07</v>
      </c>
      <c r="AH219" s="60">
        <f>AD219*1.05</f>
        <v>6668854.5</v>
      </c>
      <c r="AI219" s="60">
        <f t="shared" si="167"/>
        <v>7002297.2250000006</v>
      </c>
      <c r="AJ219" s="60">
        <f t="shared" si="164"/>
        <v>7352412.0862500006</v>
      </c>
      <c r="AK219" s="60">
        <f t="shared" si="164"/>
        <v>7720032.6905625006</v>
      </c>
      <c r="AL219" s="60">
        <f t="shared" si="169"/>
        <v>2867956</v>
      </c>
      <c r="AM219" s="472">
        <f>AD219-AC219</f>
        <v>2867956</v>
      </c>
      <c r="AN219" s="292"/>
      <c r="AO219" s="610" t="s">
        <v>4263</v>
      </c>
      <c r="AP219" s="610"/>
      <c r="AQ219" s="422">
        <f t="shared" si="161"/>
        <v>-2624122.6199999996</v>
      </c>
    </row>
    <row r="220" spans="1:45" s="163" customFormat="1" ht="15.75" customHeight="1" outlineLevel="1" x14ac:dyDescent="0.25">
      <c r="A220" s="69" t="s">
        <v>355</v>
      </c>
      <c r="B220" s="109" t="s">
        <v>356</v>
      </c>
      <c r="C220" s="398" t="s">
        <v>17</v>
      </c>
      <c r="D220" s="192">
        <f t="shared" ref="D220:AK220" si="170">SUM(D221,D222,D223)</f>
        <v>0</v>
      </c>
      <c r="E220" s="193">
        <f t="shared" si="170"/>
        <v>0</v>
      </c>
      <c r="F220" s="194">
        <f t="shared" si="170"/>
        <v>0</v>
      </c>
      <c r="G220" s="195">
        <f t="shared" si="170"/>
        <v>0</v>
      </c>
      <c r="H220" s="193">
        <f t="shared" si="170"/>
        <v>0</v>
      </c>
      <c r="I220" s="196">
        <f t="shared" si="170"/>
        <v>0</v>
      </c>
      <c r="J220" s="197">
        <f t="shared" si="170"/>
        <v>0</v>
      </c>
      <c r="K220" s="193">
        <f t="shared" si="170"/>
        <v>0</v>
      </c>
      <c r="L220" s="196">
        <f t="shared" si="170"/>
        <v>0</v>
      </c>
      <c r="M220" s="197">
        <f t="shared" si="170"/>
        <v>0</v>
      </c>
      <c r="N220" s="193">
        <f t="shared" si="170"/>
        <v>0</v>
      </c>
      <c r="O220" s="198">
        <f t="shared" si="170"/>
        <v>0</v>
      </c>
      <c r="P220" s="192">
        <f t="shared" si="170"/>
        <v>0</v>
      </c>
      <c r="Q220" s="193">
        <f t="shared" si="170"/>
        <v>0</v>
      </c>
      <c r="R220" s="194">
        <f t="shared" si="170"/>
        <v>0</v>
      </c>
      <c r="S220" s="195">
        <f t="shared" si="170"/>
        <v>0</v>
      </c>
      <c r="T220" s="193">
        <f t="shared" si="170"/>
        <v>0</v>
      </c>
      <c r="U220" s="196">
        <f t="shared" si="170"/>
        <v>0</v>
      </c>
      <c r="V220" s="197">
        <f t="shared" si="170"/>
        <v>0</v>
      </c>
      <c r="W220" s="193">
        <f t="shared" si="170"/>
        <v>0</v>
      </c>
      <c r="X220" s="196">
        <f t="shared" si="170"/>
        <v>0</v>
      </c>
      <c r="Y220" s="197">
        <f t="shared" si="170"/>
        <v>0</v>
      </c>
      <c r="Z220" s="193">
        <f t="shared" si="170"/>
        <v>0</v>
      </c>
      <c r="AA220" s="198">
        <f t="shared" si="170"/>
        <v>0</v>
      </c>
      <c r="AB220" s="198">
        <f t="shared" ref="AB220" si="171">SUM(AB221,AB222,AB223)</f>
        <v>0</v>
      </c>
      <c r="AC220" s="198">
        <f t="shared" si="170"/>
        <v>0</v>
      </c>
      <c r="AD220" s="198">
        <f t="shared" si="170"/>
        <v>0</v>
      </c>
      <c r="AE220" s="198"/>
      <c r="AF220" s="452"/>
      <c r="AG220" s="452"/>
      <c r="AH220" s="198">
        <f t="shared" si="170"/>
        <v>0</v>
      </c>
      <c r="AI220" s="198">
        <f t="shared" si="170"/>
        <v>0</v>
      </c>
      <c r="AJ220" s="198">
        <f t="shared" si="170"/>
        <v>0</v>
      </c>
      <c r="AK220" s="198">
        <f t="shared" si="170"/>
        <v>0</v>
      </c>
      <c r="AL220" s="198">
        <f t="shared" si="169"/>
        <v>0</v>
      </c>
      <c r="AM220" s="294"/>
      <c r="AN220" s="294"/>
      <c r="AO220" s="610"/>
      <c r="AP220" s="610"/>
      <c r="AQ220" s="422">
        <f t="shared" si="161"/>
        <v>0</v>
      </c>
      <c r="AR220" s="1195"/>
    </row>
    <row r="221" spans="1:45" ht="15.75" customHeight="1" outlineLevel="1" x14ac:dyDescent="0.25">
      <c r="A221" s="52"/>
      <c r="B221" s="112" t="s">
        <v>357</v>
      </c>
      <c r="C221" s="219" t="s">
        <v>24</v>
      </c>
      <c r="D221" s="54"/>
      <c r="E221" s="55"/>
      <c r="F221" s="56"/>
      <c r="G221" s="57"/>
      <c r="H221" s="55"/>
      <c r="I221" s="58"/>
      <c r="J221" s="59"/>
      <c r="K221" s="55"/>
      <c r="L221" s="58"/>
      <c r="M221" s="59"/>
      <c r="N221" s="55"/>
      <c r="O221" s="60"/>
      <c r="P221" s="54"/>
      <c r="Q221" s="55"/>
      <c r="R221" s="56"/>
      <c r="S221" s="57"/>
      <c r="T221" s="55"/>
      <c r="U221" s="58"/>
      <c r="V221" s="59"/>
      <c r="W221" s="55"/>
      <c r="X221" s="58"/>
      <c r="Y221" s="59"/>
      <c r="Z221" s="55"/>
      <c r="AA221" s="60"/>
      <c r="AB221" s="60"/>
      <c r="AC221" s="60">
        <f>SUM(D221:O221)</f>
        <v>0</v>
      </c>
      <c r="AD221" s="60">
        <f>SUM(P221:AA221)</f>
        <v>0</v>
      </c>
      <c r="AE221" s="60"/>
      <c r="AF221" s="448"/>
      <c r="AG221" s="448"/>
      <c r="AH221" s="60"/>
      <c r="AI221" s="60"/>
      <c r="AJ221" s="60"/>
      <c r="AK221" s="60"/>
      <c r="AL221" s="60">
        <f t="shared" si="169"/>
        <v>0</v>
      </c>
      <c r="AM221" s="290"/>
      <c r="AN221" s="290"/>
      <c r="AQ221" s="422">
        <f t="shared" si="161"/>
        <v>0</v>
      </c>
    </row>
    <row r="222" spans="1:45" ht="15.75" customHeight="1" outlineLevel="1" x14ac:dyDescent="0.25">
      <c r="A222" s="52"/>
      <c r="B222" s="111" t="s">
        <v>358</v>
      </c>
      <c r="C222" s="219" t="s">
        <v>24</v>
      </c>
      <c r="D222" s="54"/>
      <c r="E222" s="55"/>
      <c r="F222" s="56"/>
      <c r="G222" s="57"/>
      <c r="H222" s="55"/>
      <c r="I222" s="58"/>
      <c r="J222" s="59"/>
      <c r="K222" s="55"/>
      <c r="L222" s="58"/>
      <c r="M222" s="59"/>
      <c r="N222" s="55"/>
      <c r="O222" s="60"/>
      <c r="P222" s="54"/>
      <c r="Q222" s="55"/>
      <c r="R222" s="56"/>
      <c r="S222" s="57"/>
      <c r="T222" s="55"/>
      <c r="U222" s="58"/>
      <c r="V222" s="59"/>
      <c r="W222" s="55"/>
      <c r="X222" s="58"/>
      <c r="Y222" s="59"/>
      <c r="Z222" s="55"/>
      <c r="AA222" s="60"/>
      <c r="AB222" s="60"/>
      <c r="AC222" s="60">
        <f>SUM(D222:O222)</f>
        <v>0</v>
      </c>
      <c r="AD222" s="60">
        <f>SUM(P222:AA222)</f>
        <v>0</v>
      </c>
      <c r="AE222" s="60"/>
      <c r="AF222" s="448"/>
      <c r="AG222" s="448"/>
      <c r="AH222" s="60"/>
      <c r="AI222" s="60"/>
      <c r="AJ222" s="60"/>
      <c r="AK222" s="60"/>
      <c r="AL222" s="60">
        <f t="shared" si="169"/>
        <v>0</v>
      </c>
      <c r="AM222" s="290"/>
      <c r="AN222" s="290"/>
      <c r="AQ222" s="422">
        <f t="shared" si="161"/>
        <v>0</v>
      </c>
    </row>
    <row r="223" spans="1:45" ht="15.75" customHeight="1" outlineLevel="1" x14ac:dyDescent="0.25">
      <c r="A223" s="52"/>
      <c r="B223" s="111" t="s">
        <v>359</v>
      </c>
      <c r="C223" s="219" t="s">
        <v>24</v>
      </c>
      <c r="D223" s="54"/>
      <c r="E223" s="55"/>
      <c r="F223" s="56"/>
      <c r="G223" s="57"/>
      <c r="H223" s="55"/>
      <c r="I223" s="58"/>
      <c r="J223" s="59"/>
      <c r="K223" s="55"/>
      <c r="L223" s="58"/>
      <c r="M223" s="59"/>
      <c r="N223" s="55"/>
      <c r="O223" s="60"/>
      <c r="P223" s="54"/>
      <c r="Q223" s="55"/>
      <c r="R223" s="56"/>
      <c r="S223" s="57"/>
      <c r="T223" s="55"/>
      <c r="U223" s="58"/>
      <c r="V223" s="59"/>
      <c r="W223" s="55"/>
      <c r="X223" s="58"/>
      <c r="Y223" s="59"/>
      <c r="Z223" s="55"/>
      <c r="AA223" s="60"/>
      <c r="AB223" s="60"/>
      <c r="AC223" s="60">
        <f>SUM(D223:O223)</f>
        <v>0</v>
      </c>
      <c r="AD223" s="60">
        <f>SUM(P223:AA223)</f>
        <v>0</v>
      </c>
      <c r="AE223" s="60"/>
      <c r="AF223" s="448"/>
      <c r="AG223" s="448"/>
      <c r="AH223" s="60"/>
      <c r="AI223" s="60"/>
      <c r="AJ223" s="60"/>
      <c r="AK223" s="60"/>
      <c r="AL223" s="60">
        <f t="shared" si="169"/>
        <v>0</v>
      </c>
      <c r="AM223" s="290"/>
      <c r="AN223" s="290"/>
      <c r="AQ223" s="422">
        <f t="shared" si="161"/>
        <v>0</v>
      </c>
    </row>
    <row r="224" spans="1:45" s="163" customFormat="1" ht="15.75" customHeight="1" outlineLevel="1" x14ac:dyDescent="0.25">
      <c r="A224" s="69" t="s">
        <v>360</v>
      </c>
      <c r="B224" s="109" t="s">
        <v>361</v>
      </c>
      <c r="C224" s="398" t="s">
        <v>17</v>
      </c>
      <c r="D224" s="192">
        <f t="shared" ref="D224:AK224" si="172">SUM(D225,D228,D229,D233,D234,D235,D236)</f>
        <v>0</v>
      </c>
      <c r="E224" s="193">
        <f t="shared" si="172"/>
        <v>0</v>
      </c>
      <c r="F224" s="194">
        <f t="shared" si="172"/>
        <v>0</v>
      </c>
      <c r="G224" s="195">
        <f t="shared" si="172"/>
        <v>0</v>
      </c>
      <c r="H224" s="193">
        <f t="shared" si="172"/>
        <v>0</v>
      </c>
      <c r="I224" s="196">
        <f t="shared" si="172"/>
        <v>0</v>
      </c>
      <c r="J224" s="197">
        <f t="shared" si="172"/>
        <v>0</v>
      </c>
      <c r="K224" s="193">
        <f t="shared" si="172"/>
        <v>0</v>
      </c>
      <c r="L224" s="196">
        <f t="shared" si="172"/>
        <v>0</v>
      </c>
      <c r="M224" s="197">
        <f t="shared" si="172"/>
        <v>0</v>
      </c>
      <c r="N224" s="193">
        <f t="shared" si="172"/>
        <v>0</v>
      </c>
      <c r="O224" s="198">
        <f t="shared" si="172"/>
        <v>0</v>
      </c>
      <c r="P224" s="192">
        <f t="shared" si="172"/>
        <v>0</v>
      </c>
      <c r="Q224" s="193">
        <f t="shared" si="172"/>
        <v>0</v>
      </c>
      <c r="R224" s="194">
        <f t="shared" si="172"/>
        <v>0</v>
      </c>
      <c r="S224" s="195">
        <f t="shared" si="172"/>
        <v>0</v>
      </c>
      <c r="T224" s="193">
        <f t="shared" si="172"/>
        <v>0</v>
      </c>
      <c r="U224" s="196">
        <f t="shared" si="172"/>
        <v>0</v>
      </c>
      <c r="V224" s="197">
        <f t="shared" si="172"/>
        <v>0</v>
      </c>
      <c r="W224" s="193">
        <f t="shared" si="172"/>
        <v>0</v>
      </c>
      <c r="X224" s="196">
        <f t="shared" si="172"/>
        <v>0</v>
      </c>
      <c r="Y224" s="197">
        <f t="shared" si="172"/>
        <v>0</v>
      </c>
      <c r="Z224" s="193">
        <f t="shared" si="172"/>
        <v>0</v>
      </c>
      <c r="AA224" s="198">
        <f t="shared" si="172"/>
        <v>0</v>
      </c>
      <c r="AB224" s="198">
        <f t="shared" ref="AB224" si="173">SUM(AB225,AB228,AB229,AB233,AB234,AB235,AB236)</f>
        <v>0</v>
      </c>
      <c r="AC224" s="198">
        <f t="shared" si="172"/>
        <v>0</v>
      </c>
      <c r="AD224" s="198">
        <f t="shared" si="172"/>
        <v>0</v>
      </c>
      <c r="AE224" s="198"/>
      <c r="AF224" s="452"/>
      <c r="AG224" s="452"/>
      <c r="AH224" s="198">
        <f t="shared" si="172"/>
        <v>0</v>
      </c>
      <c r="AI224" s="198">
        <f t="shared" si="172"/>
        <v>0</v>
      </c>
      <c r="AJ224" s="198">
        <f t="shared" si="172"/>
        <v>0</v>
      </c>
      <c r="AK224" s="198">
        <f t="shared" si="172"/>
        <v>0</v>
      </c>
      <c r="AL224" s="198">
        <f t="shared" si="169"/>
        <v>0</v>
      </c>
      <c r="AM224" s="294"/>
      <c r="AN224" s="294"/>
      <c r="AO224" s="610"/>
      <c r="AP224" s="610"/>
      <c r="AQ224" s="422">
        <f t="shared" si="161"/>
        <v>0</v>
      </c>
      <c r="AR224" s="1195"/>
    </row>
    <row r="225" spans="1:44" ht="15.75" customHeight="1" outlineLevel="1" x14ac:dyDescent="0.25">
      <c r="A225" s="52" t="s">
        <v>362</v>
      </c>
      <c r="B225" s="111" t="s">
        <v>363</v>
      </c>
      <c r="C225" s="216" t="s">
        <v>17</v>
      </c>
      <c r="D225" s="185">
        <f t="shared" ref="D225:O225" si="174">SUM(D226:D227)</f>
        <v>0</v>
      </c>
      <c r="E225" s="186">
        <f t="shared" si="174"/>
        <v>0</v>
      </c>
      <c r="F225" s="187">
        <f t="shared" si="174"/>
        <v>0</v>
      </c>
      <c r="G225" s="188">
        <f t="shared" si="174"/>
        <v>0</v>
      </c>
      <c r="H225" s="186">
        <f t="shared" si="174"/>
        <v>0</v>
      </c>
      <c r="I225" s="189">
        <f t="shared" si="174"/>
        <v>0</v>
      </c>
      <c r="J225" s="190">
        <f t="shared" si="174"/>
        <v>0</v>
      </c>
      <c r="K225" s="186">
        <f t="shared" si="174"/>
        <v>0</v>
      </c>
      <c r="L225" s="189">
        <f t="shared" si="174"/>
        <v>0</v>
      </c>
      <c r="M225" s="190">
        <f t="shared" si="174"/>
        <v>0</v>
      </c>
      <c r="N225" s="186">
        <f t="shared" si="174"/>
        <v>0</v>
      </c>
      <c r="O225" s="191">
        <f t="shared" si="174"/>
        <v>0</v>
      </c>
      <c r="P225" s="185">
        <f t="shared" ref="P225:AK225" si="175">SUM(P226:P227)</f>
        <v>0</v>
      </c>
      <c r="Q225" s="186">
        <f t="shared" si="175"/>
        <v>0</v>
      </c>
      <c r="R225" s="187">
        <f t="shared" si="175"/>
        <v>0</v>
      </c>
      <c r="S225" s="188">
        <f t="shared" si="175"/>
        <v>0</v>
      </c>
      <c r="T225" s="186">
        <f t="shared" si="175"/>
        <v>0</v>
      </c>
      <c r="U225" s="189">
        <f t="shared" si="175"/>
        <v>0</v>
      </c>
      <c r="V225" s="190">
        <f t="shared" si="175"/>
        <v>0</v>
      </c>
      <c r="W225" s="186">
        <f t="shared" si="175"/>
        <v>0</v>
      </c>
      <c r="X225" s="189">
        <f t="shared" si="175"/>
        <v>0</v>
      </c>
      <c r="Y225" s="190">
        <f t="shared" si="175"/>
        <v>0</v>
      </c>
      <c r="Z225" s="186">
        <f t="shared" si="175"/>
        <v>0</v>
      </c>
      <c r="AA225" s="191">
        <f t="shared" si="175"/>
        <v>0</v>
      </c>
      <c r="AB225" s="191">
        <f t="shared" ref="AB225" si="176">SUM(AB226:AB227)</f>
        <v>0</v>
      </c>
      <c r="AC225" s="191">
        <f t="shared" si="175"/>
        <v>0</v>
      </c>
      <c r="AD225" s="191">
        <f t="shared" si="175"/>
        <v>0</v>
      </c>
      <c r="AE225" s="191"/>
      <c r="AF225" s="449"/>
      <c r="AG225" s="449"/>
      <c r="AH225" s="191">
        <f t="shared" si="175"/>
        <v>0</v>
      </c>
      <c r="AI225" s="191">
        <f t="shared" si="175"/>
        <v>0</v>
      </c>
      <c r="AJ225" s="191">
        <f t="shared" si="175"/>
        <v>0</v>
      </c>
      <c r="AK225" s="191">
        <f t="shared" si="175"/>
        <v>0</v>
      </c>
      <c r="AL225" s="191">
        <f t="shared" si="169"/>
        <v>0</v>
      </c>
      <c r="AM225" s="291"/>
      <c r="AN225" s="291"/>
      <c r="AQ225" s="422">
        <f t="shared" si="161"/>
        <v>0</v>
      </c>
    </row>
    <row r="226" spans="1:44" ht="15.75" customHeight="1" outlineLevel="1" x14ac:dyDescent="0.25">
      <c r="A226" s="52" t="s">
        <v>364</v>
      </c>
      <c r="B226" s="117" t="s">
        <v>28</v>
      </c>
      <c r="C226" s="219" t="s">
        <v>24</v>
      </c>
      <c r="D226" s="54"/>
      <c r="E226" s="55"/>
      <c r="F226" s="56"/>
      <c r="G226" s="57"/>
      <c r="H226" s="55"/>
      <c r="I226" s="58"/>
      <c r="J226" s="59"/>
      <c r="K226" s="55"/>
      <c r="L226" s="58"/>
      <c r="M226" s="59"/>
      <c r="N226" s="55"/>
      <c r="O226" s="60"/>
      <c r="P226" s="54"/>
      <c r="Q226" s="55"/>
      <c r="R226" s="56"/>
      <c r="S226" s="57"/>
      <c r="T226" s="55"/>
      <c r="U226" s="58"/>
      <c r="V226" s="59"/>
      <c r="W226" s="55"/>
      <c r="X226" s="58"/>
      <c r="Y226" s="59"/>
      <c r="Z226" s="55"/>
      <c r="AA226" s="60"/>
      <c r="AB226" s="60"/>
      <c r="AC226" s="60">
        <f>SUM(D226:O226)</f>
        <v>0</v>
      </c>
      <c r="AD226" s="60">
        <f>SUM(P226:AA226)</f>
        <v>0</v>
      </c>
      <c r="AE226" s="60"/>
      <c r="AF226" s="448"/>
      <c r="AG226" s="448"/>
      <c r="AH226" s="60"/>
      <c r="AI226" s="60"/>
      <c r="AJ226" s="60"/>
      <c r="AK226" s="60"/>
      <c r="AL226" s="60">
        <f t="shared" si="169"/>
        <v>0</v>
      </c>
      <c r="AM226" s="290"/>
      <c r="AN226" s="290"/>
      <c r="AQ226" s="422">
        <f t="shared" si="161"/>
        <v>0</v>
      </c>
    </row>
    <row r="227" spans="1:44" outlineLevel="1" x14ac:dyDescent="0.25">
      <c r="A227" s="52" t="s">
        <v>365</v>
      </c>
      <c r="B227" s="117" t="s">
        <v>366</v>
      </c>
      <c r="C227" s="219" t="s">
        <v>24</v>
      </c>
      <c r="D227" s="54"/>
      <c r="E227" s="55"/>
      <c r="F227" s="56"/>
      <c r="G227" s="57"/>
      <c r="H227" s="55"/>
      <c r="I227" s="58"/>
      <c r="J227" s="59"/>
      <c r="K227" s="55"/>
      <c r="L227" s="58"/>
      <c r="M227" s="59"/>
      <c r="N227" s="55"/>
      <c r="O227" s="60"/>
      <c r="P227" s="54"/>
      <c r="Q227" s="55"/>
      <c r="R227" s="56"/>
      <c r="S227" s="57"/>
      <c r="T227" s="55"/>
      <c r="U227" s="58"/>
      <c r="V227" s="59"/>
      <c r="W227" s="55"/>
      <c r="X227" s="58"/>
      <c r="Y227" s="59"/>
      <c r="Z227" s="55"/>
      <c r="AA227" s="60"/>
      <c r="AB227" s="60"/>
      <c r="AC227" s="60">
        <f>SUM(D227:O227)</f>
        <v>0</v>
      </c>
      <c r="AD227" s="60">
        <f>SUM(P227:AA227)</f>
        <v>0</v>
      </c>
      <c r="AE227" s="60"/>
      <c r="AF227" s="448"/>
      <c r="AG227" s="448"/>
      <c r="AH227" s="60"/>
      <c r="AI227" s="60"/>
      <c r="AJ227" s="60"/>
      <c r="AK227" s="60"/>
      <c r="AL227" s="60">
        <f t="shared" si="169"/>
        <v>0</v>
      </c>
      <c r="AM227" s="290"/>
      <c r="AN227" s="290"/>
      <c r="AQ227" s="422">
        <f t="shared" si="161"/>
        <v>0</v>
      </c>
    </row>
    <row r="228" spans="1:44" ht="28.8" outlineLevel="1" x14ac:dyDescent="0.25">
      <c r="A228" s="52" t="s">
        <v>367</v>
      </c>
      <c r="B228" s="111" t="s">
        <v>368</v>
      </c>
      <c r="C228" s="219" t="s">
        <v>24</v>
      </c>
      <c r="D228" s="54"/>
      <c r="E228" s="55"/>
      <c r="F228" s="56"/>
      <c r="G228" s="57"/>
      <c r="H228" s="55"/>
      <c r="I228" s="58"/>
      <c r="J228" s="59"/>
      <c r="K228" s="55"/>
      <c r="L228" s="58"/>
      <c r="M228" s="59"/>
      <c r="N228" s="55"/>
      <c r="O228" s="60"/>
      <c r="P228" s="54"/>
      <c r="Q228" s="55"/>
      <c r="R228" s="56"/>
      <c r="S228" s="57"/>
      <c r="T228" s="55"/>
      <c r="U228" s="58"/>
      <c r="V228" s="59"/>
      <c r="W228" s="55"/>
      <c r="X228" s="58"/>
      <c r="Y228" s="59"/>
      <c r="Z228" s="55"/>
      <c r="AA228" s="60"/>
      <c r="AB228" s="60"/>
      <c r="AC228" s="60">
        <f>SUM(D228:O228)</f>
        <v>0</v>
      </c>
      <c r="AD228" s="60">
        <f>SUM(P228:AA228)</f>
        <v>0</v>
      </c>
      <c r="AE228" s="60"/>
      <c r="AF228" s="448"/>
      <c r="AG228" s="448"/>
      <c r="AH228" s="60"/>
      <c r="AI228" s="60"/>
      <c r="AJ228" s="60"/>
      <c r="AK228" s="60"/>
      <c r="AL228" s="60">
        <f t="shared" si="169"/>
        <v>0</v>
      </c>
      <c r="AM228" s="290"/>
      <c r="AN228" s="290"/>
      <c r="AQ228" s="422">
        <f t="shared" si="161"/>
        <v>0</v>
      </c>
    </row>
    <row r="229" spans="1:44" outlineLevel="1" x14ac:dyDescent="0.25">
      <c r="A229" s="52" t="s">
        <v>369</v>
      </c>
      <c r="B229" s="111" t="s">
        <v>370</v>
      </c>
      <c r="C229" s="216" t="s">
        <v>17</v>
      </c>
      <c r="D229" s="185">
        <f t="shared" ref="D229:O229" si="177">SUM(D230:D232)</f>
        <v>0</v>
      </c>
      <c r="E229" s="186">
        <f t="shared" si="177"/>
        <v>0</v>
      </c>
      <c r="F229" s="187">
        <f t="shared" si="177"/>
        <v>0</v>
      </c>
      <c r="G229" s="188">
        <f t="shared" si="177"/>
        <v>0</v>
      </c>
      <c r="H229" s="186">
        <f t="shared" si="177"/>
        <v>0</v>
      </c>
      <c r="I229" s="189">
        <f t="shared" si="177"/>
        <v>0</v>
      </c>
      <c r="J229" s="190">
        <f t="shared" si="177"/>
        <v>0</v>
      </c>
      <c r="K229" s="186">
        <f t="shared" si="177"/>
        <v>0</v>
      </c>
      <c r="L229" s="189">
        <f t="shared" si="177"/>
        <v>0</v>
      </c>
      <c r="M229" s="190">
        <f t="shared" si="177"/>
        <v>0</v>
      </c>
      <c r="N229" s="186">
        <f t="shared" si="177"/>
        <v>0</v>
      </c>
      <c r="O229" s="191">
        <f t="shared" si="177"/>
        <v>0</v>
      </c>
      <c r="P229" s="185">
        <f t="shared" ref="P229:AK229" si="178">SUM(P230:P232)</f>
        <v>0</v>
      </c>
      <c r="Q229" s="186">
        <f t="shared" si="178"/>
        <v>0</v>
      </c>
      <c r="R229" s="187">
        <f t="shared" si="178"/>
        <v>0</v>
      </c>
      <c r="S229" s="188">
        <f t="shared" si="178"/>
        <v>0</v>
      </c>
      <c r="T229" s="186">
        <f t="shared" si="178"/>
        <v>0</v>
      </c>
      <c r="U229" s="189">
        <f t="shared" si="178"/>
        <v>0</v>
      </c>
      <c r="V229" s="190">
        <f t="shared" si="178"/>
        <v>0</v>
      </c>
      <c r="W229" s="186">
        <f t="shared" si="178"/>
        <v>0</v>
      </c>
      <c r="X229" s="189">
        <f t="shared" si="178"/>
        <v>0</v>
      </c>
      <c r="Y229" s="190">
        <f t="shared" si="178"/>
        <v>0</v>
      </c>
      <c r="Z229" s="186">
        <f t="shared" si="178"/>
        <v>0</v>
      </c>
      <c r="AA229" s="191">
        <f t="shared" si="178"/>
        <v>0</v>
      </c>
      <c r="AB229" s="191">
        <f t="shared" ref="AB229" si="179">SUM(AB230:AB232)</f>
        <v>0</v>
      </c>
      <c r="AC229" s="191">
        <f t="shared" si="178"/>
        <v>0</v>
      </c>
      <c r="AD229" s="191">
        <f t="shared" si="178"/>
        <v>0</v>
      </c>
      <c r="AE229" s="191"/>
      <c r="AF229" s="449"/>
      <c r="AG229" s="449"/>
      <c r="AH229" s="191">
        <f t="shared" si="178"/>
        <v>0</v>
      </c>
      <c r="AI229" s="191">
        <f t="shared" si="178"/>
        <v>0</v>
      </c>
      <c r="AJ229" s="191">
        <f t="shared" si="178"/>
        <v>0</v>
      </c>
      <c r="AK229" s="191">
        <f t="shared" si="178"/>
        <v>0</v>
      </c>
      <c r="AL229" s="191">
        <f t="shared" si="169"/>
        <v>0</v>
      </c>
      <c r="AM229" s="291"/>
      <c r="AN229" s="291"/>
      <c r="AQ229" s="422">
        <f t="shared" si="161"/>
        <v>0</v>
      </c>
    </row>
    <row r="230" spans="1:44" outlineLevel="1" x14ac:dyDescent="0.25">
      <c r="A230" s="52" t="s">
        <v>371</v>
      </c>
      <c r="B230" s="117" t="s">
        <v>372</v>
      </c>
      <c r="C230" s="219" t="s">
        <v>24</v>
      </c>
      <c r="D230" s="54"/>
      <c r="E230" s="55"/>
      <c r="F230" s="56"/>
      <c r="G230" s="57"/>
      <c r="H230" s="55"/>
      <c r="I230" s="58"/>
      <c r="J230" s="59"/>
      <c r="K230" s="55"/>
      <c r="L230" s="58"/>
      <c r="M230" s="59"/>
      <c r="N230" s="55"/>
      <c r="O230" s="60"/>
      <c r="P230" s="54"/>
      <c r="Q230" s="55"/>
      <c r="R230" s="56"/>
      <c r="S230" s="57"/>
      <c r="T230" s="55"/>
      <c r="U230" s="58"/>
      <c r="V230" s="59"/>
      <c r="W230" s="55"/>
      <c r="X230" s="58"/>
      <c r="Y230" s="59"/>
      <c r="Z230" s="55"/>
      <c r="AA230" s="60"/>
      <c r="AB230" s="60"/>
      <c r="AC230" s="60">
        <f t="shared" ref="AC230:AC236" si="180">SUM(D230:O230)</f>
        <v>0</v>
      </c>
      <c r="AD230" s="60">
        <f t="shared" ref="AD230:AD236" si="181">SUM(P230:AA230)</f>
        <v>0</v>
      </c>
      <c r="AE230" s="60"/>
      <c r="AF230" s="448"/>
      <c r="AG230" s="448"/>
      <c r="AH230" s="60"/>
      <c r="AI230" s="60"/>
      <c r="AJ230" s="60"/>
      <c r="AK230" s="60"/>
      <c r="AL230" s="60">
        <f t="shared" si="169"/>
        <v>0</v>
      </c>
      <c r="AM230" s="290"/>
      <c r="AN230" s="290"/>
      <c r="AQ230" s="422">
        <f t="shared" si="161"/>
        <v>0</v>
      </c>
    </row>
    <row r="231" spans="1:44" ht="15.75" customHeight="1" outlineLevel="1" x14ac:dyDescent="0.25">
      <c r="A231" s="52" t="s">
        <v>373</v>
      </c>
      <c r="B231" s="117" t="s">
        <v>374</v>
      </c>
      <c r="C231" s="219" t="s">
        <v>24</v>
      </c>
      <c r="D231" s="54"/>
      <c r="E231" s="55"/>
      <c r="F231" s="56"/>
      <c r="G231" s="57"/>
      <c r="H231" s="55"/>
      <c r="I231" s="58"/>
      <c r="J231" s="59"/>
      <c r="K231" s="55"/>
      <c r="L231" s="58"/>
      <c r="M231" s="59"/>
      <c r="N231" s="55"/>
      <c r="O231" s="60"/>
      <c r="P231" s="54"/>
      <c r="Q231" s="55"/>
      <c r="R231" s="56"/>
      <c r="S231" s="57"/>
      <c r="T231" s="55"/>
      <c r="U231" s="58"/>
      <c r="V231" s="59"/>
      <c r="W231" s="55"/>
      <c r="X231" s="58"/>
      <c r="Y231" s="59"/>
      <c r="Z231" s="55"/>
      <c r="AA231" s="60"/>
      <c r="AB231" s="60"/>
      <c r="AC231" s="60">
        <f t="shared" si="180"/>
        <v>0</v>
      </c>
      <c r="AD231" s="60">
        <f t="shared" si="181"/>
        <v>0</v>
      </c>
      <c r="AE231" s="60"/>
      <c r="AF231" s="448"/>
      <c r="AG231" s="448"/>
      <c r="AH231" s="60"/>
      <c r="AI231" s="60"/>
      <c r="AJ231" s="60"/>
      <c r="AK231" s="60"/>
      <c r="AL231" s="60">
        <f t="shared" si="169"/>
        <v>0</v>
      </c>
      <c r="AM231" s="290"/>
      <c r="AN231" s="290"/>
      <c r="AQ231" s="422">
        <f t="shared" si="161"/>
        <v>0</v>
      </c>
    </row>
    <row r="232" spans="1:44" ht="28.5" customHeight="1" outlineLevel="1" x14ac:dyDescent="0.25">
      <c r="A232" s="52" t="s">
        <v>375</v>
      </c>
      <c r="B232" s="117" t="s">
        <v>376</v>
      </c>
      <c r="C232" s="219" t="s">
        <v>24</v>
      </c>
      <c r="D232" s="54"/>
      <c r="E232" s="55"/>
      <c r="F232" s="56"/>
      <c r="G232" s="57"/>
      <c r="H232" s="55"/>
      <c r="I232" s="58"/>
      <c r="J232" s="59"/>
      <c r="K232" s="55"/>
      <c r="L232" s="58"/>
      <c r="M232" s="59"/>
      <c r="N232" s="55"/>
      <c r="O232" s="60"/>
      <c r="P232" s="54"/>
      <c r="Q232" s="55"/>
      <c r="R232" s="56"/>
      <c r="S232" s="57"/>
      <c r="T232" s="55"/>
      <c r="U232" s="58"/>
      <c r="V232" s="59"/>
      <c r="W232" s="55"/>
      <c r="X232" s="58"/>
      <c r="Y232" s="59"/>
      <c r="Z232" s="55"/>
      <c r="AA232" s="60"/>
      <c r="AB232" s="60"/>
      <c r="AC232" s="60">
        <f t="shared" si="180"/>
        <v>0</v>
      </c>
      <c r="AD232" s="60">
        <f t="shared" si="181"/>
        <v>0</v>
      </c>
      <c r="AE232" s="60"/>
      <c r="AF232" s="448"/>
      <c r="AG232" s="448"/>
      <c r="AH232" s="60"/>
      <c r="AI232" s="60"/>
      <c r="AJ232" s="60"/>
      <c r="AK232" s="60"/>
      <c r="AL232" s="60">
        <f t="shared" si="169"/>
        <v>0</v>
      </c>
      <c r="AM232" s="290"/>
      <c r="AN232" s="290"/>
      <c r="AQ232" s="422">
        <f t="shared" si="161"/>
        <v>0</v>
      </c>
    </row>
    <row r="233" spans="1:44" ht="15.75" customHeight="1" outlineLevel="1" x14ac:dyDescent="0.25">
      <c r="A233" s="52" t="s">
        <v>377</v>
      </c>
      <c r="B233" s="111" t="s">
        <v>378</v>
      </c>
      <c r="C233" s="219" t="s">
        <v>24</v>
      </c>
      <c r="D233" s="54"/>
      <c r="E233" s="55"/>
      <c r="F233" s="56"/>
      <c r="G233" s="57"/>
      <c r="H233" s="55"/>
      <c r="I233" s="58"/>
      <c r="J233" s="59"/>
      <c r="K233" s="55"/>
      <c r="L233" s="58"/>
      <c r="M233" s="59"/>
      <c r="N233" s="55"/>
      <c r="O233" s="60"/>
      <c r="P233" s="54"/>
      <c r="Q233" s="55"/>
      <c r="R233" s="56"/>
      <c r="S233" s="57"/>
      <c r="T233" s="55"/>
      <c r="U233" s="58"/>
      <c r="V233" s="59"/>
      <c r="W233" s="55"/>
      <c r="X233" s="58"/>
      <c r="Y233" s="59"/>
      <c r="Z233" s="55"/>
      <c r="AA233" s="60"/>
      <c r="AB233" s="60"/>
      <c r="AC233" s="60">
        <f t="shared" si="180"/>
        <v>0</v>
      </c>
      <c r="AD233" s="60">
        <f t="shared" si="181"/>
        <v>0</v>
      </c>
      <c r="AE233" s="60"/>
      <c r="AF233" s="448"/>
      <c r="AG233" s="448"/>
      <c r="AH233" s="60"/>
      <c r="AI233" s="60"/>
      <c r="AJ233" s="60"/>
      <c r="AK233" s="60"/>
      <c r="AL233" s="60">
        <f t="shared" si="169"/>
        <v>0</v>
      </c>
      <c r="AM233" s="290"/>
      <c r="AN233" s="290"/>
      <c r="AQ233" s="422">
        <f t="shared" si="161"/>
        <v>0</v>
      </c>
    </row>
    <row r="234" spans="1:44" ht="28.5" customHeight="1" outlineLevel="1" x14ac:dyDescent="0.25">
      <c r="A234" s="52" t="s">
        <v>379</v>
      </c>
      <c r="B234" s="111" t="s">
        <v>380</v>
      </c>
      <c r="C234" s="219" t="s">
        <v>24</v>
      </c>
      <c r="D234" s="54"/>
      <c r="E234" s="55"/>
      <c r="F234" s="56"/>
      <c r="G234" s="57"/>
      <c r="H234" s="55"/>
      <c r="I234" s="58"/>
      <c r="J234" s="59"/>
      <c r="K234" s="55"/>
      <c r="L234" s="58"/>
      <c r="M234" s="59"/>
      <c r="N234" s="55"/>
      <c r="O234" s="60"/>
      <c r="P234" s="54"/>
      <c r="Q234" s="55"/>
      <c r="R234" s="56"/>
      <c r="S234" s="57"/>
      <c r="T234" s="55"/>
      <c r="U234" s="58"/>
      <c r="V234" s="59"/>
      <c r="W234" s="55"/>
      <c r="X234" s="58"/>
      <c r="Y234" s="59"/>
      <c r="Z234" s="55"/>
      <c r="AA234" s="60"/>
      <c r="AB234" s="60"/>
      <c r="AC234" s="60">
        <f t="shared" si="180"/>
        <v>0</v>
      </c>
      <c r="AD234" s="60">
        <f t="shared" si="181"/>
        <v>0</v>
      </c>
      <c r="AE234" s="60"/>
      <c r="AF234" s="448"/>
      <c r="AG234" s="448"/>
      <c r="AH234" s="60"/>
      <c r="AI234" s="60"/>
      <c r="AJ234" s="60"/>
      <c r="AK234" s="60"/>
      <c r="AL234" s="60">
        <f t="shared" si="169"/>
        <v>0</v>
      </c>
      <c r="AM234" s="290"/>
      <c r="AN234" s="290"/>
      <c r="AQ234" s="422">
        <f t="shared" si="161"/>
        <v>0</v>
      </c>
    </row>
    <row r="235" spans="1:44" ht="15.75" customHeight="1" outlineLevel="1" x14ac:dyDescent="0.25">
      <c r="A235" s="52" t="s">
        <v>381</v>
      </c>
      <c r="B235" s="111" t="s">
        <v>382</v>
      </c>
      <c r="C235" s="219" t="s">
        <v>24</v>
      </c>
      <c r="D235" s="54"/>
      <c r="E235" s="55"/>
      <c r="F235" s="56"/>
      <c r="G235" s="57"/>
      <c r="H235" s="55"/>
      <c r="I235" s="58"/>
      <c r="J235" s="59"/>
      <c r="K235" s="55"/>
      <c r="L235" s="58"/>
      <c r="M235" s="59"/>
      <c r="N235" s="55"/>
      <c r="O235" s="60"/>
      <c r="P235" s="54"/>
      <c r="Q235" s="55"/>
      <c r="R235" s="56"/>
      <c r="S235" s="57"/>
      <c r="T235" s="55"/>
      <c r="U235" s="58"/>
      <c r="V235" s="59"/>
      <c r="W235" s="55"/>
      <c r="X235" s="58"/>
      <c r="Y235" s="59"/>
      <c r="Z235" s="55"/>
      <c r="AA235" s="60"/>
      <c r="AB235" s="60"/>
      <c r="AC235" s="60">
        <f t="shared" si="180"/>
        <v>0</v>
      </c>
      <c r="AD235" s="60">
        <f t="shared" si="181"/>
        <v>0</v>
      </c>
      <c r="AE235" s="60"/>
      <c r="AF235" s="448"/>
      <c r="AG235" s="448"/>
      <c r="AH235" s="60"/>
      <c r="AI235" s="60"/>
      <c r="AJ235" s="60"/>
      <c r="AK235" s="60"/>
      <c r="AL235" s="60">
        <f t="shared" si="169"/>
        <v>0</v>
      </c>
      <c r="AM235" s="290"/>
      <c r="AN235" s="290"/>
      <c r="AQ235" s="422">
        <f t="shared" si="161"/>
        <v>0</v>
      </c>
    </row>
    <row r="236" spans="1:44" ht="15.75" customHeight="1" outlineLevel="1" x14ac:dyDescent="0.25">
      <c r="A236" s="52" t="s">
        <v>383</v>
      </c>
      <c r="B236" s="111" t="s">
        <v>384</v>
      </c>
      <c r="C236" s="219" t="s">
        <v>24</v>
      </c>
      <c r="D236" s="54"/>
      <c r="E236" s="55"/>
      <c r="F236" s="56"/>
      <c r="G236" s="57"/>
      <c r="H236" s="55"/>
      <c r="I236" s="58"/>
      <c r="J236" s="59"/>
      <c r="K236" s="55"/>
      <c r="L236" s="58"/>
      <c r="M236" s="59"/>
      <c r="N236" s="55"/>
      <c r="O236" s="60"/>
      <c r="P236" s="54"/>
      <c r="Q236" s="55"/>
      <c r="R236" s="56"/>
      <c r="S236" s="57"/>
      <c r="T236" s="55"/>
      <c r="U236" s="58"/>
      <c r="V236" s="59"/>
      <c r="W236" s="55"/>
      <c r="X236" s="58"/>
      <c r="Y236" s="59"/>
      <c r="Z236" s="55"/>
      <c r="AA236" s="60"/>
      <c r="AB236" s="60"/>
      <c r="AC236" s="60">
        <f t="shared" si="180"/>
        <v>0</v>
      </c>
      <c r="AD236" s="60">
        <f t="shared" si="181"/>
        <v>0</v>
      </c>
      <c r="AE236" s="60"/>
      <c r="AF236" s="448"/>
      <c r="AG236" s="448"/>
      <c r="AH236" s="60"/>
      <c r="AI236" s="60"/>
      <c r="AJ236" s="60"/>
      <c r="AK236" s="60"/>
      <c r="AL236" s="60">
        <f t="shared" si="169"/>
        <v>0</v>
      </c>
      <c r="AM236" s="290"/>
      <c r="AN236" s="290"/>
      <c r="AQ236" s="422">
        <f t="shared" si="161"/>
        <v>0</v>
      </c>
    </row>
    <row r="237" spans="1:44" s="163" customFormat="1" ht="15.75" customHeight="1" outlineLevel="1" x14ac:dyDescent="0.25">
      <c r="A237" s="69" t="s">
        <v>385</v>
      </c>
      <c r="B237" s="109" t="s">
        <v>386</v>
      </c>
      <c r="C237" s="398" t="s">
        <v>17</v>
      </c>
      <c r="D237" s="192">
        <f>SUM(D238,D244,D245,D246)</f>
        <v>0</v>
      </c>
      <c r="E237" s="193">
        <f>SUM(E238,E244,E245,E246)</f>
        <v>0</v>
      </c>
      <c r="F237" s="194">
        <f t="shared" ref="F237:AK237" si="182">SUM(F238,F244,F245,F246)</f>
        <v>0</v>
      </c>
      <c r="G237" s="195">
        <f t="shared" si="182"/>
        <v>0</v>
      </c>
      <c r="H237" s="193">
        <f t="shared" si="182"/>
        <v>0</v>
      </c>
      <c r="I237" s="196">
        <f t="shared" si="182"/>
        <v>0</v>
      </c>
      <c r="J237" s="197">
        <f t="shared" si="182"/>
        <v>0</v>
      </c>
      <c r="K237" s="193">
        <f t="shared" si="182"/>
        <v>0</v>
      </c>
      <c r="L237" s="196">
        <f t="shared" si="182"/>
        <v>0</v>
      </c>
      <c r="M237" s="197">
        <f t="shared" si="182"/>
        <v>0</v>
      </c>
      <c r="N237" s="193">
        <f t="shared" si="182"/>
        <v>0</v>
      </c>
      <c r="O237" s="198">
        <f t="shared" si="182"/>
        <v>0</v>
      </c>
      <c r="P237" s="192">
        <f t="shared" si="182"/>
        <v>0</v>
      </c>
      <c r="Q237" s="193">
        <f t="shared" si="182"/>
        <v>0</v>
      </c>
      <c r="R237" s="194">
        <f t="shared" si="182"/>
        <v>0</v>
      </c>
      <c r="S237" s="195">
        <f t="shared" si="182"/>
        <v>0</v>
      </c>
      <c r="T237" s="193">
        <f t="shared" si="182"/>
        <v>0</v>
      </c>
      <c r="U237" s="196">
        <f t="shared" si="182"/>
        <v>0</v>
      </c>
      <c r="V237" s="197">
        <f t="shared" si="182"/>
        <v>0</v>
      </c>
      <c r="W237" s="193">
        <f t="shared" si="182"/>
        <v>0</v>
      </c>
      <c r="X237" s="196">
        <f t="shared" si="182"/>
        <v>0</v>
      </c>
      <c r="Y237" s="197">
        <f t="shared" si="182"/>
        <v>0</v>
      </c>
      <c r="Z237" s="193">
        <f t="shared" si="182"/>
        <v>0</v>
      </c>
      <c r="AA237" s="198">
        <f t="shared" si="182"/>
        <v>0</v>
      </c>
      <c r="AB237" s="198">
        <f t="shared" ref="AB237" si="183">SUM(AB238,AB244,AB245,AB246)</f>
        <v>0</v>
      </c>
      <c r="AC237" s="198">
        <f t="shared" si="182"/>
        <v>0</v>
      </c>
      <c r="AD237" s="198">
        <f t="shared" si="182"/>
        <v>0</v>
      </c>
      <c r="AE237" s="198"/>
      <c r="AF237" s="452"/>
      <c r="AG237" s="452"/>
      <c r="AH237" s="198">
        <f t="shared" si="182"/>
        <v>0</v>
      </c>
      <c r="AI237" s="198">
        <f t="shared" si="182"/>
        <v>0</v>
      </c>
      <c r="AJ237" s="198">
        <f t="shared" si="182"/>
        <v>0</v>
      </c>
      <c r="AK237" s="198">
        <f t="shared" si="182"/>
        <v>0</v>
      </c>
      <c r="AL237" s="198">
        <f t="shared" si="169"/>
        <v>0</v>
      </c>
      <c r="AM237" s="294"/>
      <c r="AN237" s="294"/>
      <c r="AO237" s="610"/>
      <c r="AP237" s="610"/>
      <c r="AQ237" s="422">
        <f t="shared" si="161"/>
        <v>0</v>
      </c>
      <c r="AR237" s="1195"/>
    </row>
    <row r="238" spans="1:44" s="114" customFormat="1" ht="15.75" customHeight="1" outlineLevel="1" x14ac:dyDescent="0.25">
      <c r="A238" s="52" t="s">
        <v>387</v>
      </c>
      <c r="B238" s="111" t="s">
        <v>388</v>
      </c>
      <c r="C238" s="216" t="s">
        <v>17</v>
      </c>
      <c r="D238" s="185">
        <f t="shared" ref="D238:AK238" si="184">SUM(D239,D240,D243)</f>
        <v>0</v>
      </c>
      <c r="E238" s="186">
        <f t="shared" si="184"/>
        <v>0</v>
      </c>
      <c r="F238" s="187">
        <f t="shared" si="184"/>
        <v>0</v>
      </c>
      <c r="G238" s="188">
        <f t="shared" si="184"/>
        <v>0</v>
      </c>
      <c r="H238" s="186">
        <f t="shared" si="184"/>
        <v>0</v>
      </c>
      <c r="I238" s="189">
        <f t="shared" si="184"/>
        <v>0</v>
      </c>
      <c r="J238" s="190">
        <f t="shared" si="184"/>
        <v>0</v>
      </c>
      <c r="K238" s="186">
        <f t="shared" si="184"/>
        <v>0</v>
      </c>
      <c r="L238" s="189">
        <f t="shared" si="184"/>
        <v>0</v>
      </c>
      <c r="M238" s="190">
        <f t="shared" si="184"/>
        <v>0</v>
      </c>
      <c r="N238" s="186">
        <f t="shared" si="184"/>
        <v>0</v>
      </c>
      <c r="O238" s="191">
        <f t="shared" si="184"/>
        <v>0</v>
      </c>
      <c r="P238" s="185">
        <f t="shared" si="184"/>
        <v>0</v>
      </c>
      <c r="Q238" s="186">
        <f t="shared" si="184"/>
        <v>0</v>
      </c>
      <c r="R238" s="187">
        <f t="shared" si="184"/>
        <v>0</v>
      </c>
      <c r="S238" s="188">
        <f t="shared" si="184"/>
        <v>0</v>
      </c>
      <c r="T238" s="186">
        <f t="shared" si="184"/>
        <v>0</v>
      </c>
      <c r="U238" s="189">
        <f t="shared" si="184"/>
        <v>0</v>
      </c>
      <c r="V238" s="190">
        <f t="shared" si="184"/>
        <v>0</v>
      </c>
      <c r="W238" s="186">
        <f t="shared" si="184"/>
        <v>0</v>
      </c>
      <c r="X238" s="189">
        <f t="shared" si="184"/>
        <v>0</v>
      </c>
      <c r="Y238" s="190">
        <f t="shared" si="184"/>
        <v>0</v>
      </c>
      <c r="Z238" s="186">
        <f t="shared" si="184"/>
        <v>0</v>
      </c>
      <c r="AA238" s="191">
        <f t="shared" si="184"/>
        <v>0</v>
      </c>
      <c r="AB238" s="191">
        <f t="shared" ref="AB238" si="185">SUM(AB239,AB240,AB243)</f>
        <v>0</v>
      </c>
      <c r="AC238" s="191">
        <f t="shared" si="184"/>
        <v>0</v>
      </c>
      <c r="AD238" s="191">
        <f t="shared" si="184"/>
        <v>0</v>
      </c>
      <c r="AE238" s="191"/>
      <c r="AF238" s="449"/>
      <c r="AG238" s="449"/>
      <c r="AH238" s="191">
        <f t="shared" si="184"/>
        <v>0</v>
      </c>
      <c r="AI238" s="191">
        <f t="shared" si="184"/>
        <v>0</v>
      </c>
      <c r="AJ238" s="191">
        <f t="shared" si="184"/>
        <v>0</v>
      </c>
      <c r="AK238" s="191">
        <f t="shared" si="184"/>
        <v>0</v>
      </c>
      <c r="AL238" s="191">
        <f t="shared" si="169"/>
        <v>0</v>
      </c>
      <c r="AM238" s="291"/>
      <c r="AN238" s="291"/>
      <c r="AO238" s="611"/>
      <c r="AP238" s="611"/>
      <c r="AQ238" s="422">
        <f t="shared" si="161"/>
        <v>0</v>
      </c>
      <c r="AR238" s="1197"/>
    </row>
    <row r="239" spans="1:44" ht="15.75" customHeight="1" outlineLevel="1" x14ac:dyDescent="0.25">
      <c r="A239" s="52" t="s">
        <v>389</v>
      </c>
      <c r="B239" s="117" t="s">
        <v>390</v>
      </c>
      <c r="C239" s="219" t="s">
        <v>24</v>
      </c>
      <c r="D239" s="54"/>
      <c r="E239" s="55"/>
      <c r="F239" s="56"/>
      <c r="G239" s="57"/>
      <c r="H239" s="55"/>
      <c r="I239" s="58"/>
      <c r="J239" s="59"/>
      <c r="K239" s="55"/>
      <c r="L239" s="58"/>
      <c r="M239" s="59"/>
      <c r="N239" s="55"/>
      <c r="O239" s="60"/>
      <c r="P239" s="54"/>
      <c r="Q239" s="55"/>
      <c r="R239" s="56"/>
      <c r="S239" s="57"/>
      <c r="T239" s="55"/>
      <c r="U239" s="58"/>
      <c r="V239" s="59"/>
      <c r="W239" s="55"/>
      <c r="X239" s="58"/>
      <c r="Y239" s="59"/>
      <c r="Z239" s="55"/>
      <c r="AA239" s="60"/>
      <c r="AB239" s="60"/>
      <c r="AC239" s="60">
        <f>SUM(D239:O239)</f>
        <v>0</v>
      </c>
      <c r="AD239" s="60">
        <f>SUM(P239:AA239)</f>
        <v>0</v>
      </c>
      <c r="AE239" s="60"/>
      <c r="AF239" s="448"/>
      <c r="AG239" s="448"/>
      <c r="AH239" s="60"/>
      <c r="AI239" s="60"/>
      <c r="AJ239" s="60"/>
      <c r="AK239" s="60"/>
      <c r="AL239" s="60">
        <f t="shared" si="169"/>
        <v>0</v>
      </c>
      <c r="AM239" s="290"/>
      <c r="AN239" s="290"/>
      <c r="AQ239" s="422">
        <f t="shared" si="161"/>
        <v>0</v>
      </c>
    </row>
    <row r="240" spans="1:44" ht="15.75" customHeight="1" outlineLevel="1" x14ac:dyDescent="0.25">
      <c r="A240" s="52" t="s">
        <v>391</v>
      </c>
      <c r="B240" s="117" t="s">
        <v>392</v>
      </c>
      <c r="C240" s="216" t="s">
        <v>17</v>
      </c>
      <c r="D240" s="185">
        <f t="shared" ref="D240:O240" si="186">SUM(D241:D242)</f>
        <v>0</v>
      </c>
      <c r="E240" s="186">
        <f t="shared" si="186"/>
        <v>0</v>
      </c>
      <c r="F240" s="187">
        <f t="shared" si="186"/>
        <v>0</v>
      </c>
      <c r="G240" s="188">
        <f t="shared" si="186"/>
        <v>0</v>
      </c>
      <c r="H240" s="186">
        <f t="shared" si="186"/>
        <v>0</v>
      </c>
      <c r="I240" s="189">
        <f t="shared" si="186"/>
        <v>0</v>
      </c>
      <c r="J240" s="190">
        <f t="shared" si="186"/>
        <v>0</v>
      </c>
      <c r="K240" s="186">
        <f t="shared" si="186"/>
        <v>0</v>
      </c>
      <c r="L240" s="189">
        <f t="shared" si="186"/>
        <v>0</v>
      </c>
      <c r="M240" s="190">
        <f t="shared" si="186"/>
        <v>0</v>
      </c>
      <c r="N240" s="186">
        <f t="shared" si="186"/>
        <v>0</v>
      </c>
      <c r="O240" s="191">
        <f t="shared" si="186"/>
        <v>0</v>
      </c>
      <c r="P240" s="185">
        <f t="shared" ref="P240:AK240" si="187">SUM(P241:P242)</f>
        <v>0</v>
      </c>
      <c r="Q240" s="186">
        <f t="shared" si="187"/>
        <v>0</v>
      </c>
      <c r="R240" s="187">
        <f t="shared" si="187"/>
        <v>0</v>
      </c>
      <c r="S240" s="188">
        <f t="shared" si="187"/>
        <v>0</v>
      </c>
      <c r="T240" s="186">
        <f t="shared" si="187"/>
        <v>0</v>
      </c>
      <c r="U240" s="189">
        <f t="shared" si="187"/>
        <v>0</v>
      </c>
      <c r="V240" s="190">
        <f t="shared" si="187"/>
        <v>0</v>
      </c>
      <c r="W240" s="186">
        <f t="shared" si="187"/>
        <v>0</v>
      </c>
      <c r="X240" s="189">
        <f t="shared" si="187"/>
        <v>0</v>
      </c>
      <c r="Y240" s="190">
        <f t="shared" si="187"/>
        <v>0</v>
      </c>
      <c r="Z240" s="186">
        <f t="shared" si="187"/>
        <v>0</v>
      </c>
      <c r="AA240" s="191">
        <f t="shared" si="187"/>
        <v>0</v>
      </c>
      <c r="AB240" s="191">
        <f t="shared" ref="AB240" si="188">SUM(AB241:AB242)</f>
        <v>0</v>
      </c>
      <c r="AC240" s="191">
        <f t="shared" si="187"/>
        <v>0</v>
      </c>
      <c r="AD240" s="191">
        <f t="shared" si="187"/>
        <v>0</v>
      </c>
      <c r="AE240" s="191"/>
      <c r="AF240" s="449"/>
      <c r="AG240" s="449"/>
      <c r="AH240" s="191">
        <f t="shared" si="187"/>
        <v>0</v>
      </c>
      <c r="AI240" s="191">
        <f t="shared" si="187"/>
        <v>0</v>
      </c>
      <c r="AJ240" s="191">
        <f t="shared" si="187"/>
        <v>0</v>
      </c>
      <c r="AK240" s="191">
        <f t="shared" si="187"/>
        <v>0</v>
      </c>
      <c r="AL240" s="191">
        <f t="shared" si="169"/>
        <v>0</v>
      </c>
      <c r="AM240" s="291"/>
      <c r="AN240" s="291"/>
      <c r="AQ240" s="422">
        <f t="shared" si="161"/>
        <v>0</v>
      </c>
    </row>
    <row r="241" spans="1:44" ht="15.75" customHeight="1" outlineLevel="1" x14ac:dyDescent="0.25">
      <c r="A241" s="52" t="s">
        <v>393</v>
      </c>
      <c r="B241" s="117" t="s">
        <v>394</v>
      </c>
      <c r="C241" s="219" t="s">
        <v>24</v>
      </c>
      <c r="D241" s="54"/>
      <c r="E241" s="55"/>
      <c r="F241" s="56"/>
      <c r="G241" s="57"/>
      <c r="H241" s="55"/>
      <c r="I241" s="58"/>
      <c r="J241" s="59"/>
      <c r="K241" s="55"/>
      <c r="L241" s="58"/>
      <c r="M241" s="59"/>
      <c r="N241" s="55"/>
      <c r="O241" s="60"/>
      <c r="P241" s="54"/>
      <c r="Q241" s="55"/>
      <c r="R241" s="56"/>
      <c r="S241" s="57"/>
      <c r="T241" s="55"/>
      <c r="U241" s="58"/>
      <c r="V241" s="59"/>
      <c r="W241" s="55"/>
      <c r="X241" s="58"/>
      <c r="Y241" s="59"/>
      <c r="Z241" s="55"/>
      <c r="AA241" s="60"/>
      <c r="AB241" s="60"/>
      <c r="AC241" s="60">
        <f t="shared" ref="AC241:AC260" si="189">SUM(D241:O241)</f>
        <v>0</v>
      </c>
      <c r="AD241" s="60">
        <f t="shared" ref="AD241:AD261" si="190">SUM(P241:AA241)</f>
        <v>0</v>
      </c>
      <c r="AE241" s="60"/>
      <c r="AF241" s="448"/>
      <c r="AG241" s="448"/>
      <c r="AH241" s="60"/>
      <c r="AI241" s="60"/>
      <c r="AJ241" s="60"/>
      <c r="AK241" s="60"/>
      <c r="AL241" s="60">
        <f t="shared" si="169"/>
        <v>0</v>
      </c>
      <c r="AM241" s="290"/>
      <c r="AN241" s="290"/>
      <c r="AQ241" s="422">
        <f t="shared" si="161"/>
        <v>0</v>
      </c>
    </row>
    <row r="242" spans="1:44" ht="15.75" customHeight="1" outlineLevel="1" x14ac:dyDescent="0.25">
      <c r="A242" s="52" t="s">
        <v>395</v>
      </c>
      <c r="B242" s="117" t="s">
        <v>396</v>
      </c>
      <c r="C242" s="219" t="s">
        <v>24</v>
      </c>
      <c r="D242" s="54"/>
      <c r="E242" s="55"/>
      <c r="F242" s="56"/>
      <c r="G242" s="57"/>
      <c r="H242" s="55"/>
      <c r="I242" s="58"/>
      <c r="J242" s="59"/>
      <c r="K242" s="55"/>
      <c r="L242" s="58"/>
      <c r="M242" s="59"/>
      <c r="N242" s="55"/>
      <c r="O242" s="60"/>
      <c r="P242" s="54"/>
      <c r="Q242" s="55"/>
      <c r="R242" s="56"/>
      <c r="S242" s="57"/>
      <c r="T242" s="55"/>
      <c r="U242" s="58"/>
      <c r="V242" s="59"/>
      <c r="W242" s="55"/>
      <c r="X242" s="58"/>
      <c r="Y242" s="59"/>
      <c r="Z242" s="55"/>
      <c r="AA242" s="60"/>
      <c r="AB242" s="60"/>
      <c r="AC242" s="60">
        <f t="shared" si="189"/>
        <v>0</v>
      </c>
      <c r="AD242" s="60">
        <f t="shared" si="190"/>
        <v>0</v>
      </c>
      <c r="AE242" s="60"/>
      <c r="AF242" s="448"/>
      <c r="AG242" s="448"/>
      <c r="AH242" s="60"/>
      <c r="AI242" s="60"/>
      <c r="AJ242" s="60"/>
      <c r="AK242" s="60"/>
      <c r="AL242" s="60">
        <f t="shared" si="169"/>
        <v>0</v>
      </c>
      <c r="AM242" s="290"/>
      <c r="AN242" s="290"/>
      <c r="AQ242" s="422">
        <f t="shared" si="161"/>
        <v>0</v>
      </c>
    </row>
    <row r="243" spans="1:44" ht="15.75" customHeight="1" outlineLevel="1" x14ac:dyDescent="0.25">
      <c r="A243" s="52" t="s">
        <v>397</v>
      </c>
      <c r="B243" s="117" t="s">
        <v>398</v>
      </c>
      <c r="C243" s="219" t="s">
        <v>24</v>
      </c>
      <c r="D243" s="54"/>
      <c r="E243" s="55"/>
      <c r="F243" s="56"/>
      <c r="G243" s="57"/>
      <c r="H243" s="55"/>
      <c r="I243" s="58"/>
      <c r="J243" s="59"/>
      <c r="K243" s="55"/>
      <c r="L243" s="58"/>
      <c r="M243" s="59"/>
      <c r="N243" s="55"/>
      <c r="O243" s="60"/>
      <c r="P243" s="54"/>
      <c r="Q243" s="55"/>
      <c r="R243" s="56"/>
      <c r="S243" s="57"/>
      <c r="T243" s="55"/>
      <c r="U243" s="58"/>
      <c r="V243" s="59"/>
      <c r="W243" s="55"/>
      <c r="X243" s="58"/>
      <c r="Y243" s="59"/>
      <c r="Z243" s="55"/>
      <c r="AA243" s="60"/>
      <c r="AB243" s="60"/>
      <c r="AC243" s="60">
        <f t="shared" si="189"/>
        <v>0</v>
      </c>
      <c r="AD243" s="60">
        <f t="shared" si="190"/>
        <v>0</v>
      </c>
      <c r="AE243" s="60"/>
      <c r="AF243" s="448"/>
      <c r="AG243" s="448"/>
      <c r="AH243" s="60"/>
      <c r="AI243" s="60"/>
      <c r="AJ243" s="60"/>
      <c r="AK243" s="60"/>
      <c r="AL243" s="60">
        <f t="shared" si="169"/>
        <v>0</v>
      </c>
      <c r="AM243" s="290"/>
      <c r="AN243" s="290"/>
      <c r="AQ243" s="422">
        <f t="shared" si="161"/>
        <v>0</v>
      </c>
    </row>
    <row r="244" spans="1:44" ht="15.75" customHeight="1" outlineLevel="1" x14ac:dyDescent="0.25">
      <c r="A244" s="52" t="s">
        <v>399</v>
      </c>
      <c r="B244" s="111" t="s">
        <v>400</v>
      </c>
      <c r="C244" s="219" t="s">
        <v>24</v>
      </c>
      <c r="D244" s="54"/>
      <c r="E244" s="55"/>
      <c r="F244" s="56"/>
      <c r="G244" s="57"/>
      <c r="H244" s="55"/>
      <c r="I244" s="58"/>
      <c r="J244" s="59"/>
      <c r="K244" s="55"/>
      <c r="L244" s="58"/>
      <c r="M244" s="59"/>
      <c r="N244" s="55"/>
      <c r="O244" s="60"/>
      <c r="P244" s="54"/>
      <c r="Q244" s="55"/>
      <c r="R244" s="56"/>
      <c r="S244" s="57"/>
      <c r="T244" s="55"/>
      <c r="U244" s="58"/>
      <c r="V244" s="59"/>
      <c r="W244" s="55"/>
      <c r="X244" s="58"/>
      <c r="Y244" s="59"/>
      <c r="Z244" s="55"/>
      <c r="AA244" s="60"/>
      <c r="AB244" s="60"/>
      <c r="AC244" s="60">
        <f t="shared" si="189"/>
        <v>0</v>
      </c>
      <c r="AD244" s="60">
        <f t="shared" si="190"/>
        <v>0</v>
      </c>
      <c r="AE244" s="60"/>
      <c r="AF244" s="448"/>
      <c r="AG244" s="448"/>
      <c r="AH244" s="60"/>
      <c r="AI244" s="60"/>
      <c r="AJ244" s="60"/>
      <c r="AK244" s="60"/>
      <c r="AL244" s="60">
        <f t="shared" si="169"/>
        <v>0</v>
      </c>
      <c r="AM244" s="290"/>
      <c r="AN244" s="290"/>
      <c r="AQ244" s="422">
        <f t="shared" si="161"/>
        <v>0</v>
      </c>
    </row>
    <row r="245" spans="1:44" ht="15.75" customHeight="1" outlineLevel="1" x14ac:dyDescent="0.25">
      <c r="A245" s="52" t="s">
        <v>401</v>
      </c>
      <c r="B245" s="111" t="s">
        <v>384</v>
      </c>
      <c r="C245" s="219" t="s">
        <v>24</v>
      </c>
      <c r="D245" s="54"/>
      <c r="E245" s="55"/>
      <c r="F245" s="56"/>
      <c r="G245" s="57"/>
      <c r="H245" s="55"/>
      <c r="I245" s="58"/>
      <c r="J245" s="59"/>
      <c r="K245" s="55"/>
      <c r="L245" s="58"/>
      <c r="M245" s="59"/>
      <c r="N245" s="55"/>
      <c r="O245" s="60"/>
      <c r="P245" s="54"/>
      <c r="Q245" s="55"/>
      <c r="R245" s="56"/>
      <c r="S245" s="57"/>
      <c r="T245" s="55"/>
      <c r="U245" s="58"/>
      <c r="V245" s="59"/>
      <c r="W245" s="55"/>
      <c r="X245" s="58"/>
      <c r="Y245" s="59"/>
      <c r="Z245" s="55"/>
      <c r="AA245" s="60"/>
      <c r="AB245" s="60"/>
      <c r="AC245" s="60">
        <f t="shared" si="189"/>
        <v>0</v>
      </c>
      <c r="AD245" s="60">
        <f t="shared" si="190"/>
        <v>0</v>
      </c>
      <c r="AE245" s="60"/>
      <c r="AF245" s="448"/>
      <c r="AG245" s="448"/>
      <c r="AH245" s="60"/>
      <c r="AI245" s="60"/>
      <c r="AJ245" s="60"/>
      <c r="AK245" s="60"/>
      <c r="AL245" s="60">
        <f t="shared" si="169"/>
        <v>0</v>
      </c>
      <c r="AM245" s="290"/>
      <c r="AN245" s="290"/>
      <c r="AQ245" s="422">
        <f t="shared" si="161"/>
        <v>0</v>
      </c>
    </row>
    <row r="246" spans="1:44" ht="15.75" customHeight="1" outlineLevel="1" x14ac:dyDescent="0.25">
      <c r="A246" s="52"/>
      <c r="B246" s="111" t="s">
        <v>402</v>
      </c>
      <c r="C246" s="219" t="s">
        <v>24</v>
      </c>
      <c r="D246" s="54"/>
      <c r="E246" s="55"/>
      <c r="F246" s="56"/>
      <c r="G246" s="57"/>
      <c r="H246" s="55"/>
      <c r="I246" s="58"/>
      <c r="J246" s="59"/>
      <c r="K246" s="55"/>
      <c r="L246" s="58"/>
      <c r="M246" s="59"/>
      <c r="N246" s="55"/>
      <c r="O246" s="60"/>
      <c r="P246" s="54"/>
      <c r="Q246" s="55"/>
      <c r="R246" s="56"/>
      <c r="S246" s="57"/>
      <c r="T246" s="55"/>
      <c r="U246" s="58"/>
      <c r="V246" s="59"/>
      <c r="W246" s="55"/>
      <c r="X246" s="58"/>
      <c r="Y246" s="59"/>
      <c r="Z246" s="55"/>
      <c r="AA246" s="60"/>
      <c r="AB246" s="60"/>
      <c r="AC246" s="60">
        <f t="shared" si="189"/>
        <v>0</v>
      </c>
      <c r="AD246" s="60">
        <f t="shared" si="190"/>
        <v>0</v>
      </c>
      <c r="AE246" s="60"/>
      <c r="AF246" s="448"/>
      <c r="AG246" s="448"/>
      <c r="AH246" s="60"/>
      <c r="AI246" s="60"/>
      <c r="AJ246" s="60"/>
      <c r="AK246" s="60"/>
      <c r="AL246" s="60">
        <f t="shared" si="169"/>
        <v>0</v>
      </c>
      <c r="AM246" s="290"/>
      <c r="AN246" s="290"/>
      <c r="AQ246" s="422">
        <f t="shared" si="161"/>
        <v>0</v>
      </c>
    </row>
    <row r="247" spans="1:44" ht="15.75" customHeight="1" outlineLevel="1" x14ac:dyDescent="0.25">
      <c r="A247" s="44" t="s">
        <v>403</v>
      </c>
      <c r="B247" s="115" t="s">
        <v>404</v>
      </c>
      <c r="C247" s="219" t="s">
        <v>24</v>
      </c>
      <c r="D247" s="62"/>
      <c r="E247" s="63"/>
      <c r="F247" s="64"/>
      <c r="G247" s="65"/>
      <c r="H247" s="63"/>
      <c r="I247" s="66"/>
      <c r="J247" s="67"/>
      <c r="K247" s="63"/>
      <c r="L247" s="66"/>
      <c r="M247" s="67"/>
      <c r="N247" s="63"/>
      <c r="O247" s="68"/>
      <c r="P247" s="62"/>
      <c r="Q247" s="63"/>
      <c r="R247" s="64"/>
      <c r="S247" s="65"/>
      <c r="T247" s="63"/>
      <c r="U247" s="66"/>
      <c r="V247" s="67"/>
      <c r="W247" s="63"/>
      <c r="X247" s="66"/>
      <c r="Y247" s="67"/>
      <c r="Z247" s="63"/>
      <c r="AA247" s="68"/>
      <c r="AB247" s="68"/>
      <c r="AC247" s="68">
        <f t="shared" si="189"/>
        <v>0</v>
      </c>
      <c r="AD247" s="68">
        <f t="shared" si="190"/>
        <v>0</v>
      </c>
      <c r="AE247" s="68"/>
      <c r="AF247" s="450"/>
      <c r="AG247" s="450"/>
      <c r="AH247" s="68"/>
      <c r="AI247" s="68"/>
      <c r="AJ247" s="68"/>
      <c r="AK247" s="68"/>
      <c r="AL247" s="68">
        <f t="shared" si="169"/>
        <v>0</v>
      </c>
      <c r="AM247" s="292"/>
      <c r="AN247" s="292"/>
      <c r="AQ247" s="422">
        <f t="shared" si="161"/>
        <v>0</v>
      </c>
    </row>
    <row r="248" spans="1:44" ht="15.75" customHeight="1" outlineLevel="1" x14ac:dyDescent="0.25">
      <c r="A248" s="44" t="s">
        <v>405</v>
      </c>
      <c r="B248" s="110" t="s">
        <v>406</v>
      </c>
      <c r="C248" s="219" t="s">
        <v>24</v>
      </c>
      <c r="D248" s="62"/>
      <c r="E248" s="63"/>
      <c r="F248" s="64"/>
      <c r="G248" s="65"/>
      <c r="H248" s="63"/>
      <c r="I248" s="66"/>
      <c r="J248" s="67"/>
      <c r="K248" s="63"/>
      <c r="L248" s="66"/>
      <c r="M248" s="67"/>
      <c r="N248" s="63"/>
      <c r="O248" s="68"/>
      <c r="P248" s="62"/>
      <c r="Q248" s="63"/>
      <c r="R248" s="64"/>
      <c r="S248" s="65"/>
      <c r="T248" s="63"/>
      <c r="U248" s="66"/>
      <c r="V248" s="67"/>
      <c r="W248" s="63"/>
      <c r="X248" s="66"/>
      <c r="Y248" s="67"/>
      <c r="Z248" s="63"/>
      <c r="AA248" s="68"/>
      <c r="AB248" s="68"/>
      <c r="AC248" s="68">
        <f t="shared" si="189"/>
        <v>0</v>
      </c>
      <c r="AD248" s="68">
        <f t="shared" si="190"/>
        <v>0</v>
      </c>
      <c r="AE248" s="68"/>
      <c r="AF248" s="450"/>
      <c r="AG248" s="450"/>
      <c r="AH248" s="68"/>
      <c r="AI248" s="68"/>
      <c r="AJ248" s="68"/>
      <c r="AK248" s="68"/>
      <c r="AL248" s="68">
        <f t="shared" si="169"/>
        <v>0</v>
      </c>
      <c r="AM248" s="292"/>
      <c r="AN248" s="292"/>
      <c r="AQ248" s="422">
        <f t="shared" si="161"/>
        <v>0</v>
      </c>
    </row>
    <row r="249" spans="1:44" ht="15.75" customHeight="1" outlineLevel="1" x14ac:dyDescent="0.25">
      <c r="A249" s="44" t="s">
        <v>407</v>
      </c>
      <c r="B249" s="115" t="s">
        <v>408</v>
      </c>
      <c r="C249" s="219" t="s">
        <v>24</v>
      </c>
      <c r="D249" s="62"/>
      <c r="E249" s="63"/>
      <c r="F249" s="64"/>
      <c r="G249" s="65"/>
      <c r="H249" s="63"/>
      <c r="I249" s="66"/>
      <c r="J249" s="67"/>
      <c r="K249" s="63"/>
      <c r="L249" s="66"/>
      <c r="M249" s="67"/>
      <c r="N249" s="63"/>
      <c r="O249" s="68"/>
      <c r="P249" s="62"/>
      <c r="Q249" s="63"/>
      <c r="R249" s="64"/>
      <c r="S249" s="65"/>
      <c r="T249" s="63"/>
      <c r="U249" s="66"/>
      <c r="V249" s="67"/>
      <c r="W249" s="63"/>
      <c r="X249" s="66"/>
      <c r="Y249" s="67"/>
      <c r="Z249" s="63"/>
      <c r="AA249" s="68"/>
      <c r="AB249" s="68"/>
      <c r="AC249" s="68">
        <f t="shared" si="189"/>
        <v>0</v>
      </c>
      <c r="AD249" s="68">
        <f t="shared" si="190"/>
        <v>0</v>
      </c>
      <c r="AE249" s="68"/>
      <c r="AF249" s="450"/>
      <c r="AG249" s="450"/>
      <c r="AH249" s="68"/>
      <c r="AI249" s="68"/>
      <c r="AJ249" s="68"/>
      <c r="AK249" s="68"/>
      <c r="AL249" s="68">
        <f t="shared" si="169"/>
        <v>0</v>
      </c>
      <c r="AM249" s="292"/>
      <c r="AN249" s="292"/>
      <c r="AQ249" s="422">
        <f t="shared" si="161"/>
        <v>0</v>
      </c>
    </row>
    <row r="250" spans="1:44" ht="28.5" customHeight="1" outlineLevel="1" x14ac:dyDescent="0.25">
      <c r="A250" s="44" t="s">
        <v>409</v>
      </c>
      <c r="B250" s="115" t="s">
        <v>410</v>
      </c>
      <c r="C250" s="219" t="s">
        <v>24</v>
      </c>
      <c r="D250" s="62"/>
      <c r="E250" s="63"/>
      <c r="F250" s="64"/>
      <c r="G250" s="65"/>
      <c r="H250" s="63"/>
      <c r="I250" s="66"/>
      <c r="J250" s="67"/>
      <c r="K250" s="63"/>
      <c r="L250" s="66"/>
      <c r="M250" s="67"/>
      <c r="N250" s="63"/>
      <c r="O250" s="68"/>
      <c r="P250" s="62"/>
      <c r="Q250" s="63"/>
      <c r="R250" s="64"/>
      <c r="S250" s="65"/>
      <c r="T250" s="63"/>
      <c r="U250" s="66"/>
      <c r="V250" s="67"/>
      <c r="W250" s="63"/>
      <c r="X250" s="66"/>
      <c r="Y250" s="67"/>
      <c r="Z250" s="63"/>
      <c r="AA250" s="68"/>
      <c r="AB250" s="68"/>
      <c r="AC250" s="68">
        <f t="shared" si="189"/>
        <v>0</v>
      </c>
      <c r="AD250" s="68">
        <f t="shared" si="190"/>
        <v>0</v>
      </c>
      <c r="AE250" s="68"/>
      <c r="AF250" s="450"/>
      <c r="AG250" s="450"/>
      <c r="AH250" s="68"/>
      <c r="AI250" s="68"/>
      <c r="AJ250" s="68"/>
      <c r="AK250" s="68"/>
      <c r="AL250" s="68">
        <f t="shared" si="169"/>
        <v>0</v>
      </c>
      <c r="AM250" s="292"/>
      <c r="AN250" s="292"/>
      <c r="AQ250" s="422">
        <f t="shared" si="161"/>
        <v>0</v>
      </c>
    </row>
    <row r="251" spans="1:44" s="163" customFormat="1" ht="15.75" customHeight="1" outlineLevel="1" x14ac:dyDescent="0.25">
      <c r="A251" s="69" t="s">
        <v>411</v>
      </c>
      <c r="B251" s="109" t="s">
        <v>412</v>
      </c>
      <c r="C251" s="406" t="s">
        <v>24</v>
      </c>
      <c r="D251" s="71"/>
      <c r="E251" s="72"/>
      <c r="F251" s="73"/>
      <c r="G251" s="74"/>
      <c r="H251" s="72"/>
      <c r="I251" s="75"/>
      <c r="J251" s="76"/>
      <c r="K251" s="72"/>
      <c r="L251" s="75"/>
      <c r="M251" s="76"/>
      <c r="N251" s="72"/>
      <c r="O251" s="77"/>
      <c r="P251" s="71"/>
      <c r="Q251" s="72"/>
      <c r="R251" s="73"/>
      <c r="S251" s="74"/>
      <c r="T251" s="72"/>
      <c r="U251" s="75"/>
      <c r="V251" s="76"/>
      <c r="W251" s="72"/>
      <c r="X251" s="75"/>
      <c r="Y251" s="76"/>
      <c r="Z251" s="72"/>
      <c r="AA251" s="77"/>
      <c r="AB251" s="77"/>
      <c r="AC251" s="77">
        <f t="shared" si="189"/>
        <v>0</v>
      </c>
      <c r="AD251" s="77">
        <f t="shared" si="190"/>
        <v>0</v>
      </c>
      <c r="AE251" s="77"/>
      <c r="AF251" s="451"/>
      <c r="AG251" s="451"/>
      <c r="AH251" s="77"/>
      <c r="AI251" s="77"/>
      <c r="AJ251" s="77"/>
      <c r="AK251" s="77"/>
      <c r="AL251" s="77">
        <f t="shared" si="169"/>
        <v>0</v>
      </c>
      <c r="AM251" s="293"/>
      <c r="AN251" s="293"/>
      <c r="AO251" s="610"/>
      <c r="AP251" s="610"/>
      <c r="AQ251" s="422">
        <f t="shared" si="161"/>
        <v>0</v>
      </c>
      <c r="AR251" s="1195"/>
    </row>
    <row r="252" spans="1:44" ht="15.75" customHeight="1" outlineLevel="1" x14ac:dyDescent="0.25">
      <c r="A252" s="44"/>
      <c r="B252" s="110" t="s">
        <v>413</v>
      </c>
      <c r="C252" s="219" t="s">
        <v>24</v>
      </c>
      <c r="D252" s="62"/>
      <c r="E252" s="63"/>
      <c r="F252" s="64"/>
      <c r="G252" s="65"/>
      <c r="H252" s="63"/>
      <c r="I252" s="66"/>
      <c r="J252" s="67"/>
      <c r="K252" s="63"/>
      <c r="L252" s="66"/>
      <c r="M252" s="67"/>
      <c r="N252" s="63"/>
      <c r="O252" s="68"/>
      <c r="P252" s="62"/>
      <c r="Q252" s="63"/>
      <c r="R252" s="64"/>
      <c r="S252" s="65"/>
      <c r="T252" s="63"/>
      <c r="U252" s="66"/>
      <c r="V252" s="67"/>
      <c r="W252" s="63"/>
      <c r="X252" s="66"/>
      <c r="Y252" s="67"/>
      <c r="Z252" s="63"/>
      <c r="AA252" s="68"/>
      <c r="AB252" s="68"/>
      <c r="AC252" s="68">
        <f t="shared" si="189"/>
        <v>0</v>
      </c>
      <c r="AD252" s="68">
        <f t="shared" si="190"/>
        <v>0</v>
      </c>
      <c r="AE252" s="68"/>
      <c r="AF252" s="450"/>
      <c r="AG252" s="450"/>
      <c r="AH252" s="68"/>
      <c r="AI252" s="68"/>
      <c r="AJ252" s="68"/>
      <c r="AK252" s="68"/>
      <c r="AL252" s="68">
        <f t="shared" si="169"/>
        <v>0</v>
      </c>
      <c r="AM252" s="292"/>
      <c r="AN252" s="292"/>
      <c r="AQ252" s="422">
        <f t="shared" si="161"/>
        <v>0</v>
      </c>
    </row>
    <row r="253" spans="1:44" ht="15.75" customHeight="1" outlineLevel="1" x14ac:dyDescent="0.25">
      <c r="A253" s="44"/>
      <c r="B253" s="110" t="s">
        <v>414</v>
      </c>
      <c r="C253" s="219" t="s">
        <v>24</v>
      </c>
      <c r="D253" s="62"/>
      <c r="E253" s="63"/>
      <c r="F253" s="64"/>
      <c r="G253" s="65"/>
      <c r="H253" s="63"/>
      <c r="I253" s="66"/>
      <c r="J253" s="67"/>
      <c r="K253" s="63"/>
      <c r="L253" s="66"/>
      <c r="M253" s="67"/>
      <c r="N253" s="63"/>
      <c r="O253" s="68"/>
      <c r="P253" s="62"/>
      <c r="Q253" s="63"/>
      <c r="R253" s="64"/>
      <c r="S253" s="65"/>
      <c r="T253" s="63"/>
      <c r="U253" s="66"/>
      <c r="V253" s="67"/>
      <c r="W253" s="63"/>
      <c r="X253" s="66"/>
      <c r="Y253" s="67"/>
      <c r="Z253" s="63"/>
      <c r="AA253" s="68"/>
      <c r="AB253" s="68"/>
      <c r="AC253" s="68">
        <f t="shared" si="189"/>
        <v>0</v>
      </c>
      <c r="AD253" s="68">
        <f t="shared" si="190"/>
        <v>0</v>
      </c>
      <c r="AE253" s="68"/>
      <c r="AF253" s="450"/>
      <c r="AG253" s="450"/>
      <c r="AH253" s="68"/>
      <c r="AI253" s="68"/>
      <c r="AJ253" s="68"/>
      <c r="AK253" s="68"/>
      <c r="AL253" s="68">
        <f t="shared" si="169"/>
        <v>0</v>
      </c>
      <c r="AM253" s="292"/>
      <c r="AN253" s="292"/>
      <c r="AQ253" s="422">
        <f t="shared" si="161"/>
        <v>0</v>
      </c>
    </row>
    <row r="254" spans="1:44" ht="42.6" customHeight="1" outlineLevel="1" x14ac:dyDescent="0.25">
      <c r="A254" s="44" t="s">
        <v>415</v>
      </c>
      <c r="B254" s="110" t="s">
        <v>416</v>
      </c>
      <c r="C254" s="219" t="s">
        <v>24</v>
      </c>
      <c r="D254" s="62">
        <v>279501</v>
      </c>
      <c r="E254" s="63">
        <v>278364</v>
      </c>
      <c r="F254" s="64">
        <v>282162</v>
      </c>
      <c r="G254" s="65">
        <v>320714</v>
      </c>
      <c r="H254" s="63">
        <v>322130</v>
      </c>
      <c r="I254" s="66">
        <v>322906</v>
      </c>
      <c r="J254" s="67">
        <v>322530</v>
      </c>
      <c r="K254" s="63">
        <v>322130</v>
      </c>
      <c r="L254" s="66">
        <v>322130</v>
      </c>
      <c r="M254" s="67">
        <v>322130</v>
      </c>
      <c r="N254" s="63">
        <v>322130</v>
      </c>
      <c r="O254" s="68">
        <v>322130</v>
      </c>
      <c r="P254" s="62">
        <v>336770</v>
      </c>
      <c r="Q254" s="63">
        <v>336770</v>
      </c>
      <c r="R254" s="64">
        <v>336770</v>
      </c>
      <c r="S254" s="65">
        <v>336770</v>
      </c>
      <c r="T254" s="63">
        <v>336770</v>
      </c>
      <c r="U254" s="66">
        <v>336770</v>
      </c>
      <c r="V254" s="67">
        <v>336770</v>
      </c>
      <c r="W254" s="63">
        <v>336770</v>
      </c>
      <c r="X254" s="66">
        <v>336771</v>
      </c>
      <c r="Y254" s="67">
        <v>428045</v>
      </c>
      <c r="Z254" s="63">
        <v>428045</v>
      </c>
      <c r="AA254" s="68">
        <v>428046</v>
      </c>
      <c r="AB254" s="68">
        <v>3231996</v>
      </c>
      <c r="AC254" s="473">
        <f t="shared" si="189"/>
        <v>3738957</v>
      </c>
      <c r="AD254" s="473">
        <f t="shared" si="190"/>
        <v>4315067</v>
      </c>
      <c r="AE254" s="473">
        <f>AD254</f>
        <v>4315067</v>
      </c>
      <c r="AF254" s="464">
        <f t="shared" si="160"/>
        <v>1.15408307717901</v>
      </c>
      <c r="AG254" s="464">
        <f t="shared" si="168"/>
        <v>1.15408307717901</v>
      </c>
      <c r="AH254" s="60">
        <f>'Расчет по амортизации (для АО)'!AH6</f>
        <v>5516083.4208332859</v>
      </c>
      <c r="AI254" s="60">
        <f>'Расчет по амортизации (для АО)'!AI6</f>
        <v>5516083.4208332859</v>
      </c>
      <c r="AJ254" s="60">
        <f>'Расчет по амортизации (для АО)'!AJ6</f>
        <v>5516083.4208332859</v>
      </c>
      <c r="AK254" s="60">
        <f>'Расчет по амортизации (для АО)'!AK6</f>
        <v>5516083.4208332859</v>
      </c>
      <c r="AL254" s="60">
        <f t="shared" si="169"/>
        <v>576110</v>
      </c>
      <c r="AM254" s="292"/>
      <c r="AN254" s="292"/>
      <c r="AO254" s="609" t="s">
        <v>4891</v>
      </c>
      <c r="AQ254" s="422">
        <f t="shared" si="161"/>
        <v>0</v>
      </c>
    </row>
    <row r="255" spans="1:44" ht="15.75" customHeight="1" outlineLevel="1" x14ac:dyDescent="0.25">
      <c r="A255" s="44"/>
      <c r="B255" s="111" t="s">
        <v>417</v>
      </c>
      <c r="C255" s="219" t="s">
        <v>24</v>
      </c>
      <c r="D255" s="62"/>
      <c r="E255" s="63"/>
      <c r="F255" s="64"/>
      <c r="G255" s="65"/>
      <c r="H255" s="63"/>
      <c r="I255" s="66"/>
      <c r="J255" s="67"/>
      <c r="K255" s="63"/>
      <c r="L255" s="66"/>
      <c r="M255" s="67"/>
      <c r="N255" s="63"/>
      <c r="O255" s="68"/>
      <c r="P255" s="62"/>
      <c r="Q255" s="63"/>
      <c r="R255" s="64"/>
      <c r="S255" s="65"/>
      <c r="T255" s="63"/>
      <c r="U255" s="66"/>
      <c r="V255" s="67"/>
      <c r="W255" s="63"/>
      <c r="X255" s="66"/>
      <c r="Y255" s="67"/>
      <c r="Z255" s="63"/>
      <c r="AA255" s="68"/>
      <c r="AB255" s="68"/>
      <c r="AC255" s="68">
        <f t="shared" si="189"/>
        <v>0</v>
      </c>
      <c r="AD255" s="68">
        <f t="shared" si="190"/>
        <v>0</v>
      </c>
      <c r="AE255" s="68"/>
      <c r="AF255" s="450"/>
      <c r="AG255" s="450"/>
      <c r="AH255" s="68"/>
      <c r="AI255" s="68"/>
      <c r="AJ255" s="68"/>
      <c r="AK255" s="68"/>
      <c r="AL255" s="68">
        <f t="shared" si="169"/>
        <v>0</v>
      </c>
      <c r="AM255" s="292"/>
      <c r="AN255" s="292"/>
      <c r="AQ255" s="422">
        <f t="shared" si="161"/>
        <v>0</v>
      </c>
    </row>
    <row r="256" spans="1:44" ht="28.5" customHeight="1" outlineLevel="1" x14ac:dyDescent="0.25">
      <c r="A256" s="69" t="s">
        <v>418</v>
      </c>
      <c r="B256" s="109" t="s">
        <v>419</v>
      </c>
      <c r="C256" s="216" t="s">
        <v>17</v>
      </c>
      <c r="D256" s="178">
        <f>SUM(D257:D260)</f>
        <v>12721</v>
      </c>
      <c r="E256" s="179">
        <f t="shared" ref="E256:AC256" si="191">SUM(E257:E260)</f>
        <v>12782</v>
      </c>
      <c r="F256" s="180">
        <f t="shared" si="191"/>
        <v>12205</v>
      </c>
      <c r="G256" s="181">
        <f t="shared" si="191"/>
        <v>11897</v>
      </c>
      <c r="H256" s="179">
        <f t="shared" si="191"/>
        <v>11897</v>
      </c>
      <c r="I256" s="182">
        <f t="shared" si="191"/>
        <v>13472</v>
      </c>
      <c r="J256" s="183">
        <f t="shared" si="191"/>
        <v>13151</v>
      </c>
      <c r="K256" s="179">
        <f t="shared" si="191"/>
        <v>14035.625</v>
      </c>
      <c r="L256" s="182">
        <f t="shared" si="191"/>
        <v>14034.625</v>
      </c>
      <c r="M256" s="183">
        <f t="shared" si="191"/>
        <v>15362.625</v>
      </c>
      <c r="N256" s="179">
        <f t="shared" si="191"/>
        <v>16358.625</v>
      </c>
      <c r="O256" s="184">
        <f t="shared" si="191"/>
        <v>16321.625</v>
      </c>
      <c r="P256" s="178">
        <f t="shared" si="191"/>
        <v>15553</v>
      </c>
      <c r="Q256" s="179">
        <f t="shared" si="191"/>
        <v>15554</v>
      </c>
      <c r="R256" s="180">
        <f t="shared" si="191"/>
        <v>15554</v>
      </c>
      <c r="S256" s="181">
        <f t="shared" si="191"/>
        <v>15555</v>
      </c>
      <c r="T256" s="179">
        <f t="shared" si="191"/>
        <v>15555</v>
      </c>
      <c r="U256" s="182">
        <f t="shared" si="191"/>
        <v>15556</v>
      </c>
      <c r="V256" s="183">
        <f t="shared" si="191"/>
        <v>15556</v>
      </c>
      <c r="W256" s="179">
        <f t="shared" si="191"/>
        <v>15559</v>
      </c>
      <c r="X256" s="182">
        <f t="shared" si="191"/>
        <v>15557</v>
      </c>
      <c r="Y256" s="183">
        <f t="shared" si="191"/>
        <v>15559</v>
      </c>
      <c r="Z256" s="179">
        <f t="shared" si="191"/>
        <v>15555</v>
      </c>
      <c r="AA256" s="184">
        <f t="shared" si="191"/>
        <v>15557</v>
      </c>
      <c r="AB256" s="184">
        <f t="shared" si="191"/>
        <v>133783</v>
      </c>
      <c r="AC256" s="184">
        <f t="shared" si="191"/>
        <v>164238.125</v>
      </c>
      <c r="AD256" s="184">
        <f t="shared" si="190"/>
        <v>186670</v>
      </c>
      <c r="AE256" s="184">
        <f>AD256</f>
        <v>186670</v>
      </c>
      <c r="AF256" s="463">
        <f t="shared" si="160"/>
        <v>1.1365814118981206</v>
      </c>
      <c r="AG256" s="463">
        <f t="shared" si="168"/>
        <v>1.1365814118981206</v>
      </c>
      <c r="AH256" s="184">
        <f t="shared" ref="AH256" si="192">SUM(AH257:AH260)</f>
        <v>191769.60000000001</v>
      </c>
      <c r="AI256" s="184">
        <f t="shared" ref="AI256" si="193">SUM(AI257:AI260)</f>
        <v>197124.18</v>
      </c>
      <c r="AJ256" s="184">
        <f t="shared" ref="AJ256" si="194">SUM(AJ257:AJ260)</f>
        <v>202746.489</v>
      </c>
      <c r="AK256" s="184">
        <f t="shared" ref="AK256" si="195">SUM(AK257:AK260)</f>
        <v>208649.91345000002</v>
      </c>
      <c r="AL256" s="184">
        <f t="shared" si="169"/>
        <v>22431.875</v>
      </c>
      <c r="AM256" s="292"/>
      <c r="AN256" s="292"/>
      <c r="AO256" s="609" t="s">
        <v>4892</v>
      </c>
      <c r="AQ256" s="422">
        <f t="shared" si="161"/>
        <v>0</v>
      </c>
    </row>
    <row r="257" spans="1:44" outlineLevel="1" x14ac:dyDescent="0.25">
      <c r="A257" s="44"/>
      <c r="B257" s="112" t="s">
        <v>420</v>
      </c>
      <c r="C257" s="219" t="s">
        <v>24</v>
      </c>
      <c r="D257" s="62">
        <v>3198</v>
      </c>
      <c r="E257" s="63">
        <v>3143</v>
      </c>
      <c r="F257" s="64">
        <v>3121</v>
      </c>
      <c r="G257" s="65">
        <v>3096</v>
      </c>
      <c r="H257" s="63">
        <v>3072</v>
      </c>
      <c r="I257" s="66">
        <v>1849</v>
      </c>
      <c r="J257" s="67">
        <v>3315</v>
      </c>
      <c r="K257" s="63">
        <v>3314.625</v>
      </c>
      <c r="L257" s="66">
        <v>3314.625</v>
      </c>
      <c r="M257" s="67">
        <v>3314.625</v>
      </c>
      <c r="N257" s="63">
        <v>3314.625</v>
      </c>
      <c r="O257" s="68">
        <v>3314.625</v>
      </c>
      <c r="P257" s="62">
        <v>4665</v>
      </c>
      <c r="Q257" s="63">
        <v>4666</v>
      </c>
      <c r="R257" s="64">
        <v>4665</v>
      </c>
      <c r="S257" s="65">
        <v>4666</v>
      </c>
      <c r="T257" s="63">
        <v>4665</v>
      </c>
      <c r="U257" s="66">
        <v>4666</v>
      </c>
      <c r="V257" s="67">
        <v>4665</v>
      </c>
      <c r="W257" s="63">
        <v>4666</v>
      </c>
      <c r="X257" s="66">
        <v>4665</v>
      </c>
      <c r="Y257" s="67">
        <v>4666</v>
      </c>
      <c r="Z257" s="63">
        <v>4665</v>
      </c>
      <c r="AA257" s="68">
        <v>4666</v>
      </c>
      <c r="AB257" s="68">
        <v>21120</v>
      </c>
      <c r="AC257" s="68">
        <f t="shared" si="189"/>
        <v>37367.125</v>
      </c>
      <c r="AD257" s="68">
        <f t="shared" si="190"/>
        <v>55986</v>
      </c>
      <c r="AE257" s="68">
        <f>AD257</f>
        <v>55986</v>
      </c>
      <c r="AF257" s="464">
        <f t="shared" si="160"/>
        <v>1.4982688660152474</v>
      </c>
      <c r="AG257" s="464">
        <f t="shared" si="168"/>
        <v>1.4982688660152474</v>
      </c>
      <c r="AH257" s="68">
        <f>AD257</f>
        <v>55986</v>
      </c>
      <c r="AI257" s="68">
        <f t="shared" ref="AI257:AK258" si="196">AH257</f>
        <v>55986</v>
      </c>
      <c r="AJ257" s="68">
        <f t="shared" si="196"/>
        <v>55986</v>
      </c>
      <c r="AK257" s="68">
        <f t="shared" si="196"/>
        <v>55986</v>
      </c>
      <c r="AL257" s="68">
        <f t="shared" si="169"/>
        <v>18618.875</v>
      </c>
      <c r="AM257" s="292"/>
      <c r="AN257" s="292"/>
      <c r="AO257" s="609" t="s">
        <v>4892</v>
      </c>
      <c r="AQ257" s="422">
        <f t="shared" si="161"/>
        <v>0</v>
      </c>
    </row>
    <row r="258" spans="1:44" outlineLevel="1" x14ac:dyDescent="0.25">
      <c r="A258" s="44"/>
      <c r="B258" s="112" t="s">
        <v>421</v>
      </c>
      <c r="C258" s="219" t="s">
        <v>24</v>
      </c>
      <c r="D258" s="62">
        <v>2306</v>
      </c>
      <c r="E258" s="63">
        <v>2306</v>
      </c>
      <c r="F258" s="64">
        <v>2306</v>
      </c>
      <c r="G258" s="65">
        <v>2343</v>
      </c>
      <c r="H258" s="63">
        <v>2377</v>
      </c>
      <c r="I258" s="66">
        <v>2439</v>
      </c>
      <c r="J258" s="67">
        <v>2440</v>
      </c>
      <c r="K258" s="63">
        <v>2616</v>
      </c>
      <c r="L258" s="66">
        <v>2615</v>
      </c>
      <c r="M258" s="67">
        <v>2616</v>
      </c>
      <c r="N258" s="63">
        <v>2510</v>
      </c>
      <c r="O258" s="68">
        <v>2737</v>
      </c>
      <c r="P258" s="62">
        <v>2391</v>
      </c>
      <c r="Q258" s="63">
        <v>2391</v>
      </c>
      <c r="R258" s="64">
        <v>2391</v>
      </c>
      <c r="S258" s="65">
        <v>2391</v>
      </c>
      <c r="T258" s="63">
        <v>2391</v>
      </c>
      <c r="U258" s="66">
        <v>2391</v>
      </c>
      <c r="V258" s="67">
        <v>2391</v>
      </c>
      <c r="W258" s="63">
        <v>2391</v>
      </c>
      <c r="X258" s="66">
        <v>2391</v>
      </c>
      <c r="Y258" s="67">
        <v>2391</v>
      </c>
      <c r="Z258" s="63">
        <v>2391</v>
      </c>
      <c r="AA258" s="68">
        <v>2391</v>
      </c>
      <c r="AB258" s="68">
        <v>19900</v>
      </c>
      <c r="AC258" s="68">
        <f t="shared" si="189"/>
        <v>29611</v>
      </c>
      <c r="AD258" s="68">
        <f t="shared" si="190"/>
        <v>28692</v>
      </c>
      <c r="AE258" s="68">
        <f>AD258</f>
        <v>28692</v>
      </c>
      <c r="AF258" s="450">
        <f t="shared" si="160"/>
        <v>0.96896423626355066</v>
      </c>
      <c r="AG258" s="450">
        <f t="shared" si="168"/>
        <v>0.96896423626355066</v>
      </c>
      <c r="AH258" s="68">
        <f>AD258</f>
        <v>28692</v>
      </c>
      <c r="AI258" s="68">
        <f t="shared" si="196"/>
        <v>28692</v>
      </c>
      <c r="AJ258" s="68">
        <f t="shared" si="196"/>
        <v>28692</v>
      </c>
      <c r="AK258" s="68">
        <f t="shared" si="196"/>
        <v>28692</v>
      </c>
      <c r="AL258" s="68">
        <f t="shared" si="169"/>
        <v>-919</v>
      </c>
      <c r="AM258" s="292"/>
      <c r="AN258" s="292"/>
      <c r="AQ258" s="422">
        <f t="shared" si="161"/>
        <v>0</v>
      </c>
    </row>
    <row r="259" spans="1:44" outlineLevel="1" x14ac:dyDescent="0.25">
      <c r="A259" s="44"/>
      <c r="B259" s="112" t="s">
        <v>422</v>
      </c>
      <c r="C259" s="219" t="s">
        <v>24</v>
      </c>
      <c r="D259" s="62">
        <v>7217</v>
      </c>
      <c r="E259" s="63">
        <v>7333</v>
      </c>
      <c r="F259" s="64">
        <v>6778</v>
      </c>
      <c r="G259" s="65">
        <v>6458</v>
      </c>
      <c r="H259" s="63">
        <v>6448</v>
      </c>
      <c r="I259" s="66">
        <v>9184</v>
      </c>
      <c r="J259" s="67">
        <v>7396</v>
      </c>
      <c r="K259" s="63">
        <v>8105</v>
      </c>
      <c r="L259" s="66">
        <v>8105</v>
      </c>
      <c r="M259" s="67">
        <v>9432</v>
      </c>
      <c r="N259" s="63">
        <v>10534</v>
      </c>
      <c r="O259" s="68">
        <v>10270</v>
      </c>
      <c r="P259" s="62">
        <v>8497</v>
      </c>
      <c r="Q259" s="63">
        <v>8497</v>
      </c>
      <c r="R259" s="64">
        <v>8498</v>
      </c>
      <c r="S259" s="65">
        <v>8498</v>
      </c>
      <c r="T259" s="63">
        <v>8499</v>
      </c>
      <c r="U259" s="66">
        <v>8499</v>
      </c>
      <c r="V259" s="67">
        <v>8500</v>
      </c>
      <c r="W259" s="63">
        <v>8502</v>
      </c>
      <c r="X259" s="66">
        <v>8501</v>
      </c>
      <c r="Y259" s="67">
        <v>8502</v>
      </c>
      <c r="Z259" s="63">
        <v>8499</v>
      </c>
      <c r="AA259" s="68">
        <v>8500</v>
      </c>
      <c r="AB259" s="68">
        <v>92763</v>
      </c>
      <c r="AC259" s="68">
        <f t="shared" si="189"/>
        <v>97260</v>
      </c>
      <c r="AD259" s="68">
        <f t="shared" si="190"/>
        <v>101992</v>
      </c>
      <c r="AE259" s="68">
        <f>AD259</f>
        <v>101992</v>
      </c>
      <c r="AF259" s="450">
        <f t="shared" si="160"/>
        <v>1.0486530947974502</v>
      </c>
      <c r="AG259" s="450">
        <f t="shared" si="168"/>
        <v>1.0486530947974502</v>
      </c>
      <c r="AH259" s="60">
        <f>AD259*1.05</f>
        <v>107091.6</v>
      </c>
      <c r="AI259" s="60">
        <f>AH259*1.05</f>
        <v>112446.18000000001</v>
      </c>
      <c r="AJ259" s="60">
        <f t="shared" ref="AJ259:AK259" si="197">AI259*1.05</f>
        <v>118068.48900000002</v>
      </c>
      <c r="AK259" s="60">
        <f t="shared" si="197"/>
        <v>123971.91345000002</v>
      </c>
      <c r="AL259" s="60">
        <f t="shared" si="169"/>
        <v>4732</v>
      </c>
      <c r="AM259" s="292"/>
      <c r="AN259" s="292"/>
      <c r="AQ259" s="422">
        <f t="shared" si="161"/>
        <v>0</v>
      </c>
    </row>
    <row r="260" spans="1:44" ht="16.2" outlineLevel="1" thickBot="1" x14ac:dyDescent="0.3">
      <c r="A260" s="44"/>
      <c r="B260" s="112" t="s">
        <v>423</v>
      </c>
      <c r="C260" s="219" t="s">
        <v>24</v>
      </c>
      <c r="D260" s="62"/>
      <c r="E260" s="63"/>
      <c r="F260" s="64"/>
      <c r="G260" s="65"/>
      <c r="H260" s="63"/>
      <c r="I260" s="66"/>
      <c r="J260" s="67"/>
      <c r="K260" s="63"/>
      <c r="L260" s="66"/>
      <c r="M260" s="67"/>
      <c r="N260" s="63"/>
      <c r="O260" s="68"/>
      <c r="P260" s="62"/>
      <c r="Q260" s="63"/>
      <c r="R260" s="64"/>
      <c r="S260" s="65"/>
      <c r="T260" s="63"/>
      <c r="U260" s="66"/>
      <c r="V260" s="67"/>
      <c r="W260" s="63"/>
      <c r="X260" s="66"/>
      <c r="Y260" s="67"/>
      <c r="Z260" s="63"/>
      <c r="AA260" s="68"/>
      <c r="AB260" s="68"/>
      <c r="AC260" s="68">
        <f t="shared" si="189"/>
        <v>0</v>
      </c>
      <c r="AD260" s="68">
        <f t="shared" si="190"/>
        <v>0</v>
      </c>
      <c r="AE260" s="68"/>
      <c r="AF260" s="450"/>
      <c r="AG260" s="450"/>
      <c r="AH260" s="68"/>
      <c r="AI260" s="68"/>
      <c r="AJ260" s="68"/>
      <c r="AK260" s="68"/>
      <c r="AL260" s="68">
        <f t="shared" si="169"/>
        <v>0</v>
      </c>
      <c r="AM260" s="292"/>
      <c r="AN260" s="292"/>
      <c r="AQ260" s="422">
        <f t="shared" si="161"/>
        <v>0</v>
      </c>
    </row>
    <row r="261" spans="1:44" s="163" customFormat="1" ht="16.5" customHeight="1" outlineLevel="1" thickBot="1" x14ac:dyDescent="0.3">
      <c r="A261" s="69" t="s">
        <v>424</v>
      </c>
      <c r="B261" s="109" t="s">
        <v>425</v>
      </c>
      <c r="C261" s="379" t="s">
        <v>17</v>
      </c>
      <c r="D261" s="71">
        <f>ПНР!D$12</f>
        <v>9191</v>
      </c>
      <c r="E261" s="72">
        <f>ПНР!E$12</f>
        <v>7334</v>
      </c>
      <c r="F261" s="73">
        <f>ПНР!F$12</f>
        <v>16343</v>
      </c>
      <c r="G261" s="74">
        <f>ПНР!G$12</f>
        <v>14415</v>
      </c>
      <c r="H261" s="72">
        <f>ПНР!H$12</f>
        <v>20520</v>
      </c>
      <c r="I261" s="75">
        <f>ПНР!I$12</f>
        <v>50394</v>
      </c>
      <c r="J261" s="76">
        <f>ПНР!J$12</f>
        <v>35307</v>
      </c>
      <c r="K261" s="72">
        <f>ПНР!K$12</f>
        <v>88844</v>
      </c>
      <c r="L261" s="75">
        <f>ПНР!L$12</f>
        <v>51341</v>
      </c>
      <c r="M261" s="76">
        <f>ПНР!M$12</f>
        <v>42719</v>
      </c>
      <c r="N261" s="72">
        <f>ПНР!N$12</f>
        <v>43785</v>
      </c>
      <c r="O261" s="77">
        <f>ПНР!O$12</f>
        <v>167957</v>
      </c>
      <c r="P261" s="71">
        <f>ПНР!P$12</f>
        <v>10118</v>
      </c>
      <c r="Q261" s="72">
        <f>ПНР!Q$12</f>
        <v>15137</v>
      </c>
      <c r="R261" s="73">
        <f>ПНР!R$12</f>
        <v>17869.199999999997</v>
      </c>
      <c r="S261" s="74">
        <f>ПНР!S$12</f>
        <v>19524.2</v>
      </c>
      <c r="T261" s="72">
        <f>ПНР!T$12</f>
        <v>30237.825000000004</v>
      </c>
      <c r="U261" s="75">
        <f>ПНР!U$12</f>
        <v>47863.325000000004</v>
      </c>
      <c r="V261" s="76">
        <f>ПНР!V$12</f>
        <v>114248.82500000001</v>
      </c>
      <c r="W261" s="72">
        <f>ПНР!W$12</f>
        <v>84130.324999999983</v>
      </c>
      <c r="X261" s="75">
        <f>ПНР!X$12</f>
        <v>62961.824999999975</v>
      </c>
      <c r="Y261" s="76">
        <f>ПНР!Y$12</f>
        <v>35603.324999999997</v>
      </c>
      <c r="Z261" s="72">
        <f>ПНР!Z$12</f>
        <v>57158.824999999997</v>
      </c>
      <c r="AA261" s="77">
        <f>ПНР!AA$12</f>
        <v>207009.32500000001</v>
      </c>
      <c r="AB261" s="77">
        <f>ПНР!AB$12</f>
        <v>255595</v>
      </c>
      <c r="AC261" s="77">
        <f>SUM(D261:O261)</f>
        <v>548150</v>
      </c>
      <c r="AD261" s="77">
        <f t="shared" si="190"/>
        <v>701862</v>
      </c>
      <c r="AE261" s="77">
        <f>AD261</f>
        <v>701862</v>
      </c>
      <c r="AF261" s="461">
        <f t="shared" si="160"/>
        <v>1.2804195931770501</v>
      </c>
      <c r="AG261" s="461">
        <f t="shared" si="168"/>
        <v>1.2804195931770501</v>
      </c>
      <c r="AH261" s="77">
        <f>ПНР!AF$12</f>
        <v>736955.1</v>
      </c>
      <c r="AI261" s="77">
        <f>ПНР!AG$12</f>
        <v>773802.85499999998</v>
      </c>
      <c r="AJ261" s="77">
        <f>ПНР!AH$12</f>
        <v>812492.9977500001</v>
      </c>
      <c r="AK261" s="77">
        <f>ПНР!AI$12</f>
        <v>853117.64763750019</v>
      </c>
      <c r="AL261" s="77">
        <f t="shared" si="169"/>
        <v>153712</v>
      </c>
      <c r="AM261" s="486" t="s">
        <v>1151</v>
      </c>
      <c r="AN261" s="293"/>
      <c r="AO261" s="609" t="s">
        <v>4893</v>
      </c>
      <c r="AP261" s="609"/>
      <c r="AQ261" s="422">
        <f t="shared" si="161"/>
        <v>0</v>
      </c>
      <c r="AR261" s="1195"/>
    </row>
    <row r="262" spans="1:44" ht="16.5" customHeight="1" thickBot="1" x14ac:dyDescent="0.3">
      <c r="A262" s="40" t="s">
        <v>426</v>
      </c>
      <c r="B262" s="41" t="s">
        <v>427</v>
      </c>
      <c r="C262" s="214" t="s">
        <v>17</v>
      </c>
      <c r="D262" s="164">
        <f t="shared" ref="D262:AK262" si="198">SUM(D12,-D152)</f>
        <v>-1528162</v>
      </c>
      <c r="E262" s="165">
        <f t="shared" si="198"/>
        <v>-1881030</v>
      </c>
      <c r="F262" s="166">
        <f t="shared" si="198"/>
        <v>-2081343</v>
      </c>
      <c r="G262" s="167">
        <f t="shared" si="198"/>
        <v>-1677307</v>
      </c>
      <c r="H262" s="165">
        <f t="shared" si="198"/>
        <v>-1573775</v>
      </c>
      <c r="I262" s="168">
        <f t="shared" si="198"/>
        <v>-2041581</v>
      </c>
      <c r="J262" s="169">
        <f t="shared" si="198"/>
        <v>-1696817</v>
      </c>
      <c r="K262" s="165">
        <f t="shared" si="198"/>
        <v>-2086642.1708333334</v>
      </c>
      <c r="L262" s="168">
        <f t="shared" si="198"/>
        <v>-1978118.1708333334</v>
      </c>
      <c r="M262" s="169">
        <f t="shared" si="198"/>
        <v>-2229775.1708333334</v>
      </c>
      <c r="N262" s="165">
        <f t="shared" si="198"/>
        <v>-2066934.9058333333</v>
      </c>
      <c r="O262" s="170">
        <f t="shared" si="198"/>
        <v>-2798092.020833333</v>
      </c>
      <c r="P262" s="164">
        <f t="shared" si="198"/>
        <v>-1527186</v>
      </c>
      <c r="Q262" s="165">
        <f t="shared" si="198"/>
        <v>-1476660</v>
      </c>
      <c r="R262" s="166">
        <f t="shared" si="198"/>
        <v>-1403828.2</v>
      </c>
      <c r="S262" s="167">
        <f t="shared" si="198"/>
        <v>-1569603.2</v>
      </c>
      <c r="T262" s="165">
        <f t="shared" si="198"/>
        <v>-1364560.825</v>
      </c>
      <c r="U262" s="168">
        <f t="shared" si="198"/>
        <v>-3577571.3250000002</v>
      </c>
      <c r="V262" s="169">
        <f t="shared" si="198"/>
        <v>-1275856.825</v>
      </c>
      <c r="W262" s="165">
        <f t="shared" si="198"/>
        <v>-1251501.325</v>
      </c>
      <c r="X262" s="168">
        <f t="shared" si="198"/>
        <v>-1555370.825</v>
      </c>
      <c r="Y262" s="169">
        <f t="shared" si="198"/>
        <v>-1752966.325</v>
      </c>
      <c r="Z262" s="165">
        <f t="shared" si="198"/>
        <v>-1777884.825</v>
      </c>
      <c r="AA262" s="170">
        <f t="shared" si="198"/>
        <v>-1979425.3250000002</v>
      </c>
      <c r="AB262" s="170">
        <f t="shared" ref="AB262" si="199">SUM(AB12,-AB152)</f>
        <v>-18360237</v>
      </c>
      <c r="AC262" s="170">
        <f t="shared" si="198"/>
        <v>-23639577.439166665</v>
      </c>
      <c r="AD262" s="170">
        <f t="shared" si="198"/>
        <v>-30229339</v>
      </c>
      <c r="AE262" s="170">
        <f t="shared" ref="AE262" si="200">SUM(AE12,-AE152)</f>
        <v>-25956044.776158333</v>
      </c>
      <c r="AF262" s="443">
        <f t="shared" si="160"/>
        <v>1.2787597019359258</v>
      </c>
      <c r="AG262" s="443">
        <f t="shared" si="168"/>
        <v>1.097991063628476</v>
      </c>
      <c r="AH262" s="170">
        <f t="shared" si="198"/>
        <v>-22604696.92083329</v>
      </c>
      <c r="AI262" s="170">
        <f t="shared" si="198"/>
        <v>-23540715.695833288</v>
      </c>
      <c r="AJ262" s="170">
        <f t="shared" si="198"/>
        <v>-24523745.409583289</v>
      </c>
      <c r="AK262" s="170">
        <f t="shared" si="198"/>
        <v>-25556156.659020789</v>
      </c>
      <c r="AL262" s="170">
        <f t="shared" si="169"/>
        <v>-6589761.5608333349</v>
      </c>
      <c r="AM262" s="287"/>
      <c r="AN262" s="287"/>
      <c r="AQ262" s="422">
        <f t="shared" si="161"/>
        <v>4273294.2238416672</v>
      </c>
    </row>
    <row r="263" spans="1:44" ht="16.5" customHeight="1" thickBot="1" x14ac:dyDescent="0.3">
      <c r="A263" s="118"/>
      <c r="B263" s="119" t="s">
        <v>428</v>
      </c>
      <c r="C263" s="217" t="s">
        <v>17</v>
      </c>
      <c r="D263" s="199">
        <f t="shared" ref="D263:AK263" si="201">IF(D12&gt;0,D262*100/D12,0)</f>
        <v>0</v>
      </c>
      <c r="E263" s="200">
        <f t="shared" si="201"/>
        <v>0</v>
      </c>
      <c r="F263" s="201">
        <f t="shared" si="201"/>
        <v>-717.70448275862066</v>
      </c>
      <c r="G263" s="202">
        <f t="shared" si="201"/>
        <v>-1459.3653749108184</v>
      </c>
      <c r="H263" s="200">
        <f t="shared" si="201"/>
        <v>-603.36498832586369</v>
      </c>
      <c r="I263" s="203">
        <f t="shared" si="201"/>
        <v>-1083.1185573847026</v>
      </c>
      <c r="J263" s="204">
        <f t="shared" si="201"/>
        <v>-1170.1621301040639</v>
      </c>
      <c r="K263" s="200">
        <f t="shared" si="201"/>
        <v>-1310.3509547253777</v>
      </c>
      <c r="L263" s="203">
        <f t="shared" si="201"/>
        <v>-1397.2820114808562</v>
      </c>
      <c r="M263" s="204">
        <f t="shared" si="201"/>
        <v>-1575.0114223386922</v>
      </c>
      <c r="N263" s="200">
        <f t="shared" si="201"/>
        <v>-1460.0091162204797</v>
      </c>
      <c r="O263" s="205">
        <f t="shared" si="201"/>
        <v>-1978.8766607967109</v>
      </c>
      <c r="P263" s="199">
        <f t="shared" si="201"/>
        <v>-4016.0570121229653</v>
      </c>
      <c r="Q263" s="200">
        <f t="shared" si="201"/>
        <v>-1831.6525880995796</v>
      </c>
      <c r="R263" s="201">
        <f t="shared" si="201"/>
        <v>-978.66622979162457</v>
      </c>
      <c r="S263" s="202">
        <f t="shared" si="201"/>
        <v>-922.43867464356651</v>
      </c>
      <c r="T263" s="200">
        <f t="shared" si="201"/>
        <v>-713.05217929758737</v>
      </c>
      <c r="U263" s="203">
        <f t="shared" si="201"/>
        <v>-1873.1132196485789</v>
      </c>
      <c r="V263" s="204">
        <f t="shared" si="201"/>
        <v>-702.08493374568025</v>
      </c>
      <c r="W263" s="200">
        <f t="shared" si="201"/>
        <v>-922.90205007190002</v>
      </c>
      <c r="X263" s="203">
        <f t="shared" si="201"/>
        <v>-1145.5671046526188</v>
      </c>
      <c r="Y263" s="204">
        <f t="shared" si="201"/>
        <v>-1292.3382150203106</v>
      </c>
      <c r="Z263" s="200">
        <f t="shared" si="201"/>
        <v>-1310.689538869844</v>
      </c>
      <c r="AA263" s="205">
        <f t="shared" si="201"/>
        <v>-1459.3011935831087</v>
      </c>
      <c r="AB263" s="205">
        <f t="shared" ref="AB263" si="202">IF(AB12&gt;0,AB262*100/AB12,0)</f>
        <v>-1075.4105514219427</v>
      </c>
      <c r="AC263" s="205">
        <f t="shared" si="201"/>
        <v>-1370.7146247060457</v>
      </c>
      <c r="AD263" s="205">
        <f t="shared" si="201"/>
        <v>-1805.1203121379829</v>
      </c>
      <c r="AE263" s="205">
        <f t="shared" ref="AE263" si="203">IF(AE12&gt;0,AE262*100/AE12,0)</f>
        <v>-1549.9440344430418</v>
      </c>
      <c r="AF263" s="454">
        <f t="shared" si="160"/>
        <v>1.316919130796534</v>
      </c>
      <c r="AG263" s="454">
        <f t="shared" si="168"/>
        <v>1.1307561811237203</v>
      </c>
      <c r="AH263" s="205">
        <f t="shared" si="201"/>
        <v>-1349.8210318630881</v>
      </c>
      <c r="AI263" s="205">
        <f t="shared" si="201"/>
        <v>-1405.714629248562</v>
      </c>
      <c r="AJ263" s="205">
        <f t="shared" si="201"/>
        <v>-1464.415446481956</v>
      </c>
      <c r="AK263" s="205">
        <f t="shared" si="201"/>
        <v>-1526.0650418250559</v>
      </c>
      <c r="AL263" s="205">
        <f t="shared" si="169"/>
        <v>-434.40568743193717</v>
      </c>
      <c r="AM263" s="297"/>
      <c r="AN263" s="297"/>
      <c r="AQ263" s="422">
        <f t="shared" si="161"/>
        <v>255.17627769494106</v>
      </c>
    </row>
    <row r="264" spans="1:44" ht="16.5" customHeight="1" thickBot="1" x14ac:dyDescent="0.3">
      <c r="A264" s="40" t="s">
        <v>429</v>
      </c>
      <c r="B264" s="41" t="s">
        <v>430</v>
      </c>
      <c r="C264" s="214" t="s">
        <v>17</v>
      </c>
      <c r="D264" s="164">
        <f t="shared" ref="D264:AK264" si="204">SUM(D265,D321)</f>
        <v>215064</v>
      </c>
      <c r="E264" s="165">
        <f t="shared" si="204"/>
        <v>420823</v>
      </c>
      <c r="F264" s="166">
        <f t="shared" si="204"/>
        <v>478482</v>
      </c>
      <c r="G264" s="167">
        <f t="shared" si="204"/>
        <v>412545</v>
      </c>
      <c r="H264" s="165">
        <f t="shared" si="204"/>
        <v>490519</v>
      </c>
      <c r="I264" s="168">
        <f t="shared" si="204"/>
        <v>429980</v>
      </c>
      <c r="J264" s="169">
        <f t="shared" si="204"/>
        <v>495587</v>
      </c>
      <c r="K264" s="165">
        <f t="shared" si="204"/>
        <v>600740.78775000002</v>
      </c>
      <c r="L264" s="168">
        <f t="shared" si="204"/>
        <v>539993.78775000002</v>
      </c>
      <c r="M264" s="169">
        <f t="shared" si="204"/>
        <v>579659.58774999995</v>
      </c>
      <c r="N264" s="165">
        <f t="shared" si="204"/>
        <v>663755.78775000002</v>
      </c>
      <c r="O264" s="170">
        <f t="shared" si="204"/>
        <v>1029696.5107499999</v>
      </c>
      <c r="P264" s="164">
        <f t="shared" si="204"/>
        <v>150820.57334124221</v>
      </c>
      <c r="Q264" s="165">
        <f t="shared" si="204"/>
        <v>225074.57334124221</v>
      </c>
      <c r="R264" s="166">
        <f t="shared" si="204"/>
        <v>307442.57334124221</v>
      </c>
      <c r="S264" s="167">
        <f t="shared" si="204"/>
        <v>212378.63334124221</v>
      </c>
      <c r="T264" s="165">
        <f t="shared" si="204"/>
        <v>280685.74534124217</v>
      </c>
      <c r="U264" s="168">
        <f t="shared" si="204"/>
        <v>221892.88334124221</v>
      </c>
      <c r="V264" s="169">
        <f t="shared" si="204"/>
        <v>225929.15726124222</v>
      </c>
      <c r="W264" s="165">
        <f t="shared" si="204"/>
        <v>382761.82334124221</v>
      </c>
      <c r="X264" s="168">
        <f t="shared" si="204"/>
        <v>353586.57334124221</v>
      </c>
      <c r="Y264" s="169">
        <f t="shared" si="204"/>
        <v>283569.43534124224</v>
      </c>
      <c r="Z264" s="165">
        <f t="shared" si="204"/>
        <v>330757.32334124221</v>
      </c>
      <c r="AA264" s="170">
        <f t="shared" si="204"/>
        <v>696993.87390124216</v>
      </c>
      <c r="AB264" s="423">
        <f t="shared" ref="AB264" si="205">SUM(AB265,AB321)</f>
        <v>5508598</v>
      </c>
      <c r="AC264" s="423">
        <f t="shared" si="204"/>
        <v>6356846.4617500007</v>
      </c>
      <c r="AD264" s="423">
        <f t="shared" si="204"/>
        <v>7506936.168574906</v>
      </c>
      <c r="AE264" s="423">
        <f>SUM(AE265,AE321)</f>
        <v>6689840.1441415725</v>
      </c>
      <c r="AF264" s="443">
        <f t="shared" si="160"/>
        <v>1.1809214228698379</v>
      </c>
      <c r="AG264" s="443">
        <f>AE264/AC264</f>
        <v>1.0523834710174675</v>
      </c>
      <c r="AH264" s="423">
        <f t="shared" si="204"/>
        <v>3777962.9439749061</v>
      </c>
      <c r="AI264" s="423">
        <f t="shared" si="204"/>
        <v>3887214.8126369067</v>
      </c>
      <c r="AJ264" s="423">
        <f t="shared" si="204"/>
        <v>3999744.2373587671</v>
      </c>
      <c r="AK264" s="423">
        <f t="shared" si="204"/>
        <v>4115649.5448222817</v>
      </c>
      <c r="AL264" s="423">
        <f t="shared" si="169"/>
        <v>1150089.7068249052</v>
      </c>
      <c r="AM264" s="484">
        <f>AD264-AC264</f>
        <v>1150089.7068249052</v>
      </c>
      <c r="AN264" s="287"/>
      <c r="AQ264" s="422">
        <f t="shared" si="161"/>
        <v>-817096.02443333343</v>
      </c>
    </row>
    <row r="265" spans="1:44" ht="15.75" customHeight="1" x14ac:dyDescent="0.25">
      <c r="A265" s="69" t="s">
        <v>431</v>
      </c>
      <c r="B265" s="109" t="s">
        <v>432</v>
      </c>
      <c r="C265" s="216" t="s">
        <v>17</v>
      </c>
      <c r="D265" s="192">
        <f t="shared" ref="D265:AK265" si="206">SUM(D266,D279,D288,D289,D291,D293,D296,D297,D299,D298,D300,D301,D302,D303,D305,D306,D307,D312,D314,D315,D320)</f>
        <v>215064</v>
      </c>
      <c r="E265" s="193">
        <f t="shared" si="206"/>
        <v>420823</v>
      </c>
      <c r="F265" s="194">
        <f t="shared" si="206"/>
        <v>478482</v>
      </c>
      <c r="G265" s="195">
        <f t="shared" si="206"/>
        <v>412545</v>
      </c>
      <c r="H265" s="193">
        <f t="shared" si="206"/>
        <v>490519</v>
      </c>
      <c r="I265" s="196">
        <f t="shared" si="206"/>
        <v>429980</v>
      </c>
      <c r="J265" s="197">
        <f t="shared" si="206"/>
        <v>495587</v>
      </c>
      <c r="K265" s="193">
        <f t="shared" si="206"/>
        <v>568312.78775000002</v>
      </c>
      <c r="L265" s="196">
        <f t="shared" si="206"/>
        <v>447369.78775000002</v>
      </c>
      <c r="M265" s="197">
        <f t="shared" si="206"/>
        <v>524228.58775000001</v>
      </c>
      <c r="N265" s="193">
        <f t="shared" si="206"/>
        <v>578196.78775000002</v>
      </c>
      <c r="O265" s="198">
        <f t="shared" si="206"/>
        <v>896923.5107499999</v>
      </c>
      <c r="P265" s="192">
        <f t="shared" si="206"/>
        <v>129440.57334124221</v>
      </c>
      <c r="Q265" s="193">
        <f t="shared" si="206"/>
        <v>203694.57334124221</v>
      </c>
      <c r="R265" s="194">
        <f t="shared" si="206"/>
        <v>283762.57334124221</v>
      </c>
      <c r="S265" s="195">
        <f t="shared" si="206"/>
        <v>188698.63334124221</v>
      </c>
      <c r="T265" s="193">
        <f t="shared" si="206"/>
        <v>240505.7453412422</v>
      </c>
      <c r="U265" s="196">
        <f t="shared" si="206"/>
        <v>198212.88334124221</v>
      </c>
      <c r="V265" s="197">
        <f t="shared" si="206"/>
        <v>202249.15726124222</v>
      </c>
      <c r="W265" s="193">
        <f t="shared" si="206"/>
        <v>359081.82334124221</v>
      </c>
      <c r="X265" s="196">
        <f t="shared" si="206"/>
        <v>329906.57334124221</v>
      </c>
      <c r="Y265" s="197">
        <f t="shared" si="206"/>
        <v>259889.43534124221</v>
      </c>
      <c r="Z265" s="193">
        <f t="shared" si="206"/>
        <v>307077.32334124221</v>
      </c>
      <c r="AA265" s="198">
        <f t="shared" si="206"/>
        <v>673313.87390124216</v>
      </c>
      <c r="AB265" s="198">
        <f>SUM(AB266,AB279,AB288,AB289,AB291,AB293,AB296,AB297,AB299,AB298,AB300,AB301,AB302,AB303,AB305,AB306,AB307,AB312,AB314,AB315,AB320)</f>
        <v>5205545</v>
      </c>
      <c r="AC265" s="198">
        <f t="shared" si="206"/>
        <v>5958031.4617500007</v>
      </c>
      <c r="AD265" s="198">
        <f t="shared" si="206"/>
        <v>7210876.168574906</v>
      </c>
      <c r="AE265" s="198">
        <f>SUM(AE266,AE279,AE288,AE289,AE291,AE293,AE296,AE297,AE299,AE298,AE300,AE301,AE302,AE303,AE305,AE306,AE307,AE312,AE314,AE315,AE320)</f>
        <v>6393780.1441415725</v>
      </c>
      <c r="AF265" s="458">
        <f t="shared" si="160"/>
        <v>1.2102782965931029</v>
      </c>
      <c r="AG265" s="458">
        <f t="shared" si="168"/>
        <v>1.0731363513585044</v>
      </c>
      <c r="AH265" s="198">
        <f t="shared" si="206"/>
        <v>3473021.1439749063</v>
      </c>
      <c r="AI265" s="198">
        <f t="shared" si="206"/>
        <v>3573124.7586369067</v>
      </c>
      <c r="AJ265" s="198">
        <f t="shared" si="206"/>
        <v>3676231.4817387671</v>
      </c>
      <c r="AK265" s="198">
        <f t="shared" si="206"/>
        <v>3782431.4065336818</v>
      </c>
      <c r="AL265" s="198">
        <f t="shared" si="169"/>
        <v>1252844.7068249052</v>
      </c>
      <c r="AM265" s="294"/>
      <c r="AN265" s="294"/>
      <c r="AQ265" s="422">
        <f t="shared" si="161"/>
        <v>-817096.02443333343</v>
      </c>
    </row>
    <row r="266" spans="1:44" s="163" customFormat="1" ht="15.75" customHeight="1" outlineLevel="1" x14ac:dyDescent="0.25">
      <c r="A266" s="69" t="s">
        <v>433</v>
      </c>
      <c r="B266" s="70" t="s">
        <v>434</v>
      </c>
      <c r="C266" s="398" t="s">
        <v>17</v>
      </c>
      <c r="D266" s="192">
        <f t="shared" ref="D266:AK266" si="207">SUM(D267,D271,D277,D278)</f>
        <v>1945</v>
      </c>
      <c r="E266" s="193">
        <f t="shared" si="207"/>
        <v>5675</v>
      </c>
      <c r="F266" s="194">
        <f t="shared" si="207"/>
        <v>3653</v>
      </c>
      <c r="G266" s="195">
        <f t="shared" si="207"/>
        <v>18085</v>
      </c>
      <c r="H266" s="193">
        <f t="shared" si="207"/>
        <v>13231</v>
      </c>
      <c r="I266" s="196">
        <f t="shared" si="207"/>
        <v>13968</v>
      </c>
      <c r="J266" s="197">
        <f t="shared" si="207"/>
        <v>25895</v>
      </c>
      <c r="K266" s="193">
        <f t="shared" si="207"/>
        <v>4200</v>
      </c>
      <c r="L266" s="196">
        <f t="shared" si="207"/>
        <v>4200</v>
      </c>
      <c r="M266" s="197">
        <f t="shared" si="207"/>
        <v>4200</v>
      </c>
      <c r="N266" s="193">
        <f t="shared" si="207"/>
        <v>4200</v>
      </c>
      <c r="O266" s="198">
        <f t="shared" si="207"/>
        <v>4491</v>
      </c>
      <c r="P266" s="192">
        <f t="shared" si="207"/>
        <v>20400</v>
      </c>
      <c r="Q266" s="193">
        <f t="shared" si="207"/>
        <v>20400</v>
      </c>
      <c r="R266" s="194">
        <f t="shared" si="207"/>
        <v>20400</v>
      </c>
      <c r="S266" s="195">
        <f t="shared" si="207"/>
        <v>20400</v>
      </c>
      <c r="T266" s="193">
        <f t="shared" si="207"/>
        <v>20400</v>
      </c>
      <c r="U266" s="196">
        <f t="shared" si="207"/>
        <v>21612</v>
      </c>
      <c r="V266" s="197">
        <f t="shared" si="207"/>
        <v>21612</v>
      </c>
      <c r="W266" s="193">
        <f t="shared" si="207"/>
        <v>21612</v>
      </c>
      <c r="X266" s="196">
        <f t="shared" si="207"/>
        <v>21612</v>
      </c>
      <c r="Y266" s="197">
        <f t="shared" si="207"/>
        <v>21612</v>
      </c>
      <c r="Z266" s="193">
        <f t="shared" si="207"/>
        <v>21612</v>
      </c>
      <c r="AA266" s="198">
        <f t="shared" si="207"/>
        <v>21610</v>
      </c>
      <c r="AB266" s="198">
        <f t="shared" ref="AB266" si="208">SUM(AB267,AB271,AB277,AB278)</f>
        <v>47837</v>
      </c>
      <c r="AC266" s="198">
        <f t="shared" si="207"/>
        <v>103743</v>
      </c>
      <c r="AD266" s="198">
        <f>SUM(AD267,AD271,AD277,AD278)</f>
        <v>253282</v>
      </c>
      <c r="AE266" s="198">
        <f>SUM(AE267,AE271,AE277,AE278)</f>
        <v>55462.37</v>
      </c>
      <c r="AF266" s="458">
        <f t="shared" si="160"/>
        <v>2.4414370126177189</v>
      </c>
      <c r="AG266" s="458">
        <f t="shared" si="168"/>
        <v>0.53461313052446913</v>
      </c>
      <c r="AH266" s="198">
        <f t="shared" si="207"/>
        <v>260880.46</v>
      </c>
      <c r="AI266" s="198">
        <f t="shared" si="207"/>
        <v>268706.8738</v>
      </c>
      <c r="AJ266" s="198">
        <f t="shared" si="207"/>
        <v>276768.08001400001</v>
      </c>
      <c r="AK266" s="198">
        <f t="shared" si="207"/>
        <v>285071.12241442001</v>
      </c>
      <c r="AL266" s="198">
        <f t="shared" si="169"/>
        <v>149539</v>
      </c>
      <c r="AM266" s="294"/>
      <c r="AN266" s="294"/>
      <c r="AO266" s="610"/>
      <c r="AP266" s="610"/>
      <c r="AQ266" s="422">
        <f t="shared" si="161"/>
        <v>-197819.63</v>
      </c>
      <c r="AR266" s="1195"/>
    </row>
    <row r="267" spans="1:44" ht="15.75" customHeight="1" outlineLevel="1" x14ac:dyDescent="0.25">
      <c r="A267" s="52"/>
      <c r="B267" s="53" t="s">
        <v>435</v>
      </c>
      <c r="C267" s="216" t="s">
        <v>17</v>
      </c>
      <c r="D267" s="185">
        <f t="shared" ref="D267:AK267" si="209">D268+D269+D270</f>
        <v>0</v>
      </c>
      <c r="E267" s="186">
        <f t="shared" si="209"/>
        <v>1760</v>
      </c>
      <c r="F267" s="187">
        <f t="shared" si="209"/>
        <v>1117</v>
      </c>
      <c r="G267" s="188">
        <f t="shared" si="209"/>
        <v>1211</v>
      </c>
      <c r="H267" s="186">
        <f t="shared" si="209"/>
        <v>0</v>
      </c>
      <c r="I267" s="189">
        <f t="shared" si="209"/>
        <v>663</v>
      </c>
      <c r="J267" s="190">
        <f t="shared" si="209"/>
        <v>0</v>
      </c>
      <c r="K267" s="186">
        <f t="shared" si="209"/>
        <v>0</v>
      </c>
      <c r="L267" s="189">
        <f t="shared" si="209"/>
        <v>0</v>
      </c>
      <c r="M267" s="190">
        <f t="shared" si="209"/>
        <v>0</v>
      </c>
      <c r="N267" s="186">
        <f t="shared" si="209"/>
        <v>0</v>
      </c>
      <c r="O267" s="191">
        <f t="shared" si="209"/>
        <v>0</v>
      </c>
      <c r="P267" s="185">
        <f t="shared" si="209"/>
        <v>0</v>
      </c>
      <c r="Q267" s="186">
        <f t="shared" si="209"/>
        <v>0</v>
      </c>
      <c r="R267" s="187">
        <f t="shared" si="209"/>
        <v>0</v>
      </c>
      <c r="S267" s="188">
        <f t="shared" si="209"/>
        <v>0</v>
      </c>
      <c r="T267" s="186">
        <f t="shared" si="209"/>
        <v>0</v>
      </c>
      <c r="U267" s="189">
        <f t="shared" si="209"/>
        <v>0</v>
      </c>
      <c r="V267" s="190">
        <f t="shared" si="209"/>
        <v>0</v>
      </c>
      <c r="W267" s="186">
        <f t="shared" si="209"/>
        <v>0</v>
      </c>
      <c r="X267" s="189">
        <f t="shared" si="209"/>
        <v>0</v>
      </c>
      <c r="Y267" s="190">
        <f t="shared" si="209"/>
        <v>0</v>
      </c>
      <c r="Z267" s="186">
        <f t="shared" si="209"/>
        <v>0</v>
      </c>
      <c r="AA267" s="191">
        <f t="shared" si="209"/>
        <v>0</v>
      </c>
      <c r="AB267" s="191">
        <f t="shared" ref="AB267" si="210">AB268+AB269+AB270</f>
        <v>3634</v>
      </c>
      <c r="AC267" s="191">
        <f t="shared" si="209"/>
        <v>4751</v>
      </c>
      <c r="AD267" s="191">
        <f t="shared" si="209"/>
        <v>0</v>
      </c>
      <c r="AE267" s="191">
        <f>AC267</f>
        <v>4751</v>
      </c>
      <c r="AF267" s="449">
        <f t="shared" si="160"/>
        <v>0</v>
      </c>
      <c r="AG267" s="449">
        <f t="shared" si="168"/>
        <v>1</v>
      </c>
      <c r="AH267" s="191">
        <f t="shared" si="209"/>
        <v>0</v>
      </c>
      <c r="AI267" s="191">
        <f t="shared" si="209"/>
        <v>0</v>
      </c>
      <c r="AJ267" s="191">
        <f t="shared" si="209"/>
        <v>0</v>
      </c>
      <c r="AK267" s="191">
        <f t="shared" si="209"/>
        <v>0</v>
      </c>
      <c r="AL267" s="191">
        <f t="shared" si="169"/>
        <v>-4751</v>
      </c>
      <c r="AM267" s="291"/>
      <c r="AN267" s="291"/>
      <c r="AQ267" s="422">
        <f t="shared" si="161"/>
        <v>4751</v>
      </c>
    </row>
    <row r="268" spans="1:44" ht="105.75" customHeight="1" outlineLevel="1" x14ac:dyDescent="0.25">
      <c r="A268" s="52"/>
      <c r="B268" s="5" t="s">
        <v>436</v>
      </c>
      <c r="C268" s="219" t="s">
        <v>24</v>
      </c>
      <c r="D268" s="54"/>
      <c r="E268" s="55">
        <v>1760</v>
      </c>
      <c r="F268" s="56">
        <v>1117</v>
      </c>
      <c r="G268" s="57">
        <v>1211</v>
      </c>
      <c r="H268" s="55"/>
      <c r="I268" s="58">
        <v>663</v>
      </c>
      <c r="J268" s="59"/>
      <c r="K268" s="55"/>
      <c r="L268" s="58"/>
      <c r="M268" s="59"/>
      <c r="N268" s="55"/>
      <c r="O268" s="60"/>
      <c r="P268" s="54"/>
      <c r="Q268" s="55"/>
      <c r="R268" s="56"/>
      <c r="S268" s="57"/>
      <c r="T268" s="55"/>
      <c r="U268" s="58"/>
      <c r="V268" s="59"/>
      <c r="W268" s="55"/>
      <c r="X268" s="58"/>
      <c r="Y268" s="59"/>
      <c r="Z268" s="55"/>
      <c r="AA268" s="60"/>
      <c r="AB268" s="60">
        <v>3634</v>
      </c>
      <c r="AC268" s="60">
        <f>SUM(D268:O268)</f>
        <v>4751</v>
      </c>
      <c r="AD268" s="60">
        <f>SUM(P268:AA268)</f>
        <v>0</v>
      </c>
      <c r="AE268" s="60">
        <f>AC268</f>
        <v>4751</v>
      </c>
      <c r="AF268" s="448">
        <f t="shared" si="160"/>
        <v>0</v>
      </c>
      <c r="AG268" s="448">
        <f t="shared" si="168"/>
        <v>1</v>
      </c>
      <c r="AH268" s="60"/>
      <c r="AI268" s="60"/>
      <c r="AJ268" s="60"/>
      <c r="AK268" s="60"/>
      <c r="AL268" s="60">
        <f t="shared" si="169"/>
        <v>-4751</v>
      </c>
      <c r="AM268" s="290"/>
      <c r="AN268" s="290"/>
      <c r="AQ268" s="422">
        <f t="shared" si="161"/>
        <v>4751</v>
      </c>
      <c r="AR268" s="1195" t="s">
        <v>4955</v>
      </c>
    </row>
    <row r="269" spans="1:44" ht="15.75" customHeight="1" outlineLevel="1" x14ac:dyDescent="0.25">
      <c r="A269" s="52"/>
      <c r="B269" s="5" t="s">
        <v>437</v>
      </c>
      <c r="C269" s="219" t="s">
        <v>24</v>
      </c>
      <c r="D269" s="54"/>
      <c r="E269" s="55"/>
      <c r="F269" s="56"/>
      <c r="G269" s="57"/>
      <c r="H269" s="55"/>
      <c r="I269" s="58"/>
      <c r="J269" s="59"/>
      <c r="K269" s="55"/>
      <c r="L269" s="58"/>
      <c r="M269" s="59"/>
      <c r="N269" s="55"/>
      <c r="O269" s="60"/>
      <c r="P269" s="54"/>
      <c r="Q269" s="55"/>
      <c r="R269" s="56"/>
      <c r="S269" s="57"/>
      <c r="T269" s="55"/>
      <c r="U269" s="58"/>
      <c r="V269" s="59"/>
      <c r="W269" s="55"/>
      <c r="X269" s="58"/>
      <c r="Y269" s="59"/>
      <c r="Z269" s="55"/>
      <c r="AA269" s="60"/>
      <c r="AB269" s="60"/>
      <c r="AC269" s="60">
        <f>SUM(D269:O269)</f>
        <v>0</v>
      </c>
      <c r="AD269" s="60">
        <f>SUM(P269:AA269)</f>
        <v>0</v>
      </c>
      <c r="AE269" s="60"/>
      <c r="AF269" s="448"/>
      <c r="AG269" s="448"/>
      <c r="AH269" s="60"/>
      <c r="AI269" s="60"/>
      <c r="AJ269" s="60"/>
      <c r="AK269" s="60"/>
      <c r="AL269" s="60">
        <f t="shared" si="169"/>
        <v>0</v>
      </c>
      <c r="AM269" s="290"/>
      <c r="AN269" s="290"/>
      <c r="AQ269" s="422">
        <f t="shared" ref="AQ269:AQ332" si="211">AE269-AD269</f>
        <v>0</v>
      </c>
    </row>
    <row r="270" spans="1:44" ht="15.75" customHeight="1" outlineLevel="1" x14ac:dyDescent="0.25">
      <c r="A270" s="52"/>
      <c r="B270" s="5" t="s">
        <v>438</v>
      </c>
      <c r="C270" s="219" t="s">
        <v>24</v>
      </c>
      <c r="D270" s="54"/>
      <c r="E270" s="55"/>
      <c r="F270" s="56"/>
      <c r="G270" s="57"/>
      <c r="H270" s="55"/>
      <c r="I270" s="58"/>
      <c r="J270" s="59"/>
      <c r="K270" s="55"/>
      <c r="L270" s="58"/>
      <c r="M270" s="59"/>
      <c r="N270" s="55"/>
      <c r="O270" s="60"/>
      <c r="P270" s="54"/>
      <c r="Q270" s="55"/>
      <c r="R270" s="56"/>
      <c r="S270" s="57"/>
      <c r="T270" s="55"/>
      <c r="U270" s="58"/>
      <c r="V270" s="59"/>
      <c r="W270" s="55"/>
      <c r="X270" s="58"/>
      <c r="Y270" s="59"/>
      <c r="Z270" s="55"/>
      <c r="AA270" s="60"/>
      <c r="AB270" s="60"/>
      <c r="AC270" s="60">
        <f>SUM(D270:O270)</f>
        <v>0</v>
      </c>
      <c r="AD270" s="60">
        <f>SUM(P270:AA270)</f>
        <v>0</v>
      </c>
      <c r="AE270" s="60"/>
      <c r="AF270" s="448"/>
      <c r="AG270" s="448"/>
      <c r="AH270" s="60"/>
      <c r="AI270" s="60"/>
      <c r="AJ270" s="60"/>
      <c r="AK270" s="60"/>
      <c r="AL270" s="60">
        <f t="shared" si="169"/>
        <v>0</v>
      </c>
      <c r="AM270" s="290"/>
      <c r="AN270" s="290"/>
      <c r="AQ270" s="422">
        <f t="shared" si="211"/>
        <v>0</v>
      </c>
    </row>
    <row r="271" spans="1:44" ht="28.5" customHeight="1" outlineLevel="1" x14ac:dyDescent="0.25">
      <c r="A271" s="52"/>
      <c r="B271" s="53" t="s">
        <v>439</v>
      </c>
      <c r="C271" s="216" t="s">
        <v>17</v>
      </c>
      <c r="D271" s="185">
        <f t="shared" ref="D271:AK271" si="212">SUM(D272,D276)</f>
        <v>0</v>
      </c>
      <c r="E271" s="186">
        <f t="shared" si="212"/>
        <v>0</v>
      </c>
      <c r="F271" s="187">
        <f t="shared" si="212"/>
        <v>0</v>
      </c>
      <c r="G271" s="188">
        <f t="shared" si="212"/>
        <v>0</v>
      </c>
      <c r="H271" s="186">
        <f t="shared" si="212"/>
        <v>0</v>
      </c>
      <c r="I271" s="189">
        <f t="shared" si="212"/>
        <v>0</v>
      </c>
      <c r="J271" s="190">
        <f t="shared" si="212"/>
        <v>0</v>
      </c>
      <c r="K271" s="186">
        <f t="shared" si="212"/>
        <v>0</v>
      </c>
      <c r="L271" s="189">
        <f t="shared" si="212"/>
        <v>0</v>
      </c>
      <c r="M271" s="190">
        <f t="shared" si="212"/>
        <v>0</v>
      </c>
      <c r="N271" s="186">
        <f t="shared" si="212"/>
        <v>0</v>
      </c>
      <c r="O271" s="191">
        <f t="shared" si="212"/>
        <v>291</v>
      </c>
      <c r="P271" s="185">
        <f t="shared" si="212"/>
        <v>0</v>
      </c>
      <c r="Q271" s="186">
        <f t="shared" si="212"/>
        <v>0</v>
      </c>
      <c r="R271" s="187">
        <f t="shared" si="212"/>
        <v>0</v>
      </c>
      <c r="S271" s="188">
        <f t="shared" si="212"/>
        <v>0</v>
      </c>
      <c r="T271" s="186">
        <f t="shared" si="212"/>
        <v>0</v>
      </c>
      <c r="U271" s="189">
        <f t="shared" si="212"/>
        <v>1212</v>
      </c>
      <c r="V271" s="190">
        <f t="shared" si="212"/>
        <v>1212</v>
      </c>
      <c r="W271" s="186">
        <f t="shared" si="212"/>
        <v>1212</v>
      </c>
      <c r="X271" s="189">
        <f t="shared" si="212"/>
        <v>1212</v>
      </c>
      <c r="Y271" s="190">
        <f t="shared" si="212"/>
        <v>1212</v>
      </c>
      <c r="Z271" s="186">
        <f t="shared" si="212"/>
        <v>1212</v>
      </c>
      <c r="AA271" s="191">
        <f t="shared" si="212"/>
        <v>1210</v>
      </c>
      <c r="AB271" s="191">
        <f t="shared" ref="AB271" si="213">SUM(AB272,AB276)</f>
        <v>10644</v>
      </c>
      <c r="AC271" s="191">
        <f t="shared" si="212"/>
        <v>291</v>
      </c>
      <c r="AD271" s="191">
        <f t="shared" si="212"/>
        <v>8482</v>
      </c>
      <c r="AE271" s="191">
        <f>AC271*1.07</f>
        <v>311.37</v>
      </c>
      <c r="AF271" s="485">
        <f t="shared" ref="AF271:AF324" si="214">AD271/AC271</f>
        <v>29.147766323024054</v>
      </c>
      <c r="AG271" s="485">
        <f t="shared" si="168"/>
        <v>1.07</v>
      </c>
      <c r="AH271" s="191">
        <f t="shared" si="212"/>
        <v>8736.4600000000009</v>
      </c>
      <c r="AI271" s="191">
        <f t="shared" si="212"/>
        <v>8998.5538000000015</v>
      </c>
      <c r="AJ271" s="191">
        <f t="shared" si="212"/>
        <v>9268.5104140000021</v>
      </c>
      <c r="AK271" s="191">
        <f t="shared" si="212"/>
        <v>9546.5657264200017</v>
      </c>
      <c r="AL271" s="191">
        <f t="shared" si="169"/>
        <v>8191</v>
      </c>
      <c r="AM271" s="291"/>
      <c r="AN271" s="291"/>
      <c r="AQ271" s="422">
        <f t="shared" si="211"/>
        <v>-8170.63</v>
      </c>
    </row>
    <row r="272" spans="1:44" ht="15.75" customHeight="1" outlineLevel="1" x14ac:dyDescent="0.25">
      <c r="A272" s="52"/>
      <c r="B272" s="5" t="s">
        <v>440</v>
      </c>
      <c r="C272" s="216" t="s">
        <v>17</v>
      </c>
      <c r="D272" s="185">
        <f t="shared" ref="D272:AK272" si="215">SUM(D273,D274,D275)</f>
        <v>0</v>
      </c>
      <c r="E272" s="186">
        <f t="shared" si="215"/>
        <v>0</v>
      </c>
      <c r="F272" s="187">
        <f t="shared" si="215"/>
        <v>0</v>
      </c>
      <c r="G272" s="188">
        <f t="shared" si="215"/>
        <v>0</v>
      </c>
      <c r="H272" s="186">
        <f t="shared" si="215"/>
        <v>0</v>
      </c>
      <c r="I272" s="189">
        <f t="shared" si="215"/>
        <v>0</v>
      </c>
      <c r="J272" s="190">
        <f t="shared" si="215"/>
        <v>0</v>
      </c>
      <c r="K272" s="186">
        <f t="shared" si="215"/>
        <v>0</v>
      </c>
      <c r="L272" s="189">
        <f t="shared" si="215"/>
        <v>0</v>
      </c>
      <c r="M272" s="190">
        <f t="shared" si="215"/>
        <v>0</v>
      </c>
      <c r="N272" s="186">
        <f t="shared" si="215"/>
        <v>0</v>
      </c>
      <c r="O272" s="191">
        <f t="shared" si="215"/>
        <v>0</v>
      </c>
      <c r="P272" s="185">
        <f t="shared" si="215"/>
        <v>0</v>
      </c>
      <c r="Q272" s="186">
        <f t="shared" si="215"/>
        <v>0</v>
      </c>
      <c r="R272" s="187">
        <f t="shared" si="215"/>
        <v>0</v>
      </c>
      <c r="S272" s="188">
        <f t="shared" si="215"/>
        <v>0</v>
      </c>
      <c r="T272" s="186">
        <f t="shared" si="215"/>
        <v>0</v>
      </c>
      <c r="U272" s="189">
        <f t="shared" si="215"/>
        <v>0</v>
      </c>
      <c r="V272" s="190">
        <f t="shared" si="215"/>
        <v>0</v>
      </c>
      <c r="W272" s="186">
        <f t="shared" si="215"/>
        <v>0</v>
      </c>
      <c r="X272" s="189">
        <f t="shared" si="215"/>
        <v>0</v>
      </c>
      <c r="Y272" s="190">
        <f t="shared" si="215"/>
        <v>0</v>
      </c>
      <c r="Z272" s="186">
        <f t="shared" si="215"/>
        <v>0</v>
      </c>
      <c r="AA272" s="191">
        <f t="shared" si="215"/>
        <v>0</v>
      </c>
      <c r="AB272" s="191">
        <f t="shared" ref="AB272" si="216">SUM(AB273,AB274,AB275)</f>
        <v>0</v>
      </c>
      <c r="AC272" s="191">
        <f t="shared" si="215"/>
        <v>0</v>
      </c>
      <c r="AD272" s="191">
        <f t="shared" si="215"/>
        <v>0</v>
      </c>
      <c r="AE272" s="191"/>
      <c r="AF272" s="449"/>
      <c r="AG272" s="449"/>
      <c r="AH272" s="191">
        <f t="shared" si="215"/>
        <v>0</v>
      </c>
      <c r="AI272" s="191">
        <f t="shared" si="215"/>
        <v>0</v>
      </c>
      <c r="AJ272" s="191">
        <f t="shared" si="215"/>
        <v>0</v>
      </c>
      <c r="AK272" s="191">
        <f t="shared" si="215"/>
        <v>0</v>
      </c>
      <c r="AL272" s="191">
        <f t="shared" si="169"/>
        <v>0</v>
      </c>
      <c r="AM272" s="291"/>
      <c r="AN272" s="291"/>
      <c r="AQ272" s="422">
        <f t="shared" si="211"/>
        <v>0</v>
      </c>
    </row>
    <row r="273" spans="1:45" ht="15.75" customHeight="1" outlineLevel="1" x14ac:dyDescent="0.25">
      <c r="A273" s="52"/>
      <c r="B273" s="5" t="s">
        <v>441</v>
      </c>
      <c r="C273" s="219" t="s">
        <v>24</v>
      </c>
      <c r="D273" s="54">
        <v>0</v>
      </c>
      <c r="E273" s="55">
        <v>0</v>
      </c>
      <c r="F273" s="56">
        <v>0</v>
      </c>
      <c r="G273" s="57">
        <v>0</v>
      </c>
      <c r="H273" s="55">
        <v>0</v>
      </c>
      <c r="I273" s="58">
        <v>0</v>
      </c>
      <c r="J273" s="59">
        <v>0</v>
      </c>
      <c r="K273" s="55">
        <v>0</v>
      </c>
      <c r="L273" s="58">
        <v>0</v>
      </c>
      <c r="M273" s="59">
        <v>0</v>
      </c>
      <c r="N273" s="55">
        <v>0</v>
      </c>
      <c r="O273" s="60">
        <v>0</v>
      </c>
      <c r="P273" s="54">
        <v>0</v>
      </c>
      <c r="Q273" s="55">
        <v>0</v>
      </c>
      <c r="R273" s="56">
        <v>0</v>
      </c>
      <c r="S273" s="57">
        <v>0</v>
      </c>
      <c r="T273" s="55">
        <v>0</v>
      </c>
      <c r="U273" s="58">
        <v>0</v>
      </c>
      <c r="V273" s="59">
        <v>0</v>
      </c>
      <c r="W273" s="55">
        <v>0</v>
      </c>
      <c r="X273" s="58">
        <v>0</v>
      </c>
      <c r="Y273" s="59">
        <v>0</v>
      </c>
      <c r="Z273" s="55">
        <v>0</v>
      </c>
      <c r="AA273" s="60">
        <v>0</v>
      </c>
      <c r="AB273" s="60"/>
      <c r="AC273" s="60">
        <f t="shared" ref="AC273:AC278" si="217">SUM(D273:O273)</f>
        <v>0</v>
      </c>
      <c r="AD273" s="60">
        <f t="shared" ref="AD273:AD278" si="218">SUM(P273:AA273)</f>
        <v>0</v>
      </c>
      <c r="AE273" s="60"/>
      <c r="AF273" s="448"/>
      <c r="AG273" s="448"/>
      <c r="AH273" s="60"/>
      <c r="AI273" s="60"/>
      <c r="AJ273" s="60"/>
      <c r="AK273" s="60"/>
      <c r="AL273" s="60">
        <f t="shared" si="169"/>
        <v>0</v>
      </c>
      <c r="AM273" s="290"/>
      <c r="AN273" s="290"/>
      <c r="AQ273" s="422">
        <f t="shared" si="211"/>
        <v>0</v>
      </c>
    </row>
    <row r="274" spans="1:45" ht="15.75" customHeight="1" outlineLevel="1" x14ac:dyDescent="0.25">
      <c r="A274" s="52"/>
      <c r="B274" s="5" t="s">
        <v>442</v>
      </c>
      <c r="C274" s="219" t="s">
        <v>24</v>
      </c>
      <c r="D274" s="54">
        <v>0</v>
      </c>
      <c r="E274" s="55">
        <v>0</v>
      </c>
      <c r="F274" s="56">
        <v>0</v>
      </c>
      <c r="G274" s="57">
        <v>0</v>
      </c>
      <c r="H274" s="55">
        <v>0</v>
      </c>
      <c r="I274" s="58">
        <v>0</v>
      </c>
      <c r="J274" s="59">
        <v>0</v>
      </c>
      <c r="K274" s="55">
        <v>0</v>
      </c>
      <c r="L274" s="58">
        <v>0</v>
      </c>
      <c r="M274" s="59">
        <v>0</v>
      </c>
      <c r="N274" s="55">
        <v>0</v>
      </c>
      <c r="O274" s="60">
        <v>0</v>
      </c>
      <c r="P274" s="54">
        <v>0</v>
      </c>
      <c r="Q274" s="55">
        <v>0</v>
      </c>
      <c r="R274" s="56">
        <v>0</v>
      </c>
      <c r="S274" s="57">
        <v>0</v>
      </c>
      <c r="T274" s="55">
        <v>0</v>
      </c>
      <c r="U274" s="58">
        <v>0</v>
      </c>
      <c r="V274" s="59">
        <v>0</v>
      </c>
      <c r="W274" s="55">
        <v>0</v>
      </c>
      <c r="X274" s="58">
        <v>0</v>
      </c>
      <c r="Y274" s="59">
        <v>0</v>
      </c>
      <c r="Z274" s="55">
        <v>0</v>
      </c>
      <c r="AA274" s="60">
        <v>0</v>
      </c>
      <c r="AB274" s="60"/>
      <c r="AC274" s="60">
        <f t="shared" si="217"/>
        <v>0</v>
      </c>
      <c r="AD274" s="60">
        <f t="shared" si="218"/>
        <v>0</v>
      </c>
      <c r="AE274" s="60"/>
      <c r="AF274" s="448"/>
      <c r="AG274" s="448"/>
      <c r="AH274" s="60"/>
      <c r="AI274" s="60"/>
      <c r="AJ274" s="60"/>
      <c r="AK274" s="60"/>
      <c r="AL274" s="60">
        <f t="shared" si="169"/>
        <v>0</v>
      </c>
      <c r="AM274" s="290"/>
      <c r="AN274" s="290"/>
      <c r="AQ274" s="422">
        <f t="shared" si="211"/>
        <v>0</v>
      </c>
    </row>
    <row r="275" spans="1:45" s="114" customFormat="1" ht="43.5" customHeight="1" outlineLevel="1" x14ac:dyDescent="0.25">
      <c r="A275" s="52"/>
      <c r="B275" s="5" t="s">
        <v>443</v>
      </c>
      <c r="C275" s="219" t="s">
        <v>24</v>
      </c>
      <c r="D275" s="54">
        <v>0</v>
      </c>
      <c r="E275" s="55">
        <v>0</v>
      </c>
      <c r="F275" s="56">
        <v>0</v>
      </c>
      <c r="G275" s="57">
        <v>0</v>
      </c>
      <c r="H275" s="55">
        <v>0</v>
      </c>
      <c r="I275" s="58">
        <v>0</v>
      </c>
      <c r="J275" s="59">
        <v>0</v>
      </c>
      <c r="K275" s="55">
        <v>0</v>
      </c>
      <c r="L275" s="58">
        <v>0</v>
      </c>
      <c r="M275" s="59">
        <v>0</v>
      </c>
      <c r="N275" s="55">
        <v>0</v>
      </c>
      <c r="O275" s="60">
        <v>0</v>
      </c>
      <c r="P275" s="54">
        <v>0</v>
      </c>
      <c r="Q275" s="55">
        <v>0</v>
      </c>
      <c r="R275" s="56">
        <v>0</v>
      </c>
      <c r="S275" s="57">
        <v>0</v>
      </c>
      <c r="T275" s="55">
        <v>0</v>
      </c>
      <c r="U275" s="58">
        <v>0</v>
      </c>
      <c r="V275" s="59">
        <v>0</v>
      </c>
      <c r="W275" s="55">
        <v>0</v>
      </c>
      <c r="X275" s="58">
        <v>0</v>
      </c>
      <c r="Y275" s="59">
        <v>0</v>
      </c>
      <c r="Z275" s="55">
        <v>0</v>
      </c>
      <c r="AA275" s="60">
        <v>0</v>
      </c>
      <c r="AB275" s="60"/>
      <c r="AC275" s="60">
        <f t="shared" si="217"/>
        <v>0</v>
      </c>
      <c r="AD275" s="60">
        <f t="shared" si="218"/>
        <v>0</v>
      </c>
      <c r="AE275" s="60"/>
      <c r="AF275" s="448"/>
      <c r="AG275" s="448"/>
      <c r="AH275" s="60"/>
      <c r="AI275" s="60"/>
      <c r="AJ275" s="60"/>
      <c r="AK275" s="60"/>
      <c r="AL275" s="60">
        <f t="shared" si="169"/>
        <v>0</v>
      </c>
      <c r="AM275" s="290"/>
      <c r="AN275" s="290"/>
      <c r="AO275" s="611"/>
      <c r="AP275" s="611"/>
      <c r="AQ275" s="422">
        <f t="shared" si="211"/>
        <v>0</v>
      </c>
      <c r="AR275" s="1197"/>
    </row>
    <row r="276" spans="1:45" ht="15.75" customHeight="1" outlineLevel="1" x14ac:dyDescent="0.25">
      <c r="A276" s="52"/>
      <c r="B276" s="5" t="s">
        <v>444</v>
      </c>
      <c r="C276" s="219" t="s">
        <v>24</v>
      </c>
      <c r="D276" s="54">
        <v>0</v>
      </c>
      <c r="E276" s="55">
        <v>0</v>
      </c>
      <c r="F276" s="56">
        <v>0</v>
      </c>
      <c r="G276" s="57">
        <v>0</v>
      </c>
      <c r="H276" s="55">
        <v>0</v>
      </c>
      <c r="I276" s="58">
        <v>0</v>
      </c>
      <c r="J276" s="59">
        <v>0</v>
      </c>
      <c r="K276" s="55">
        <v>0</v>
      </c>
      <c r="L276" s="58">
        <v>0</v>
      </c>
      <c r="M276" s="59">
        <v>0</v>
      </c>
      <c r="N276" s="55">
        <v>0</v>
      </c>
      <c r="O276" s="60">
        <v>291</v>
      </c>
      <c r="P276" s="54">
        <v>0</v>
      </c>
      <c r="Q276" s="55">
        <v>0</v>
      </c>
      <c r="R276" s="56">
        <v>0</v>
      </c>
      <c r="S276" s="57">
        <v>0</v>
      </c>
      <c r="T276" s="55">
        <v>0</v>
      </c>
      <c r="U276" s="58">
        <v>1212</v>
      </c>
      <c r="V276" s="59">
        <v>1212</v>
      </c>
      <c r="W276" s="55">
        <v>1212</v>
      </c>
      <c r="X276" s="58">
        <v>1212</v>
      </c>
      <c r="Y276" s="59">
        <v>1212</v>
      </c>
      <c r="Z276" s="55">
        <v>1212</v>
      </c>
      <c r="AA276" s="60">
        <v>1210</v>
      </c>
      <c r="AB276" s="60">
        <v>10644</v>
      </c>
      <c r="AC276" s="469">
        <f t="shared" si="217"/>
        <v>291</v>
      </c>
      <c r="AD276" s="469">
        <f t="shared" si="218"/>
        <v>8482</v>
      </c>
      <c r="AE276" s="469">
        <f>AD276</f>
        <v>8482</v>
      </c>
      <c r="AF276" s="459">
        <f t="shared" si="214"/>
        <v>29.147766323024054</v>
      </c>
      <c r="AG276" s="459">
        <f t="shared" si="168"/>
        <v>29.147766323024054</v>
      </c>
      <c r="AH276" s="60">
        <f>AD276*1.03</f>
        <v>8736.4600000000009</v>
      </c>
      <c r="AI276" s="60">
        <f>AH276*1.03</f>
        <v>8998.5538000000015</v>
      </c>
      <c r="AJ276" s="60">
        <f>AI276*1.03</f>
        <v>9268.5104140000021</v>
      </c>
      <c r="AK276" s="60">
        <f>AJ276*1.03</f>
        <v>9546.5657264200017</v>
      </c>
      <c r="AL276" s="60">
        <f t="shared" si="169"/>
        <v>8191</v>
      </c>
      <c r="AM276" s="290"/>
      <c r="AN276" s="290"/>
      <c r="AQ276" s="422">
        <f t="shared" si="211"/>
        <v>0</v>
      </c>
    </row>
    <row r="277" spans="1:45" s="163" customFormat="1" ht="15.75" customHeight="1" outlineLevel="1" x14ac:dyDescent="0.25">
      <c r="A277" s="83"/>
      <c r="B277" s="419" t="s">
        <v>445</v>
      </c>
      <c r="C277" s="406" t="s">
        <v>24</v>
      </c>
      <c r="D277" s="410">
        <v>0</v>
      </c>
      <c r="E277" s="411">
        <v>0</v>
      </c>
      <c r="F277" s="412">
        <v>0</v>
      </c>
      <c r="G277" s="413">
        <v>0</v>
      </c>
      <c r="H277" s="411">
        <v>0</v>
      </c>
      <c r="I277" s="414">
        <v>0</v>
      </c>
      <c r="J277" s="415">
        <v>0</v>
      </c>
      <c r="K277" s="411">
        <v>0</v>
      </c>
      <c r="L277" s="414">
        <v>0</v>
      </c>
      <c r="M277" s="415">
        <v>0</v>
      </c>
      <c r="N277" s="411">
        <v>0</v>
      </c>
      <c r="O277" s="416">
        <v>0</v>
      </c>
      <c r="P277" s="410">
        <v>0</v>
      </c>
      <c r="Q277" s="411">
        <v>0</v>
      </c>
      <c r="R277" s="412">
        <v>0</v>
      </c>
      <c r="S277" s="413">
        <v>0</v>
      </c>
      <c r="T277" s="411">
        <v>0</v>
      </c>
      <c r="U277" s="414">
        <v>0</v>
      </c>
      <c r="V277" s="415">
        <v>0</v>
      </c>
      <c r="W277" s="411">
        <v>0</v>
      </c>
      <c r="X277" s="414">
        <v>0</v>
      </c>
      <c r="Y277" s="415">
        <v>0</v>
      </c>
      <c r="Z277" s="411">
        <v>0</v>
      </c>
      <c r="AA277" s="416">
        <v>0</v>
      </c>
      <c r="AB277" s="416">
        <v>10788</v>
      </c>
      <c r="AC277" s="416">
        <f t="shared" si="217"/>
        <v>0</v>
      </c>
      <c r="AD277" s="416">
        <f t="shared" si="218"/>
        <v>0</v>
      </c>
      <c r="AE277" s="416"/>
      <c r="AF277" s="453"/>
      <c r="AG277" s="453"/>
      <c r="AH277" s="416"/>
      <c r="AI277" s="416"/>
      <c r="AJ277" s="416"/>
      <c r="AK277" s="416"/>
      <c r="AL277" s="416">
        <f t="shared" si="169"/>
        <v>0</v>
      </c>
      <c r="AM277" s="417"/>
      <c r="AN277" s="417"/>
      <c r="AO277" s="610"/>
      <c r="AP277" s="610"/>
      <c r="AQ277" s="422">
        <f t="shared" si="211"/>
        <v>0</v>
      </c>
      <c r="AR277" s="1195"/>
    </row>
    <row r="278" spans="1:45" s="163" customFormat="1" ht="73.2" customHeight="1" outlineLevel="1" x14ac:dyDescent="0.25">
      <c r="A278" s="83"/>
      <c r="B278" s="419" t="s">
        <v>446</v>
      </c>
      <c r="C278" s="406" t="s">
        <v>24</v>
      </c>
      <c r="D278" s="410">
        <v>1945</v>
      </c>
      <c r="E278" s="411">
        <v>3915</v>
      </c>
      <c r="F278" s="412">
        <v>2536</v>
      </c>
      <c r="G278" s="413">
        <v>16874</v>
      </c>
      <c r="H278" s="411">
        <v>13231</v>
      </c>
      <c r="I278" s="414">
        <v>13305</v>
      </c>
      <c r="J278" s="415">
        <v>25895</v>
      </c>
      <c r="K278" s="411">
        <v>4200</v>
      </c>
      <c r="L278" s="414">
        <v>4200</v>
      </c>
      <c r="M278" s="415">
        <v>4200</v>
      </c>
      <c r="N278" s="411">
        <v>4200</v>
      </c>
      <c r="O278" s="416">
        <v>4200</v>
      </c>
      <c r="P278" s="410">
        <v>20400</v>
      </c>
      <c r="Q278" s="411">
        <v>20400</v>
      </c>
      <c r="R278" s="412">
        <v>20400</v>
      </c>
      <c r="S278" s="413">
        <v>20400</v>
      </c>
      <c r="T278" s="411">
        <v>20400</v>
      </c>
      <c r="U278" s="414">
        <v>20400</v>
      </c>
      <c r="V278" s="415">
        <v>20400</v>
      </c>
      <c r="W278" s="411">
        <v>20400</v>
      </c>
      <c r="X278" s="414">
        <v>20400</v>
      </c>
      <c r="Y278" s="415">
        <v>20400</v>
      </c>
      <c r="Z278" s="411">
        <v>20400</v>
      </c>
      <c r="AA278" s="416">
        <v>20400</v>
      </c>
      <c r="AB278" s="416">
        <v>22771</v>
      </c>
      <c r="AC278" s="416">
        <f t="shared" si="217"/>
        <v>98701</v>
      </c>
      <c r="AD278" s="416">
        <f t="shared" si="218"/>
        <v>244800</v>
      </c>
      <c r="AE278" s="416">
        <f>'Наемный транспорт'!D24</f>
        <v>50400</v>
      </c>
      <c r="AF278" s="492">
        <f t="shared" si="214"/>
        <v>2.4802180322387817</v>
      </c>
      <c r="AG278" s="492">
        <f t="shared" si="168"/>
        <v>0.51063312428445506</v>
      </c>
      <c r="AH278" s="60">
        <f>AD278*1.03</f>
        <v>252144</v>
      </c>
      <c r="AI278" s="60">
        <f>AH278*1.03</f>
        <v>259708.32</v>
      </c>
      <c r="AJ278" s="60">
        <f>AI278*1.03</f>
        <v>267499.56959999999</v>
      </c>
      <c r="AK278" s="60">
        <f>AJ278*1.03</f>
        <v>275524.55668799998</v>
      </c>
      <c r="AL278" s="60">
        <f t="shared" si="169"/>
        <v>146099</v>
      </c>
      <c r="AM278" s="417"/>
      <c r="AN278" s="417"/>
      <c r="AO278" s="609" t="s">
        <v>1324</v>
      </c>
      <c r="AP278" s="609"/>
      <c r="AQ278" s="422">
        <f t="shared" si="211"/>
        <v>-194400</v>
      </c>
      <c r="AR278" s="1195" t="s">
        <v>4963</v>
      </c>
    </row>
    <row r="279" spans="1:45" s="163" customFormat="1" ht="28.5" customHeight="1" outlineLevel="1" x14ac:dyDescent="0.25">
      <c r="A279" s="69" t="s">
        <v>447</v>
      </c>
      <c r="B279" s="70" t="s">
        <v>448</v>
      </c>
      <c r="C279" s="398" t="s">
        <v>17</v>
      </c>
      <c r="D279" s="192">
        <f>SUM(D280:D287)</f>
        <v>278696</v>
      </c>
      <c r="E279" s="193">
        <f t="shared" ref="E279:AK279" si="219">SUM(E280:E287)</f>
        <v>265624</v>
      </c>
      <c r="F279" s="194">
        <f t="shared" si="219"/>
        <v>306184</v>
      </c>
      <c r="G279" s="195">
        <f t="shared" si="219"/>
        <v>327584</v>
      </c>
      <c r="H279" s="193">
        <f t="shared" si="219"/>
        <v>355541</v>
      </c>
      <c r="I279" s="196">
        <f t="shared" si="219"/>
        <v>259128</v>
      </c>
      <c r="J279" s="197">
        <f t="shared" si="219"/>
        <v>360022</v>
      </c>
      <c r="K279" s="193">
        <f t="shared" si="219"/>
        <v>327958</v>
      </c>
      <c r="L279" s="196">
        <f t="shared" si="219"/>
        <v>314776</v>
      </c>
      <c r="M279" s="197">
        <f t="shared" si="219"/>
        <v>327685</v>
      </c>
      <c r="N279" s="193">
        <f t="shared" si="219"/>
        <v>307398</v>
      </c>
      <c r="O279" s="198">
        <f t="shared" si="219"/>
        <v>404447</v>
      </c>
      <c r="P279" s="192">
        <f t="shared" si="219"/>
        <v>0</v>
      </c>
      <c r="Q279" s="193">
        <f t="shared" si="219"/>
        <v>0</v>
      </c>
      <c r="R279" s="194">
        <f t="shared" si="219"/>
        <v>0</v>
      </c>
      <c r="S279" s="195">
        <f t="shared" si="219"/>
        <v>0</v>
      </c>
      <c r="T279" s="193">
        <f t="shared" si="219"/>
        <v>0</v>
      </c>
      <c r="U279" s="196">
        <f t="shared" si="219"/>
        <v>0</v>
      </c>
      <c r="V279" s="197">
        <f t="shared" si="219"/>
        <v>0</v>
      </c>
      <c r="W279" s="193">
        <f t="shared" si="219"/>
        <v>0</v>
      </c>
      <c r="X279" s="196">
        <f t="shared" si="219"/>
        <v>0</v>
      </c>
      <c r="Y279" s="197">
        <f t="shared" si="219"/>
        <v>0</v>
      </c>
      <c r="Z279" s="193">
        <f t="shared" si="219"/>
        <v>0</v>
      </c>
      <c r="AA279" s="198">
        <f t="shared" si="219"/>
        <v>0</v>
      </c>
      <c r="AB279" s="198">
        <f t="shared" ref="AB279" si="220">SUM(AB280:AB287)</f>
        <v>3211446</v>
      </c>
      <c r="AC279" s="198">
        <f t="shared" si="219"/>
        <v>3835043</v>
      </c>
      <c r="AD279" s="198">
        <f>AC279</f>
        <v>3835043</v>
      </c>
      <c r="AE279" s="198">
        <f>AD279*1.07</f>
        <v>4103496.0100000002</v>
      </c>
      <c r="AF279" s="452">
        <f t="shared" si="214"/>
        <v>1</v>
      </c>
      <c r="AG279" s="452">
        <f t="shared" si="168"/>
        <v>1.07</v>
      </c>
      <c r="AH279" s="198">
        <f t="shared" si="219"/>
        <v>0</v>
      </c>
      <c r="AI279" s="198">
        <f t="shared" si="219"/>
        <v>0</v>
      </c>
      <c r="AJ279" s="198">
        <f t="shared" si="219"/>
        <v>0</v>
      </c>
      <c r="AK279" s="198">
        <f t="shared" si="219"/>
        <v>0</v>
      </c>
      <c r="AL279" s="198">
        <f t="shared" si="169"/>
        <v>0</v>
      </c>
      <c r="AM279" s="294"/>
      <c r="AN279" s="294"/>
      <c r="AO279" s="610"/>
      <c r="AP279" s="610"/>
      <c r="AQ279" s="422">
        <f t="shared" si="211"/>
        <v>268453.01000000024</v>
      </c>
      <c r="AR279" s="1195"/>
    </row>
    <row r="280" spans="1:45" ht="28.5" customHeight="1" outlineLevel="1" x14ac:dyDescent="0.25">
      <c r="A280" s="44" t="s">
        <v>449</v>
      </c>
      <c r="B280" s="4" t="s">
        <v>450</v>
      </c>
      <c r="C280" s="219" t="s">
        <v>24</v>
      </c>
      <c r="D280" s="62">
        <v>243571</v>
      </c>
      <c r="E280" s="63">
        <v>228090</v>
      </c>
      <c r="F280" s="64">
        <v>221760</v>
      </c>
      <c r="G280" s="65">
        <v>284263</v>
      </c>
      <c r="H280" s="63">
        <v>284934</v>
      </c>
      <c r="I280" s="66">
        <v>188153</v>
      </c>
      <c r="J280" s="67">
        <v>309615</v>
      </c>
      <c r="K280" s="63">
        <v>286049</v>
      </c>
      <c r="L280" s="66">
        <v>247804</v>
      </c>
      <c r="M280" s="67">
        <v>280635</v>
      </c>
      <c r="N280" s="63">
        <v>263546</v>
      </c>
      <c r="O280" s="68">
        <v>306892</v>
      </c>
      <c r="P280" s="62"/>
      <c r="Q280" s="63"/>
      <c r="R280" s="64"/>
      <c r="S280" s="65"/>
      <c r="T280" s="63"/>
      <c r="U280" s="66"/>
      <c r="V280" s="67"/>
      <c r="W280" s="63"/>
      <c r="X280" s="66"/>
      <c r="Y280" s="67"/>
      <c r="Z280" s="63"/>
      <c r="AA280" s="68"/>
      <c r="AB280" s="68">
        <v>2636601</v>
      </c>
      <c r="AC280" s="68">
        <f t="shared" ref="AC280:AC286" si="221">SUM(D280:O280)</f>
        <v>3145312</v>
      </c>
      <c r="AD280" s="68">
        <f t="shared" ref="AD280:AD286" si="222">SUM(P280:AA280)</f>
        <v>0</v>
      </c>
      <c r="AE280" s="68"/>
      <c r="AF280" s="450">
        <f t="shared" si="214"/>
        <v>0</v>
      </c>
      <c r="AG280" s="450">
        <f t="shared" ref="AG280:AG324" si="223">AE280/AC280</f>
        <v>0</v>
      </c>
      <c r="AH280" s="68"/>
      <c r="AI280" s="68"/>
      <c r="AJ280" s="68"/>
      <c r="AK280" s="68"/>
      <c r="AL280" s="68">
        <f t="shared" si="169"/>
        <v>-3145312</v>
      </c>
      <c r="AM280" s="292"/>
      <c r="AN280" s="292"/>
      <c r="AQ280" s="422">
        <f t="shared" si="211"/>
        <v>0</v>
      </c>
    </row>
    <row r="281" spans="1:45" ht="15.75" customHeight="1" outlineLevel="1" x14ac:dyDescent="0.25">
      <c r="A281" s="44" t="s">
        <v>451</v>
      </c>
      <c r="B281" s="4" t="s">
        <v>452</v>
      </c>
      <c r="C281" s="219" t="s">
        <v>24</v>
      </c>
      <c r="D281" s="62">
        <v>778</v>
      </c>
      <c r="E281" s="63">
        <v>1384</v>
      </c>
      <c r="F281" s="64">
        <v>10778</v>
      </c>
      <c r="G281" s="65">
        <v>606</v>
      </c>
      <c r="H281" s="63">
        <v>23568</v>
      </c>
      <c r="I281" s="66">
        <v>2987</v>
      </c>
      <c r="J281" s="67">
        <v>1816</v>
      </c>
      <c r="K281" s="63">
        <v>1930</v>
      </c>
      <c r="L281" s="66">
        <v>1214</v>
      </c>
      <c r="M281" s="67">
        <v>1930</v>
      </c>
      <c r="N281" s="63">
        <v>1930</v>
      </c>
      <c r="O281" s="68">
        <v>2003</v>
      </c>
      <c r="P281" s="62"/>
      <c r="Q281" s="63"/>
      <c r="R281" s="64"/>
      <c r="S281" s="65"/>
      <c r="T281" s="63"/>
      <c r="U281" s="66"/>
      <c r="V281" s="67"/>
      <c r="W281" s="63"/>
      <c r="X281" s="66"/>
      <c r="Y281" s="67"/>
      <c r="Z281" s="63"/>
      <c r="AA281" s="68"/>
      <c r="AB281" s="68">
        <v>52158</v>
      </c>
      <c r="AC281" s="68">
        <f t="shared" si="221"/>
        <v>50924</v>
      </c>
      <c r="AD281" s="68">
        <f t="shared" si="222"/>
        <v>0</v>
      </c>
      <c r="AE281" s="68"/>
      <c r="AF281" s="450">
        <f t="shared" si="214"/>
        <v>0</v>
      </c>
      <c r="AG281" s="450">
        <f t="shared" si="223"/>
        <v>0</v>
      </c>
      <c r="AH281" s="68"/>
      <c r="AI281" s="68"/>
      <c r="AJ281" s="68"/>
      <c r="AK281" s="68"/>
      <c r="AL281" s="68">
        <f t="shared" ref="AL281:AL325" si="224">AD281-AC281</f>
        <v>-50924</v>
      </c>
      <c r="AM281" s="292"/>
      <c r="AN281" s="292"/>
      <c r="AQ281" s="422">
        <f t="shared" si="211"/>
        <v>0</v>
      </c>
    </row>
    <row r="282" spans="1:45" ht="15.75" customHeight="1" outlineLevel="1" x14ac:dyDescent="0.25">
      <c r="A282" s="44" t="s">
        <v>453</v>
      </c>
      <c r="B282" s="4" t="s">
        <v>454</v>
      </c>
      <c r="C282" s="219" t="s">
        <v>24</v>
      </c>
      <c r="D282" s="62">
        <v>14925</v>
      </c>
      <c r="E282" s="63">
        <v>12307</v>
      </c>
      <c r="F282" s="64">
        <v>12589</v>
      </c>
      <c r="G282" s="65">
        <v>15327</v>
      </c>
      <c r="H282" s="63">
        <v>15491</v>
      </c>
      <c r="I282" s="66">
        <v>10659</v>
      </c>
      <c r="J282" s="67">
        <v>18306</v>
      </c>
      <c r="K282" s="63">
        <v>15605</v>
      </c>
      <c r="L282" s="66">
        <v>13835</v>
      </c>
      <c r="M282" s="67">
        <v>17989</v>
      </c>
      <c r="N282" s="63">
        <v>17222</v>
      </c>
      <c r="O282" s="68">
        <v>22681</v>
      </c>
      <c r="P282" s="62"/>
      <c r="Q282" s="63"/>
      <c r="R282" s="64"/>
      <c r="S282" s="65"/>
      <c r="T282" s="63"/>
      <c r="U282" s="66"/>
      <c r="V282" s="67"/>
      <c r="W282" s="63"/>
      <c r="X282" s="66"/>
      <c r="Y282" s="67"/>
      <c r="Z282" s="63"/>
      <c r="AA282" s="68"/>
      <c r="AB282" s="68">
        <v>168944</v>
      </c>
      <c r="AC282" s="68">
        <f t="shared" si="221"/>
        <v>186936</v>
      </c>
      <c r="AD282" s="68">
        <f t="shared" si="222"/>
        <v>0</v>
      </c>
      <c r="AE282" s="68"/>
      <c r="AF282" s="450">
        <f t="shared" si="214"/>
        <v>0</v>
      </c>
      <c r="AG282" s="450">
        <f t="shared" si="223"/>
        <v>0</v>
      </c>
      <c r="AH282" s="68"/>
      <c r="AI282" s="68"/>
      <c r="AJ282" s="68"/>
      <c r="AK282" s="68"/>
      <c r="AL282" s="68">
        <f t="shared" si="224"/>
        <v>-186936</v>
      </c>
      <c r="AM282" s="292"/>
      <c r="AN282" s="292"/>
      <c r="AQ282" s="422">
        <f t="shared" si="211"/>
        <v>0</v>
      </c>
    </row>
    <row r="283" spans="1:45" ht="15.75" customHeight="1" outlineLevel="1" x14ac:dyDescent="0.25">
      <c r="A283" s="44" t="s">
        <v>455</v>
      </c>
      <c r="B283" s="4" t="s">
        <v>324</v>
      </c>
      <c r="C283" s="219" t="s">
        <v>24</v>
      </c>
      <c r="D283" s="62">
        <v>5790</v>
      </c>
      <c r="E283" s="63">
        <v>8664</v>
      </c>
      <c r="F283" s="64">
        <v>5407</v>
      </c>
      <c r="G283" s="65">
        <v>9763</v>
      </c>
      <c r="H283" s="63">
        <v>11420</v>
      </c>
      <c r="I283" s="66">
        <v>6670</v>
      </c>
      <c r="J283" s="67">
        <v>9489</v>
      </c>
      <c r="K283" s="63">
        <v>8419</v>
      </c>
      <c r="L283" s="66">
        <v>8322</v>
      </c>
      <c r="M283" s="67">
        <v>9963</v>
      </c>
      <c r="N283" s="63">
        <v>7515</v>
      </c>
      <c r="O283" s="68">
        <v>13138</v>
      </c>
      <c r="P283" s="62"/>
      <c r="Q283" s="63"/>
      <c r="R283" s="64"/>
      <c r="S283" s="65"/>
      <c r="T283" s="63"/>
      <c r="U283" s="66"/>
      <c r="V283" s="67"/>
      <c r="W283" s="63"/>
      <c r="X283" s="66"/>
      <c r="Y283" s="67"/>
      <c r="Z283" s="63"/>
      <c r="AA283" s="68"/>
      <c r="AB283" s="68">
        <v>93074</v>
      </c>
      <c r="AC283" s="68">
        <f t="shared" si="221"/>
        <v>104560</v>
      </c>
      <c r="AD283" s="68">
        <f t="shared" si="222"/>
        <v>0</v>
      </c>
      <c r="AE283" s="68"/>
      <c r="AF283" s="450">
        <f t="shared" si="214"/>
        <v>0</v>
      </c>
      <c r="AG283" s="450">
        <f t="shared" si="223"/>
        <v>0</v>
      </c>
      <c r="AH283" s="68"/>
      <c r="AI283" s="68"/>
      <c r="AJ283" s="68"/>
      <c r="AK283" s="68"/>
      <c r="AL283" s="68">
        <f t="shared" si="224"/>
        <v>-104560</v>
      </c>
      <c r="AM283" s="292"/>
      <c r="AN283" s="292"/>
      <c r="AQ283" s="422">
        <f t="shared" si="211"/>
        <v>0</v>
      </c>
    </row>
    <row r="284" spans="1:45" ht="15.75" customHeight="1" outlineLevel="1" x14ac:dyDescent="0.25">
      <c r="A284" s="44" t="s">
        <v>456</v>
      </c>
      <c r="B284" s="4" t="s">
        <v>457</v>
      </c>
      <c r="C284" s="219" t="s">
        <v>24</v>
      </c>
      <c r="D284" s="62">
        <v>2060</v>
      </c>
      <c r="E284" s="63">
        <v>2720</v>
      </c>
      <c r="F284" s="64">
        <v>2468</v>
      </c>
      <c r="G284" s="65">
        <v>2693</v>
      </c>
      <c r="H284" s="63">
        <v>4243</v>
      </c>
      <c r="I284" s="66">
        <v>4844</v>
      </c>
      <c r="J284" s="67">
        <v>3378</v>
      </c>
      <c r="K284" s="63">
        <v>3219</v>
      </c>
      <c r="L284" s="66">
        <v>4040</v>
      </c>
      <c r="M284" s="67">
        <v>3712</v>
      </c>
      <c r="N284" s="63">
        <v>4205</v>
      </c>
      <c r="O284" s="68">
        <v>13356</v>
      </c>
      <c r="P284" s="62"/>
      <c r="Q284" s="63"/>
      <c r="R284" s="64"/>
      <c r="S284" s="65"/>
      <c r="T284" s="63"/>
      <c r="U284" s="66"/>
      <c r="V284" s="67"/>
      <c r="W284" s="63"/>
      <c r="X284" s="66"/>
      <c r="Y284" s="67"/>
      <c r="Z284" s="63"/>
      <c r="AA284" s="68"/>
      <c r="AB284" s="68">
        <v>33987</v>
      </c>
      <c r="AC284" s="68">
        <f t="shared" si="221"/>
        <v>50938</v>
      </c>
      <c r="AD284" s="68">
        <f t="shared" si="222"/>
        <v>0</v>
      </c>
      <c r="AE284" s="68"/>
      <c r="AF284" s="450">
        <f t="shared" si="214"/>
        <v>0</v>
      </c>
      <c r="AG284" s="450">
        <f t="shared" si="223"/>
        <v>0</v>
      </c>
      <c r="AH284" s="68"/>
      <c r="AI284" s="68"/>
      <c r="AJ284" s="68"/>
      <c r="AK284" s="68"/>
      <c r="AL284" s="68">
        <f t="shared" si="224"/>
        <v>-50938</v>
      </c>
      <c r="AM284" s="292"/>
      <c r="AN284" s="292"/>
      <c r="AQ284" s="422">
        <f t="shared" si="211"/>
        <v>0</v>
      </c>
    </row>
    <row r="285" spans="1:45" ht="15.75" customHeight="1" outlineLevel="1" x14ac:dyDescent="0.25">
      <c r="A285" s="44" t="s">
        <v>458</v>
      </c>
      <c r="B285" s="4" t="s">
        <v>459</v>
      </c>
      <c r="C285" s="219" t="s">
        <v>24</v>
      </c>
      <c r="D285" s="62"/>
      <c r="E285" s="63"/>
      <c r="F285" s="64">
        <v>41415</v>
      </c>
      <c r="G285" s="65"/>
      <c r="H285" s="63"/>
      <c r="I285" s="66">
        <v>34669</v>
      </c>
      <c r="J285" s="67"/>
      <c r="K285" s="63">
        <v>0</v>
      </c>
      <c r="L285" s="66">
        <v>29043</v>
      </c>
      <c r="M285" s="67">
        <v>0</v>
      </c>
      <c r="N285" s="63">
        <v>0</v>
      </c>
      <c r="O285" s="68">
        <v>27035</v>
      </c>
      <c r="P285" s="62"/>
      <c r="Q285" s="63"/>
      <c r="R285" s="64"/>
      <c r="S285" s="65"/>
      <c r="T285" s="63"/>
      <c r="U285" s="66"/>
      <c r="V285" s="67"/>
      <c r="W285" s="63"/>
      <c r="X285" s="66"/>
      <c r="Y285" s="67"/>
      <c r="Z285" s="63"/>
      <c r="AA285" s="68"/>
      <c r="AB285" s="68">
        <v>116858</v>
      </c>
      <c r="AC285" s="68">
        <f t="shared" si="221"/>
        <v>132162</v>
      </c>
      <c r="AD285" s="68">
        <f t="shared" si="222"/>
        <v>0</v>
      </c>
      <c r="AE285" s="68"/>
      <c r="AF285" s="450">
        <f t="shared" si="214"/>
        <v>0</v>
      </c>
      <c r="AG285" s="450">
        <f t="shared" si="223"/>
        <v>0</v>
      </c>
      <c r="AH285" s="68"/>
      <c r="AI285" s="68"/>
      <c r="AJ285" s="68"/>
      <c r="AK285" s="68"/>
      <c r="AL285" s="68">
        <f t="shared" si="224"/>
        <v>-132162</v>
      </c>
      <c r="AM285" s="292"/>
      <c r="AN285" s="292"/>
      <c r="AQ285" s="422">
        <f t="shared" si="211"/>
        <v>0</v>
      </c>
    </row>
    <row r="286" spans="1:45" ht="15.75" customHeight="1" outlineLevel="1" x14ac:dyDescent="0.25">
      <c r="A286" s="44" t="s">
        <v>460</v>
      </c>
      <c r="B286" s="4" t="s">
        <v>330</v>
      </c>
      <c r="C286" s="219" t="s">
        <v>24</v>
      </c>
      <c r="D286" s="62">
        <v>5592</v>
      </c>
      <c r="E286" s="63">
        <v>6460</v>
      </c>
      <c r="F286" s="64">
        <v>6259</v>
      </c>
      <c r="G286" s="65">
        <v>7904</v>
      </c>
      <c r="H286" s="63">
        <v>8230</v>
      </c>
      <c r="I286" s="66">
        <v>5379</v>
      </c>
      <c r="J286" s="67">
        <v>8990</v>
      </c>
      <c r="K286" s="63">
        <v>7458</v>
      </c>
      <c r="L286" s="66">
        <v>6559</v>
      </c>
      <c r="M286" s="67">
        <v>7842</v>
      </c>
      <c r="N286" s="63">
        <v>5868</v>
      </c>
      <c r="O286" s="68">
        <v>14467</v>
      </c>
      <c r="P286" s="62"/>
      <c r="Q286" s="63"/>
      <c r="R286" s="64"/>
      <c r="S286" s="65"/>
      <c r="T286" s="63"/>
      <c r="U286" s="66"/>
      <c r="V286" s="67"/>
      <c r="W286" s="63"/>
      <c r="X286" s="66"/>
      <c r="Y286" s="67"/>
      <c r="Z286" s="63"/>
      <c r="AA286" s="68"/>
      <c r="AB286" s="68">
        <v>64438</v>
      </c>
      <c r="AC286" s="68">
        <f t="shared" si="221"/>
        <v>91008</v>
      </c>
      <c r="AD286" s="68">
        <f t="shared" si="222"/>
        <v>0</v>
      </c>
      <c r="AE286" s="68"/>
      <c r="AF286" s="450">
        <f t="shared" si="214"/>
        <v>0</v>
      </c>
      <c r="AG286" s="450">
        <f t="shared" si="223"/>
        <v>0</v>
      </c>
      <c r="AH286" s="68"/>
      <c r="AI286" s="68"/>
      <c r="AJ286" s="68"/>
      <c r="AK286" s="68"/>
      <c r="AL286" s="68">
        <f t="shared" si="224"/>
        <v>-91008</v>
      </c>
      <c r="AM286" s="292"/>
      <c r="AN286" s="292"/>
      <c r="AQ286" s="422">
        <f t="shared" si="211"/>
        <v>0</v>
      </c>
    </row>
    <row r="287" spans="1:45" ht="15.75" customHeight="1" outlineLevel="1" x14ac:dyDescent="0.25">
      <c r="A287" s="44" t="s">
        <v>461</v>
      </c>
      <c r="B287" s="4" t="s">
        <v>332</v>
      </c>
      <c r="C287" s="219" t="s">
        <v>24</v>
      </c>
      <c r="D287" s="62">
        <v>5980</v>
      </c>
      <c r="E287" s="63">
        <v>5999</v>
      </c>
      <c r="F287" s="64">
        <v>5508</v>
      </c>
      <c r="G287" s="65">
        <v>7028</v>
      </c>
      <c r="H287" s="63">
        <v>7655</v>
      </c>
      <c r="I287" s="66">
        <v>5767</v>
      </c>
      <c r="J287" s="67">
        <v>8428</v>
      </c>
      <c r="K287" s="63">
        <v>5278</v>
      </c>
      <c r="L287" s="66">
        <v>3959</v>
      </c>
      <c r="M287" s="67">
        <v>5614</v>
      </c>
      <c r="N287" s="63">
        <v>7112</v>
      </c>
      <c r="O287" s="68">
        <v>4875</v>
      </c>
      <c r="P287" s="62"/>
      <c r="Q287" s="63"/>
      <c r="R287" s="64"/>
      <c r="S287" s="65"/>
      <c r="T287" s="63"/>
      <c r="U287" s="66"/>
      <c r="V287" s="67"/>
      <c r="W287" s="63"/>
      <c r="X287" s="66"/>
      <c r="Y287" s="67"/>
      <c r="Z287" s="63"/>
      <c r="AA287" s="68"/>
      <c r="AB287" s="68">
        <v>45386</v>
      </c>
      <c r="AC287" s="68">
        <f t="shared" ref="AC287" si="225">SUM(D287:O287)</f>
        <v>73203</v>
      </c>
      <c r="AD287" s="68">
        <f t="shared" ref="AD287" si="226">SUM(P287:AA287)</f>
        <v>0</v>
      </c>
      <c r="AE287" s="68"/>
      <c r="AF287" s="450">
        <f t="shared" si="214"/>
        <v>0</v>
      </c>
      <c r="AG287" s="450">
        <f t="shared" si="223"/>
        <v>0</v>
      </c>
      <c r="AH287" s="68"/>
      <c r="AI287" s="68"/>
      <c r="AJ287" s="68"/>
      <c r="AK287" s="68"/>
      <c r="AL287" s="68">
        <f t="shared" si="224"/>
        <v>-73203</v>
      </c>
      <c r="AM287" s="292"/>
      <c r="AN287" s="292"/>
      <c r="AQ287" s="422">
        <f t="shared" si="211"/>
        <v>0</v>
      </c>
    </row>
    <row r="288" spans="1:45" ht="28.5" customHeight="1" outlineLevel="1" x14ac:dyDescent="0.25">
      <c r="A288" s="44" t="s">
        <v>462</v>
      </c>
      <c r="B288" s="4" t="s">
        <v>463</v>
      </c>
      <c r="C288" s="219" t="s">
        <v>24</v>
      </c>
      <c r="D288" s="62">
        <v>-99077</v>
      </c>
      <c r="E288" s="63"/>
      <c r="F288" s="64"/>
      <c r="G288" s="65"/>
      <c r="H288" s="63">
        <v>0</v>
      </c>
      <c r="I288" s="66">
        <v>-12081</v>
      </c>
      <c r="J288" s="67">
        <v>12080</v>
      </c>
      <c r="K288" s="63">
        <v>0</v>
      </c>
      <c r="L288" s="66">
        <v>0</v>
      </c>
      <c r="M288" s="67">
        <v>52533</v>
      </c>
      <c r="N288" s="63">
        <v>35628</v>
      </c>
      <c r="O288" s="68">
        <v>114239</v>
      </c>
      <c r="P288" s="62"/>
      <c r="Q288" s="63"/>
      <c r="R288" s="64"/>
      <c r="S288" s="65"/>
      <c r="T288" s="63"/>
      <c r="U288" s="66"/>
      <c r="V288" s="67"/>
      <c r="W288" s="63"/>
      <c r="X288" s="66"/>
      <c r="Y288" s="67"/>
      <c r="Z288" s="63"/>
      <c r="AA288" s="68"/>
      <c r="AB288" s="68">
        <v>200862</v>
      </c>
      <c r="AC288" s="68">
        <f t="shared" ref="AC288:AC306" si="227">SUM(D288:O288)</f>
        <v>103322</v>
      </c>
      <c r="AD288" s="68">
        <f t="shared" ref="AD288:AD306" si="228">SUM(P288:AA288)</f>
        <v>0</v>
      </c>
      <c r="AE288" s="68">
        <f>AC288*1.07</f>
        <v>110554.54000000001</v>
      </c>
      <c r="AF288" s="450">
        <f t="shared" si="214"/>
        <v>0</v>
      </c>
      <c r="AG288" s="450">
        <f t="shared" si="223"/>
        <v>1.07</v>
      </c>
      <c r="AH288" s="68"/>
      <c r="AI288" s="68"/>
      <c r="AJ288" s="68"/>
      <c r="AK288" s="68"/>
      <c r="AL288" s="68">
        <f t="shared" si="224"/>
        <v>-103322</v>
      </c>
      <c r="AM288" s="292"/>
      <c r="AN288" s="292"/>
      <c r="AQ288" s="422">
        <f t="shared" si="211"/>
        <v>110554.54000000001</v>
      </c>
      <c r="AS288" s="1201" t="s">
        <v>4962</v>
      </c>
    </row>
    <row r="289" spans="1:45" ht="15.75" customHeight="1" outlineLevel="1" x14ac:dyDescent="0.25">
      <c r="A289" s="44" t="s">
        <v>464</v>
      </c>
      <c r="B289" s="4" t="s">
        <v>465</v>
      </c>
      <c r="C289" s="219" t="s">
        <v>24</v>
      </c>
      <c r="D289" s="62"/>
      <c r="E289" s="63">
        <v>2913</v>
      </c>
      <c r="F289" s="64"/>
      <c r="G289" s="65"/>
      <c r="H289" s="63">
        <v>0</v>
      </c>
      <c r="I289" s="66"/>
      <c r="J289" s="67"/>
      <c r="K289" s="63">
        <v>0</v>
      </c>
      <c r="L289" s="66">
        <v>0</v>
      </c>
      <c r="M289" s="67">
        <v>0</v>
      </c>
      <c r="N289" s="63">
        <v>0</v>
      </c>
      <c r="O289" s="68">
        <v>0</v>
      </c>
      <c r="P289" s="62"/>
      <c r="Q289" s="63"/>
      <c r="R289" s="64"/>
      <c r="S289" s="65"/>
      <c r="T289" s="63"/>
      <c r="U289" s="66"/>
      <c r="V289" s="67"/>
      <c r="W289" s="63"/>
      <c r="X289" s="66"/>
      <c r="Y289" s="67"/>
      <c r="Z289" s="63"/>
      <c r="AA289" s="68"/>
      <c r="AB289" s="68"/>
      <c r="AC289" s="68">
        <f t="shared" si="227"/>
        <v>2913</v>
      </c>
      <c r="AD289" s="68">
        <f t="shared" si="228"/>
        <v>0</v>
      </c>
      <c r="AE289" s="68">
        <f>AC289*1.07</f>
        <v>3116.9100000000003</v>
      </c>
      <c r="AF289" s="450">
        <f t="shared" si="214"/>
        <v>0</v>
      </c>
      <c r="AG289" s="450">
        <f t="shared" si="223"/>
        <v>1.07</v>
      </c>
      <c r="AH289" s="68"/>
      <c r="AI289" s="68"/>
      <c r="AJ289" s="68"/>
      <c r="AK289" s="68"/>
      <c r="AL289" s="68">
        <f t="shared" si="224"/>
        <v>-2913</v>
      </c>
      <c r="AM289" s="292"/>
      <c r="AN289" s="292"/>
      <c r="AQ289" s="422">
        <f t="shared" si="211"/>
        <v>3116.9100000000003</v>
      </c>
    </row>
    <row r="290" spans="1:45" outlineLevel="1" x14ac:dyDescent="0.25">
      <c r="A290" s="52"/>
      <c r="B290" s="111" t="s">
        <v>335</v>
      </c>
      <c r="C290" s="219" t="s">
        <v>24</v>
      </c>
      <c r="D290" s="54"/>
      <c r="E290" s="55">
        <v>2913</v>
      </c>
      <c r="F290" s="56"/>
      <c r="G290" s="57"/>
      <c r="H290" s="55">
        <v>0</v>
      </c>
      <c r="I290" s="58"/>
      <c r="J290" s="59"/>
      <c r="K290" s="55">
        <v>0</v>
      </c>
      <c r="L290" s="58">
        <v>0</v>
      </c>
      <c r="M290" s="59">
        <v>0</v>
      </c>
      <c r="N290" s="55">
        <v>0</v>
      </c>
      <c r="O290" s="60">
        <v>0</v>
      </c>
      <c r="P290" s="54"/>
      <c r="Q290" s="55"/>
      <c r="R290" s="56"/>
      <c r="S290" s="57"/>
      <c r="T290" s="55"/>
      <c r="U290" s="58"/>
      <c r="V290" s="59"/>
      <c r="W290" s="55"/>
      <c r="X290" s="58"/>
      <c r="Y290" s="59"/>
      <c r="Z290" s="55"/>
      <c r="AA290" s="60"/>
      <c r="AB290" s="60"/>
      <c r="AC290" s="60">
        <f t="shared" si="227"/>
        <v>2913</v>
      </c>
      <c r="AD290" s="60">
        <f t="shared" si="228"/>
        <v>0</v>
      </c>
      <c r="AE290" s="68">
        <f t="shared" ref="AE290:AE292" si="229">AC290*1.07</f>
        <v>3116.9100000000003</v>
      </c>
      <c r="AF290" s="448">
        <f t="shared" si="214"/>
        <v>0</v>
      </c>
      <c r="AG290" s="448">
        <f t="shared" si="223"/>
        <v>1.07</v>
      </c>
      <c r="AH290" s="60"/>
      <c r="AI290" s="60"/>
      <c r="AJ290" s="60"/>
      <c r="AK290" s="60"/>
      <c r="AL290" s="60">
        <f t="shared" si="224"/>
        <v>-2913</v>
      </c>
      <c r="AM290" s="290"/>
      <c r="AN290" s="290"/>
      <c r="AQ290" s="422">
        <f t="shared" si="211"/>
        <v>3116.9100000000003</v>
      </c>
    </row>
    <row r="291" spans="1:45" ht="15.75" customHeight="1" outlineLevel="1" x14ac:dyDescent="0.25">
      <c r="A291" s="44" t="s">
        <v>466</v>
      </c>
      <c r="B291" s="4" t="s">
        <v>467</v>
      </c>
      <c r="C291" s="219" t="s">
        <v>24</v>
      </c>
      <c r="D291" s="62">
        <v>1892</v>
      </c>
      <c r="E291" s="63"/>
      <c r="F291" s="64"/>
      <c r="G291" s="65"/>
      <c r="H291" s="63">
        <v>0</v>
      </c>
      <c r="I291" s="66"/>
      <c r="J291" s="67"/>
      <c r="K291" s="63">
        <v>0</v>
      </c>
      <c r="L291" s="66">
        <v>0</v>
      </c>
      <c r="M291" s="67">
        <v>0</v>
      </c>
      <c r="N291" s="63">
        <v>2941</v>
      </c>
      <c r="O291" s="68">
        <v>0</v>
      </c>
      <c r="P291" s="62">
        <v>0</v>
      </c>
      <c r="Q291" s="63">
        <v>0</v>
      </c>
      <c r="R291" s="64">
        <v>0</v>
      </c>
      <c r="S291" s="65">
        <v>0</v>
      </c>
      <c r="T291" s="63">
        <v>0</v>
      </c>
      <c r="U291" s="66">
        <v>0</v>
      </c>
      <c r="V291" s="67">
        <v>0</v>
      </c>
      <c r="W291" s="63">
        <v>0</v>
      </c>
      <c r="X291" s="66">
        <v>0</v>
      </c>
      <c r="Y291" s="67">
        <v>0</v>
      </c>
      <c r="Z291" s="63">
        <v>4130</v>
      </c>
      <c r="AA291" s="68">
        <v>0</v>
      </c>
      <c r="AB291" s="68"/>
      <c r="AC291" s="68">
        <f t="shared" si="227"/>
        <v>4833</v>
      </c>
      <c r="AD291" s="68">
        <f t="shared" si="228"/>
        <v>4130</v>
      </c>
      <c r="AE291" s="68">
        <f t="shared" si="229"/>
        <v>5171.3100000000004</v>
      </c>
      <c r="AF291" s="450">
        <f t="shared" si="214"/>
        <v>0.85454169253051937</v>
      </c>
      <c r="AG291" s="450">
        <f t="shared" si="223"/>
        <v>1.07</v>
      </c>
      <c r="AH291" s="68">
        <f>AD291</f>
        <v>4130</v>
      </c>
      <c r="AI291" s="68">
        <f>AH291</f>
        <v>4130</v>
      </c>
      <c r="AJ291" s="68">
        <f>AI291</f>
        <v>4130</v>
      </c>
      <c r="AK291" s="68">
        <f>AJ291</f>
        <v>4130</v>
      </c>
      <c r="AL291" s="68">
        <f t="shared" si="224"/>
        <v>-703</v>
      </c>
      <c r="AM291" s="292"/>
      <c r="AN291" s="292"/>
      <c r="AQ291" s="422">
        <f t="shared" si="211"/>
        <v>1041.3100000000004</v>
      </c>
    </row>
    <row r="292" spans="1:45" ht="15.75" customHeight="1" outlineLevel="1" x14ac:dyDescent="0.25">
      <c r="A292" s="44"/>
      <c r="B292" s="53" t="s">
        <v>468</v>
      </c>
      <c r="C292" s="219" t="s">
        <v>24</v>
      </c>
      <c r="D292" s="62">
        <v>1892</v>
      </c>
      <c r="E292" s="63"/>
      <c r="F292" s="64"/>
      <c r="G292" s="65"/>
      <c r="H292" s="63">
        <v>0</v>
      </c>
      <c r="I292" s="66"/>
      <c r="J292" s="67"/>
      <c r="K292" s="63">
        <v>0</v>
      </c>
      <c r="L292" s="66">
        <v>0</v>
      </c>
      <c r="M292" s="67">
        <v>0</v>
      </c>
      <c r="N292" s="63">
        <v>2941</v>
      </c>
      <c r="O292" s="68">
        <v>0</v>
      </c>
      <c r="P292" s="62"/>
      <c r="Q292" s="63"/>
      <c r="R292" s="64"/>
      <c r="S292" s="65"/>
      <c r="T292" s="63"/>
      <c r="U292" s="66"/>
      <c r="V292" s="67"/>
      <c r="W292" s="63"/>
      <c r="X292" s="66"/>
      <c r="Y292" s="67"/>
      <c r="Z292" s="63"/>
      <c r="AA292" s="68"/>
      <c r="AB292" s="68"/>
      <c r="AC292" s="68">
        <f t="shared" si="227"/>
        <v>4833</v>
      </c>
      <c r="AD292" s="68">
        <f t="shared" si="228"/>
        <v>0</v>
      </c>
      <c r="AE292" s="68">
        <f t="shared" si="229"/>
        <v>5171.3100000000004</v>
      </c>
      <c r="AF292" s="450">
        <f t="shared" si="214"/>
        <v>0</v>
      </c>
      <c r="AG292" s="450">
        <f t="shared" si="223"/>
        <v>1.07</v>
      </c>
      <c r="AH292" s="68"/>
      <c r="AI292" s="68"/>
      <c r="AJ292" s="68"/>
      <c r="AK292" s="68"/>
      <c r="AL292" s="68">
        <f t="shared" si="224"/>
        <v>-4833</v>
      </c>
      <c r="AM292" s="292"/>
      <c r="AN292" s="292"/>
      <c r="AQ292" s="422">
        <f t="shared" si="211"/>
        <v>5171.3100000000004</v>
      </c>
    </row>
    <row r="293" spans="1:45" s="163" customFormat="1" ht="139.5" customHeight="1" outlineLevel="1" x14ac:dyDescent="0.25">
      <c r="A293" s="69" t="s">
        <v>469</v>
      </c>
      <c r="B293" s="70" t="s">
        <v>340</v>
      </c>
      <c r="C293" s="406" t="s">
        <v>24</v>
      </c>
      <c r="D293" s="71">
        <v>2101</v>
      </c>
      <c r="E293" s="72">
        <v>4616</v>
      </c>
      <c r="F293" s="73">
        <v>4873</v>
      </c>
      <c r="G293" s="74">
        <v>4008</v>
      </c>
      <c r="H293" s="72">
        <v>7582</v>
      </c>
      <c r="I293" s="75">
        <v>10788</v>
      </c>
      <c r="J293" s="76">
        <v>4740</v>
      </c>
      <c r="K293" s="72">
        <v>7465.9606666666696</v>
      </c>
      <c r="L293" s="75">
        <v>7466.9606666666696</v>
      </c>
      <c r="M293" s="76">
        <v>7465.9606666666696</v>
      </c>
      <c r="N293" s="72">
        <v>7466.9606666666696</v>
      </c>
      <c r="O293" s="77">
        <v>7534.7606666666697</v>
      </c>
      <c r="P293" s="71">
        <v>9058</v>
      </c>
      <c r="Q293" s="72">
        <v>9213</v>
      </c>
      <c r="R293" s="73">
        <v>9565</v>
      </c>
      <c r="S293" s="74">
        <v>10989.06</v>
      </c>
      <c r="T293" s="72">
        <v>11032.06</v>
      </c>
      <c r="U293" s="75">
        <v>11164.06</v>
      </c>
      <c r="V293" s="76">
        <v>9793</v>
      </c>
      <c r="W293" s="72">
        <v>9751</v>
      </c>
      <c r="X293" s="75">
        <v>10365</v>
      </c>
      <c r="Y293" s="76">
        <v>24966</v>
      </c>
      <c r="Z293" s="72">
        <v>10730</v>
      </c>
      <c r="AA293" s="77">
        <v>9502</v>
      </c>
      <c r="AB293" s="77">
        <v>54941</v>
      </c>
      <c r="AC293" s="462">
        <f t="shared" si="227"/>
        <v>76108.603333333333</v>
      </c>
      <c r="AD293" s="462">
        <f t="shared" si="228"/>
        <v>136128.18</v>
      </c>
      <c r="AE293" s="462">
        <f t="shared" ref="AE293:AE298" si="230">AC293*1.07</f>
        <v>81436.205566666671</v>
      </c>
      <c r="AF293" s="461">
        <f t="shared" si="214"/>
        <v>1.788604363212376</v>
      </c>
      <c r="AG293" s="461">
        <f t="shared" si="223"/>
        <v>1.07</v>
      </c>
      <c r="AH293" s="60">
        <f>AD293*1.03</f>
        <v>140212.02539999998</v>
      </c>
      <c r="AI293" s="60">
        <f t="shared" ref="AI293:AK297" si="231">AH293*1.03</f>
        <v>144418.38616199998</v>
      </c>
      <c r="AJ293" s="60">
        <f t="shared" si="231"/>
        <v>148750.93774685997</v>
      </c>
      <c r="AK293" s="60">
        <f t="shared" si="231"/>
        <v>153213.46587926577</v>
      </c>
      <c r="AL293" s="60">
        <f t="shared" si="224"/>
        <v>60019.57666666666</v>
      </c>
      <c r="AM293" s="293"/>
      <c r="AN293" s="293"/>
      <c r="AO293" s="609" t="s">
        <v>4947</v>
      </c>
      <c r="AP293" s="609"/>
      <c r="AQ293" s="422">
        <f t="shared" si="211"/>
        <v>-54691.974433333322</v>
      </c>
      <c r="AR293" s="1195"/>
      <c r="AS293" s="1203"/>
    </row>
    <row r="294" spans="1:45" ht="15.75" customHeight="1" outlineLevel="1" x14ac:dyDescent="0.25">
      <c r="A294" s="44"/>
      <c r="B294" s="53" t="s">
        <v>470</v>
      </c>
      <c r="C294" s="219" t="s">
        <v>24</v>
      </c>
      <c r="D294" s="54">
        <v>216</v>
      </c>
      <c r="E294" s="55">
        <v>796</v>
      </c>
      <c r="F294" s="56">
        <v>891</v>
      </c>
      <c r="G294" s="57">
        <v>649</v>
      </c>
      <c r="H294" s="55">
        <v>1436</v>
      </c>
      <c r="I294" s="58">
        <v>2275</v>
      </c>
      <c r="J294" s="59">
        <v>839</v>
      </c>
      <c r="K294" s="55">
        <v>871</v>
      </c>
      <c r="L294" s="58">
        <v>871</v>
      </c>
      <c r="M294" s="59">
        <v>771</v>
      </c>
      <c r="N294" s="55">
        <v>770</v>
      </c>
      <c r="O294" s="60">
        <v>603</v>
      </c>
      <c r="P294" s="54">
        <v>1114</v>
      </c>
      <c r="Q294" s="55">
        <v>1129</v>
      </c>
      <c r="R294" s="56">
        <v>1247</v>
      </c>
      <c r="S294" s="57">
        <v>1190</v>
      </c>
      <c r="T294" s="55">
        <v>1214</v>
      </c>
      <c r="U294" s="58">
        <v>1237</v>
      </c>
      <c r="V294" s="59">
        <v>1211</v>
      </c>
      <c r="W294" s="55">
        <v>1211</v>
      </c>
      <c r="X294" s="58">
        <v>1380</v>
      </c>
      <c r="Y294" s="59">
        <v>5714</v>
      </c>
      <c r="Z294" s="55">
        <v>1483</v>
      </c>
      <c r="AA294" s="60">
        <v>1134</v>
      </c>
      <c r="AB294" s="60">
        <v>10683</v>
      </c>
      <c r="AC294" s="60">
        <f t="shared" si="227"/>
        <v>10988</v>
      </c>
      <c r="AD294" s="60">
        <f t="shared" si="228"/>
        <v>19264</v>
      </c>
      <c r="AE294" s="60">
        <f t="shared" si="230"/>
        <v>11757.16</v>
      </c>
      <c r="AF294" s="448">
        <f t="shared" si="214"/>
        <v>1.7531852930469602</v>
      </c>
      <c r="AG294" s="448">
        <f t="shared" si="223"/>
        <v>1.07</v>
      </c>
      <c r="AH294" s="60">
        <f>AD294*1.03</f>
        <v>19841.920000000002</v>
      </c>
      <c r="AI294" s="60">
        <f t="shared" si="231"/>
        <v>20437.177600000003</v>
      </c>
      <c r="AJ294" s="60">
        <f t="shared" si="231"/>
        <v>21050.292928000003</v>
      </c>
      <c r="AK294" s="60">
        <f t="shared" si="231"/>
        <v>21681.801715840003</v>
      </c>
      <c r="AL294" s="60">
        <f t="shared" si="224"/>
        <v>8276</v>
      </c>
      <c r="AM294" s="290"/>
      <c r="AN294" s="290"/>
      <c r="AQ294" s="422">
        <f t="shared" si="211"/>
        <v>-7506.84</v>
      </c>
    </row>
    <row r="295" spans="1:45" ht="32.25" customHeight="1" outlineLevel="1" x14ac:dyDescent="0.25">
      <c r="A295" s="44"/>
      <c r="B295" s="53" t="s">
        <v>1019</v>
      </c>
      <c r="C295" s="219" t="s">
        <v>24</v>
      </c>
      <c r="D295" s="54">
        <v>504</v>
      </c>
      <c r="E295" s="55"/>
      <c r="F295" s="56"/>
      <c r="G295" s="57"/>
      <c r="H295" s="55">
        <v>168</v>
      </c>
      <c r="I295" s="58">
        <v>35</v>
      </c>
      <c r="J295" s="59">
        <v>67</v>
      </c>
      <c r="K295" s="55">
        <v>1779.4</v>
      </c>
      <c r="L295" s="58">
        <v>1244.4000000000001</v>
      </c>
      <c r="M295" s="59">
        <v>1245.4000000000001</v>
      </c>
      <c r="N295" s="55">
        <v>1244.4000000000001</v>
      </c>
      <c r="O295" s="60">
        <v>1808.2</v>
      </c>
      <c r="P295" s="54">
        <v>1378</v>
      </c>
      <c r="Q295" s="55">
        <v>1383</v>
      </c>
      <c r="R295" s="56">
        <v>1376</v>
      </c>
      <c r="S295" s="57">
        <v>2963.06</v>
      </c>
      <c r="T295" s="55">
        <v>2963.06</v>
      </c>
      <c r="U295" s="58">
        <v>2960.06</v>
      </c>
      <c r="V295" s="59">
        <v>1748</v>
      </c>
      <c r="W295" s="55">
        <v>1748</v>
      </c>
      <c r="X295" s="58">
        <v>1748</v>
      </c>
      <c r="Y295" s="59">
        <v>1777</v>
      </c>
      <c r="Z295" s="55">
        <v>1777</v>
      </c>
      <c r="AA295" s="60">
        <v>1727</v>
      </c>
      <c r="AB295" s="60">
        <v>3118</v>
      </c>
      <c r="AC295" s="60">
        <f t="shared" ref="AC295" si="232">SUM(D295:O295)</f>
        <v>8095.8</v>
      </c>
      <c r="AD295" s="60">
        <f t="shared" ref="AD295" si="233">SUM(P295:AA295)</f>
        <v>23548.18</v>
      </c>
      <c r="AE295" s="60">
        <f t="shared" si="230"/>
        <v>8662.5060000000012</v>
      </c>
      <c r="AF295" s="448">
        <f t="shared" si="214"/>
        <v>2.9086909261592431</v>
      </c>
      <c r="AG295" s="448">
        <f t="shared" si="223"/>
        <v>1.07</v>
      </c>
      <c r="AH295" s="60">
        <f>AD295*1.03</f>
        <v>24254.625400000001</v>
      </c>
      <c r="AI295" s="60">
        <f t="shared" si="231"/>
        <v>24982.264162000003</v>
      </c>
      <c r="AJ295" s="60">
        <f t="shared" si="231"/>
        <v>25731.732086860004</v>
      </c>
      <c r="AK295" s="60">
        <f t="shared" si="231"/>
        <v>26503.684049465803</v>
      </c>
      <c r="AL295" s="60">
        <f t="shared" si="224"/>
        <v>15452.380000000001</v>
      </c>
      <c r="AM295" s="290"/>
      <c r="AN295" s="290"/>
      <c r="AQ295" s="422">
        <f t="shared" si="211"/>
        <v>-14885.673999999999</v>
      </c>
    </row>
    <row r="296" spans="1:45" outlineLevel="1" x14ac:dyDescent="0.25">
      <c r="A296" s="44" t="s">
        <v>471</v>
      </c>
      <c r="B296" s="4" t="s">
        <v>472</v>
      </c>
      <c r="C296" s="219" t="s">
        <v>24</v>
      </c>
      <c r="D296" s="62">
        <v>206</v>
      </c>
      <c r="E296" s="63"/>
      <c r="F296" s="64"/>
      <c r="G296" s="65"/>
      <c r="H296" s="63"/>
      <c r="I296" s="66">
        <v>1703</v>
      </c>
      <c r="J296" s="67">
        <v>317</v>
      </c>
      <c r="K296" s="63">
        <v>2226</v>
      </c>
      <c r="L296" s="66">
        <v>1513</v>
      </c>
      <c r="M296" s="67">
        <v>1176</v>
      </c>
      <c r="N296" s="63">
        <v>1513</v>
      </c>
      <c r="O296" s="68">
        <v>1512</v>
      </c>
      <c r="P296" s="62">
        <v>0</v>
      </c>
      <c r="Q296" s="63">
        <v>0</v>
      </c>
      <c r="R296" s="64">
        <v>0</v>
      </c>
      <c r="S296" s="65">
        <v>7973</v>
      </c>
      <c r="T296" s="63">
        <v>7918</v>
      </c>
      <c r="U296" s="66">
        <v>7919</v>
      </c>
      <c r="V296" s="67">
        <v>4088</v>
      </c>
      <c r="W296" s="63">
        <v>4088</v>
      </c>
      <c r="X296" s="66">
        <v>4044</v>
      </c>
      <c r="Y296" s="67">
        <v>500</v>
      </c>
      <c r="Z296" s="63">
        <v>500</v>
      </c>
      <c r="AA296" s="68">
        <v>500</v>
      </c>
      <c r="AB296" s="68">
        <v>21086</v>
      </c>
      <c r="AC296" s="68">
        <f t="shared" si="227"/>
        <v>10166</v>
      </c>
      <c r="AD296" s="68">
        <f t="shared" si="228"/>
        <v>37530</v>
      </c>
      <c r="AE296" s="68">
        <f t="shared" si="230"/>
        <v>10877.62</v>
      </c>
      <c r="AF296" s="464">
        <f t="shared" si="214"/>
        <v>3.6917174896714537</v>
      </c>
      <c r="AG296" s="464">
        <f t="shared" si="223"/>
        <v>1.07</v>
      </c>
      <c r="AH296" s="60">
        <f>AD296*1.03</f>
        <v>38655.9</v>
      </c>
      <c r="AI296" s="60">
        <f t="shared" si="231"/>
        <v>39815.577000000005</v>
      </c>
      <c r="AJ296" s="60">
        <f t="shared" si="231"/>
        <v>41010.044310000005</v>
      </c>
      <c r="AK296" s="60">
        <f t="shared" si="231"/>
        <v>42240.345639300009</v>
      </c>
      <c r="AL296" s="60">
        <f t="shared" si="224"/>
        <v>27364</v>
      </c>
      <c r="AM296" s="292"/>
      <c r="AN296" s="292"/>
      <c r="AQ296" s="422">
        <f t="shared" si="211"/>
        <v>-26652.379999999997</v>
      </c>
    </row>
    <row r="297" spans="1:45" ht="27" customHeight="1" outlineLevel="1" x14ac:dyDescent="0.25">
      <c r="A297" s="44" t="s">
        <v>473</v>
      </c>
      <c r="B297" s="4" t="s">
        <v>474</v>
      </c>
      <c r="C297" s="219" t="s">
        <v>24</v>
      </c>
      <c r="D297" s="62">
        <v>-67</v>
      </c>
      <c r="E297" s="63">
        <v>75</v>
      </c>
      <c r="F297" s="64">
        <v>559</v>
      </c>
      <c r="G297" s="65"/>
      <c r="H297" s="63">
        <v>91</v>
      </c>
      <c r="I297" s="66">
        <v>1152</v>
      </c>
      <c r="J297" s="67">
        <v>765</v>
      </c>
      <c r="K297" s="63">
        <v>3490</v>
      </c>
      <c r="L297" s="66">
        <v>3170</v>
      </c>
      <c r="M297" s="67">
        <v>3330</v>
      </c>
      <c r="N297" s="63">
        <v>2510</v>
      </c>
      <c r="O297" s="68">
        <v>3566</v>
      </c>
      <c r="P297" s="62">
        <v>0</v>
      </c>
      <c r="Q297" s="63">
        <v>0</v>
      </c>
      <c r="R297" s="64">
        <v>0</v>
      </c>
      <c r="S297" s="65">
        <v>2585</v>
      </c>
      <c r="T297" s="63">
        <v>2721</v>
      </c>
      <c r="U297" s="66">
        <v>3415</v>
      </c>
      <c r="V297" s="67">
        <v>3415</v>
      </c>
      <c r="W297" s="63">
        <v>2721</v>
      </c>
      <c r="X297" s="66">
        <v>2721</v>
      </c>
      <c r="Y297" s="67">
        <v>2720</v>
      </c>
      <c r="Z297" s="63">
        <v>2720</v>
      </c>
      <c r="AA297" s="68">
        <v>2720</v>
      </c>
      <c r="AB297" s="68">
        <v>7595</v>
      </c>
      <c r="AC297" s="68">
        <f t="shared" si="227"/>
        <v>18641</v>
      </c>
      <c r="AD297" s="68">
        <f t="shared" si="228"/>
        <v>25738</v>
      </c>
      <c r="AE297" s="68">
        <f t="shared" si="230"/>
        <v>19945.870000000003</v>
      </c>
      <c r="AF297" s="450">
        <f t="shared" si="214"/>
        <v>1.3807199184593102</v>
      </c>
      <c r="AG297" s="450">
        <f t="shared" si="223"/>
        <v>1.07</v>
      </c>
      <c r="AH297" s="60">
        <f>AD297*1.03</f>
        <v>26510.14</v>
      </c>
      <c r="AI297" s="60">
        <f t="shared" si="231"/>
        <v>27305.444200000002</v>
      </c>
      <c r="AJ297" s="60">
        <f t="shared" si="231"/>
        <v>28124.607526000003</v>
      </c>
      <c r="AK297" s="60">
        <f t="shared" si="231"/>
        <v>28968.345751780005</v>
      </c>
      <c r="AL297" s="60">
        <f t="shared" si="224"/>
        <v>7097</v>
      </c>
      <c r="AM297" s="292"/>
      <c r="AN297" s="292"/>
      <c r="AQ297" s="422">
        <f t="shared" si="211"/>
        <v>-5792.1299999999974</v>
      </c>
    </row>
    <row r="298" spans="1:45" ht="102.75" customHeight="1" outlineLevel="1" x14ac:dyDescent="0.25">
      <c r="A298" s="44" t="s">
        <v>475</v>
      </c>
      <c r="B298" s="4" t="s">
        <v>476</v>
      </c>
      <c r="C298" s="219" t="s">
        <v>24</v>
      </c>
      <c r="D298" s="62">
        <v>101</v>
      </c>
      <c r="E298" s="63"/>
      <c r="F298" s="64">
        <v>2487</v>
      </c>
      <c r="G298" s="65">
        <v>1389</v>
      </c>
      <c r="H298" s="63"/>
      <c r="I298" s="66">
        <v>286</v>
      </c>
      <c r="J298" s="67"/>
      <c r="K298" s="63">
        <v>0</v>
      </c>
      <c r="L298" s="66">
        <v>0</v>
      </c>
      <c r="M298" s="67">
        <v>0</v>
      </c>
      <c r="N298" s="63">
        <v>0</v>
      </c>
      <c r="O298" s="68">
        <v>0</v>
      </c>
      <c r="P298" s="62"/>
      <c r="Q298" s="63"/>
      <c r="R298" s="64"/>
      <c r="S298" s="65"/>
      <c r="T298" s="63"/>
      <c r="U298" s="66"/>
      <c r="V298" s="67"/>
      <c r="W298" s="63"/>
      <c r="X298" s="66"/>
      <c r="Y298" s="67"/>
      <c r="Z298" s="63"/>
      <c r="AA298" s="68"/>
      <c r="AB298" s="68">
        <v>6064</v>
      </c>
      <c r="AC298" s="68">
        <f t="shared" si="227"/>
        <v>4263</v>
      </c>
      <c r="AD298" s="68">
        <f t="shared" si="228"/>
        <v>0</v>
      </c>
      <c r="AE298" s="68">
        <f t="shared" si="230"/>
        <v>4561.41</v>
      </c>
      <c r="AF298" s="464">
        <f t="shared" si="214"/>
        <v>0</v>
      </c>
      <c r="AG298" s="464">
        <f t="shared" si="223"/>
        <v>1.07</v>
      </c>
      <c r="AH298" s="68"/>
      <c r="AI298" s="68"/>
      <c r="AJ298" s="68"/>
      <c r="AK298" s="68"/>
      <c r="AL298" s="68">
        <f t="shared" si="224"/>
        <v>-4263</v>
      </c>
      <c r="AM298" s="292"/>
      <c r="AN298" s="292"/>
      <c r="AO298" s="609" t="s">
        <v>4240</v>
      </c>
      <c r="AQ298" s="422">
        <f t="shared" si="211"/>
        <v>4561.41</v>
      </c>
      <c r="AR298" s="1195" t="s">
        <v>4955</v>
      </c>
    </row>
    <row r="299" spans="1:45" ht="28.5" customHeight="1" outlineLevel="1" x14ac:dyDescent="0.25">
      <c r="A299" s="44" t="s">
        <v>477</v>
      </c>
      <c r="B299" s="4" t="s">
        <v>478</v>
      </c>
      <c r="C299" s="219" t="s">
        <v>24</v>
      </c>
      <c r="D299" s="62"/>
      <c r="E299" s="63"/>
      <c r="F299" s="64"/>
      <c r="G299" s="65"/>
      <c r="H299" s="63"/>
      <c r="I299" s="66"/>
      <c r="J299" s="67"/>
      <c r="K299" s="63">
        <v>0</v>
      </c>
      <c r="L299" s="66">
        <v>0</v>
      </c>
      <c r="M299" s="67">
        <v>0</v>
      </c>
      <c r="N299" s="63">
        <v>0</v>
      </c>
      <c r="O299" s="68">
        <v>0</v>
      </c>
      <c r="P299" s="62"/>
      <c r="Q299" s="63"/>
      <c r="R299" s="64"/>
      <c r="S299" s="65"/>
      <c r="T299" s="63"/>
      <c r="U299" s="66"/>
      <c r="V299" s="67"/>
      <c r="W299" s="63"/>
      <c r="X299" s="66"/>
      <c r="Y299" s="67"/>
      <c r="Z299" s="63"/>
      <c r="AA299" s="68"/>
      <c r="AB299" s="68"/>
      <c r="AC299" s="68">
        <f t="shared" si="227"/>
        <v>0</v>
      </c>
      <c r="AD299" s="68">
        <f t="shared" si="228"/>
        <v>0</v>
      </c>
      <c r="AE299" s="68">
        <f t="shared" ref="AE299" si="234">AC299*1.07</f>
        <v>0</v>
      </c>
      <c r="AF299" s="450"/>
      <c r="AG299" s="450"/>
      <c r="AH299" s="68"/>
      <c r="AI299" s="68"/>
      <c r="AJ299" s="68"/>
      <c r="AK299" s="68"/>
      <c r="AL299" s="68">
        <f t="shared" si="224"/>
        <v>0</v>
      </c>
      <c r="AM299" s="292"/>
      <c r="AN299" s="292"/>
      <c r="AQ299" s="422">
        <f t="shared" si="211"/>
        <v>0</v>
      </c>
    </row>
    <row r="300" spans="1:45" ht="94.5" customHeight="1" outlineLevel="1" x14ac:dyDescent="0.25">
      <c r="A300" s="44" t="s">
        <v>479</v>
      </c>
      <c r="B300" s="81" t="s">
        <v>480</v>
      </c>
      <c r="C300" s="219" t="s">
        <v>24</v>
      </c>
      <c r="D300" s="62">
        <v>1020</v>
      </c>
      <c r="E300" s="63">
        <v>1370</v>
      </c>
      <c r="F300" s="64">
        <v>1720</v>
      </c>
      <c r="G300" s="65">
        <v>670</v>
      </c>
      <c r="H300" s="63">
        <v>1370</v>
      </c>
      <c r="I300" s="66">
        <v>670</v>
      </c>
      <c r="J300" s="67">
        <v>670</v>
      </c>
      <c r="K300" s="63">
        <v>21360</v>
      </c>
      <c r="L300" s="66">
        <v>20158</v>
      </c>
      <c r="M300" s="67">
        <v>21360</v>
      </c>
      <c r="N300" s="63">
        <v>22537</v>
      </c>
      <c r="O300" s="68">
        <v>23394</v>
      </c>
      <c r="P300" s="62">
        <v>32570</v>
      </c>
      <c r="Q300" s="63">
        <v>32571</v>
      </c>
      <c r="R300" s="64">
        <v>32570</v>
      </c>
      <c r="S300" s="65">
        <v>32251</v>
      </c>
      <c r="T300" s="63">
        <v>32250</v>
      </c>
      <c r="U300" s="66">
        <v>32251</v>
      </c>
      <c r="V300" s="67">
        <v>32250</v>
      </c>
      <c r="W300" s="63">
        <v>31551</v>
      </c>
      <c r="X300" s="66">
        <v>31550</v>
      </c>
      <c r="Y300" s="67">
        <v>31551</v>
      </c>
      <c r="Z300" s="63">
        <v>31550</v>
      </c>
      <c r="AA300" s="68">
        <v>31544</v>
      </c>
      <c r="AB300" s="68">
        <v>26766</v>
      </c>
      <c r="AC300" s="68">
        <f t="shared" si="227"/>
        <v>116299</v>
      </c>
      <c r="AD300" s="68">
        <f t="shared" si="228"/>
        <v>384459</v>
      </c>
      <c r="AE300" s="68">
        <f t="shared" ref="AE300:AE305" si="235">AC300*1.07</f>
        <v>124439.93000000001</v>
      </c>
      <c r="AF300" s="464">
        <f t="shared" si="214"/>
        <v>3.305780789172736</v>
      </c>
      <c r="AG300" s="464">
        <f t="shared" si="223"/>
        <v>1.07</v>
      </c>
      <c r="AH300" s="60">
        <f t="shared" ref="AH300:AH306" si="236">AD300*1.03</f>
        <v>395992.77</v>
      </c>
      <c r="AI300" s="60">
        <f t="shared" ref="AI300:AK306" si="237">AH300*1.03</f>
        <v>407872.55310000002</v>
      </c>
      <c r="AJ300" s="60">
        <f t="shared" si="237"/>
        <v>420108.72969300003</v>
      </c>
      <c r="AK300" s="60">
        <f t="shared" si="237"/>
        <v>432711.99158379005</v>
      </c>
      <c r="AL300" s="60">
        <f t="shared" si="224"/>
        <v>268160</v>
      </c>
      <c r="AM300" s="292"/>
      <c r="AN300" s="292"/>
      <c r="AQ300" s="422">
        <f t="shared" si="211"/>
        <v>-260019.07</v>
      </c>
      <c r="AR300" s="1195" t="s">
        <v>4956</v>
      </c>
    </row>
    <row r="301" spans="1:45" ht="15.75" customHeight="1" outlineLevel="1" x14ac:dyDescent="0.25">
      <c r="A301" s="44" t="s">
        <v>481</v>
      </c>
      <c r="B301" s="4" t="s">
        <v>354</v>
      </c>
      <c r="C301" s="219" t="s">
        <v>24</v>
      </c>
      <c r="D301" s="62">
        <v>8279</v>
      </c>
      <c r="E301" s="63">
        <v>39074</v>
      </c>
      <c r="F301" s="64">
        <v>8541</v>
      </c>
      <c r="G301" s="65">
        <v>3824</v>
      </c>
      <c r="H301" s="63">
        <v>30890</v>
      </c>
      <c r="I301" s="66">
        <v>-7416</v>
      </c>
      <c r="J301" s="67">
        <v>9525</v>
      </c>
      <c r="K301" s="63">
        <v>4888</v>
      </c>
      <c r="L301" s="66">
        <v>4904</v>
      </c>
      <c r="M301" s="67">
        <v>8041</v>
      </c>
      <c r="N301" s="63">
        <v>7865</v>
      </c>
      <c r="O301" s="68">
        <v>3828</v>
      </c>
      <c r="P301" s="62">
        <v>24224</v>
      </c>
      <c r="Q301" s="63">
        <v>24225</v>
      </c>
      <c r="R301" s="64">
        <v>24177</v>
      </c>
      <c r="S301" s="65">
        <v>24158</v>
      </c>
      <c r="T301" s="63">
        <v>22208</v>
      </c>
      <c r="U301" s="66">
        <v>22197</v>
      </c>
      <c r="V301" s="67">
        <v>22176</v>
      </c>
      <c r="W301" s="63">
        <v>175640</v>
      </c>
      <c r="X301" s="66">
        <v>147790</v>
      </c>
      <c r="Y301" s="67">
        <v>85262</v>
      </c>
      <c r="Z301" s="63">
        <v>107242</v>
      </c>
      <c r="AA301" s="68">
        <v>24258</v>
      </c>
      <c r="AB301" s="68">
        <v>201795</v>
      </c>
      <c r="AC301" s="68">
        <f t="shared" si="227"/>
        <v>122243</v>
      </c>
      <c r="AD301" s="68">
        <f t="shared" si="228"/>
        <v>703557</v>
      </c>
      <c r="AE301" s="68">
        <f t="shared" si="235"/>
        <v>130800.01000000001</v>
      </c>
      <c r="AF301" s="464">
        <f t="shared" si="214"/>
        <v>5.7553970370491561</v>
      </c>
      <c r="AG301" s="464">
        <f t="shared" si="223"/>
        <v>1.07</v>
      </c>
      <c r="AH301" s="60">
        <f t="shared" si="236"/>
        <v>724663.71</v>
      </c>
      <c r="AI301" s="60">
        <f t="shared" si="237"/>
        <v>746403.6213</v>
      </c>
      <c r="AJ301" s="60">
        <f t="shared" si="237"/>
        <v>768795.72993899998</v>
      </c>
      <c r="AK301" s="60">
        <f t="shared" si="237"/>
        <v>791859.60183716996</v>
      </c>
      <c r="AL301" s="60">
        <f t="shared" si="224"/>
        <v>581314</v>
      </c>
      <c r="AM301" s="292"/>
      <c r="AN301" s="292"/>
      <c r="AQ301" s="422">
        <f t="shared" si="211"/>
        <v>-572756.99</v>
      </c>
    </row>
    <row r="302" spans="1:45" ht="15.75" customHeight="1" outlineLevel="1" x14ac:dyDescent="0.25">
      <c r="A302" s="44" t="s">
        <v>482</v>
      </c>
      <c r="B302" s="110" t="s">
        <v>483</v>
      </c>
      <c r="C302" s="219" t="s">
        <v>24</v>
      </c>
      <c r="D302" s="62">
        <v>343</v>
      </c>
      <c r="E302" s="63">
        <v>303</v>
      </c>
      <c r="F302" s="64">
        <v>282</v>
      </c>
      <c r="G302" s="65">
        <v>338</v>
      </c>
      <c r="H302" s="63">
        <v>319</v>
      </c>
      <c r="I302" s="66">
        <v>244</v>
      </c>
      <c r="J302" s="67">
        <v>320</v>
      </c>
      <c r="K302" s="63">
        <v>350</v>
      </c>
      <c r="L302" s="66">
        <v>300</v>
      </c>
      <c r="M302" s="67">
        <v>500</v>
      </c>
      <c r="N302" s="63">
        <v>300</v>
      </c>
      <c r="O302" s="68">
        <v>400</v>
      </c>
      <c r="P302" s="62">
        <v>416</v>
      </c>
      <c r="Q302" s="63">
        <v>416</v>
      </c>
      <c r="R302" s="64">
        <v>416</v>
      </c>
      <c r="S302" s="65">
        <v>416</v>
      </c>
      <c r="T302" s="63">
        <v>416</v>
      </c>
      <c r="U302" s="66">
        <v>416</v>
      </c>
      <c r="V302" s="67">
        <v>416</v>
      </c>
      <c r="W302" s="63">
        <v>416</v>
      </c>
      <c r="X302" s="66">
        <v>416</v>
      </c>
      <c r="Y302" s="67">
        <v>416</v>
      </c>
      <c r="Z302" s="63">
        <v>416</v>
      </c>
      <c r="AA302" s="68">
        <v>424</v>
      </c>
      <c r="AB302" s="68">
        <v>4100</v>
      </c>
      <c r="AC302" s="68">
        <f t="shared" si="227"/>
        <v>3999</v>
      </c>
      <c r="AD302" s="68">
        <f t="shared" si="228"/>
        <v>5000</v>
      </c>
      <c r="AE302" s="68">
        <f t="shared" si="235"/>
        <v>4278.93</v>
      </c>
      <c r="AF302" s="464">
        <f t="shared" si="214"/>
        <v>1.2503125781445361</v>
      </c>
      <c r="AG302" s="464">
        <f t="shared" si="223"/>
        <v>1.07</v>
      </c>
      <c r="AH302" s="60">
        <f t="shared" si="236"/>
        <v>5150</v>
      </c>
      <c r="AI302" s="60">
        <f t="shared" si="237"/>
        <v>5304.5</v>
      </c>
      <c r="AJ302" s="60">
        <f t="shared" si="237"/>
        <v>5463.6350000000002</v>
      </c>
      <c r="AK302" s="60">
        <f t="shared" si="237"/>
        <v>5627.5440500000004</v>
      </c>
      <c r="AL302" s="60">
        <f t="shared" si="224"/>
        <v>1001</v>
      </c>
      <c r="AM302" s="292"/>
      <c r="AN302" s="292"/>
      <c r="AQ302" s="422">
        <f t="shared" si="211"/>
        <v>-721.06999999999971</v>
      </c>
    </row>
    <row r="303" spans="1:45" ht="15.75" customHeight="1" outlineLevel="1" x14ac:dyDescent="0.25">
      <c r="A303" s="44" t="s">
        <v>484</v>
      </c>
      <c r="B303" s="110" t="s">
        <v>485</v>
      </c>
      <c r="C303" s="219" t="s">
        <v>24</v>
      </c>
      <c r="D303" s="62">
        <v>1202</v>
      </c>
      <c r="E303" s="63">
        <v>3953</v>
      </c>
      <c r="F303" s="64">
        <v>5695</v>
      </c>
      <c r="G303" s="65">
        <v>6338</v>
      </c>
      <c r="H303" s="63">
        <v>5757</v>
      </c>
      <c r="I303" s="66">
        <v>6602</v>
      </c>
      <c r="J303" s="67">
        <v>4513</v>
      </c>
      <c r="K303" s="63">
        <v>11687</v>
      </c>
      <c r="L303" s="66">
        <v>11689</v>
      </c>
      <c r="M303" s="67">
        <v>11687</v>
      </c>
      <c r="N303" s="63">
        <v>11690</v>
      </c>
      <c r="O303" s="68">
        <v>15312</v>
      </c>
      <c r="P303" s="62">
        <v>7928</v>
      </c>
      <c r="Q303" s="63">
        <v>7940</v>
      </c>
      <c r="R303" s="64">
        <v>7964</v>
      </c>
      <c r="S303" s="65">
        <v>8280</v>
      </c>
      <c r="T303" s="63">
        <v>8291</v>
      </c>
      <c r="U303" s="66">
        <v>8303</v>
      </c>
      <c r="V303" s="67">
        <v>8301</v>
      </c>
      <c r="W303" s="63">
        <v>8293</v>
      </c>
      <c r="X303" s="66">
        <v>8302</v>
      </c>
      <c r="Y303" s="67">
        <v>8321</v>
      </c>
      <c r="Z303" s="63">
        <v>8327</v>
      </c>
      <c r="AA303" s="68">
        <v>10087</v>
      </c>
      <c r="AB303" s="68">
        <v>80256</v>
      </c>
      <c r="AC303" s="68">
        <f t="shared" si="227"/>
        <v>96125</v>
      </c>
      <c r="AD303" s="68">
        <f t="shared" si="228"/>
        <v>100337</v>
      </c>
      <c r="AE303" s="68">
        <f t="shared" si="235"/>
        <v>102853.75</v>
      </c>
      <c r="AF303" s="450">
        <f t="shared" si="214"/>
        <v>1.0438179453836152</v>
      </c>
      <c r="AG303" s="450">
        <f t="shared" si="223"/>
        <v>1.07</v>
      </c>
      <c r="AH303" s="60">
        <f t="shared" si="236"/>
        <v>103347.11</v>
      </c>
      <c r="AI303" s="60">
        <f t="shared" si="237"/>
        <v>106447.5233</v>
      </c>
      <c r="AJ303" s="60">
        <f t="shared" si="237"/>
        <v>109640.948999</v>
      </c>
      <c r="AK303" s="60">
        <f t="shared" si="237"/>
        <v>112930.17746897</v>
      </c>
      <c r="AL303" s="60">
        <f t="shared" si="224"/>
        <v>4212</v>
      </c>
      <c r="AM303" s="292"/>
      <c r="AN303" s="292"/>
      <c r="AQ303" s="422">
        <f t="shared" si="211"/>
        <v>2516.75</v>
      </c>
    </row>
    <row r="304" spans="1:45" ht="109.2" outlineLevel="1" x14ac:dyDescent="0.25">
      <c r="A304" s="44"/>
      <c r="B304" s="53" t="s">
        <v>486</v>
      </c>
      <c r="C304" s="219" t="s">
        <v>24</v>
      </c>
      <c r="D304" s="62">
        <v>13</v>
      </c>
      <c r="E304" s="63">
        <v>13</v>
      </c>
      <c r="F304" s="64">
        <v>16</v>
      </c>
      <c r="G304" s="65">
        <v>14</v>
      </c>
      <c r="H304" s="63">
        <v>20</v>
      </c>
      <c r="I304" s="66">
        <v>20</v>
      </c>
      <c r="J304" s="67">
        <v>15</v>
      </c>
      <c r="K304" s="63">
        <v>20</v>
      </c>
      <c r="L304" s="66">
        <v>20</v>
      </c>
      <c r="M304" s="67">
        <v>20</v>
      </c>
      <c r="N304" s="63">
        <v>20</v>
      </c>
      <c r="O304" s="68">
        <v>20</v>
      </c>
      <c r="P304" s="62">
        <v>0</v>
      </c>
      <c r="Q304" s="63">
        <v>0</v>
      </c>
      <c r="R304" s="64">
        <v>0</v>
      </c>
      <c r="S304" s="65">
        <v>272</v>
      </c>
      <c r="T304" s="63">
        <v>273</v>
      </c>
      <c r="U304" s="66">
        <v>273</v>
      </c>
      <c r="V304" s="67">
        <v>273</v>
      </c>
      <c r="W304" s="63">
        <v>273</v>
      </c>
      <c r="X304" s="66">
        <v>273</v>
      </c>
      <c r="Y304" s="67">
        <v>273</v>
      </c>
      <c r="Z304" s="63">
        <v>273</v>
      </c>
      <c r="AA304" s="68">
        <v>2036</v>
      </c>
      <c r="AB304" s="68">
        <v>95</v>
      </c>
      <c r="AC304" s="68">
        <f t="shared" si="227"/>
        <v>211</v>
      </c>
      <c r="AD304" s="68">
        <f t="shared" si="228"/>
        <v>4219</v>
      </c>
      <c r="AE304" s="68">
        <f t="shared" si="235"/>
        <v>225.77</v>
      </c>
      <c r="AF304" s="464">
        <f t="shared" si="214"/>
        <v>19.995260663507111</v>
      </c>
      <c r="AG304" s="464">
        <f t="shared" si="223"/>
        <v>1.07</v>
      </c>
      <c r="AH304" s="60">
        <f t="shared" si="236"/>
        <v>4345.57</v>
      </c>
      <c r="AI304" s="60">
        <f t="shared" si="237"/>
        <v>4475.9371000000001</v>
      </c>
      <c r="AJ304" s="60">
        <f t="shared" si="237"/>
        <v>4610.2152130000004</v>
      </c>
      <c r="AK304" s="60">
        <f t="shared" si="237"/>
        <v>4748.5216693900002</v>
      </c>
      <c r="AL304" s="60">
        <f t="shared" si="224"/>
        <v>4008</v>
      </c>
      <c r="AM304" s="292"/>
      <c r="AN304" s="292"/>
      <c r="AQ304" s="422">
        <f t="shared" si="211"/>
        <v>-3993.23</v>
      </c>
      <c r="AR304" s="1195" t="s">
        <v>4964</v>
      </c>
    </row>
    <row r="305" spans="1:44" ht="15.75" customHeight="1" outlineLevel="1" x14ac:dyDescent="0.25">
      <c r="A305" s="44" t="s">
        <v>487</v>
      </c>
      <c r="B305" s="110" t="s">
        <v>488</v>
      </c>
      <c r="C305" s="219" t="s">
        <v>24</v>
      </c>
      <c r="D305" s="62"/>
      <c r="E305" s="63"/>
      <c r="F305" s="64">
        <v>2202</v>
      </c>
      <c r="G305" s="65"/>
      <c r="H305" s="63">
        <v>12</v>
      </c>
      <c r="I305" s="66">
        <v>60</v>
      </c>
      <c r="J305" s="67">
        <v>3489</v>
      </c>
      <c r="K305" s="63">
        <v>15574</v>
      </c>
      <c r="L305" s="66">
        <v>11075</v>
      </c>
      <c r="M305" s="67">
        <v>5210</v>
      </c>
      <c r="N305" s="63">
        <v>9211</v>
      </c>
      <c r="O305" s="68">
        <v>13314</v>
      </c>
      <c r="P305" s="45">
        <v>42</v>
      </c>
      <c r="Q305" s="46">
        <v>42</v>
      </c>
      <c r="R305" s="47">
        <v>42</v>
      </c>
      <c r="S305" s="48">
        <v>2567</v>
      </c>
      <c r="T305" s="46">
        <v>2374.5</v>
      </c>
      <c r="U305" s="49">
        <v>1805.25</v>
      </c>
      <c r="V305" s="50">
        <v>1740.25</v>
      </c>
      <c r="W305" s="46">
        <v>3175.25</v>
      </c>
      <c r="X305" s="49">
        <v>36702</v>
      </c>
      <c r="Y305" s="50">
        <v>7489.25</v>
      </c>
      <c r="Z305" s="46">
        <v>2662.75</v>
      </c>
      <c r="AA305" s="51">
        <v>11579.75</v>
      </c>
      <c r="AB305" s="51">
        <v>77559</v>
      </c>
      <c r="AC305" s="51">
        <f t="shared" si="227"/>
        <v>60147</v>
      </c>
      <c r="AD305" s="51">
        <f t="shared" si="228"/>
        <v>70222</v>
      </c>
      <c r="AE305" s="51">
        <f t="shared" si="235"/>
        <v>64357.29</v>
      </c>
      <c r="AF305" s="491">
        <f t="shared" si="214"/>
        <v>1.1675062762897568</v>
      </c>
      <c r="AG305" s="491">
        <f t="shared" si="223"/>
        <v>1.07</v>
      </c>
      <c r="AH305" s="60">
        <f t="shared" si="236"/>
        <v>72328.66</v>
      </c>
      <c r="AI305" s="60">
        <f t="shared" si="237"/>
        <v>74498.519800000009</v>
      </c>
      <c r="AJ305" s="60">
        <f t="shared" si="237"/>
        <v>76733.475394000008</v>
      </c>
      <c r="AK305" s="60">
        <f t="shared" si="237"/>
        <v>79035.479655820018</v>
      </c>
      <c r="AL305" s="60">
        <f t="shared" si="224"/>
        <v>10075</v>
      </c>
      <c r="AM305" s="295"/>
      <c r="AN305" s="295"/>
      <c r="AQ305" s="422">
        <f t="shared" si="211"/>
        <v>-5864.7099999999991</v>
      </c>
    </row>
    <row r="306" spans="1:44" ht="15.75" customHeight="1" outlineLevel="1" x14ac:dyDescent="0.25">
      <c r="A306" s="44" t="s">
        <v>489</v>
      </c>
      <c r="B306" s="110" t="s">
        <v>490</v>
      </c>
      <c r="C306" s="219" t="s">
        <v>24</v>
      </c>
      <c r="D306" s="62">
        <v>1085</v>
      </c>
      <c r="E306" s="63">
        <v>3094</v>
      </c>
      <c r="F306" s="64">
        <v>66878</v>
      </c>
      <c r="G306" s="65">
        <v>12855</v>
      </c>
      <c r="H306" s="63"/>
      <c r="I306" s="66">
        <v>68330</v>
      </c>
      <c r="J306" s="67">
        <v>2181</v>
      </c>
      <c r="K306" s="63">
        <v>17238</v>
      </c>
      <c r="L306" s="66">
        <v>17238</v>
      </c>
      <c r="M306" s="67">
        <v>17238</v>
      </c>
      <c r="N306" s="63">
        <v>17237</v>
      </c>
      <c r="O306" s="68">
        <v>17225</v>
      </c>
      <c r="P306" s="62">
        <v>5681</v>
      </c>
      <c r="Q306" s="63">
        <v>23872</v>
      </c>
      <c r="R306" s="64">
        <v>6873</v>
      </c>
      <c r="S306" s="65">
        <v>5691</v>
      </c>
      <c r="T306" s="63">
        <v>5681</v>
      </c>
      <c r="U306" s="66">
        <v>6746</v>
      </c>
      <c r="V306" s="67">
        <v>23732</v>
      </c>
      <c r="W306" s="63">
        <v>5691</v>
      </c>
      <c r="X306" s="66">
        <v>5682</v>
      </c>
      <c r="Y306" s="67">
        <v>5830</v>
      </c>
      <c r="Z306" s="63">
        <v>5682</v>
      </c>
      <c r="AA306" s="68">
        <v>5839</v>
      </c>
      <c r="AB306" s="68">
        <v>85411</v>
      </c>
      <c r="AC306" s="473">
        <f t="shared" si="227"/>
        <v>240599</v>
      </c>
      <c r="AD306" s="473">
        <f t="shared" si="228"/>
        <v>107000</v>
      </c>
      <c r="AE306" s="473">
        <f>AD306</f>
        <v>107000</v>
      </c>
      <c r="AF306" s="464">
        <f t="shared" si="214"/>
        <v>0.44472337790265132</v>
      </c>
      <c r="AG306" s="464">
        <f t="shared" si="223"/>
        <v>0.44472337790265132</v>
      </c>
      <c r="AH306" s="60">
        <f t="shared" si="236"/>
        <v>110210</v>
      </c>
      <c r="AI306" s="60">
        <f t="shared" si="237"/>
        <v>113516.3</v>
      </c>
      <c r="AJ306" s="60">
        <f t="shared" si="237"/>
        <v>116921.789</v>
      </c>
      <c r="AK306" s="60">
        <f t="shared" si="237"/>
        <v>120429.44267</v>
      </c>
      <c r="AL306" s="60">
        <f t="shared" si="224"/>
        <v>-133599</v>
      </c>
      <c r="AM306" s="471" t="s">
        <v>1152</v>
      </c>
      <c r="AN306" s="292"/>
      <c r="AQ306" s="422">
        <f t="shared" si="211"/>
        <v>0</v>
      </c>
    </row>
    <row r="307" spans="1:44" s="163" customFormat="1" ht="15.75" customHeight="1" outlineLevel="1" x14ac:dyDescent="0.25">
      <c r="A307" s="69" t="s">
        <v>491</v>
      </c>
      <c r="B307" s="109" t="s">
        <v>492</v>
      </c>
      <c r="C307" s="398" t="s">
        <v>17</v>
      </c>
      <c r="D307" s="192">
        <f t="shared" ref="D307:AK307" si="238">SUM(D308,D309,D310,D311)</f>
        <v>2121</v>
      </c>
      <c r="E307" s="193">
        <f t="shared" si="238"/>
        <v>45322</v>
      </c>
      <c r="F307" s="194">
        <f t="shared" si="238"/>
        <v>-59</v>
      </c>
      <c r="G307" s="195">
        <f t="shared" si="238"/>
        <v>2835</v>
      </c>
      <c r="H307" s="193">
        <f t="shared" si="238"/>
        <v>47363</v>
      </c>
      <c r="I307" s="196">
        <f t="shared" si="238"/>
        <v>314</v>
      </c>
      <c r="J307" s="197">
        <f t="shared" si="238"/>
        <v>3573</v>
      </c>
      <c r="K307" s="193">
        <f t="shared" si="238"/>
        <v>84617</v>
      </c>
      <c r="L307" s="196">
        <f t="shared" si="238"/>
        <v>0</v>
      </c>
      <c r="M307" s="197">
        <f t="shared" si="238"/>
        <v>0</v>
      </c>
      <c r="N307" s="193">
        <f t="shared" si="238"/>
        <v>87607</v>
      </c>
      <c r="O307" s="198">
        <f t="shared" si="238"/>
        <v>61194</v>
      </c>
      <c r="P307" s="192">
        <f t="shared" si="238"/>
        <v>0</v>
      </c>
      <c r="Q307" s="193">
        <f t="shared" si="238"/>
        <v>59622</v>
      </c>
      <c r="R307" s="194">
        <f t="shared" si="238"/>
        <v>145473</v>
      </c>
      <c r="S307" s="195">
        <f t="shared" si="238"/>
        <v>0</v>
      </c>
      <c r="T307" s="193">
        <f t="shared" si="238"/>
        <v>53371</v>
      </c>
      <c r="U307" s="196">
        <f t="shared" si="238"/>
        <v>0</v>
      </c>
      <c r="V307" s="197">
        <f t="shared" si="238"/>
        <v>0</v>
      </c>
      <c r="W307" s="193">
        <f t="shared" si="238"/>
        <v>53321</v>
      </c>
      <c r="X307" s="196">
        <f t="shared" si="238"/>
        <v>0</v>
      </c>
      <c r="Y307" s="197">
        <f t="shared" si="238"/>
        <v>0</v>
      </c>
      <c r="Z307" s="193">
        <f t="shared" si="238"/>
        <v>53511</v>
      </c>
      <c r="AA307" s="198">
        <f t="shared" si="238"/>
        <v>0</v>
      </c>
      <c r="AB307" s="198">
        <f t="shared" ref="AB307" si="239">SUM(AB308,AB309,AB310,AB311)</f>
        <v>322508</v>
      </c>
      <c r="AC307" s="198">
        <f t="shared" si="238"/>
        <v>334887</v>
      </c>
      <c r="AD307" s="198">
        <f t="shared" si="238"/>
        <v>365298</v>
      </c>
      <c r="AE307" s="198">
        <f>AD307</f>
        <v>365298</v>
      </c>
      <c r="AF307" s="452">
        <f t="shared" si="214"/>
        <v>1.0908097358213367</v>
      </c>
      <c r="AG307" s="452">
        <f t="shared" si="223"/>
        <v>1.0908097358213367</v>
      </c>
      <c r="AH307" s="198">
        <f t="shared" si="238"/>
        <v>376256.94</v>
      </c>
      <c r="AI307" s="198">
        <f t="shared" si="238"/>
        <v>387544.6482</v>
      </c>
      <c r="AJ307" s="198">
        <f t="shared" si="238"/>
        <v>399170.98764600005</v>
      </c>
      <c r="AK307" s="198">
        <f t="shared" si="238"/>
        <v>411146.11727538006</v>
      </c>
      <c r="AL307" s="198">
        <f t="shared" si="224"/>
        <v>30411</v>
      </c>
      <c r="AM307" s="294"/>
      <c r="AN307" s="294"/>
      <c r="AO307" s="610"/>
      <c r="AP307" s="610"/>
      <c r="AQ307" s="422">
        <f t="shared" si="211"/>
        <v>0</v>
      </c>
      <c r="AR307" s="1195"/>
    </row>
    <row r="308" spans="1:44" outlineLevel="1" x14ac:dyDescent="0.25">
      <c r="A308" s="52" t="s">
        <v>493</v>
      </c>
      <c r="B308" s="53" t="s">
        <v>494</v>
      </c>
      <c r="C308" s="219" t="s">
        <v>24</v>
      </c>
      <c r="D308" s="54">
        <v>0</v>
      </c>
      <c r="E308" s="55"/>
      <c r="F308" s="56">
        <v>-484</v>
      </c>
      <c r="G308" s="57"/>
      <c r="H308" s="55"/>
      <c r="I308" s="58"/>
      <c r="J308" s="59"/>
      <c r="K308" s="55">
        <v>0</v>
      </c>
      <c r="L308" s="58">
        <v>0</v>
      </c>
      <c r="M308" s="59">
        <v>0</v>
      </c>
      <c r="N308" s="55">
        <v>0</v>
      </c>
      <c r="O308" s="60">
        <v>61194</v>
      </c>
      <c r="P308" s="54">
        <v>0</v>
      </c>
      <c r="Q308" s="55">
        <v>0</v>
      </c>
      <c r="R308" s="56">
        <v>64100</v>
      </c>
      <c r="S308" s="57">
        <v>0</v>
      </c>
      <c r="T308" s="55">
        <v>0</v>
      </c>
      <c r="U308" s="58">
        <v>0</v>
      </c>
      <c r="V308" s="59">
        <v>0</v>
      </c>
      <c r="W308" s="55">
        <v>0</v>
      </c>
      <c r="X308" s="58">
        <v>0</v>
      </c>
      <c r="Y308" s="59">
        <v>0</v>
      </c>
      <c r="Z308" s="55">
        <v>0</v>
      </c>
      <c r="AA308" s="60">
        <v>0</v>
      </c>
      <c r="AB308" s="60">
        <v>55470</v>
      </c>
      <c r="AC308" s="60">
        <f t="shared" ref="AC308:AC320" si="240">SUM(D308:O308)</f>
        <v>60710</v>
      </c>
      <c r="AD308" s="60">
        <f t="shared" ref="AD308:AD319" si="241">SUM(P308:AA308)</f>
        <v>64100</v>
      </c>
      <c r="AE308" s="60">
        <f>AD308</f>
        <v>64100</v>
      </c>
      <c r="AF308" s="448">
        <f t="shared" si="214"/>
        <v>1.055839235710756</v>
      </c>
      <c r="AG308" s="448">
        <f t="shared" si="223"/>
        <v>1.055839235710756</v>
      </c>
      <c r="AH308" s="60">
        <f>AD308*1.03</f>
        <v>66023</v>
      </c>
      <c r="AI308" s="60">
        <f t="shared" ref="AI308:AK312" si="242">AH308*1.03</f>
        <v>68003.69</v>
      </c>
      <c r="AJ308" s="60">
        <f t="shared" si="242"/>
        <v>70043.800700000007</v>
      </c>
      <c r="AK308" s="60">
        <f t="shared" si="242"/>
        <v>72145.114721000005</v>
      </c>
      <c r="AL308" s="60">
        <f t="shared" si="224"/>
        <v>3390</v>
      </c>
      <c r="AM308" s="290"/>
      <c r="AN308" s="290"/>
      <c r="AQ308" s="422">
        <f t="shared" si="211"/>
        <v>0</v>
      </c>
    </row>
    <row r="309" spans="1:44" outlineLevel="1" x14ac:dyDescent="0.25">
      <c r="A309" s="52" t="s">
        <v>495</v>
      </c>
      <c r="B309" s="53" t="s">
        <v>496</v>
      </c>
      <c r="C309" s="219" t="s">
        <v>24</v>
      </c>
      <c r="D309" s="54">
        <v>0</v>
      </c>
      <c r="E309" s="55">
        <v>44541</v>
      </c>
      <c r="F309" s="56"/>
      <c r="G309" s="57"/>
      <c r="H309" s="55">
        <v>46497</v>
      </c>
      <c r="I309" s="58"/>
      <c r="J309" s="59"/>
      <c r="K309" s="55">
        <v>74633</v>
      </c>
      <c r="L309" s="58">
        <v>0</v>
      </c>
      <c r="M309" s="59">
        <v>0</v>
      </c>
      <c r="N309" s="55">
        <v>74633</v>
      </c>
      <c r="O309" s="60">
        <v>0</v>
      </c>
      <c r="P309" s="54">
        <v>0</v>
      </c>
      <c r="Q309" s="55">
        <v>52259</v>
      </c>
      <c r="R309" s="56">
        <v>63722</v>
      </c>
      <c r="S309" s="57">
        <v>0</v>
      </c>
      <c r="T309" s="55">
        <v>47759</v>
      </c>
      <c r="U309" s="58">
        <v>0</v>
      </c>
      <c r="V309" s="59">
        <v>0</v>
      </c>
      <c r="W309" s="55">
        <v>47759</v>
      </c>
      <c r="X309" s="58">
        <v>0</v>
      </c>
      <c r="Y309" s="59">
        <v>0</v>
      </c>
      <c r="Z309" s="55">
        <v>47759</v>
      </c>
      <c r="AA309" s="60">
        <v>0</v>
      </c>
      <c r="AB309" s="60">
        <v>235217</v>
      </c>
      <c r="AC309" s="60">
        <f t="shared" si="240"/>
        <v>240304</v>
      </c>
      <c r="AD309" s="60">
        <f t="shared" si="241"/>
        <v>259258</v>
      </c>
      <c r="AE309" s="60">
        <f t="shared" ref="AE309:AE311" si="243">AD309</f>
        <v>259258</v>
      </c>
      <c r="AF309" s="448">
        <f t="shared" si="214"/>
        <v>1.0788750915507024</v>
      </c>
      <c r="AG309" s="448">
        <f t="shared" si="223"/>
        <v>1.0788750915507024</v>
      </c>
      <c r="AH309" s="60">
        <f>AD309*1.03</f>
        <v>267035.74</v>
      </c>
      <c r="AI309" s="60">
        <f t="shared" si="242"/>
        <v>275046.81219999999</v>
      </c>
      <c r="AJ309" s="60">
        <f t="shared" si="242"/>
        <v>283298.21656600002</v>
      </c>
      <c r="AK309" s="60">
        <f t="shared" si="242"/>
        <v>291797.16306298005</v>
      </c>
      <c r="AL309" s="60">
        <f t="shared" si="224"/>
        <v>18954</v>
      </c>
      <c r="AM309" s="290"/>
      <c r="AN309" s="290"/>
      <c r="AQ309" s="422">
        <f t="shared" si="211"/>
        <v>0</v>
      </c>
    </row>
    <row r="310" spans="1:44" outlineLevel="1" x14ac:dyDescent="0.25">
      <c r="A310" s="52" t="s">
        <v>497</v>
      </c>
      <c r="B310" s="53" t="s">
        <v>498</v>
      </c>
      <c r="C310" s="219" t="s">
        <v>24</v>
      </c>
      <c r="D310" s="54">
        <v>0</v>
      </c>
      <c r="E310" s="55"/>
      <c r="F310" s="56">
        <v>31</v>
      </c>
      <c r="G310" s="57"/>
      <c r="H310" s="55"/>
      <c r="I310" s="58"/>
      <c r="J310" s="59"/>
      <c r="K310" s="55">
        <v>9795</v>
      </c>
      <c r="L310" s="58">
        <v>0</v>
      </c>
      <c r="M310" s="59">
        <v>0</v>
      </c>
      <c r="N310" s="55">
        <v>9764</v>
      </c>
      <c r="O310" s="60">
        <v>0</v>
      </c>
      <c r="P310" s="54">
        <v>0</v>
      </c>
      <c r="Q310" s="55">
        <v>0</v>
      </c>
      <c r="R310" s="56">
        <v>17651</v>
      </c>
      <c r="S310" s="57">
        <v>0</v>
      </c>
      <c r="T310" s="55">
        <v>0</v>
      </c>
      <c r="U310" s="58">
        <v>0</v>
      </c>
      <c r="V310" s="59">
        <v>0</v>
      </c>
      <c r="W310" s="55">
        <v>0</v>
      </c>
      <c r="X310" s="58">
        <v>0</v>
      </c>
      <c r="Y310" s="59">
        <v>0</v>
      </c>
      <c r="Z310" s="55">
        <v>0</v>
      </c>
      <c r="AA310" s="60">
        <v>0</v>
      </c>
      <c r="AB310" s="60">
        <v>15834</v>
      </c>
      <c r="AC310" s="60">
        <f t="shared" si="240"/>
        <v>19590</v>
      </c>
      <c r="AD310" s="60">
        <f t="shared" si="241"/>
        <v>17651</v>
      </c>
      <c r="AE310" s="60">
        <f t="shared" si="243"/>
        <v>17651</v>
      </c>
      <c r="AF310" s="448">
        <f t="shared" si="214"/>
        <v>0.9010209290454313</v>
      </c>
      <c r="AG310" s="448">
        <f t="shared" si="223"/>
        <v>0.9010209290454313</v>
      </c>
      <c r="AH310" s="60">
        <f>AD310*1.03</f>
        <v>18180.53</v>
      </c>
      <c r="AI310" s="60">
        <f t="shared" si="242"/>
        <v>18725.945899999999</v>
      </c>
      <c r="AJ310" s="60">
        <f t="shared" si="242"/>
        <v>19287.724276999998</v>
      </c>
      <c r="AK310" s="60">
        <f t="shared" si="242"/>
        <v>19866.356005309997</v>
      </c>
      <c r="AL310" s="60">
        <f t="shared" si="224"/>
        <v>-1939</v>
      </c>
      <c r="AM310" s="290"/>
      <c r="AN310" s="290"/>
      <c r="AQ310" s="422">
        <f t="shared" si="211"/>
        <v>0</v>
      </c>
    </row>
    <row r="311" spans="1:44" outlineLevel="1" x14ac:dyDescent="0.25">
      <c r="A311" s="52" t="s">
        <v>499</v>
      </c>
      <c r="B311" s="53" t="s">
        <v>500</v>
      </c>
      <c r="C311" s="219" t="s">
        <v>24</v>
      </c>
      <c r="D311" s="54">
        <v>2121</v>
      </c>
      <c r="E311" s="55">
        <v>781</v>
      </c>
      <c r="F311" s="56">
        <v>394</v>
      </c>
      <c r="G311" s="57">
        <v>2835</v>
      </c>
      <c r="H311" s="55">
        <v>866</v>
      </c>
      <c r="I311" s="58">
        <v>314</v>
      </c>
      <c r="J311" s="59">
        <v>3573</v>
      </c>
      <c r="K311" s="55">
        <v>189</v>
      </c>
      <c r="L311" s="58">
        <v>0</v>
      </c>
      <c r="M311" s="59">
        <v>0</v>
      </c>
      <c r="N311" s="55">
        <v>3210</v>
      </c>
      <c r="O311" s="60">
        <v>0</v>
      </c>
      <c r="P311" s="54">
        <v>0</v>
      </c>
      <c r="Q311" s="55">
        <v>7363</v>
      </c>
      <c r="R311" s="56">
        <v>0</v>
      </c>
      <c r="S311" s="57">
        <v>0</v>
      </c>
      <c r="T311" s="55">
        <v>5612</v>
      </c>
      <c r="U311" s="58">
        <v>0</v>
      </c>
      <c r="V311" s="59">
        <v>0</v>
      </c>
      <c r="W311" s="55">
        <v>5562</v>
      </c>
      <c r="X311" s="58">
        <v>0</v>
      </c>
      <c r="Y311" s="59">
        <v>0</v>
      </c>
      <c r="Z311" s="55">
        <v>5752</v>
      </c>
      <c r="AA311" s="60">
        <v>0</v>
      </c>
      <c r="AB311" s="60">
        <v>15987</v>
      </c>
      <c r="AC311" s="60">
        <f t="shared" si="240"/>
        <v>14283</v>
      </c>
      <c r="AD311" s="60">
        <f t="shared" si="241"/>
        <v>24289</v>
      </c>
      <c r="AE311" s="60">
        <f t="shared" si="243"/>
        <v>24289</v>
      </c>
      <c r="AF311" s="448">
        <f t="shared" si="214"/>
        <v>1.7005531050899672</v>
      </c>
      <c r="AG311" s="448">
        <f t="shared" si="223"/>
        <v>1.7005531050899672</v>
      </c>
      <c r="AH311" s="60">
        <f>AD311*1.03</f>
        <v>25017.670000000002</v>
      </c>
      <c r="AI311" s="60">
        <f t="shared" si="242"/>
        <v>25768.200100000002</v>
      </c>
      <c r="AJ311" s="60">
        <f t="shared" si="242"/>
        <v>26541.246103000001</v>
      </c>
      <c r="AK311" s="60">
        <f t="shared" si="242"/>
        <v>27337.483486090001</v>
      </c>
      <c r="AL311" s="60">
        <f t="shared" si="224"/>
        <v>10006</v>
      </c>
      <c r="AM311" s="290"/>
      <c r="AN311" s="290"/>
      <c r="AQ311" s="422">
        <f t="shared" si="211"/>
        <v>0</v>
      </c>
    </row>
    <row r="312" spans="1:44" outlineLevel="1" x14ac:dyDescent="0.25">
      <c r="A312" s="44" t="s">
        <v>501</v>
      </c>
      <c r="B312" s="4" t="s">
        <v>502</v>
      </c>
      <c r="C312" s="219" t="s">
        <v>24</v>
      </c>
      <c r="D312" s="62">
        <v>2524</v>
      </c>
      <c r="E312" s="63">
        <v>2524</v>
      </c>
      <c r="F312" s="64">
        <v>2523</v>
      </c>
      <c r="G312" s="65">
        <v>2521</v>
      </c>
      <c r="H312" s="63">
        <v>2511</v>
      </c>
      <c r="I312" s="66">
        <v>2512</v>
      </c>
      <c r="J312" s="67">
        <v>2512</v>
      </c>
      <c r="K312" s="63">
        <v>2512</v>
      </c>
      <c r="L312" s="66">
        <v>2512</v>
      </c>
      <c r="M312" s="67">
        <v>2512</v>
      </c>
      <c r="N312" s="63">
        <v>2512</v>
      </c>
      <c r="O312" s="68">
        <v>2512</v>
      </c>
      <c r="P312" s="62">
        <v>2512</v>
      </c>
      <c r="Q312" s="63">
        <v>2512</v>
      </c>
      <c r="R312" s="64">
        <v>2512</v>
      </c>
      <c r="S312" s="65">
        <v>2512</v>
      </c>
      <c r="T312" s="63">
        <v>2512</v>
      </c>
      <c r="U312" s="66">
        <v>2512</v>
      </c>
      <c r="V312" s="67">
        <v>2512</v>
      </c>
      <c r="W312" s="63">
        <v>2512</v>
      </c>
      <c r="X312" s="66">
        <v>2512</v>
      </c>
      <c r="Y312" s="67">
        <v>2512</v>
      </c>
      <c r="Z312" s="63">
        <v>2512</v>
      </c>
      <c r="AA312" s="68">
        <v>2512</v>
      </c>
      <c r="AB312" s="68">
        <v>47384</v>
      </c>
      <c r="AC312" s="68">
        <f t="shared" si="240"/>
        <v>30187</v>
      </c>
      <c r="AD312" s="68">
        <f t="shared" si="241"/>
        <v>30144</v>
      </c>
      <c r="AE312" s="68">
        <f>AD312</f>
        <v>30144</v>
      </c>
      <c r="AF312" s="450">
        <f t="shared" si="214"/>
        <v>0.99857554576473317</v>
      </c>
      <c r="AG312" s="450">
        <f t="shared" si="223"/>
        <v>0.99857554576473317</v>
      </c>
      <c r="AH312" s="60">
        <f>AD312*1.03</f>
        <v>31048.32</v>
      </c>
      <c r="AI312" s="60">
        <f t="shared" si="242"/>
        <v>31979.7696</v>
      </c>
      <c r="AJ312" s="60">
        <f t="shared" si="242"/>
        <v>32939.162688000004</v>
      </c>
      <c r="AK312" s="60">
        <f t="shared" si="242"/>
        <v>33927.337568640003</v>
      </c>
      <c r="AL312" s="60">
        <f t="shared" si="224"/>
        <v>-43</v>
      </c>
      <c r="AM312" s="292"/>
      <c r="AN312" s="292"/>
      <c r="AQ312" s="422">
        <f t="shared" si="211"/>
        <v>0</v>
      </c>
    </row>
    <row r="313" spans="1:44" outlineLevel="1" x14ac:dyDescent="0.25">
      <c r="A313" s="44"/>
      <c r="B313" s="111" t="s">
        <v>503</v>
      </c>
      <c r="C313" s="219" t="s">
        <v>24</v>
      </c>
      <c r="D313" s="62"/>
      <c r="E313" s="63"/>
      <c r="F313" s="64"/>
      <c r="G313" s="65"/>
      <c r="H313" s="63"/>
      <c r="I313" s="66"/>
      <c r="J313" s="67"/>
      <c r="K313" s="63"/>
      <c r="L313" s="66"/>
      <c r="M313" s="67"/>
      <c r="N313" s="63"/>
      <c r="O313" s="68"/>
      <c r="P313" s="62"/>
      <c r="Q313" s="63"/>
      <c r="R313" s="64"/>
      <c r="S313" s="65"/>
      <c r="T313" s="63"/>
      <c r="U313" s="66"/>
      <c r="V313" s="67"/>
      <c r="W313" s="63"/>
      <c r="X313" s="66"/>
      <c r="Y313" s="67"/>
      <c r="Z313" s="63"/>
      <c r="AA313" s="68"/>
      <c r="AB313" s="68"/>
      <c r="AC313" s="68">
        <f t="shared" si="240"/>
        <v>0</v>
      </c>
      <c r="AD313" s="68">
        <f t="shared" si="241"/>
        <v>0</v>
      </c>
      <c r="AE313" s="68"/>
      <c r="AF313" s="450"/>
      <c r="AG313" s="450"/>
      <c r="AH313" s="68"/>
      <c r="AI313" s="68"/>
      <c r="AJ313" s="68"/>
      <c r="AK313" s="68"/>
      <c r="AL313" s="68">
        <f t="shared" si="224"/>
        <v>0</v>
      </c>
      <c r="AM313" s="292"/>
      <c r="AN313" s="292"/>
      <c r="AQ313" s="422">
        <f t="shared" si="211"/>
        <v>0</v>
      </c>
    </row>
    <row r="314" spans="1:44" outlineLevel="1" x14ac:dyDescent="0.25">
      <c r="A314" s="44" t="s">
        <v>504</v>
      </c>
      <c r="B314" s="110" t="s">
        <v>505</v>
      </c>
      <c r="C314" s="219" t="s">
        <v>24</v>
      </c>
      <c r="D314" s="62"/>
      <c r="E314" s="63"/>
      <c r="F314" s="64"/>
      <c r="G314" s="65"/>
      <c r="H314" s="63"/>
      <c r="I314" s="66"/>
      <c r="J314" s="67"/>
      <c r="K314" s="63"/>
      <c r="L314" s="66"/>
      <c r="M314" s="67"/>
      <c r="N314" s="63"/>
      <c r="O314" s="68"/>
      <c r="P314" s="62"/>
      <c r="Q314" s="63"/>
      <c r="R314" s="64"/>
      <c r="S314" s="65"/>
      <c r="T314" s="63"/>
      <c r="U314" s="66"/>
      <c r="V314" s="67"/>
      <c r="W314" s="63"/>
      <c r="X314" s="66"/>
      <c r="Y314" s="67"/>
      <c r="Z314" s="63"/>
      <c r="AA314" s="68"/>
      <c r="AB314" s="68"/>
      <c r="AC314" s="68">
        <f t="shared" si="240"/>
        <v>0</v>
      </c>
      <c r="AD314" s="68">
        <f t="shared" si="241"/>
        <v>0</v>
      </c>
      <c r="AE314" s="68"/>
      <c r="AF314" s="450"/>
      <c r="AG314" s="450"/>
      <c r="AH314" s="68"/>
      <c r="AI314" s="68"/>
      <c r="AJ314" s="68"/>
      <c r="AK314" s="68"/>
      <c r="AL314" s="68">
        <f t="shared" si="224"/>
        <v>0</v>
      </c>
      <c r="AM314" s="292"/>
      <c r="AN314" s="292"/>
      <c r="AQ314" s="422">
        <f t="shared" si="211"/>
        <v>0</v>
      </c>
    </row>
    <row r="315" spans="1:44" ht="27.6" outlineLevel="1" x14ac:dyDescent="0.25">
      <c r="A315" s="69" t="s">
        <v>506</v>
      </c>
      <c r="B315" s="109" t="s">
        <v>507</v>
      </c>
      <c r="C315" s="216" t="s">
        <v>17</v>
      </c>
      <c r="D315" s="178">
        <f>SUM(D316:D319)</f>
        <v>2362</v>
      </c>
      <c r="E315" s="179">
        <f t="shared" ref="E315" si="244">SUM(E316:E319)</f>
        <v>2336</v>
      </c>
      <c r="F315" s="180">
        <f t="shared" ref="F315" si="245">SUM(F316:F319)</f>
        <v>2321</v>
      </c>
      <c r="G315" s="181">
        <f t="shared" ref="G315" si="246">SUM(G316:G319)</f>
        <v>2581</v>
      </c>
      <c r="H315" s="179">
        <f t="shared" ref="H315" si="247">SUM(H316:H319)</f>
        <v>2382</v>
      </c>
      <c r="I315" s="182">
        <f t="shared" ref="I315" si="248">SUM(I316:I319)</f>
        <v>1347</v>
      </c>
      <c r="J315" s="183">
        <f t="shared" ref="J315" si="249">SUM(J316:J319)</f>
        <v>2146</v>
      </c>
      <c r="K315" s="179">
        <f t="shared" ref="K315" si="250">SUM(K316:K319)</f>
        <v>3109.8270833333336</v>
      </c>
      <c r="L315" s="182">
        <f t="shared" ref="L315" si="251">SUM(L316:L319)</f>
        <v>3828.8270833333299</v>
      </c>
      <c r="M315" s="183">
        <f t="shared" ref="M315" si="252">SUM(M316:M319)</f>
        <v>4872.8270833333299</v>
      </c>
      <c r="N315" s="179">
        <f t="shared" ref="N315" si="253">SUM(N316:N319)</f>
        <v>4359.8270833333299</v>
      </c>
      <c r="O315" s="184">
        <f t="shared" ref="O315" si="254">SUM(O316:O319)</f>
        <v>4956.8270833333299</v>
      </c>
      <c r="P315" s="178">
        <f t="shared" ref="P315" si="255">SUM(P316:P319)</f>
        <v>3326</v>
      </c>
      <c r="Q315" s="179">
        <f t="shared" ref="Q315" si="256">SUM(Q316:Q319)</f>
        <v>3326</v>
      </c>
      <c r="R315" s="180">
        <f t="shared" ref="R315" si="257">SUM(R316:R319)</f>
        <v>3326</v>
      </c>
      <c r="S315" s="181">
        <f t="shared" ref="S315" si="258">SUM(S316:S319)</f>
        <v>3326</v>
      </c>
      <c r="T315" s="179">
        <f t="shared" ref="T315" si="259">SUM(T316:T319)</f>
        <v>3326</v>
      </c>
      <c r="U315" s="182">
        <f t="shared" ref="U315" si="260">SUM(U316:U319)</f>
        <v>3325</v>
      </c>
      <c r="V315" s="183">
        <f t="shared" ref="V315" si="261">SUM(V316:V319)</f>
        <v>3326</v>
      </c>
      <c r="W315" s="179">
        <f t="shared" ref="W315" si="262">SUM(W316:W319)</f>
        <v>3326</v>
      </c>
      <c r="X315" s="182">
        <f t="shared" ref="X315" si="263">SUM(X316:X319)</f>
        <v>3325</v>
      </c>
      <c r="Y315" s="183">
        <f t="shared" ref="Y315" si="264">SUM(Y316:Y319)</f>
        <v>3326</v>
      </c>
      <c r="Z315" s="179">
        <f t="shared" ref="Z315" si="265">SUM(Z316:Z319)</f>
        <v>3326</v>
      </c>
      <c r="AA315" s="184">
        <f t="shared" ref="AA315" si="266">SUM(AA316:AA319)</f>
        <v>3325</v>
      </c>
      <c r="AB315" s="184">
        <f t="shared" ref="AB315" si="267">SUM(AB316:AB319)</f>
        <v>16643</v>
      </c>
      <c r="AC315" s="184">
        <f t="shared" ref="AC315" si="268">SUM(AC316:AC319)</f>
        <v>36603.135416666657</v>
      </c>
      <c r="AD315" s="184">
        <f t="shared" si="241"/>
        <v>39909</v>
      </c>
      <c r="AE315" s="184">
        <f>AD315</f>
        <v>39909</v>
      </c>
      <c r="AF315" s="447">
        <f t="shared" si="214"/>
        <v>1.0903164317947491</v>
      </c>
      <c r="AG315" s="447">
        <f t="shared" si="223"/>
        <v>1.0903164317947491</v>
      </c>
      <c r="AH315" s="184">
        <f t="shared" ref="AH315" si="269">SUM(AH316:AH319)</f>
        <v>39909</v>
      </c>
      <c r="AI315" s="184">
        <f t="shared" ref="AI315" si="270">SUM(AI316:AI319)</f>
        <v>39909</v>
      </c>
      <c r="AJ315" s="184">
        <f t="shared" ref="AJ315" si="271">SUM(AJ316:AJ319)</f>
        <v>39909</v>
      </c>
      <c r="AK315" s="184">
        <f t="shared" ref="AK315" si="272">SUM(AK316:AK319)</f>
        <v>39909</v>
      </c>
      <c r="AL315" s="184">
        <f t="shared" si="224"/>
        <v>3305.864583333343</v>
      </c>
      <c r="AM315" s="292"/>
      <c r="AN315" s="292"/>
      <c r="AQ315" s="422">
        <f t="shared" si="211"/>
        <v>0</v>
      </c>
    </row>
    <row r="316" spans="1:44" outlineLevel="1" x14ac:dyDescent="0.25">
      <c r="A316" s="44"/>
      <c r="B316" s="112" t="s">
        <v>420</v>
      </c>
      <c r="C316" s="219" t="s">
        <v>24</v>
      </c>
      <c r="D316" s="62">
        <v>1203</v>
      </c>
      <c r="E316" s="63">
        <v>1177</v>
      </c>
      <c r="F316" s="64">
        <v>1162</v>
      </c>
      <c r="G316" s="65">
        <v>1375</v>
      </c>
      <c r="H316" s="63">
        <v>1337</v>
      </c>
      <c r="I316" s="66">
        <v>449</v>
      </c>
      <c r="J316" s="67">
        <v>1249</v>
      </c>
      <c r="K316" s="63">
        <v>1967.8270833333333</v>
      </c>
      <c r="L316" s="66">
        <v>2686.8270833333299</v>
      </c>
      <c r="M316" s="67">
        <v>3486.8270833333299</v>
      </c>
      <c r="N316" s="63">
        <v>3389.8270833333299</v>
      </c>
      <c r="O316" s="68">
        <v>4130.8270833333299</v>
      </c>
      <c r="P316" s="62">
        <v>2361</v>
      </c>
      <c r="Q316" s="63">
        <v>2361</v>
      </c>
      <c r="R316" s="64">
        <v>2361</v>
      </c>
      <c r="S316" s="65">
        <v>2361</v>
      </c>
      <c r="T316" s="63">
        <v>2361</v>
      </c>
      <c r="U316" s="66">
        <v>2360</v>
      </c>
      <c r="V316" s="67">
        <v>2361</v>
      </c>
      <c r="W316" s="63">
        <v>2361</v>
      </c>
      <c r="X316" s="66">
        <v>2360</v>
      </c>
      <c r="Y316" s="67">
        <v>2361</v>
      </c>
      <c r="Z316" s="63">
        <v>2361</v>
      </c>
      <c r="AA316" s="68">
        <v>2360</v>
      </c>
      <c r="AB316" s="68">
        <v>7371</v>
      </c>
      <c r="AC316" s="68">
        <f t="shared" si="240"/>
        <v>23614.135416666653</v>
      </c>
      <c r="AD316" s="68">
        <f t="shared" si="241"/>
        <v>28329</v>
      </c>
      <c r="AE316" s="68">
        <f>AD316</f>
        <v>28329</v>
      </c>
      <c r="AF316" s="450">
        <f t="shared" si="214"/>
        <v>1.1996628078962246</v>
      </c>
      <c r="AG316" s="450">
        <f t="shared" si="223"/>
        <v>1.1996628078962246</v>
      </c>
      <c r="AH316" s="68">
        <f>AD316</f>
        <v>28329</v>
      </c>
      <c r="AI316" s="68">
        <f t="shared" ref="AI316:AK317" si="273">AH316</f>
        <v>28329</v>
      </c>
      <c r="AJ316" s="68">
        <f t="shared" si="273"/>
        <v>28329</v>
      </c>
      <c r="AK316" s="68">
        <f t="shared" si="273"/>
        <v>28329</v>
      </c>
      <c r="AL316" s="68">
        <f t="shared" si="224"/>
        <v>4714.8645833333467</v>
      </c>
      <c r="AM316" s="292"/>
      <c r="AN316" s="292"/>
      <c r="AQ316" s="422">
        <f t="shared" si="211"/>
        <v>0</v>
      </c>
    </row>
    <row r="317" spans="1:44" outlineLevel="1" x14ac:dyDescent="0.25">
      <c r="A317" s="44"/>
      <c r="B317" s="112" t="s">
        <v>421</v>
      </c>
      <c r="C317" s="219" t="s">
        <v>24</v>
      </c>
      <c r="D317" s="62">
        <v>1159</v>
      </c>
      <c r="E317" s="63">
        <v>1159</v>
      </c>
      <c r="F317" s="64">
        <v>1159</v>
      </c>
      <c r="G317" s="65">
        <v>1206</v>
      </c>
      <c r="H317" s="63">
        <v>1045</v>
      </c>
      <c r="I317" s="66">
        <v>898</v>
      </c>
      <c r="J317" s="67">
        <v>897</v>
      </c>
      <c r="K317" s="63">
        <v>1142</v>
      </c>
      <c r="L317" s="66">
        <v>1142</v>
      </c>
      <c r="M317" s="67">
        <v>1386</v>
      </c>
      <c r="N317" s="63">
        <v>970</v>
      </c>
      <c r="O317" s="68">
        <v>826</v>
      </c>
      <c r="P317" s="62">
        <v>965</v>
      </c>
      <c r="Q317" s="63">
        <v>965</v>
      </c>
      <c r="R317" s="64">
        <v>965</v>
      </c>
      <c r="S317" s="65">
        <v>965</v>
      </c>
      <c r="T317" s="63">
        <v>965</v>
      </c>
      <c r="U317" s="66">
        <v>965</v>
      </c>
      <c r="V317" s="67">
        <v>965</v>
      </c>
      <c r="W317" s="63">
        <v>965</v>
      </c>
      <c r="X317" s="66">
        <v>965</v>
      </c>
      <c r="Y317" s="67">
        <v>965</v>
      </c>
      <c r="Z317" s="63">
        <v>965</v>
      </c>
      <c r="AA317" s="68">
        <v>965</v>
      </c>
      <c r="AB317" s="68">
        <v>9272</v>
      </c>
      <c r="AC317" s="68">
        <f t="shared" si="240"/>
        <v>12989</v>
      </c>
      <c r="AD317" s="68">
        <f t="shared" si="241"/>
        <v>11580</v>
      </c>
      <c r="AE317" s="68">
        <f>AD317</f>
        <v>11580</v>
      </c>
      <c r="AF317" s="450">
        <f t="shared" si="214"/>
        <v>0.89152359688967586</v>
      </c>
      <c r="AG317" s="450">
        <f t="shared" si="223"/>
        <v>0.89152359688967586</v>
      </c>
      <c r="AH317" s="68">
        <f>AD317</f>
        <v>11580</v>
      </c>
      <c r="AI317" s="68">
        <f t="shared" si="273"/>
        <v>11580</v>
      </c>
      <c r="AJ317" s="68">
        <f t="shared" si="273"/>
        <v>11580</v>
      </c>
      <c r="AK317" s="68">
        <f t="shared" si="273"/>
        <v>11580</v>
      </c>
      <c r="AL317" s="68">
        <f t="shared" si="224"/>
        <v>-1409</v>
      </c>
      <c r="AM317" s="292"/>
      <c r="AN317" s="292"/>
      <c r="AQ317" s="422">
        <f t="shared" si="211"/>
        <v>0</v>
      </c>
    </row>
    <row r="318" spans="1:44" outlineLevel="1" x14ac:dyDescent="0.25">
      <c r="A318" s="44"/>
      <c r="B318" s="112" t="s">
        <v>508</v>
      </c>
      <c r="C318" s="219" t="s">
        <v>24</v>
      </c>
      <c r="D318" s="62"/>
      <c r="E318" s="63"/>
      <c r="F318" s="64"/>
      <c r="G318" s="65"/>
      <c r="H318" s="63"/>
      <c r="I318" s="66"/>
      <c r="J318" s="67"/>
      <c r="K318" s="63"/>
      <c r="L318" s="66"/>
      <c r="M318" s="67"/>
      <c r="N318" s="63"/>
      <c r="O318" s="68"/>
      <c r="P318" s="62"/>
      <c r="Q318" s="63"/>
      <c r="R318" s="64"/>
      <c r="S318" s="65"/>
      <c r="T318" s="63"/>
      <c r="U318" s="66"/>
      <c r="V318" s="67"/>
      <c r="W318" s="63"/>
      <c r="X318" s="66"/>
      <c r="Y318" s="67"/>
      <c r="Z318" s="63"/>
      <c r="AA318" s="68"/>
      <c r="AB318" s="68"/>
      <c r="AC318" s="68">
        <f t="shared" si="240"/>
        <v>0</v>
      </c>
      <c r="AD318" s="68">
        <f t="shared" si="241"/>
        <v>0</v>
      </c>
      <c r="AE318" s="68"/>
      <c r="AF318" s="450"/>
      <c r="AG318" s="450"/>
      <c r="AH318" s="68"/>
      <c r="AI318" s="68"/>
      <c r="AJ318" s="68"/>
      <c r="AK318" s="68"/>
      <c r="AL318" s="68">
        <f t="shared" si="224"/>
        <v>0</v>
      </c>
      <c r="AM318" s="292"/>
      <c r="AN318" s="292"/>
      <c r="AQ318" s="422">
        <f t="shared" si="211"/>
        <v>0</v>
      </c>
    </row>
    <row r="319" spans="1:44" outlineLevel="1" x14ac:dyDescent="0.25">
      <c r="A319" s="44"/>
      <c r="B319" s="112" t="s">
        <v>509</v>
      </c>
      <c r="C319" s="219" t="s">
        <v>24</v>
      </c>
      <c r="D319" s="62"/>
      <c r="E319" s="63"/>
      <c r="F319" s="64"/>
      <c r="G319" s="65"/>
      <c r="H319" s="63"/>
      <c r="I319" s="66"/>
      <c r="J319" s="67"/>
      <c r="K319" s="63"/>
      <c r="L319" s="66"/>
      <c r="M319" s="67"/>
      <c r="N319" s="63"/>
      <c r="O319" s="68"/>
      <c r="P319" s="62"/>
      <c r="Q319" s="63"/>
      <c r="R319" s="64"/>
      <c r="S319" s="65"/>
      <c r="T319" s="63"/>
      <c r="U319" s="66"/>
      <c r="V319" s="67"/>
      <c r="W319" s="63"/>
      <c r="X319" s="66"/>
      <c r="Y319" s="67"/>
      <c r="Z319" s="63"/>
      <c r="AA319" s="68"/>
      <c r="AB319" s="68"/>
      <c r="AC319" s="68">
        <f t="shared" si="240"/>
        <v>0</v>
      </c>
      <c r="AD319" s="68">
        <f t="shared" si="241"/>
        <v>0</v>
      </c>
      <c r="AE319" s="68"/>
      <c r="AF319" s="450"/>
      <c r="AG319" s="450"/>
      <c r="AH319" s="68"/>
      <c r="AI319" s="68"/>
      <c r="AJ319" s="68"/>
      <c r="AK319" s="68"/>
      <c r="AL319" s="68">
        <f t="shared" si="224"/>
        <v>0</v>
      </c>
      <c r="AM319" s="292"/>
      <c r="AN319" s="292"/>
      <c r="AQ319" s="422">
        <f t="shared" si="211"/>
        <v>0</v>
      </c>
    </row>
    <row r="320" spans="1:44" s="163" customFormat="1" ht="78" outlineLevel="1" x14ac:dyDescent="0.25">
      <c r="A320" s="69" t="s">
        <v>510</v>
      </c>
      <c r="B320" s="109" t="s">
        <v>511</v>
      </c>
      <c r="C320" s="398" t="s">
        <v>17</v>
      </c>
      <c r="D320" s="71">
        <f>ДОАР!D$12</f>
        <v>10331</v>
      </c>
      <c r="E320" s="72">
        <f>ДОАР!E$12</f>
        <v>43944</v>
      </c>
      <c r="F320" s="73">
        <f>ДОАР!F$12</f>
        <v>70623</v>
      </c>
      <c r="G320" s="74">
        <f>ДОАР!G$12</f>
        <v>29517</v>
      </c>
      <c r="H320" s="72">
        <f>ДОАР!H$12</f>
        <v>23470</v>
      </c>
      <c r="I320" s="75">
        <f>ДОАР!I$12</f>
        <v>82373</v>
      </c>
      <c r="J320" s="76">
        <f>ДОАР!J$12</f>
        <v>62839</v>
      </c>
      <c r="K320" s="72">
        <f>ДОАР!K$12</f>
        <v>61637</v>
      </c>
      <c r="L320" s="75">
        <f>ДОАР!L$12</f>
        <v>44539</v>
      </c>
      <c r="M320" s="76">
        <f>ДОАР!M$12</f>
        <v>56417.8</v>
      </c>
      <c r="N320" s="72">
        <f>ДОАР!N$12</f>
        <v>53221</v>
      </c>
      <c r="O320" s="77">
        <f>ДОАР!O$12</f>
        <v>218997.92300000001</v>
      </c>
      <c r="P320" s="71">
        <f>ДОАР!P$12</f>
        <v>23283.573341242209</v>
      </c>
      <c r="Q320" s="72">
        <f>ДОАР!Q$12</f>
        <v>19555.573341242209</v>
      </c>
      <c r="R320" s="73">
        <f>ДОАР!R$12</f>
        <v>30444.573341242209</v>
      </c>
      <c r="S320" s="74">
        <f>ДОАР!S$12</f>
        <v>67550.573341242212</v>
      </c>
      <c r="T320" s="72">
        <f>ДОАР!T$12</f>
        <v>68005.185341242206</v>
      </c>
      <c r="U320" s="75">
        <f>ДОАР!U$12</f>
        <v>76547.573341242212</v>
      </c>
      <c r="V320" s="76">
        <f>ДОАР!V$12</f>
        <v>68887.907261242202</v>
      </c>
      <c r="W320" s="72">
        <f>ДОАР!W$12</f>
        <v>36984.573341242205</v>
      </c>
      <c r="X320" s="75">
        <f>ДОАР!X$12</f>
        <v>54885.573341242212</v>
      </c>
      <c r="Y320" s="76">
        <f>ДОАР!Y$12</f>
        <v>65384.185341242206</v>
      </c>
      <c r="Z320" s="72">
        <f>ДОАР!Z$12</f>
        <v>52156.573341242205</v>
      </c>
      <c r="AA320" s="77">
        <f>ДОАР!AA$12</f>
        <v>549413.12390124216</v>
      </c>
      <c r="AB320" s="77">
        <f>ДОАР!AB$12</f>
        <v>793292</v>
      </c>
      <c r="AC320" s="462">
        <f t="shared" si="240"/>
        <v>757909.723</v>
      </c>
      <c r="AD320" s="462">
        <f>SUM(P320:AA320)</f>
        <v>1113098.9885749063</v>
      </c>
      <c r="AE320" s="462">
        <f>ДОАР!AD12-ДОАР!AK61</f>
        <v>1030076.9885749065</v>
      </c>
      <c r="AF320" s="461">
        <f t="shared" si="214"/>
        <v>1.4686432365176376</v>
      </c>
      <c r="AG320" s="461">
        <f t="shared" si="223"/>
        <v>1.359102485844355</v>
      </c>
      <c r="AH320" s="77">
        <f>ДОАР!AF$12</f>
        <v>1143726.1085749064</v>
      </c>
      <c r="AI320" s="77">
        <f>ДОАР!AG$12</f>
        <v>1175272.0421749065</v>
      </c>
      <c r="AJ320" s="77">
        <f>ДОАР!AH$12</f>
        <v>1207764.3537829067</v>
      </c>
      <c r="AK320" s="77">
        <f>ДОАР!AI$12</f>
        <v>1241231.4347391466</v>
      </c>
      <c r="AL320" s="77">
        <f t="shared" si="224"/>
        <v>355189.26557490625</v>
      </c>
      <c r="AM320" s="486" t="s">
        <v>1154</v>
      </c>
      <c r="AN320" s="293"/>
      <c r="AO320" s="610"/>
      <c r="AP320" s="610"/>
      <c r="AQ320" s="422">
        <f t="shared" si="211"/>
        <v>-83021.999999999767</v>
      </c>
      <c r="AR320" s="1195" t="s">
        <v>4957</v>
      </c>
    </row>
    <row r="321" spans="1:44" s="120" customFormat="1" x14ac:dyDescent="0.25">
      <c r="A321" s="69" t="s">
        <v>512</v>
      </c>
      <c r="B321" s="109" t="s">
        <v>513</v>
      </c>
      <c r="C321" s="216" t="s">
        <v>17</v>
      </c>
      <c r="D321" s="192">
        <f t="shared" ref="D321:AK321" si="274">SUM(D322,D323,D325)</f>
        <v>0</v>
      </c>
      <c r="E321" s="193">
        <f t="shared" si="274"/>
        <v>0</v>
      </c>
      <c r="F321" s="194">
        <f t="shared" si="274"/>
        <v>0</v>
      </c>
      <c r="G321" s="195">
        <f t="shared" si="274"/>
        <v>0</v>
      </c>
      <c r="H321" s="193">
        <f t="shared" si="274"/>
        <v>0</v>
      </c>
      <c r="I321" s="196">
        <f t="shared" si="274"/>
        <v>0</v>
      </c>
      <c r="J321" s="197">
        <f t="shared" si="274"/>
        <v>0</v>
      </c>
      <c r="K321" s="193">
        <f t="shared" si="274"/>
        <v>32428</v>
      </c>
      <c r="L321" s="196">
        <f t="shared" si="274"/>
        <v>92624</v>
      </c>
      <c r="M321" s="197">
        <f t="shared" si="274"/>
        <v>55431</v>
      </c>
      <c r="N321" s="193">
        <f t="shared" si="274"/>
        <v>85559</v>
      </c>
      <c r="O321" s="198">
        <f t="shared" si="274"/>
        <v>132773</v>
      </c>
      <c r="P321" s="192">
        <f t="shared" si="274"/>
        <v>21380</v>
      </c>
      <c r="Q321" s="193">
        <f t="shared" si="274"/>
        <v>21380</v>
      </c>
      <c r="R321" s="194">
        <f t="shared" si="274"/>
        <v>23680</v>
      </c>
      <c r="S321" s="195">
        <f t="shared" si="274"/>
        <v>23680</v>
      </c>
      <c r="T321" s="193">
        <f t="shared" si="274"/>
        <v>40180</v>
      </c>
      <c r="U321" s="196">
        <f>SUM(U322,U323,U325)</f>
        <v>23680</v>
      </c>
      <c r="V321" s="197">
        <f t="shared" si="274"/>
        <v>23680</v>
      </c>
      <c r="W321" s="193">
        <f t="shared" si="274"/>
        <v>23680</v>
      </c>
      <c r="X321" s="196">
        <f t="shared" si="274"/>
        <v>23680</v>
      </c>
      <c r="Y321" s="197">
        <f t="shared" si="274"/>
        <v>23680</v>
      </c>
      <c r="Z321" s="193">
        <f t="shared" si="274"/>
        <v>23680</v>
      </c>
      <c r="AA321" s="198">
        <f t="shared" si="274"/>
        <v>23680</v>
      </c>
      <c r="AB321" s="198">
        <f t="shared" ref="AB321" si="275">SUM(AB322,AB323,AB325)</f>
        <v>303053</v>
      </c>
      <c r="AC321" s="198">
        <f t="shared" si="274"/>
        <v>398815</v>
      </c>
      <c r="AD321" s="198">
        <f t="shared" si="274"/>
        <v>296060</v>
      </c>
      <c r="AE321" s="198">
        <f>AD321</f>
        <v>296060</v>
      </c>
      <c r="AF321" s="452">
        <f t="shared" si="214"/>
        <v>0.74234920953324224</v>
      </c>
      <c r="AG321" s="452">
        <f t="shared" si="223"/>
        <v>0.74234920953324224</v>
      </c>
      <c r="AH321" s="198">
        <f t="shared" si="274"/>
        <v>304941.8</v>
      </c>
      <c r="AI321" s="198">
        <f t="shared" si="274"/>
        <v>314090.054</v>
      </c>
      <c r="AJ321" s="198">
        <f t="shared" si="274"/>
        <v>323512.75562000001</v>
      </c>
      <c r="AK321" s="198">
        <f t="shared" si="274"/>
        <v>333218.13828860002</v>
      </c>
      <c r="AL321" s="198">
        <f t="shared" si="224"/>
        <v>-102755</v>
      </c>
      <c r="AM321" s="294"/>
      <c r="AN321" s="294"/>
      <c r="AO321" s="612"/>
      <c r="AP321" s="612"/>
      <c r="AQ321" s="422">
        <f t="shared" si="211"/>
        <v>0</v>
      </c>
      <c r="AR321" s="1195"/>
    </row>
    <row r="322" spans="1:44" s="120" customFormat="1" outlineLevel="1" x14ac:dyDescent="0.25">
      <c r="A322" s="44" t="s">
        <v>514</v>
      </c>
      <c r="B322" s="110" t="s">
        <v>515</v>
      </c>
      <c r="C322" s="219" t="s">
        <v>24</v>
      </c>
      <c r="D322" s="62"/>
      <c r="E322" s="63"/>
      <c r="F322" s="64"/>
      <c r="G322" s="65"/>
      <c r="H322" s="63"/>
      <c r="I322" s="66"/>
      <c r="J322" s="67"/>
      <c r="K322" s="63"/>
      <c r="L322" s="66"/>
      <c r="M322" s="67"/>
      <c r="N322" s="63"/>
      <c r="O322" s="68"/>
      <c r="P322" s="62"/>
      <c r="Q322" s="63"/>
      <c r="R322" s="64"/>
      <c r="S322" s="65"/>
      <c r="T322" s="63"/>
      <c r="U322" s="66"/>
      <c r="V322" s="67"/>
      <c r="W322" s="63"/>
      <c r="X322" s="66"/>
      <c r="Y322" s="67"/>
      <c r="Z322" s="63"/>
      <c r="AA322" s="68"/>
      <c r="AB322" s="68"/>
      <c r="AC322" s="68">
        <f>SUM(D322:O322)</f>
        <v>0</v>
      </c>
      <c r="AD322" s="68">
        <f>SUM(P322:AA322)</f>
        <v>0</v>
      </c>
      <c r="AE322" s="68"/>
      <c r="AF322" s="450"/>
      <c r="AG322" s="450"/>
      <c r="AH322" s="68"/>
      <c r="AI322" s="68"/>
      <c r="AJ322" s="68"/>
      <c r="AK322" s="68"/>
      <c r="AL322" s="68">
        <f t="shared" si="224"/>
        <v>0</v>
      </c>
      <c r="AM322" s="292"/>
      <c r="AN322" s="292"/>
      <c r="AO322" s="612"/>
      <c r="AP322" s="612"/>
      <c r="AQ322" s="422">
        <f t="shared" si="211"/>
        <v>0</v>
      </c>
      <c r="AR322" s="1195"/>
    </row>
    <row r="323" spans="1:44" s="120" customFormat="1" outlineLevel="1" x14ac:dyDescent="0.25">
      <c r="A323" s="44" t="s">
        <v>516</v>
      </c>
      <c r="B323" s="110" t="s">
        <v>517</v>
      </c>
      <c r="C323" s="219" t="s">
        <v>24</v>
      </c>
      <c r="D323" s="62"/>
      <c r="E323" s="63"/>
      <c r="F323" s="64"/>
      <c r="G323" s="65"/>
      <c r="H323" s="63"/>
      <c r="I323" s="66"/>
      <c r="J323" s="67"/>
      <c r="K323" s="63">
        <v>32428</v>
      </c>
      <c r="L323" s="66">
        <v>92624</v>
      </c>
      <c r="M323" s="67">
        <v>55431</v>
      </c>
      <c r="N323" s="63">
        <v>85559</v>
      </c>
      <c r="O323" s="68">
        <v>132773</v>
      </c>
      <c r="P323" s="62">
        <v>21380</v>
      </c>
      <c r="Q323" s="63">
        <v>21380</v>
      </c>
      <c r="R323" s="64">
        <v>23680</v>
      </c>
      <c r="S323" s="65">
        <v>23680</v>
      </c>
      <c r="T323" s="63">
        <v>40180</v>
      </c>
      <c r="U323" s="66">
        <v>23680</v>
      </c>
      <c r="V323" s="67">
        <v>23680</v>
      </c>
      <c r="W323" s="63">
        <v>23680</v>
      </c>
      <c r="X323" s="66">
        <v>23680</v>
      </c>
      <c r="Y323" s="67">
        <v>23680</v>
      </c>
      <c r="Z323" s="63">
        <v>23680</v>
      </c>
      <c r="AA323" s="68">
        <v>23680</v>
      </c>
      <c r="AB323" s="68">
        <v>303053</v>
      </c>
      <c r="AC323" s="68">
        <f>SUM(D323:O323)</f>
        <v>398815</v>
      </c>
      <c r="AD323" s="68">
        <f>SUM(P323:AA323)</f>
        <v>296060</v>
      </c>
      <c r="AE323" s="68">
        <f>AD323</f>
        <v>296060</v>
      </c>
      <c r="AF323" s="450">
        <f t="shared" si="214"/>
        <v>0.74234920953324224</v>
      </c>
      <c r="AG323" s="450">
        <f t="shared" si="223"/>
        <v>0.74234920953324224</v>
      </c>
      <c r="AH323" s="60">
        <f>AD323*1.03</f>
        <v>304941.8</v>
      </c>
      <c r="AI323" s="60">
        <f t="shared" ref="AI323:AK324" si="276">AH323*1.03</f>
        <v>314090.054</v>
      </c>
      <c r="AJ323" s="60">
        <f t="shared" si="276"/>
        <v>323512.75562000001</v>
      </c>
      <c r="AK323" s="60">
        <f t="shared" si="276"/>
        <v>333218.13828860002</v>
      </c>
      <c r="AL323" s="60">
        <f t="shared" si="224"/>
        <v>-102755</v>
      </c>
      <c r="AM323" s="292"/>
      <c r="AN323" s="292"/>
      <c r="AO323" s="612"/>
      <c r="AP323" s="612"/>
      <c r="AQ323" s="422">
        <f t="shared" si="211"/>
        <v>0</v>
      </c>
      <c r="AR323" s="1195"/>
    </row>
    <row r="324" spans="1:44" s="120" customFormat="1" outlineLevel="1" x14ac:dyDescent="0.25">
      <c r="A324" s="52"/>
      <c r="B324" s="121" t="s">
        <v>518</v>
      </c>
      <c r="C324" s="219" t="s">
        <v>24</v>
      </c>
      <c r="D324" s="54"/>
      <c r="E324" s="55"/>
      <c r="F324" s="56"/>
      <c r="G324" s="57"/>
      <c r="H324" s="55"/>
      <c r="I324" s="58"/>
      <c r="J324" s="59"/>
      <c r="K324" s="55">
        <v>32428</v>
      </c>
      <c r="L324" s="58">
        <v>92624</v>
      </c>
      <c r="M324" s="59">
        <v>55431</v>
      </c>
      <c r="N324" s="55">
        <v>85559</v>
      </c>
      <c r="O324" s="60">
        <v>132773</v>
      </c>
      <c r="P324" s="54">
        <v>21380</v>
      </c>
      <c r="Q324" s="55">
        <v>21380</v>
      </c>
      <c r="R324" s="56">
        <v>23680</v>
      </c>
      <c r="S324" s="57">
        <v>23680</v>
      </c>
      <c r="T324" s="55">
        <v>40180</v>
      </c>
      <c r="U324" s="58">
        <v>23680</v>
      </c>
      <c r="V324" s="59">
        <v>23680</v>
      </c>
      <c r="W324" s="55">
        <v>23680</v>
      </c>
      <c r="X324" s="58">
        <v>23680</v>
      </c>
      <c r="Y324" s="59">
        <v>23680</v>
      </c>
      <c r="Z324" s="55">
        <v>23680</v>
      </c>
      <c r="AA324" s="60">
        <v>23680</v>
      </c>
      <c r="AB324" s="60">
        <v>275054</v>
      </c>
      <c r="AC324" s="60">
        <f>SUM(D324:O324)</f>
        <v>398815</v>
      </c>
      <c r="AD324" s="60">
        <f>SUM(P324:AA324)</f>
        <v>296060</v>
      </c>
      <c r="AE324" s="60">
        <f>AD324</f>
        <v>296060</v>
      </c>
      <c r="AF324" s="448">
        <f t="shared" si="214"/>
        <v>0.74234920953324224</v>
      </c>
      <c r="AG324" s="448">
        <f t="shared" si="223"/>
        <v>0.74234920953324224</v>
      </c>
      <c r="AH324" s="60">
        <f>AD324*1.03</f>
        <v>304941.8</v>
      </c>
      <c r="AI324" s="60">
        <f t="shared" si="276"/>
        <v>314090.054</v>
      </c>
      <c r="AJ324" s="60">
        <f t="shared" si="276"/>
        <v>323512.75562000001</v>
      </c>
      <c r="AK324" s="60">
        <f t="shared" si="276"/>
        <v>333218.13828860002</v>
      </c>
      <c r="AL324" s="60">
        <f t="shared" si="224"/>
        <v>-102755</v>
      </c>
      <c r="AM324" s="290"/>
      <c r="AN324" s="290"/>
      <c r="AO324" s="612"/>
      <c r="AP324" s="612"/>
      <c r="AQ324" s="422">
        <f t="shared" si="211"/>
        <v>0</v>
      </c>
      <c r="AR324" s="1195"/>
    </row>
    <row r="325" spans="1:44" s="120" customFormat="1" ht="16.2" outlineLevel="1" thickBot="1" x14ac:dyDescent="0.3">
      <c r="A325" s="44" t="s">
        <v>519</v>
      </c>
      <c r="B325" s="110" t="s">
        <v>520</v>
      </c>
      <c r="C325" s="216" t="s">
        <v>17</v>
      </c>
      <c r="D325" s="62">
        <f>РР_Другие!D$12</f>
        <v>0</v>
      </c>
      <c r="E325" s="63">
        <f>РР_Другие!E$12</f>
        <v>0</v>
      </c>
      <c r="F325" s="64">
        <f>РР_Другие!F$12</f>
        <v>0</v>
      </c>
      <c r="G325" s="65">
        <f>РР_Другие!G$12</f>
        <v>0</v>
      </c>
      <c r="H325" s="63">
        <f>РР_Другие!H$12</f>
        <v>0</v>
      </c>
      <c r="I325" s="66">
        <f>РР_Другие!I$12</f>
        <v>0</v>
      </c>
      <c r="J325" s="67">
        <f>РР_Другие!J$12</f>
        <v>0</v>
      </c>
      <c r="K325" s="63">
        <f>РР_Другие!K$12</f>
        <v>0</v>
      </c>
      <c r="L325" s="66">
        <f>РР_Другие!L$12</f>
        <v>0</v>
      </c>
      <c r="M325" s="67">
        <f>РР_Другие!M$12</f>
        <v>0</v>
      </c>
      <c r="N325" s="63">
        <f>РР_Другие!N$12</f>
        <v>0</v>
      </c>
      <c r="O325" s="68">
        <f>РР_Другие!O$12</f>
        <v>0</v>
      </c>
      <c r="P325" s="62">
        <f>РР_Другие!P$12</f>
        <v>0</v>
      </c>
      <c r="Q325" s="63">
        <f>РР_Другие!Q$12</f>
        <v>0</v>
      </c>
      <c r="R325" s="64">
        <f>РР_Другие!R$12</f>
        <v>0</v>
      </c>
      <c r="S325" s="65">
        <f>РР_Другие!S$12</f>
        <v>0</v>
      </c>
      <c r="T325" s="63">
        <f>РР_Другие!T$12</f>
        <v>0</v>
      </c>
      <c r="U325" s="66">
        <f>РР_Другие!U$12</f>
        <v>0</v>
      </c>
      <c r="V325" s="67">
        <f>РР_Другие!V$12</f>
        <v>0</v>
      </c>
      <c r="W325" s="63">
        <f>РР_Другие!W$12</f>
        <v>0</v>
      </c>
      <c r="X325" s="66">
        <f>РР_Другие!X$12</f>
        <v>0</v>
      </c>
      <c r="Y325" s="67">
        <f>РР_Другие!Y$12</f>
        <v>0</v>
      </c>
      <c r="Z325" s="63">
        <f>РР_Другие!Z$12</f>
        <v>0</v>
      </c>
      <c r="AA325" s="68">
        <f>РР_Другие!AA$12</f>
        <v>0</v>
      </c>
      <c r="AB325" s="68">
        <f>РР_Другие!AB$12</f>
        <v>0</v>
      </c>
      <c r="AC325" s="68">
        <f t="shared" ref="AC325" si="277">SUM(D325:O325)</f>
        <v>0</v>
      </c>
      <c r="AD325" s="68">
        <f t="shared" ref="AD325" si="278">SUM(P325:AA325)</f>
        <v>0</v>
      </c>
      <c r="AE325" s="68">
        <v>0</v>
      </c>
      <c r="AF325" s="450"/>
      <c r="AG325" s="450"/>
      <c r="AH325" s="68">
        <f>РР_Другие!AE$12</f>
        <v>0</v>
      </c>
      <c r="AI325" s="68">
        <f>РР_Другие!AF$12</f>
        <v>0</v>
      </c>
      <c r="AJ325" s="68">
        <f>РР_Другие!AG$12</f>
        <v>0</v>
      </c>
      <c r="AK325" s="68">
        <f>РР_Другие!AH$12</f>
        <v>0</v>
      </c>
      <c r="AL325" s="68">
        <f t="shared" si="224"/>
        <v>0</v>
      </c>
      <c r="AM325" s="292"/>
      <c r="AN325" s="292"/>
      <c r="AO325" s="612"/>
      <c r="AP325" s="612"/>
      <c r="AQ325" s="422">
        <f t="shared" si="211"/>
        <v>0</v>
      </c>
      <c r="AR325" s="1195"/>
    </row>
    <row r="326" spans="1:44" s="120" customFormat="1" ht="16.2" thickBot="1" x14ac:dyDescent="0.3">
      <c r="A326" s="40" t="s">
        <v>521</v>
      </c>
      <c r="B326" s="41" t="s">
        <v>522</v>
      </c>
      <c r="C326" s="214" t="s">
        <v>17</v>
      </c>
      <c r="D326" s="164">
        <f t="shared" ref="D326:AK326" si="279">SUM(D262,-D264)</f>
        <v>-1743226</v>
      </c>
      <c r="E326" s="165">
        <f t="shared" si="279"/>
        <v>-2301853</v>
      </c>
      <c r="F326" s="166">
        <f t="shared" si="279"/>
        <v>-2559825</v>
      </c>
      <c r="G326" s="167">
        <f t="shared" si="279"/>
        <v>-2089852</v>
      </c>
      <c r="H326" s="165">
        <f t="shared" si="279"/>
        <v>-2064294</v>
      </c>
      <c r="I326" s="168">
        <f t="shared" si="279"/>
        <v>-2471561</v>
      </c>
      <c r="J326" s="169">
        <f t="shared" si="279"/>
        <v>-2192404</v>
      </c>
      <c r="K326" s="165">
        <f t="shared" si="279"/>
        <v>-2687382.9585833335</v>
      </c>
      <c r="L326" s="168">
        <f t="shared" si="279"/>
        <v>-2518111.9585833335</v>
      </c>
      <c r="M326" s="169">
        <f t="shared" si="279"/>
        <v>-2809434.7585833333</v>
      </c>
      <c r="N326" s="165">
        <f t="shared" si="279"/>
        <v>-2730690.6935833334</v>
      </c>
      <c r="O326" s="170">
        <f t="shared" si="279"/>
        <v>-3827788.5315833329</v>
      </c>
      <c r="P326" s="164">
        <f t="shared" si="279"/>
        <v>-1678006.5733412423</v>
      </c>
      <c r="Q326" s="165">
        <f t="shared" si="279"/>
        <v>-1701734.5733412423</v>
      </c>
      <c r="R326" s="166">
        <f t="shared" si="279"/>
        <v>-1711270.7733412422</v>
      </c>
      <c r="S326" s="167">
        <f t="shared" si="279"/>
        <v>-1781981.8333412423</v>
      </c>
      <c r="T326" s="165">
        <f t="shared" si="279"/>
        <v>-1645246.570341242</v>
      </c>
      <c r="U326" s="168">
        <f t="shared" si="279"/>
        <v>-3799464.2083412423</v>
      </c>
      <c r="V326" s="169">
        <f t="shared" si="279"/>
        <v>-1501785.9822612421</v>
      </c>
      <c r="W326" s="165">
        <f t="shared" si="279"/>
        <v>-1634263.1483412422</v>
      </c>
      <c r="X326" s="168">
        <f t="shared" si="279"/>
        <v>-1908957.3983412422</v>
      </c>
      <c r="Y326" s="169">
        <f t="shared" si="279"/>
        <v>-2036535.7603412422</v>
      </c>
      <c r="Z326" s="165">
        <f t="shared" si="279"/>
        <v>-2108642.1483412422</v>
      </c>
      <c r="AA326" s="170">
        <f t="shared" si="279"/>
        <v>-2676419.1989012426</v>
      </c>
      <c r="AB326" s="170">
        <f t="shared" ref="AB326" si="280">SUM(AB262,-AB264)</f>
        <v>-23868835</v>
      </c>
      <c r="AC326" s="170">
        <f t="shared" si="279"/>
        <v>-29996423.900916666</v>
      </c>
      <c r="AD326" s="170">
        <f t="shared" si="279"/>
        <v>-37736275.168574907</v>
      </c>
      <c r="AE326" s="170"/>
      <c r="AF326" s="423"/>
      <c r="AG326" s="423"/>
      <c r="AH326" s="170">
        <f t="shared" si="279"/>
        <v>-26382659.864808194</v>
      </c>
      <c r="AI326" s="170">
        <f t="shared" si="279"/>
        <v>-27427930.508470196</v>
      </c>
      <c r="AJ326" s="170">
        <f t="shared" si="279"/>
        <v>-28523489.646942057</v>
      </c>
      <c r="AK326" s="170">
        <f t="shared" si="279"/>
        <v>-29671806.203843072</v>
      </c>
      <c r="AL326" s="170"/>
      <c r="AM326" s="287"/>
      <c r="AN326" s="287"/>
      <c r="AO326" s="612"/>
      <c r="AP326" s="612"/>
      <c r="AQ326" s="422">
        <f t="shared" si="211"/>
        <v>37736275.168574907</v>
      </c>
      <c r="AR326" s="1195"/>
    </row>
    <row r="327" spans="1:44" s="120" customFormat="1" ht="16.2" thickBot="1" x14ac:dyDescent="0.3">
      <c r="A327" s="118"/>
      <c r="B327" s="119" t="s">
        <v>428</v>
      </c>
      <c r="C327" s="217" t="s">
        <v>17</v>
      </c>
      <c r="D327" s="199">
        <f t="shared" ref="D327:AK327" si="281">IF(D12&gt;0,D326*100/D12,0)</f>
        <v>0</v>
      </c>
      <c r="E327" s="200">
        <f t="shared" si="281"/>
        <v>0</v>
      </c>
      <c r="F327" s="201">
        <f t="shared" si="281"/>
        <v>-882.69827586206895</v>
      </c>
      <c r="G327" s="202">
        <f t="shared" si="281"/>
        <v>-1818.3061583169472</v>
      </c>
      <c r="H327" s="200">
        <f t="shared" si="281"/>
        <v>-791.42363121230824</v>
      </c>
      <c r="I327" s="203">
        <f t="shared" si="281"/>
        <v>-1311.2355497079436</v>
      </c>
      <c r="J327" s="204">
        <f t="shared" si="281"/>
        <v>-1511.929768907708</v>
      </c>
      <c r="K327" s="200">
        <f t="shared" si="281"/>
        <v>-1687.598800941538</v>
      </c>
      <c r="L327" s="203">
        <f t="shared" si="281"/>
        <v>-1778.71706276327</v>
      </c>
      <c r="M327" s="204">
        <f t="shared" si="281"/>
        <v>-1984.4565016976051</v>
      </c>
      <c r="N327" s="200">
        <f t="shared" si="281"/>
        <v>-1928.8625369664007</v>
      </c>
      <c r="O327" s="205">
        <f t="shared" si="281"/>
        <v>-2707.1023151553295</v>
      </c>
      <c r="P327" s="199">
        <f t="shared" si="281"/>
        <v>-4412.6714527605182</v>
      </c>
      <c r="Q327" s="200">
        <f t="shared" si="281"/>
        <v>-2110.8356260202213</v>
      </c>
      <c r="R327" s="201">
        <f t="shared" si="281"/>
        <v>-1192.9970603941929</v>
      </c>
      <c r="S327" s="202">
        <f t="shared" si="281"/>
        <v>-1047.2512801873802</v>
      </c>
      <c r="T327" s="200">
        <f t="shared" si="281"/>
        <v>-859.72470480654749</v>
      </c>
      <c r="U327" s="203">
        <f t="shared" si="281"/>
        <v>-1989.2899371406952</v>
      </c>
      <c r="V327" s="204">
        <f t="shared" si="281"/>
        <v>-826.41037081576565</v>
      </c>
      <c r="W327" s="200">
        <f t="shared" si="281"/>
        <v>-1205.1643732467403</v>
      </c>
      <c r="X327" s="203">
        <f t="shared" si="281"/>
        <v>-1405.9919117506736</v>
      </c>
      <c r="Y327" s="204">
        <f t="shared" si="281"/>
        <v>-1501.393924007315</v>
      </c>
      <c r="Z327" s="200">
        <f t="shared" si="281"/>
        <v>-1554.5299482776675</v>
      </c>
      <c r="AA327" s="205">
        <f t="shared" si="281"/>
        <v>-1973.1493187222561</v>
      </c>
      <c r="AB327" s="205">
        <f t="shared" ref="AB327" si="282">IF(AB12&gt;0,AB326*100/AB12,0)</f>
        <v>-1398.0645788586153</v>
      </c>
      <c r="AC327" s="205">
        <f t="shared" si="281"/>
        <v>-1739.3093017705767</v>
      </c>
      <c r="AD327" s="205">
        <f t="shared" si="281"/>
        <v>-2253.3908800064314</v>
      </c>
      <c r="AE327" s="205"/>
      <c r="AF327" s="454"/>
      <c r="AG327" s="454"/>
      <c r="AH327" s="205">
        <f t="shared" si="281"/>
        <v>-1575.419006356467</v>
      </c>
      <c r="AI327" s="205">
        <f t="shared" si="281"/>
        <v>-1637.8364899327973</v>
      </c>
      <c r="AJ327" s="205">
        <f t="shared" si="281"/>
        <v>-1703.2569099427733</v>
      </c>
      <c r="AK327" s="205">
        <f t="shared" si="281"/>
        <v>-1771.8276961457525</v>
      </c>
      <c r="AL327" s="205"/>
      <c r="AM327" s="297"/>
      <c r="AN327" s="297"/>
      <c r="AO327" s="612"/>
      <c r="AP327" s="612"/>
      <c r="AQ327" s="422">
        <f t="shared" si="211"/>
        <v>2253.3908800064314</v>
      </c>
      <c r="AR327" s="1195"/>
    </row>
    <row r="328" spans="1:44" s="120" customFormat="1" ht="16.2" thickBot="1" x14ac:dyDescent="0.3">
      <c r="A328" s="40" t="s">
        <v>523</v>
      </c>
      <c r="B328" s="41" t="s">
        <v>524</v>
      </c>
      <c r="C328" s="214" t="s">
        <v>17</v>
      </c>
      <c r="D328" s="164">
        <f>SUM(D329,D330,D331)</f>
        <v>0</v>
      </c>
      <c r="E328" s="165">
        <f t="shared" ref="E328:O328" si="283">SUM(E329,E330,E331)</f>
        <v>0</v>
      </c>
      <c r="F328" s="166">
        <f t="shared" si="283"/>
        <v>0</v>
      </c>
      <c r="G328" s="167">
        <f t="shared" si="283"/>
        <v>0</v>
      </c>
      <c r="H328" s="165">
        <f t="shared" si="283"/>
        <v>0</v>
      </c>
      <c r="I328" s="168">
        <f t="shared" si="283"/>
        <v>0</v>
      </c>
      <c r="J328" s="169">
        <f t="shared" si="283"/>
        <v>0</v>
      </c>
      <c r="K328" s="165">
        <f t="shared" si="283"/>
        <v>0</v>
      </c>
      <c r="L328" s="168">
        <f t="shared" si="283"/>
        <v>0</v>
      </c>
      <c r="M328" s="169">
        <f t="shared" si="283"/>
        <v>0</v>
      </c>
      <c r="N328" s="165">
        <f t="shared" si="283"/>
        <v>0</v>
      </c>
      <c r="O328" s="170">
        <f t="shared" si="283"/>
        <v>0</v>
      </c>
      <c r="P328" s="164">
        <f>SUM(P329,P330,P331)</f>
        <v>0</v>
      </c>
      <c r="Q328" s="165">
        <f t="shared" ref="Q328:AK328" si="284">SUM(Q329,Q330,Q331)</f>
        <v>0</v>
      </c>
      <c r="R328" s="166">
        <f t="shared" si="284"/>
        <v>0</v>
      </c>
      <c r="S328" s="167">
        <f t="shared" si="284"/>
        <v>0</v>
      </c>
      <c r="T328" s="165">
        <f t="shared" si="284"/>
        <v>0</v>
      </c>
      <c r="U328" s="168">
        <f t="shared" si="284"/>
        <v>0</v>
      </c>
      <c r="V328" s="169">
        <f t="shared" si="284"/>
        <v>0</v>
      </c>
      <c r="W328" s="165">
        <f t="shared" si="284"/>
        <v>0</v>
      </c>
      <c r="X328" s="168">
        <f t="shared" si="284"/>
        <v>0</v>
      </c>
      <c r="Y328" s="169">
        <f t="shared" si="284"/>
        <v>0</v>
      </c>
      <c r="Z328" s="165">
        <f t="shared" si="284"/>
        <v>0</v>
      </c>
      <c r="AA328" s="170">
        <f t="shared" si="284"/>
        <v>0</v>
      </c>
      <c r="AB328" s="170">
        <f t="shared" ref="AB328" si="285">SUM(AB329,AB330,AB331)</f>
        <v>0</v>
      </c>
      <c r="AC328" s="170">
        <f t="shared" si="284"/>
        <v>0</v>
      </c>
      <c r="AD328" s="170">
        <f t="shared" si="284"/>
        <v>0</v>
      </c>
      <c r="AE328" s="170"/>
      <c r="AF328" s="423"/>
      <c r="AG328" s="423"/>
      <c r="AH328" s="170">
        <f t="shared" si="284"/>
        <v>0</v>
      </c>
      <c r="AI328" s="170">
        <f t="shared" si="284"/>
        <v>0</v>
      </c>
      <c r="AJ328" s="170">
        <f t="shared" si="284"/>
        <v>0</v>
      </c>
      <c r="AK328" s="170">
        <f t="shared" si="284"/>
        <v>0</v>
      </c>
      <c r="AL328" s="170"/>
      <c r="AM328" s="287"/>
      <c r="AN328" s="287"/>
      <c r="AO328" s="612"/>
      <c r="AP328" s="612"/>
      <c r="AQ328" s="422">
        <f t="shared" si="211"/>
        <v>0</v>
      </c>
      <c r="AR328" s="1195"/>
    </row>
    <row r="329" spans="1:44" s="120" customFormat="1" outlineLevel="1" x14ac:dyDescent="0.25">
      <c r="A329" s="122" t="s">
        <v>525</v>
      </c>
      <c r="B329" s="110" t="s">
        <v>526</v>
      </c>
      <c r="C329" s="219" t="s">
        <v>17</v>
      </c>
      <c r="D329" s="62">
        <f>'Неосн.д_Прочие доходы'!D$13</f>
        <v>0</v>
      </c>
      <c r="E329" s="63">
        <f>'Неосн.д_Прочие доходы'!E$13</f>
        <v>0</v>
      </c>
      <c r="F329" s="64">
        <f>'Неосн.д_Прочие доходы'!F$13</f>
        <v>0</v>
      </c>
      <c r="G329" s="65">
        <f>'Неосн.д_Прочие доходы'!G$13</f>
        <v>0</v>
      </c>
      <c r="H329" s="63">
        <f>'Неосн.д_Прочие доходы'!H$13</f>
        <v>0</v>
      </c>
      <c r="I329" s="66">
        <f>'Неосн.д_Прочие доходы'!I$13</f>
        <v>0</v>
      </c>
      <c r="J329" s="67">
        <f>'Неосн.д_Прочие доходы'!J$13</f>
        <v>0</v>
      </c>
      <c r="K329" s="63">
        <f>'Неосн.д_Прочие доходы'!K$13</f>
        <v>0</v>
      </c>
      <c r="L329" s="66">
        <f>'Неосн.д_Прочие доходы'!L$13</f>
        <v>0</v>
      </c>
      <c r="M329" s="67">
        <f>'Неосн.д_Прочие доходы'!M$13</f>
        <v>0</v>
      </c>
      <c r="N329" s="63">
        <f>'Неосн.д_Прочие доходы'!N$13</f>
        <v>0</v>
      </c>
      <c r="O329" s="68">
        <f>'Неосн.д_Прочие доходы'!O$13</f>
        <v>0</v>
      </c>
      <c r="P329" s="62">
        <f>'Неосн.д_Прочие доходы'!P$13</f>
        <v>0</v>
      </c>
      <c r="Q329" s="63">
        <f>'Неосн.д_Прочие доходы'!Q$13</f>
        <v>0</v>
      </c>
      <c r="R329" s="64">
        <f>'Неосн.д_Прочие доходы'!R$13</f>
        <v>0</v>
      </c>
      <c r="S329" s="65">
        <f>'Неосн.д_Прочие доходы'!S$13</f>
        <v>0</v>
      </c>
      <c r="T329" s="63">
        <f>'Неосн.д_Прочие доходы'!T$13</f>
        <v>0</v>
      </c>
      <c r="U329" s="66">
        <f>'Неосн.д_Прочие доходы'!U$13</f>
        <v>0</v>
      </c>
      <c r="V329" s="67">
        <f>'Неосн.д_Прочие доходы'!V$13</f>
        <v>0</v>
      </c>
      <c r="W329" s="63">
        <f>'Неосн.д_Прочие доходы'!W$13</f>
        <v>0</v>
      </c>
      <c r="X329" s="66">
        <f>'Неосн.д_Прочие доходы'!X$13</f>
        <v>0</v>
      </c>
      <c r="Y329" s="67">
        <f>'Неосн.д_Прочие доходы'!Y$13</f>
        <v>0</v>
      </c>
      <c r="Z329" s="63">
        <f>'Неосн.д_Прочие доходы'!Z$13</f>
        <v>0</v>
      </c>
      <c r="AA329" s="68">
        <f>'Неосн.д_Прочие доходы'!AA$13</f>
        <v>0</v>
      </c>
      <c r="AB329" s="68">
        <f>'Неосн.д_Прочие доходы'!AB$13</f>
        <v>0</v>
      </c>
      <c r="AC329" s="68">
        <f>SUM(D329:O329)</f>
        <v>0</v>
      </c>
      <c r="AD329" s="68">
        <f>SUM(P329:AA329)</f>
        <v>0</v>
      </c>
      <c r="AE329" s="68"/>
      <c r="AF329" s="153"/>
      <c r="AG329" s="153"/>
      <c r="AH329" s="68">
        <f>'Неосн.д_Прочие доходы'!AE$13</f>
        <v>0</v>
      </c>
      <c r="AI329" s="68">
        <f>'Неосн.д_Прочие доходы'!AF$13</f>
        <v>0</v>
      </c>
      <c r="AJ329" s="68">
        <f>'Неосн.д_Прочие доходы'!AG$13</f>
        <v>0</v>
      </c>
      <c r="AK329" s="68">
        <f>'Неосн.д_Прочие доходы'!AH$13</f>
        <v>0</v>
      </c>
      <c r="AL329" s="68"/>
      <c r="AM329" s="292"/>
      <c r="AN329" s="292"/>
      <c r="AO329" s="612"/>
      <c r="AP329" s="612"/>
      <c r="AQ329" s="422">
        <f t="shared" si="211"/>
        <v>0</v>
      </c>
      <c r="AR329" s="1195"/>
    </row>
    <row r="330" spans="1:44" s="120" customFormat="1" outlineLevel="1" x14ac:dyDescent="0.25">
      <c r="A330" s="122" t="s">
        <v>527</v>
      </c>
      <c r="B330" s="4" t="s">
        <v>528</v>
      </c>
      <c r="C330" s="219" t="s">
        <v>17</v>
      </c>
      <c r="D330" s="62">
        <f>'Неосн.д_Прочие доходы'!D$19</f>
        <v>0</v>
      </c>
      <c r="E330" s="63">
        <f>'Неосн.д_Прочие доходы'!E$19</f>
        <v>0</v>
      </c>
      <c r="F330" s="64">
        <f>'Неосн.д_Прочие доходы'!F$19</f>
        <v>0</v>
      </c>
      <c r="G330" s="65">
        <f>'Неосн.д_Прочие доходы'!G$19</f>
        <v>0</v>
      </c>
      <c r="H330" s="63">
        <f>'Неосн.д_Прочие доходы'!H$19</f>
        <v>0</v>
      </c>
      <c r="I330" s="66">
        <f>'Неосн.д_Прочие доходы'!I$19</f>
        <v>0</v>
      </c>
      <c r="J330" s="67">
        <f>'Неосн.д_Прочие доходы'!J$19</f>
        <v>0</v>
      </c>
      <c r="K330" s="63">
        <f>'Неосн.д_Прочие доходы'!K$19</f>
        <v>0</v>
      </c>
      <c r="L330" s="66">
        <f>'Неосн.д_Прочие доходы'!L$19</f>
        <v>0</v>
      </c>
      <c r="M330" s="67">
        <f>'Неосн.д_Прочие доходы'!M$19</f>
        <v>0</v>
      </c>
      <c r="N330" s="63">
        <f>'Неосн.д_Прочие доходы'!N$19</f>
        <v>0</v>
      </c>
      <c r="O330" s="68">
        <f>'Неосн.д_Прочие доходы'!O$19</f>
        <v>0</v>
      </c>
      <c r="P330" s="62">
        <f>'Неосн.д_Прочие доходы'!P$19</f>
        <v>0</v>
      </c>
      <c r="Q330" s="63">
        <f>'Неосн.д_Прочие доходы'!Q$19</f>
        <v>0</v>
      </c>
      <c r="R330" s="64">
        <f>'Неосн.д_Прочие доходы'!R$19</f>
        <v>0</v>
      </c>
      <c r="S330" s="65">
        <f>'Неосн.д_Прочие доходы'!S$19</f>
        <v>0</v>
      </c>
      <c r="T330" s="63">
        <f>'Неосн.д_Прочие доходы'!T$19</f>
        <v>0</v>
      </c>
      <c r="U330" s="66">
        <f>'Неосн.д_Прочие доходы'!U$19</f>
        <v>0</v>
      </c>
      <c r="V330" s="67">
        <f>'Неосн.д_Прочие доходы'!V$19</f>
        <v>0</v>
      </c>
      <c r="W330" s="63">
        <f>'Неосн.д_Прочие доходы'!W$19</f>
        <v>0</v>
      </c>
      <c r="X330" s="66">
        <f>'Неосн.д_Прочие доходы'!X$19</f>
        <v>0</v>
      </c>
      <c r="Y330" s="67">
        <f>'Неосн.д_Прочие доходы'!Y$19</f>
        <v>0</v>
      </c>
      <c r="Z330" s="63">
        <f>'Неосн.д_Прочие доходы'!Z$19</f>
        <v>0</v>
      </c>
      <c r="AA330" s="68">
        <f>'Неосн.д_Прочие доходы'!AA$19</f>
        <v>0</v>
      </c>
      <c r="AB330" s="68">
        <f>'Неосн.д_Прочие доходы'!AB$19</f>
        <v>0</v>
      </c>
      <c r="AC330" s="68">
        <f>SUM(D330:O330)</f>
        <v>0</v>
      </c>
      <c r="AD330" s="68">
        <f>SUM(P330:AA330)</f>
        <v>0</v>
      </c>
      <c r="AE330" s="68"/>
      <c r="AF330" s="153"/>
      <c r="AG330" s="153"/>
      <c r="AH330" s="68">
        <f>'Неосн.д_Прочие доходы'!AE$19</f>
        <v>0</v>
      </c>
      <c r="AI330" s="68">
        <f>'Неосн.д_Прочие доходы'!AF$19</f>
        <v>0</v>
      </c>
      <c r="AJ330" s="68">
        <f>'Неосн.д_Прочие доходы'!AG$19</f>
        <v>0</v>
      </c>
      <c r="AK330" s="68">
        <f>'Неосн.д_Прочие доходы'!AH$19</f>
        <v>0</v>
      </c>
      <c r="AL330" s="68"/>
      <c r="AM330" s="292"/>
      <c r="AN330" s="292"/>
      <c r="AO330" s="612"/>
      <c r="AP330" s="612"/>
      <c r="AQ330" s="422">
        <f t="shared" si="211"/>
        <v>0</v>
      </c>
      <c r="AR330" s="1195"/>
    </row>
    <row r="331" spans="1:44" s="120" customFormat="1" ht="16.2" outlineLevel="1" thickBot="1" x14ac:dyDescent="0.3">
      <c r="A331" s="122" t="s">
        <v>529</v>
      </c>
      <c r="B331" s="4" t="s">
        <v>530</v>
      </c>
      <c r="C331" s="219" t="s">
        <v>17</v>
      </c>
      <c r="D331" s="62">
        <f>'Неосн.д_Прочие доходы'!D$20+'Неосн.д_Прочие доходы'!D$22+'Неосн.д_Прочие доходы'!D$29+'Неосн.д_Прочие доходы'!D$30</f>
        <v>0</v>
      </c>
      <c r="E331" s="63">
        <f>'Неосн.д_Прочие доходы'!E$20+'Неосн.д_Прочие доходы'!E$22+'Неосн.д_Прочие доходы'!E$29+'Неосн.д_Прочие доходы'!E$30</f>
        <v>0</v>
      </c>
      <c r="F331" s="64">
        <f>'Неосн.д_Прочие доходы'!F$20+'Неосн.д_Прочие доходы'!F$22+'Неосн.д_Прочие доходы'!F$29+'Неосн.д_Прочие доходы'!F$30</f>
        <v>0</v>
      </c>
      <c r="G331" s="65">
        <f>'Неосн.д_Прочие доходы'!G$20+'Неосн.д_Прочие доходы'!G$22+'Неосн.д_Прочие доходы'!G$29+'Неосн.д_Прочие доходы'!G$30</f>
        <v>0</v>
      </c>
      <c r="H331" s="63">
        <f>'Неосн.д_Прочие доходы'!H$20+'Неосн.д_Прочие доходы'!H$22+'Неосн.д_Прочие доходы'!H$29+'Неосн.д_Прочие доходы'!H$30</f>
        <v>0</v>
      </c>
      <c r="I331" s="66">
        <f>'Неосн.д_Прочие доходы'!I$20+'Неосн.д_Прочие доходы'!I$22+'Неосн.д_Прочие доходы'!I$29+'Неосн.д_Прочие доходы'!I$30</f>
        <v>0</v>
      </c>
      <c r="J331" s="67">
        <f>'Неосн.д_Прочие доходы'!J$20+'Неосн.д_Прочие доходы'!J$22+'Неосн.д_Прочие доходы'!J$29+'Неосн.д_Прочие доходы'!J$30</f>
        <v>0</v>
      </c>
      <c r="K331" s="63">
        <f>'Неосн.д_Прочие доходы'!K$20+'Неосн.д_Прочие доходы'!K$22+'Неосн.д_Прочие доходы'!K$29+'Неосн.д_Прочие доходы'!K$30</f>
        <v>0</v>
      </c>
      <c r="L331" s="66">
        <f>'Неосн.д_Прочие доходы'!L$20+'Неосн.д_Прочие доходы'!L$22+'Неосн.д_Прочие доходы'!L$29+'Неосн.д_Прочие доходы'!L$30</f>
        <v>0</v>
      </c>
      <c r="M331" s="67">
        <f>'Неосн.д_Прочие доходы'!M$20+'Неосн.д_Прочие доходы'!M$22+'Неосн.д_Прочие доходы'!M$29+'Неосн.д_Прочие доходы'!M$30</f>
        <v>0</v>
      </c>
      <c r="N331" s="63">
        <f>'Неосн.д_Прочие доходы'!N$20+'Неосн.д_Прочие доходы'!N$22+'Неосн.д_Прочие доходы'!N$29+'Неосн.д_Прочие доходы'!N$30</f>
        <v>0</v>
      </c>
      <c r="O331" s="68">
        <f>'Неосн.д_Прочие доходы'!O$20+'Неосн.д_Прочие доходы'!O$22+'Неосн.д_Прочие доходы'!O$29+'Неосн.д_Прочие доходы'!O$30</f>
        <v>0</v>
      </c>
      <c r="P331" s="62">
        <f>'Неосн.д_Прочие доходы'!P$20+'Неосн.д_Прочие доходы'!P$22+'Неосн.д_Прочие доходы'!P$29+'Неосн.д_Прочие доходы'!P$30</f>
        <v>0</v>
      </c>
      <c r="Q331" s="63">
        <f>'Неосн.д_Прочие доходы'!Q$20+'Неосн.д_Прочие доходы'!Q$22+'Неосн.д_Прочие доходы'!Q$29+'Неосн.д_Прочие доходы'!Q$30</f>
        <v>0</v>
      </c>
      <c r="R331" s="64">
        <f>'Неосн.д_Прочие доходы'!R$20+'Неосн.д_Прочие доходы'!R$22+'Неосн.д_Прочие доходы'!R$29+'Неосн.д_Прочие доходы'!R$30</f>
        <v>0</v>
      </c>
      <c r="S331" s="65">
        <f>'Неосн.д_Прочие доходы'!S$20+'Неосн.д_Прочие доходы'!S$22+'Неосн.д_Прочие доходы'!S$29+'Неосн.д_Прочие доходы'!S$30</f>
        <v>0</v>
      </c>
      <c r="T331" s="63">
        <f>'Неосн.д_Прочие доходы'!T$20+'Неосн.д_Прочие доходы'!T$22+'Неосн.д_Прочие доходы'!T$29+'Неосн.д_Прочие доходы'!T$30</f>
        <v>0</v>
      </c>
      <c r="U331" s="66">
        <f>'Неосн.д_Прочие доходы'!U$20+'Неосн.д_Прочие доходы'!U$22+'Неосн.д_Прочие доходы'!U$29+'Неосн.д_Прочие доходы'!U$30</f>
        <v>0</v>
      </c>
      <c r="V331" s="67">
        <f>'Неосн.д_Прочие доходы'!V$20+'Неосн.д_Прочие доходы'!V$22+'Неосн.д_Прочие доходы'!V$29+'Неосн.д_Прочие доходы'!V$30</f>
        <v>0</v>
      </c>
      <c r="W331" s="63">
        <f>'Неосн.д_Прочие доходы'!W$20+'Неосн.д_Прочие доходы'!W$22+'Неосн.д_Прочие доходы'!W$29+'Неосн.д_Прочие доходы'!W$30</f>
        <v>0</v>
      </c>
      <c r="X331" s="66">
        <f>'Неосн.д_Прочие доходы'!X$20+'Неосн.д_Прочие доходы'!X$22+'Неосн.д_Прочие доходы'!X$29+'Неосн.д_Прочие доходы'!X$30</f>
        <v>0</v>
      </c>
      <c r="Y331" s="67">
        <f>'Неосн.д_Прочие доходы'!Y$20+'Неосн.д_Прочие доходы'!Y$22+'Неосн.д_Прочие доходы'!Y$29+'Неосн.д_Прочие доходы'!Y$30</f>
        <v>0</v>
      </c>
      <c r="Z331" s="63">
        <f>'Неосн.д_Прочие доходы'!Z$20+'Неосн.д_Прочие доходы'!Z$22+'Неосн.д_Прочие доходы'!Z$29+'Неосн.д_Прочие доходы'!Z$30</f>
        <v>0</v>
      </c>
      <c r="AA331" s="68">
        <f>'Неосн.д_Прочие доходы'!AA$20+'Неосн.д_Прочие доходы'!AA$22+'Неосн.д_Прочие доходы'!AA$29+'Неосн.д_Прочие доходы'!AA$30</f>
        <v>0</v>
      </c>
      <c r="AB331" s="68">
        <f>'Неосн.д_Прочие доходы'!AB$20+'Неосн.д_Прочие доходы'!AB$22+'Неосн.д_Прочие доходы'!AB$29+'Неосн.д_Прочие доходы'!AB$30</f>
        <v>0</v>
      </c>
      <c r="AC331" s="68">
        <f>SUM(D331:O331)</f>
        <v>0</v>
      </c>
      <c r="AD331" s="68">
        <f>SUM(P331:AA331)</f>
        <v>0</v>
      </c>
      <c r="AE331" s="68"/>
      <c r="AF331" s="153"/>
      <c r="AG331" s="153"/>
      <c r="AH331" s="68">
        <f>'Неосн.д_Прочие доходы'!AE$20+'Неосн.д_Прочие доходы'!AE$22+'Неосн.д_Прочие доходы'!AE$29+'Неосн.д_Прочие доходы'!AE$30</f>
        <v>0</v>
      </c>
      <c r="AI331" s="68">
        <f>'Неосн.д_Прочие доходы'!AF$20+'Неосн.д_Прочие доходы'!AF$22+'Неосн.д_Прочие доходы'!AF$29+'Неосн.д_Прочие доходы'!AF$30</f>
        <v>0</v>
      </c>
      <c r="AJ331" s="68">
        <f>'Неосн.д_Прочие доходы'!AG$20+'Неосн.д_Прочие доходы'!AG$22+'Неосн.д_Прочие доходы'!AG$29+'Неосн.д_Прочие доходы'!AG$30</f>
        <v>0</v>
      </c>
      <c r="AK331" s="68">
        <f>'Неосн.д_Прочие доходы'!AH$20+'Неосн.д_Прочие доходы'!AH$22+'Неосн.д_Прочие доходы'!AH$29+'Неосн.д_Прочие доходы'!AH$30</f>
        <v>0</v>
      </c>
      <c r="AL331" s="68"/>
      <c r="AM331" s="292"/>
      <c r="AN331" s="292"/>
      <c r="AO331" s="612"/>
      <c r="AP331" s="612"/>
      <c r="AQ331" s="422">
        <f t="shared" si="211"/>
        <v>0</v>
      </c>
      <c r="AR331" s="1195"/>
    </row>
    <row r="332" spans="1:44" s="120" customFormat="1" ht="16.2" thickBot="1" x14ac:dyDescent="0.3">
      <c r="A332" s="40" t="s">
        <v>531</v>
      </c>
      <c r="B332" s="41" t="s">
        <v>532</v>
      </c>
      <c r="C332" s="214" t="s">
        <v>17</v>
      </c>
      <c r="D332" s="164">
        <f t="shared" ref="D332:AK332" si="286">SUM(D333,D334,D335,D336,D337,D338)</f>
        <v>0</v>
      </c>
      <c r="E332" s="165">
        <f t="shared" si="286"/>
        <v>0</v>
      </c>
      <c r="F332" s="166">
        <f t="shared" si="286"/>
        <v>0</v>
      </c>
      <c r="G332" s="167">
        <f t="shared" si="286"/>
        <v>0</v>
      </c>
      <c r="H332" s="165">
        <f t="shared" si="286"/>
        <v>0</v>
      </c>
      <c r="I332" s="168">
        <f t="shared" si="286"/>
        <v>0</v>
      </c>
      <c r="J332" s="169">
        <f t="shared" si="286"/>
        <v>0</v>
      </c>
      <c r="K332" s="165">
        <f t="shared" si="286"/>
        <v>0</v>
      </c>
      <c r="L332" s="168">
        <f t="shared" si="286"/>
        <v>0</v>
      </c>
      <c r="M332" s="169">
        <f t="shared" si="286"/>
        <v>0</v>
      </c>
      <c r="N332" s="165">
        <f t="shared" si="286"/>
        <v>0</v>
      </c>
      <c r="O332" s="170">
        <f t="shared" si="286"/>
        <v>0</v>
      </c>
      <c r="P332" s="164">
        <f t="shared" si="286"/>
        <v>0</v>
      </c>
      <c r="Q332" s="165">
        <f t="shared" si="286"/>
        <v>0</v>
      </c>
      <c r="R332" s="166">
        <f t="shared" si="286"/>
        <v>0</v>
      </c>
      <c r="S332" s="167">
        <f t="shared" si="286"/>
        <v>0</v>
      </c>
      <c r="T332" s="165">
        <f t="shared" si="286"/>
        <v>0</v>
      </c>
      <c r="U332" s="168">
        <f t="shared" si="286"/>
        <v>0</v>
      </c>
      <c r="V332" s="169">
        <f t="shared" si="286"/>
        <v>0</v>
      </c>
      <c r="W332" s="165">
        <f t="shared" si="286"/>
        <v>0</v>
      </c>
      <c r="X332" s="168">
        <f t="shared" si="286"/>
        <v>0</v>
      </c>
      <c r="Y332" s="169">
        <f t="shared" si="286"/>
        <v>0</v>
      </c>
      <c r="Z332" s="165">
        <f t="shared" si="286"/>
        <v>0</v>
      </c>
      <c r="AA332" s="170">
        <f t="shared" si="286"/>
        <v>0</v>
      </c>
      <c r="AB332" s="170">
        <f t="shared" ref="AB332" si="287">SUM(AB333,AB334,AB335,AB336,AB337,AB338)</f>
        <v>0</v>
      </c>
      <c r="AC332" s="170">
        <f t="shared" si="286"/>
        <v>0</v>
      </c>
      <c r="AD332" s="170">
        <f t="shared" si="286"/>
        <v>0</v>
      </c>
      <c r="AE332" s="170"/>
      <c r="AF332" s="423"/>
      <c r="AG332" s="423"/>
      <c r="AH332" s="170">
        <f t="shared" si="286"/>
        <v>0</v>
      </c>
      <c r="AI332" s="170">
        <f t="shared" si="286"/>
        <v>0</v>
      </c>
      <c r="AJ332" s="170">
        <f t="shared" si="286"/>
        <v>0</v>
      </c>
      <c r="AK332" s="170">
        <f t="shared" si="286"/>
        <v>0</v>
      </c>
      <c r="AL332" s="170"/>
      <c r="AM332" s="287"/>
      <c r="AN332" s="287"/>
      <c r="AO332" s="612"/>
      <c r="AP332" s="612"/>
      <c r="AQ332" s="422">
        <f t="shared" si="211"/>
        <v>0</v>
      </c>
      <c r="AR332" s="1195"/>
    </row>
    <row r="333" spans="1:44" s="120" customFormat="1" outlineLevel="1" x14ac:dyDescent="0.25">
      <c r="A333" s="122" t="s">
        <v>533</v>
      </c>
      <c r="B333" s="110" t="s">
        <v>534</v>
      </c>
      <c r="C333" s="219" t="s">
        <v>17</v>
      </c>
      <c r="D333" s="62">
        <f>'Неосн.д_Прочие расходы'!D$13</f>
        <v>0</v>
      </c>
      <c r="E333" s="63">
        <f>'Неосн.д_Прочие расходы'!E$13</f>
        <v>0</v>
      </c>
      <c r="F333" s="64">
        <f>'Неосн.д_Прочие расходы'!F$13</f>
        <v>0</v>
      </c>
      <c r="G333" s="65">
        <f>'Неосн.д_Прочие расходы'!G$13</f>
        <v>0</v>
      </c>
      <c r="H333" s="63">
        <f>'Неосн.д_Прочие расходы'!H$13</f>
        <v>0</v>
      </c>
      <c r="I333" s="66">
        <f>'Неосн.д_Прочие расходы'!I$13</f>
        <v>0</v>
      </c>
      <c r="J333" s="67">
        <f>'Неосн.д_Прочие расходы'!J$13</f>
        <v>0</v>
      </c>
      <c r="K333" s="63">
        <f>'Неосн.д_Прочие расходы'!K$13</f>
        <v>0</v>
      </c>
      <c r="L333" s="66">
        <f>'Неосн.д_Прочие расходы'!L$13</f>
        <v>0</v>
      </c>
      <c r="M333" s="67">
        <f>'Неосн.д_Прочие расходы'!M$13</f>
        <v>0</v>
      </c>
      <c r="N333" s="63">
        <f>'Неосн.д_Прочие расходы'!N$13</f>
        <v>0</v>
      </c>
      <c r="O333" s="68">
        <f>'Неосн.д_Прочие расходы'!O$13</f>
        <v>0</v>
      </c>
      <c r="P333" s="62">
        <f>'Неосн.д_Прочие расходы'!P$13</f>
        <v>0</v>
      </c>
      <c r="Q333" s="63">
        <f>'Неосн.д_Прочие расходы'!Q$13</f>
        <v>0</v>
      </c>
      <c r="R333" s="64">
        <f>'Неосн.д_Прочие расходы'!R$13</f>
        <v>0</v>
      </c>
      <c r="S333" s="65">
        <f>'Неосн.д_Прочие расходы'!S$13</f>
        <v>0</v>
      </c>
      <c r="T333" s="63">
        <f>'Неосн.д_Прочие расходы'!T$13</f>
        <v>0</v>
      </c>
      <c r="U333" s="66">
        <f>'Неосн.д_Прочие расходы'!U$13</f>
        <v>0</v>
      </c>
      <c r="V333" s="67">
        <f>'Неосн.д_Прочие расходы'!V$13</f>
        <v>0</v>
      </c>
      <c r="W333" s="63">
        <f>'Неосн.д_Прочие расходы'!W$13</f>
        <v>0</v>
      </c>
      <c r="X333" s="66">
        <f>'Неосн.д_Прочие расходы'!X$13</f>
        <v>0</v>
      </c>
      <c r="Y333" s="67">
        <f>'Неосн.д_Прочие расходы'!Y$13</f>
        <v>0</v>
      </c>
      <c r="Z333" s="63">
        <f>'Неосн.д_Прочие расходы'!Z$13</f>
        <v>0</v>
      </c>
      <c r="AA333" s="68">
        <f>'Неосн.д_Прочие расходы'!AA$13</f>
        <v>0</v>
      </c>
      <c r="AB333" s="68">
        <f>'Неосн.д_Прочие расходы'!AB$13</f>
        <v>0</v>
      </c>
      <c r="AC333" s="68">
        <f t="shared" ref="AC333:AC338" si="288">SUM(D333:O333)</f>
        <v>0</v>
      </c>
      <c r="AD333" s="68">
        <f t="shared" ref="AD333:AD338" si="289">SUM(P333:AA333)</f>
        <v>0</v>
      </c>
      <c r="AE333" s="68"/>
      <c r="AF333" s="153"/>
      <c r="AG333" s="153"/>
      <c r="AH333" s="68">
        <f>'Неосн.д_Прочие расходы'!AE$13</f>
        <v>0</v>
      </c>
      <c r="AI333" s="68">
        <f>'Неосн.д_Прочие расходы'!AF$13</f>
        <v>0</v>
      </c>
      <c r="AJ333" s="68">
        <f>'Неосн.д_Прочие расходы'!AG$13</f>
        <v>0</v>
      </c>
      <c r="AK333" s="68">
        <f>'Неосн.д_Прочие расходы'!AH$13</f>
        <v>0</v>
      </c>
      <c r="AL333" s="68"/>
      <c r="AM333" s="292"/>
      <c r="AN333" s="292"/>
      <c r="AO333" s="612"/>
      <c r="AP333" s="612"/>
      <c r="AQ333" s="422">
        <f t="shared" ref="AQ333:AQ354" si="290">AE333-AD333</f>
        <v>0</v>
      </c>
      <c r="AR333" s="1195"/>
    </row>
    <row r="334" spans="1:44" s="120" customFormat="1" outlineLevel="1" x14ac:dyDescent="0.25">
      <c r="A334" s="122" t="s">
        <v>535</v>
      </c>
      <c r="B334" s="4" t="s">
        <v>536</v>
      </c>
      <c r="C334" s="219" t="s">
        <v>17</v>
      </c>
      <c r="D334" s="62">
        <f>'Неосн.д_Прочие расходы'!D$20-'Неосн.д_Прочие расходы'!D$21</f>
        <v>0</v>
      </c>
      <c r="E334" s="63">
        <f>'Неосн.д_Прочие расходы'!E$20-'Неосн.д_Прочие расходы'!E$21</f>
        <v>0</v>
      </c>
      <c r="F334" s="64">
        <f>'Неосн.д_Прочие расходы'!F$20-'Неосн.д_Прочие расходы'!F$21</f>
        <v>0</v>
      </c>
      <c r="G334" s="65">
        <f>'Неосн.д_Прочие расходы'!G$20-'Неосн.д_Прочие расходы'!G$21</f>
        <v>0</v>
      </c>
      <c r="H334" s="63">
        <f>'Неосн.д_Прочие расходы'!H$20-'Неосн.д_Прочие расходы'!H$21</f>
        <v>0</v>
      </c>
      <c r="I334" s="66">
        <f>'Неосн.д_Прочие расходы'!I$20-'Неосн.д_Прочие расходы'!I$21</f>
        <v>0</v>
      </c>
      <c r="J334" s="67">
        <f>'Неосн.д_Прочие расходы'!J$20-'Неосн.д_Прочие расходы'!J$21</f>
        <v>0</v>
      </c>
      <c r="K334" s="63">
        <f>'Неосн.д_Прочие расходы'!K$20-'Неосн.д_Прочие расходы'!K$21</f>
        <v>0</v>
      </c>
      <c r="L334" s="66">
        <f>'Неосн.д_Прочие расходы'!L$20-'Неосн.д_Прочие расходы'!L$21</f>
        <v>0</v>
      </c>
      <c r="M334" s="67">
        <f>'Неосн.д_Прочие расходы'!M$20-'Неосн.д_Прочие расходы'!M$21</f>
        <v>0</v>
      </c>
      <c r="N334" s="63">
        <f>'Неосн.д_Прочие расходы'!N$20-'Неосн.д_Прочие расходы'!N$21</f>
        <v>0</v>
      </c>
      <c r="O334" s="68">
        <f>'Неосн.д_Прочие расходы'!O$20-'Неосн.д_Прочие расходы'!O$21</f>
        <v>0</v>
      </c>
      <c r="P334" s="62">
        <f>'Неосн.д_Прочие расходы'!P$20-'Неосн.д_Прочие расходы'!P$21</f>
        <v>0</v>
      </c>
      <c r="Q334" s="63">
        <f>'Неосн.д_Прочие расходы'!Q$20-'Неосн.д_Прочие расходы'!Q$21</f>
        <v>0</v>
      </c>
      <c r="R334" s="64">
        <f>'Неосн.д_Прочие расходы'!R$20-'Неосн.д_Прочие расходы'!R$21</f>
        <v>0</v>
      </c>
      <c r="S334" s="65">
        <f>'Неосн.д_Прочие расходы'!S$20-'Неосн.д_Прочие расходы'!S$21</f>
        <v>0</v>
      </c>
      <c r="T334" s="63">
        <f>'Неосн.д_Прочие расходы'!T$20-'Неосн.д_Прочие расходы'!T$21</f>
        <v>0</v>
      </c>
      <c r="U334" s="66">
        <f>'Неосн.д_Прочие расходы'!U$20-'Неосн.д_Прочие расходы'!U$21</f>
        <v>0</v>
      </c>
      <c r="V334" s="67">
        <f>'Неосн.д_Прочие расходы'!V$20-'Неосн.д_Прочие расходы'!V$21</f>
        <v>0</v>
      </c>
      <c r="W334" s="63">
        <f>'Неосн.д_Прочие расходы'!W$20-'Неосн.д_Прочие расходы'!W$21</f>
        <v>0</v>
      </c>
      <c r="X334" s="66">
        <f>'Неосн.д_Прочие расходы'!X$20-'Неосн.д_Прочие расходы'!X$21</f>
        <v>0</v>
      </c>
      <c r="Y334" s="67">
        <f>'Неосн.д_Прочие расходы'!Y$20-'Неосн.д_Прочие расходы'!Y$21</f>
        <v>0</v>
      </c>
      <c r="Z334" s="63">
        <f>'Неосн.д_Прочие расходы'!Z$20-'Неосн.д_Прочие расходы'!Z$21</f>
        <v>0</v>
      </c>
      <c r="AA334" s="68">
        <f>'Неосн.д_Прочие расходы'!AA$20-'Неосн.д_Прочие расходы'!AA$21</f>
        <v>0</v>
      </c>
      <c r="AB334" s="68">
        <f>'Неосн.д_Прочие расходы'!AB$20-'Неосн.д_Прочие расходы'!AB$21</f>
        <v>0</v>
      </c>
      <c r="AC334" s="68">
        <f t="shared" si="288"/>
        <v>0</v>
      </c>
      <c r="AD334" s="68">
        <f>'Неосн.д_Прочие расходы'!AL$20-'Неосн.д_Прочие расходы'!AL$21</f>
        <v>0</v>
      </c>
      <c r="AE334" s="68"/>
      <c r="AF334" s="153"/>
      <c r="AG334" s="153"/>
      <c r="AH334" s="68">
        <f>'Неосн.д_Прочие расходы'!AE$20-'Неосн.д_Прочие расходы'!AE$21</f>
        <v>0</v>
      </c>
      <c r="AI334" s="68">
        <f>'Неосн.д_Прочие расходы'!AF$20-'Неосн.д_Прочие расходы'!AF$21</f>
        <v>0</v>
      </c>
      <c r="AJ334" s="68">
        <f>'Неосн.д_Прочие расходы'!AG$20-'Неосн.д_Прочие расходы'!AG$21</f>
        <v>0</v>
      </c>
      <c r="AK334" s="68">
        <f>'Неосн.д_Прочие расходы'!AH$20-'Неосн.д_Прочие расходы'!AH$21</f>
        <v>0</v>
      </c>
      <c r="AL334" s="68"/>
      <c r="AM334" s="292"/>
      <c r="AN334" s="292"/>
      <c r="AO334" s="612"/>
      <c r="AP334" s="612"/>
      <c r="AQ334" s="422">
        <f t="shared" si="290"/>
        <v>0</v>
      </c>
      <c r="AR334" s="1195"/>
    </row>
    <row r="335" spans="1:44" s="120" customFormat="1" outlineLevel="1" x14ac:dyDescent="0.25">
      <c r="A335" s="122" t="s">
        <v>537</v>
      </c>
      <c r="B335" s="4" t="s">
        <v>538</v>
      </c>
      <c r="C335" s="219" t="s">
        <v>17</v>
      </c>
      <c r="D335" s="62">
        <f>'Неосн.д_Прочие расходы'!D$19</f>
        <v>0</v>
      </c>
      <c r="E335" s="63">
        <f>'Неосн.д_Прочие расходы'!E$19</f>
        <v>0</v>
      </c>
      <c r="F335" s="64">
        <f>'Неосн.д_Прочие расходы'!F$19</f>
        <v>0</v>
      </c>
      <c r="G335" s="65">
        <f>'Неосн.д_Прочие расходы'!G$19</f>
        <v>0</v>
      </c>
      <c r="H335" s="63">
        <f>'Неосн.д_Прочие расходы'!H$19</f>
        <v>0</v>
      </c>
      <c r="I335" s="66">
        <f>'Неосн.д_Прочие расходы'!I$19</f>
        <v>0</v>
      </c>
      <c r="J335" s="67">
        <f>'Неосн.д_Прочие расходы'!J$19</f>
        <v>0</v>
      </c>
      <c r="K335" s="63">
        <f>'Неосн.д_Прочие расходы'!K$19</f>
        <v>0</v>
      </c>
      <c r="L335" s="66">
        <f>'Неосн.д_Прочие расходы'!L$19</f>
        <v>0</v>
      </c>
      <c r="M335" s="67">
        <f>'Неосн.д_Прочие расходы'!M$19</f>
        <v>0</v>
      </c>
      <c r="N335" s="63">
        <f>'Неосн.д_Прочие расходы'!N$19</f>
        <v>0</v>
      </c>
      <c r="O335" s="68">
        <f>'Неосн.д_Прочие расходы'!O$19</f>
        <v>0</v>
      </c>
      <c r="P335" s="62">
        <f>'Неосн.д_Прочие расходы'!P$19</f>
        <v>0</v>
      </c>
      <c r="Q335" s="63">
        <f>'Неосн.д_Прочие расходы'!Q$19</f>
        <v>0</v>
      </c>
      <c r="R335" s="64">
        <f>'Неосн.д_Прочие расходы'!R$19</f>
        <v>0</v>
      </c>
      <c r="S335" s="65">
        <f>'Неосн.д_Прочие расходы'!S$19</f>
        <v>0</v>
      </c>
      <c r="T335" s="63">
        <f>'Неосн.д_Прочие расходы'!T$19</f>
        <v>0</v>
      </c>
      <c r="U335" s="66">
        <f>'Неосн.д_Прочие расходы'!U$19</f>
        <v>0</v>
      </c>
      <c r="V335" s="67">
        <f>'Неосн.д_Прочие расходы'!V$19</f>
        <v>0</v>
      </c>
      <c r="W335" s="63">
        <f>'Неосн.д_Прочие расходы'!W$19</f>
        <v>0</v>
      </c>
      <c r="X335" s="66">
        <f>'Неосн.д_Прочие расходы'!X$19</f>
        <v>0</v>
      </c>
      <c r="Y335" s="67">
        <f>'Неосн.д_Прочие расходы'!Y$19</f>
        <v>0</v>
      </c>
      <c r="Z335" s="63">
        <f>'Неосн.д_Прочие расходы'!Z$19</f>
        <v>0</v>
      </c>
      <c r="AA335" s="68">
        <f>'Неосн.д_Прочие расходы'!AA$19</f>
        <v>0</v>
      </c>
      <c r="AB335" s="68">
        <f>'Неосн.д_Прочие расходы'!AB$19</f>
        <v>0</v>
      </c>
      <c r="AC335" s="68">
        <f t="shared" si="288"/>
        <v>0</v>
      </c>
      <c r="AD335" s="68">
        <f t="shared" si="289"/>
        <v>0</v>
      </c>
      <c r="AE335" s="68"/>
      <c r="AF335" s="153"/>
      <c r="AG335" s="153"/>
      <c r="AH335" s="68">
        <f>'Неосн.д_Прочие расходы'!AE$19</f>
        <v>0</v>
      </c>
      <c r="AI335" s="68">
        <f>'Неосн.д_Прочие расходы'!AF$19</f>
        <v>0</v>
      </c>
      <c r="AJ335" s="68">
        <f>'Неосн.д_Прочие расходы'!AG$19</f>
        <v>0</v>
      </c>
      <c r="AK335" s="68">
        <f>'Неосн.д_Прочие расходы'!AH$19</f>
        <v>0</v>
      </c>
      <c r="AL335" s="68"/>
      <c r="AM335" s="292"/>
      <c r="AN335" s="292"/>
      <c r="AO335" s="612"/>
      <c r="AP335" s="612"/>
      <c r="AQ335" s="422">
        <f t="shared" si="290"/>
        <v>0</v>
      </c>
      <c r="AR335" s="1195"/>
    </row>
    <row r="336" spans="1:44" s="120" customFormat="1" ht="28.5" customHeight="1" outlineLevel="1" x14ac:dyDescent="0.25">
      <c r="A336" s="122" t="s">
        <v>539</v>
      </c>
      <c r="B336" s="4" t="s">
        <v>540</v>
      </c>
      <c r="C336" s="219" t="s">
        <v>17</v>
      </c>
      <c r="D336" s="62">
        <f>'Неосн.д_Прочие расходы'!D$22</f>
        <v>0</v>
      </c>
      <c r="E336" s="63">
        <f>'Неосн.д_Прочие расходы'!E$22</f>
        <v>0</v>
      </c>
      <c r="F336" s="64">
        <f>'Неосн.д_Прочие расходы'!F$22</f>
        <v>0</v>
      </c>
      <c r="G336" s="65">
        <f>'Неосн.д_Прочие расходы'!G$22</f>
        <v>0</v>
      </c>
      <c r="H336" s="63">
        <f>'Неосн.д_Прочие расходы'!H$22</f>
        <v>0</v>
      </c>
      <c r="I336" s="66">
        <f>'Неосн.д_Прочие расходы'!I$22</f>
        <v>0</v>
      </c>
      <c r="J336" s="67">
        <f>'Неосн.д_Прочие расходы'!J$22</f>
        <v>0</v>
      </c>
      <c r="K336" s="63">
        <f>'Неосн.д_Прочие расходы'!K$22</f>
        <v>0</v>
      </c>
      <c r="L336" s="66">
        <f>'Неосн.д_Прочие расходы'!L$22</f>
        <v>0</v>
      </c>
      <c r="M336" s="67">
        <f>'Неосн.д_Прочие расходы'!M$22</f>
        <v>0</v>
      </c>
      <c r="N336" s="63">
        <f>'Неосн.д_Прочие расходы'!N$22</f>
        <v>0</v>
      </c>
      <c r="O336" s="68">
        <f>'Неосн.д_Прочие расходы'!O$22</f>
        <v>0</v>
      </c>
      <c r="P336" s="62">
        <f>'Неосн.д_Прочие расходы'!P$22</f>
        <v>0</v>
      </c>
      <c r="Q336" s="63">
        <f>'Неосн.д_Прочие расходы'!Q$22</f>
        <v>0</v>
      </c>
      <c r="R336" s="64">
        <f>'Неосн.д_Прочие расходы'!R$22</f>
        <v>0</v>
      </c>
      <c r="S336" s="65">
        <f>'Неосн.д_Прочие расходы'!S$22</f>
        <v>0</v>
      </c>
      <c r="T336" s="63">
        <f>'Неосн.д_Прочие расходы'!T$22</f>
        <v>0</v>
      </c>
      <c r="U336" s="66">
        <f>'Неосн.д_Прочие расходы'!U$22</f>
        <v>0</v>
      </c>
      <c r="V336" s="67">
        <f>'Неосн.д_Прочие расходы'!V$22</f>
        <v>0</v>
      </c>
      <c r="W336" s="63">
        <f>'Неосн.д_Прочие расходы'!W$22</f>
        <v>0</v>
      </c>
      <c r="X336" s="66">
        <f>'Неосн.д_Прочие расходы'!X$22</f>
        <v>0</v>
      </c>
      <c r="Y336" s="67">
        <f>'Неосн.д_Прочие расходы'!Y$22</f>
        <v>0</v>
      </c>
      <c r="Z336" s="63">
        <f>'Неосн.д_Прочие расходы'!Z$22</f>
        <v>0</v>
      </c>
      <c r="AA336" s="68">
        <f>'Неосн.д_Прочие расходы'!AA$22</f>
        <v>0</v>
      </c>
      <c r="AB336" s="68">
        <f>'Неосн.д_Прочие расходы'!AB$22</f>
        <v>0</v>
      </c>
      <c r="AC336" s="68">
        <f t="shared" si="288"/>
        <v>0</v>
      </c>
      <c r="AD336" s="68">
        <f t="shared" si="289"/>
        <v>0</v>
      </c>
      <c r="AE336" s="68"/>
      <c r="AF336" s="153"/>
      <c r="AG336" s="153"/>
      <c r="AH336" s="68">
        <f>'Неосн.д_Прочие расходы'!AE$22</f>
        <v>0</v>
      </c>
      <c r="AI336" s="68">
        <f>'Неосн.д_Прочие расходы'!AF$22</f>
        <v>0</v>
      </c>
      <c r="AJ336" s="68">
        <f>'Неосн.д_Прочие расходы'!AG$22</f>
        <v>0</v>
      </c>
      <c r="AK336" s="68">
        <f>'Неосн.д_Прочие расходы'!AH$22</f>
        <v>0</v>
      </c>
      <c r="AL336" s="68"/>
      <c r="AM336" s="292"/>
      <c r="AN336" s="292"/>
      <c r="AO336" s="612"/>
      <c r="AP336" s="612"/>
      <c r="AQ336" s="422">
        <f t="shared" si="290"/>
        <v>0</v>
      </c>
      <c r="AR336" s="1195"/>
    </row>
    <row r="337" spans="1:45" s="120" customFormat="1" outlineLevel="1" x14ac:dyDescent="0.25">
      <c r="A337" s="122" t="s">
        <v>541</v>
      </c>
      <c r="B337" s="4" t="s">
        <v>542</v>
      </c>
      <c r="C337" s="219" t="s">
        <v>17</v>
      </c>
      <c r="D337" s="62">
        <f>'Неосн.д_Прочие расходы'!D$21</f>
        <v>0</v>
      </c>
      <c r="E337" s="63">
        <f>'Неосн.д_Прочие расходы'!E$21</f>
        <v>0</v>
      </c>
      <c r="F337" s="64">
        <f>'Неосн.д_Прочие расходы'!F$21</f>
        <v>0</v>
      </c>
      <c r="G337" s="65">
        <f>'Неосн.д_Прочие расходы'!G$21</f>
        <v>0</v>
      </c>
      <c r="H337" s="63">
        <f>'Неосн.д_Прочие расходы'!H$21</f>
        <v>0</v>
      </c>
      <c r="I337" s="66">
        <f>'Неосн.д_Прочие расходы'!I$21</f>
        <v>0</v>
      </c>
      <c r="J337" s="67">
        <f>'Неосн.д_Прочие расходы'!J$21</f>
        <v>0</v>
      </c>
      <c r="K337" s="63">
        <f>'Неосн.д_Прочие расходы'!K$21</f>
        <v>0</v>
      </c>
      <c r="L337" s="66">
        <f>'Неосн.д_Прочие расходы'!L$21</f>
        <v>0</v>
      </c>
      <c r="M337" s="67">
        <f>'Неосн.д_Прочие расходы'!M$21</f>
        <v>0</v>
      </c>
      <c r="N337" s="63">
        <f>'Неосн.д_Прочие расходы'!N$21</f>
        <v>0</v>
      </c>
      <c r="O337" s="68">
        <f>'Неосн.д_Прочие расходы'!O$21</f>
        <v>0</v>
      </c>
      <c r="P337" s="62">
        <f>'Неосн.д_Прочие расходы'!P$21</f>
        <v>0</v>
      </c>
      <c r="Q337" s="63">
        <f>'Неосн.д_Прочие расходы'!Q$21</f>
        <v>0</v>
      </c>
      <c r="R337" s="64">
        <f>'Неосн.д_Прочие расходы'!R$21</f>
        <v>0</v>
      </c>
      <c r="S337" s="65">
        <f>'Неосн.д_Прочие расходы'!S$21</f>
        <v>0</v>
      </c>
      <c r="T337" s="63">
        <f>'Неосн.д_Прочие расходы'!T$21</f>
        <v>0</v>
      </c>
      <c r="U337" s="66">
        <f>'Неосн.д_Прочие расходы'!U$21</f>
        <v>0</v>
      </c>
      <c r="V337" s="67">
        <f>'Неосн.д_Прочие расходы'!V$21</f>
        <v>0</v>
      </c>
      <c r="W337" s="63">
        <f>'Неосн.д_Прочие расходы'!W$21</f>
        <v>0</v>
      </c>
      <c r="X337" s="66">
        <f>'Неосн.д_Прочие расходы'!X$21</f>
        <v>0</v>
      </c>
      <c r="Y337" s="67">
        <f>'Неосн.д_Прочие расходы'!Y$21</f>
        <v>0</v>
      </c>
      <c r="Z337" s="63">
        <f>'Неосн.д_Прочие расходы'!Z$21</f>
        <v>0</v>
      </c>
      <c r="AA337" s="68">
        <f>'Неосн.д_Прочие расходы'!AA$21</f>
        <v>0</v>
      </c>
      <c r="AB337" s="68">
        <f>'Неосн.д_Прочие расходы'!AB$21</f>
        <v>0</v>
      </c>
      <c r="AC337" s="68">
        <f t="shared" si="288"/>
        <v>0</v>
      </c>
      <c r="AD337" s="68">
        <f t="shared" si="289"/>
        <v>0</v>
      </c>
      <c r="AE337" s="68"/>
      <c r="AF337" s="153"/>
      <c r="AG337" s="153"/>
      <c r="AH337" s="68">
        <f>'Неосн.д_Прочие расходы'!AE$21</f>
        <v>0</v>
      </c>
      <c r="AI337" s="68">
        <f>'Неосн.д_Прочие расходы'!AF$21</f>
        <v>0</v>
      </c>
      <c r="AJ337" s="68">
        <f>'Неосн.д_Прочие расходы'!AG$21</f>
        <v>0</v>
      </c>
      <c r="AK337" s="68">
        <f>'Неосн.д_Прочие расходы'!AH$21</f>
        <v>0</v>
      </c>
      <c r="AL337" s="68"/>
      <c r="AM337" s="292"/>
      <c r="AN337" s="292"/>
      <c r="AO337" s="612"/>
      <c r="AP337" s="612"/>
      <c r="AQ337" s="422">
        <f t="shared" si="290"/>
        <v>0</v>
      </c>
      <c r="AR337" s="1195"/>
    </row>
    <row r="338" spans="1:45" s="120" customFormat="1" ht="16.2" outlineLevel="1" thickBot="1" x14ac:dyDescent="0.3">
      <c r="A338" s="122" t="s">
        <v>543</v>
      </c>
      <c r="B338" s="4" t="s">
        <v>544</v>
      </c>
      <c r="C338" s="219" t="s">
        <v>17</v>
      </c>
      <c r="D338" s="62">
        <f>'Неосн.д_Прочие расходы'!D$29+'Неосн.д_Прочие расходы'!D$30</f>
        <v>0</v>
      </c>
      <c r="E338" s="124">
        <f>'Неосн.д_Прочие расходы'!E$29+'Неосн.д_Прочие расходы'!E$30</f>
        <v>0</v>
      </c>
      <c r="F338" s="125">
        <f>'Неосн.д_Прочие расходы'!F$29+'Неосн.д_Прочие расходы'!F$30</f>
        <v>0</v>
      </c>
      <c r="G338" s="126">
        <f>'Неосн.д_Прочие расходы'!G$29+'Неосн.д_Прочие расходы'!G$30</f>
        <v>0</v>
      </c>
      <c r="H338" s="124">
        <f>'Неосн.д_Прочие расходы'!H$29+'Неосн.д_Прочие расходы'!H$30</f>
        <v>0</v>
      </c>
      <c r="I338" s="127">
        <f>'Неосн.д_Прочие расходы'!I$29+'Неосн.д_Прочие расходы'!I$30</f>
        <v>0</v>
      </c>
      <c r="J338" s="128">
        <f>'Неосн.д_Прочие расходы'!J$29+'Неосн.д_Прочие расходы'!J$30</f>
        <v>0</v>
      </c>
      <c r="K338" s="124">
        <f>'Неосн.д_Прочие расходы'!K$29+'Неосн.д_Прочие расходы'!K$30</f>
        <v>0</v>
      </c>
      <c r="L338" s="127">
        <f>'Неосн.д_Прочие расходы'!L$29+'Неосн.д_Прочие расходы'!L$30</f>
        <v>0</v>
      </c>
      <c r="M338" s="128">
        <f>'Неосн.д_Прочие расходы'!M$29+'Неосн.д_Прочие расходы'!M$30</f>
        <v>0</v>
      </c>
      <c r="N338" s="124">
        <f>'Неосн.д_Прочие расходы'!N$29+'Неосн.д_Прочие расходы'!N$30</f>
        <v>0</v>
      </c>
      <c r="O338" s="129">
        <f>'Неосн.д_Прочие расходы'!O$29+'Неосн.д_Прочие расходы'!O$30</f>
        <v>0</v>
      </c>
      <c r="P338" s="123">
        <f>'Неосн.д_Прочие расходы'!P$29+'Неосн.д_Прочие расходы'!P$30</f>
        <v>0</v>
      </c>
      <c r="Q338" s="124">
        <f>'Неосн.д_Прочие расходы'!Q$29+'Неосн.д_Прочие расходы'!Q$30</f>
        <v>0</v>
      </c>
      <c r="R338" s="125">
        <f>'Неосн.д_Прочие расходы'!R$29+'Неосн.д_Прочие расходы'!R$30</f>
        <v>0</v>
      </c>
      <c r="S338" s="126">
        <f>'Неосн.д_Прочие расходы'!S$29+'Неосн.д_Прочие расходы'!S$30</f>
        <v>0</v>
      </c>
      <c r="T338" s="124">
        <f>'Неосн.д_Прочие расходы'!T$29+'Неосн.д_Прочие расходы'!T$30</f>
        <v>0</v>
      </c>
      <c r="U338" s="127">
        <f>'Неосн.д_Прочие расходы'!U$29+'Неосн.д_Прочие расходы'!U$30</f>
        <v>0</v>
      </c>
      <c r="V338" s="128">
        <f>'Неосн.д_Прочие расходы'!V$29+'Неосн.д_Прочие расходы'!V$30</f>
        <v>0</v>
      </c>
      <c r="W338" s="124">
        <f>'Неосн.д_Прочие расходы'!W$29+'Неосн.д_Прочие расходы'!W$30</f>
        <v>0</v>
      </c>
      <c r="X338" s="127">
        <f>'Неосн.д_Прочие расходы'!X$29+'Неосн.д_Прочие расходы'!X$30</f>
        <v>0</v>
      </c>
      <c r="Y338" s="128">
        <f>'Неосн.д_Прочие расходы'!Y$29+'Неосн.д_Прочие расходы'!Y$30</f>
        <v>0</v>
      </c>
      <c r="Z338" s="124">
        <f>'Неосн.д_Прочие расходы'!Z$29+'Неосн.д_Прочие расходы'!Z$30</f>
        <v>0</v>
      </c>
      <c r="AA338" s="129">
        <f>'Неосн.д_Прочие расходы'!AA$29+'Неосн.д_Прочие расходы'!AA$30</f>
        <v>0</v>
      </c>
      <c r="AB338" s="129">
        <f>'Неосн.д_Прочие расходы'!AB$29+'Неосн.д_Прочие расходы'!AB$30</f>
        <v>0</v>
      </c>
      <c r="AC338" s="129">
        <f t="shared" si="288"/>
        <v>0</v>
      </c>
      <c r="AD338" s="129">
        <f t="shared" si="289"/>
        <v>0</v>
      </c>
      <c r="AE338" s="129"/>
      <c r="AF338" s="153"/>
      <c r="AG338" s="153"/>
      <c r="AH338" s="129">
        <f>'Неосн.д_Прочие расходы'!AE$29+'Неосн.д_Прочие расходы'!AE$30</f>
        <v>0</v>
      </c>
      <c r="AI338" s="129">
        <f>'Неосн.д_Прочие расходы'!AF$29+'Неосн.д_Прочие расходы'!AF$30</f>
        <v>0</v>
      </c>
      <c r="AJ338" s="129">
        <f>'Неосн.д_Прочие расходы'!AG$29+'Неосн.д_Прочие расходы'!AG$30</f>
        <v>0</v>
      </c>
      <c r="AK338" s="129">
        <f>'Неосн.д_Прочие расходы'!AH$29+'Неосн.д_Прочие расходы'!AH$30</f>
        <v>0</v>
      </c>
      <c r="AL338" s="129"/>
      <c r="AM338" s="298"/>
      <c r="AN338" s="298"/>
      <c r="AO338" s="612"/>
      <c r="AP338" s="612"/>
      <c r="AQ338" s="422">
        <f t="shared" si="290"/>
        <v>0</v>
      </c>
      <c r="AR338" s="1195"/>
    </row>
    <row r="339" spans="1:45" s="120" customFormat="1" ht="16.2" thickBot="1" x14ac:dyDescent="0.3">
      <c r="A339" s="40" t="s">
        <v>545</v>
      </c>
      <c r="B339" s="41" t="s">
        <v>546</v>
      </c>
      <c r="C339" s="214" t="s">
        <v>17</v>
      </c>
      <c r="D339" s="164">
        <f t="shared" ref="D339:AK339" si="291">SUM(D340,D341)</f>
        <v>61379</v>
      </c>
      <c r="E339" s="165">
        <f t="shared" si="291"/>
        <v>124679</v>
      </c>
      <c r="F339" s="166">
        <f t="shared" si="291"/>
        <v>-101816</v>
      </c>
      <c r="G339" s="167">
        <f t="shared" si="291"/>
        <v>26144</v>
      </c>
      <c r="H339" s="165">
        <f t="shared" si="291"/>
        <v>77742</v>
      </c>
      <c r="I339" s="168">
        <f t="shared" si="291"/>
        <v>52213</v>
      </c>
      <c r="J339" s="169">
        <f t="shared" si="291"/>
        <v>39870</v>
      </c>
      <c r="K339" s="165">
        <f t="shared" si="291"/>
        <v>31550</v>
      </c>
      <c r="L339" s="168">
        <f t="shared" si="291"/>
        <v>31549</v>
      </c>
      <c r="M339" s="169">
        <f t="shared" si="291"/>
        <v>31549</v>
      </c>
      <c r="N339" s="165">
        <f t="shared" si="291"/>
        <v>35455</v>
      </c>
      <c r="O339" s="170">
        <f t="shared" si="291"/>
        <v>1838850</v>
      </c>
      <c r="P339" s="164">
        <f t="shared" si="291"/>
        <v>36670</v>
      </c>
      <c r="Q339" s="165">
        <f t="shared" si="291"/>
        <v>36695</v>
      </c>
      <c r="R339" s="166">
        <f t="shared" si="291"/>
        <v>36716</v>
      </c>
      <c r="S339" s="167">
        <f t="shared" si="291"/>
        <v>36727</v>
      </c>
      <c r="T339" s="165">
        <f t="shared" si="291"/>
        <v>36742</v>
      </c>
      <c r="U339" s="168">
        <f t="shared" si="291"/>
        <v>36756</v>
      </c>
      <c r="V339" s="169">
        <f t="shared" si="291"/>
        <v>36771</v>
      </c>
      <c r="W339" s="165">
        <f t="shared" si="291"/>
        <v>36785</v>
      </c>
      <c r="X339" s="168">
        <f t="shared" si="291"/>
        <v>36802</v>
      </c>
      <c r="Y339" s="169">
        <f t="shared" si="291"/>
        <v>36808</v>
      </c>
      <c r="Z339" s="165">
        <f t="shared" si="291"/>
        <v>36816</v>
      </c>
      <c r="AA339" s="170">
        <f t="shared" si="291"/>
        <v>36834</v>
      </c>
      <c r="AB339" s="423">
        <f t="shared" ref="AB339" si="292">SUM(AB340,AB341)</f>
        <v>629594</v>
      </c>
      <c r="AC339" s="423">
        <f t="shared" si="291"/>
        <v>2249164</v>
      </c>
      <c r="AD339" s="423">
        <f t="shared" si="291"/>
        <v>441122</v>
      </c>
      <c r="AE339" s="423"/>
      <c r="AF339" s="423"/>
      <c r="AG339" s="423"/>
      <c r="AH339" s="423">
        <f t="shared" si="291"/>
        <v>441122</v>
      </c>
      <c r="AI339" s="423">
        <f t="shared" si="291"/>
        <v>441122</v>
      </c>
      <c r="AJ339" s="423">
        <f t="shared" si="291"/>
        <v>441122</v>
      </c>
      <c r="AK339" s="423">
        <f t="shared" si="291"/>
        <v>441122</v>
      </c>
      <c r="AL339" s="423"/>
      <c r="AM339" s="287"/>
      <c r="AN339" s="287"/>
      <c r="AO339" s="612"/>
      <c r="AP339" s="612"/>
      <c r="AQ339" s="422">
        <f t="shared" si="290"/>
        <v>-441122</v>
      </c>
      <c r="AR339" s="1195"/>
    </row>
    <row r="340" spans="1:45" s="120" customFormat="1" outlineLevel="1" x14ac:dyDescent="0.25">
      <c r="A340" s="86" t="s">
        <v>547</v>
      </c>
      <c r="B340" s="82" t="s">
        <v>548</v>
      </c>
      <c r="C340" s="219" t="s">
        <v>17</v>
      </c>
      <c r="D340" s="123">
        <f>'Неосн.д_Прочие доходы'!D$50</f>
        <v>0</v>
      </c>
      <c r="E340" s="124">
        <f>'Неосн.д_Прочие доходы'!E$50</f>
        <v>2</v>
      </c>
      <c r="F340" s="125">
        <f>'Неосн.д_Прочие доходы'!F$50</f>
        <v>9</v>
      </c>
      <c r="G340" s="126">
        <f>'Неосн.д_Прочие доходы'!G$50</f>
        <v>0</v>
      </c>
      <c r="H340" s="124">
        <f>'Неосн.д_Прочие доходы'!H$50</f>
        <v>0</v>
      </c>
      <c r="I340" s="127">
        <f>'Неосн.д_Прочие доходы'!I$50</f>
        <v>10</v>
      </c>
      <c r="J340" s="128">
        <f>'Неосн.д_Прочие доходы'!J$50</f>
        <v>4</v>
      </c>
      <c r="K340" s="124">
        <f>'Неосн.д_Прочие доходы'!K$50</f>
        <v>0</v>
      </c>
      <c r="L340" s="127">
        <f>'Неосн.д_Прочие доходы'!L$50</f>
        <v>0</v>
      </c>
      <c r="M340" s="128">
        <f>'Неосн.д_Прочие доходы'!M$50</f>
        <v>0</v>
      </c>
      <c r="N340" s="124">
        <f>'Неосн.д_Прочие доходы'!N$50</f>
        <v>0</v>
      </c>
      <c r="O340" s="129">
        <f>'Неосн.д_Прочие доходы'!O$50</f>
        <v>0</v>
      </c>
      <c r="P340" s="123">
        <f>'Неосн.д_Прочие доходы'!P$50</f>
        <v>0</v>
      </c>
      <c r="Q340" s="124">
        <f>'Неосн.д_Прочие доходы'!Q$50</f>
        <v>0</v>
      </c>
      <c r="R340" s="125">
        <f>'Неосн.д_Прочие доходы'!R$50</f>
        <v>0</v>
      </c>
      <c r="S340" s="126">
        <f>'Неосн.д_Прочие доходы'!S$50</f>
        <v>0</v>
      </c>
      <c r="T340" s="124">
        <f>'Неосн.д_Прочие доходы'!T$50</f>
        <v>0</v>
      </c>
      <c r="U340" s="127">
        <f>'Неосн.д_Прочие доходы'!U$50</f>
        <v>0</v>
      </c>
      <c r="V340" s="128">
        <f>'Неосн.д_Прочие доходы'!V$50</f>
        <v>0</v>
      </c>
      <c r="W340" s="124">
        <f>'Неосн.д_Прочие доходы'!W$50</f>
        <v>0</v>
      </c>
      <c r="X340" s="127">
        <f>'Неосн.д_Прочие доходы'!X$50</f>
        <v>0</v>
      </c>
      <c r="Y340" s="128">
        <f>'Неосн.д_Прочие доходы'!Y$50</f>
        <v>0</v>
      </c>
      <c r="Z340" s="124">
        <f>'Неосн.д_Прочие доходы'!Z$50</f>
        <v>0</v>
      </c>
      <c r="AA340" s="129">
        <f>'Неосн.д_Прочие доходы'!AA$50</f>
        <v>0</v>
      </c>
      <c r="AB340" s="129">
        <f>'Неосн.д_Прочие доходы'!AB$50</f>
        <v>8</v>
      </c>
      <c r="AC340" s="129">
        <f>SUM(D340:O340)</f>
        <v>25</v>
      </c>
      <c r="AD340" s="129">
        <f>SUM(P340:AA340)</f>
        <v>0</v>
      </c>
      <c r="AE340" s="129"/>
      <c r="AF340" s="153"/>
      <c r="AG340" s="153"/>
      <c r="AH340" s="129">
        <f>'Неосн.д_Прочие доходы'!AE$50</f>
        <v>0</v>
      </c>
      <c r="AI340" s="129">
        <f>'Неосн.д_Прочие доходы'!AF$50</f>
        <v>0</v>
      </c>
      <c r="AJ340" s="129">
        <f>'Неосн.д_Прочие доходы'!AG$50</f>
        <v>0</v>
      </c>
      <c r="AK340" s="129">
        <f>'Неосн.д_Прочие доходы'!AH$50</f>
        <v>0</v>
      </c>
      <c r="AL340" s="129"/>
      <c r="AM340" s="298"/>
      <c r="AN340" s="298"/>
      <c r="AO340" s="612"/>
      <c r="AP340" s="612"/>
      <c r="AQ340" s="422">
        <f t="shared" si="290"/>
        <v>0</v>
      </c>
      <c r="AR340" s="1195"/>
    </row>
    <row r="341" spans="1:45" s="120" customFormat="1" ht="95.25" customHeight="1" outlineLevel="1" thickBot="1" x14ac:dyDescent="0.3">
      <c r="A341" s="130" t="s">
        <v>549</v>
      </c>
      <c r="B341" s="131" t="s">
        <v>550</v>
      </c>
      <c r="C341" s="219" t="s">
        <v>17</v>
      </c>
      <c r="D341" s="62">
        <f>'Неосн.д_Прочие доходы'!D$31-D340</f>
        <v>61379</v>
      </c>
      <c r="E341" s="63">
        <f>'Неосн.д_Прочие доходы'!E$31-E340</f>
        <v>124677</v>
      </c>
      <c r="F341" s="64">
        <f>'Неосн.д_Прочие доходы'!F$31-F340</f>
        <v>-101825</v>
      </c>
      <c r="G341" s="65">
        <f>'Неосн.д_Прочие доходы'!G$31-G340</f>
        <v>26144</v>
      </c>
      <c r="H341" s="63">
        <f>'Неосн.д_Прочие доходы'!H$31-H340</f>
        <v>77742</v>
      </c>
      <c r="I341" s="66">
        <f>'Неосн.д_Прочие доходы'!I$31-I340</f>
        <v>52203</v>
      </c>
      <c r="J341" s="67">
        <f>'Неосн.д_Прочие доходы'!J$31-J340</f>
        <v>39866</v>
      </c>
      <c r="K341" s="63">
        <f>'Неосн.д_Прочие доходы'!K$31-K340</f>
        <v>31550</v>
      </c>
      <c r="L341" s="66">
        <f>'Неосн.д_Прочие доходы'!L$31-L340</f>
        <v>31549</v>
      </c>
      <c r="M341" s="67">
        <f>'Неосн.д_Прочие доходы'!M$31-M340</f>
        <v>31549</v>
      </c>
      <c r="N341" s="63">
        <f>'Неосн.д_Прочие доходы'!N$31-N340</f>
        <v>35455</v>
      </c>
      <c r="O341" s="68">
        <f>'Неосн.д_Прочие доходы'!O$31-O340</f>
        <v>1838850</v>
      </c>
      <c r="P341" s="62">
        <f>'Неосн.д_Прочие доходы'!P$31-P340</f>
        <v>36670</v>
      </c>
      <c r="Q341" s="63">
        <f>'Неосн.д_Прочие доходы'!Q$31-Q340</f>
        <v>36695</v>
      </c>
      <c r="R341" s="64">
        <f>'Неосн.д_Прочие доходы'!R$31-R340</f>
        <v>36716</v>
      </c>
      <c r="S341" s="65">
        <f>'Неосн.д_Прочие доходы'!S$31-S340</f>
        <v>36727</v>
      </c>
      <c r="T341" s="63">
        <f>'Неосн.д_Прочие доходы'!T$31-T340</f>
        <v>36742</v>
      </c>
      <c r="U341" s="66">
        <f>'Неосн.д_Прочие доходы'!U$31-U340</f>
        <v>36756</v>
      </c>
      <c r="V341" s="67">
        <f>'Неосн.д_Прочие доходы'!V$31-V340</f>
        <v>36771</v>
      </c>
      <c r="W341" s="63">
        <f>'Неосн.д_Прочие доходы'!W$31-W340</f>
        <v>36785</v>
      </c>
      <c r="X341" s="66">
        <f>'Неосн.д_Прочие доходы'!X$31-X340</f>
        <v>36802</v>
      </c>
      <c r="Y341" s="67">
        <f>'Неосн.д_Прочие доходы'!Y$31-Y340</f>
        <v>36808</v>
      </c>
      <c r="Z341" s="63">
        <f>'Неосн.д_Прочие доходы'!Z$31-Z340</f>
        <v>36816</v>
      </c>
      <c r="AA341" s="68">
        <f>'Неосн.д_Прочие доходы'!AA$31-AA340</f>
        <v>36834</v>
      </c>
      <c r="AB341" s="68">
        <f>'Неосн.д_Прочие доходы'!AB$31-AB340</f>
        <v>629586</v>
      </c>
      <c r="AC341" s="68">
        <f>SUM(D341:O341)</f>
        <v>2249139</v>
      </c>
      <c r="AD341" s="68">
        <f>SUM(P341:AA341)</f>
        <v>441122</v>
      </c>
      <c r="AE341" s="68"/>
      <c r="AF341" s="153"/>
      <c r="AG341" s="153"/>
      <c r="AH341" s="68">
        <f>'Неосн.д_Прочие доходы'!AE$31-AH340</f>
        <v>441122</v>
      </c>
      <c r="AI341" s="68">
        <f>'Неосн.д_Прочие доходы'!AF$31-AI340</f>
        <v>441122</v>
      </c>
      <c r="AJ341" s="68">
        <f>'Неосн.д_Прочие доходы'!AG$31-AJ340</f>
        <v>441122</v>
      </c>
      <c r="AK341" s="68">
        <f>'Неосн.д_Прочие доходы'!AH$31-AK340</f>
        <v>441122</v>
      </c>
      <c r="AL341" s="68"/>
      <c r="AM341" s="292"/>
      <c r="AN341" s="292"/>
      <c r="AO341" s="612"/>
      <c r="AP341" s="612"/>
      <c r="AQ341" s="422">
        <f t="shared" si="290"/>
        <v>-441122</v>
      </c>
      <c r="AR341" s="1195" t="s">
        <v>4959</v>
      </c>
      <c r="AS341" s="1204" t="s">
        <v>4965</v>
      </c>
    </row>
    <row r="342" spans="1:45" s="120" customFormat="1" ht="16.2" thickBot="1" x14ac:dyDescent="0.3">
      <c r="A342" s="40" t="s">
        <v>551</v>
      </c>
      <c r="B342" s="41" t="s">
        <v>552</v>
      </c>
      <c r="C342" s="214" t="s">
        <v>17</v>
      </c>
      <c r="D342" s="164">
        <f t="shared" ref="D342:AK342" si="293">SUM(D343,D344,D345)</f>
        <v>17552</v>
      </c>
      <c r="E342" s="165">
        <f t="shared" si="293"/>
        <v>21862</v>
      </c>
      <c r="F342" s="166">
        <f t="shared" si="293"/>
        <v>176101</v>
      </c>
      <c r="G342" s="167">
        <f t="shared" si="293"/>
        <v>31206</v>
      </c>
      <c r="H342" s="165">
        <f t="shared" si="293"/>
        <v>71378</v>
      </c>
      <c r="I342" s="168">
        <f t="shared" si="293"/>
        <v>50520</v>
      </c>
      <c r="J342" s="169">
        <f t="shared" si="293"/>
        <v>41428</v>
      </c>
      <c r="K342" s="165">
        <f t="shared" si="293"/>
        <v>31362</v>
      </c>
      <c r="L342" s="168">
        <f t="shared" si="293"/>
        <v>31362</v>
      </c>
      <c r="M342" s="169">
        <f t="shared" si="293"/>
        <v>31362</v>
      </c>
      <c r="N342" s="165">
        <f t="shared" si="293"/>
        <v>42291</v>
      </c>
      <c r="O342" s="170">
        <f t="shared" si="293"/>
        <v>38040</v>
      </c>
      <c r="P342" s="164">
        <f t="shared" si="293"/>
        <v>36435</v>
      </c>
      <c r="Q342" s="165">
        <f t="shared" si="293"/>
        <v>36434</v>
      </c>
      <c r="R342" s="166">
        <f t="shared" si="293"/>
        <v>36435</v>
      </c>
      <c r="S342" s="167">
        <f t="shared" si="293"/>
        <v>36434</v>
      </c>
      <c r="T342" s="165">
        <f t="shared" si="293"/>
        <v>36435</v>
      </c>
      <c r="U342" s="168">
        <f t="shared" si="293"/>
        <v>36434</v>
      </c>
      <c r="V342" s="169">
        <f t="shared" si="293"/>
        <v>36435</v>
      </c>
      <c r="W342" s="165">
        <f t="shared" si="293"/>
        <v>36434</v>
      </c>
      <c r="X342" s="168">
        <f t="shared" si="293"/>
        <v>36435</v>
      </c>
      <c r="Y342" s="169">
        <f t="shared" si="293"/>
        <v>36434</v>
      </c>
      <c r="Z342" s="165">
        <f t="shared" si="293"/>
        <v>36435</v>
      </c>
      <c r="AA342" s="170">
        <f t="shared" si="293"/>
        <v>36433</v>
      </c>
      <c r="AB342" s="423">
        <f t="shared" ref="AB342" si="294">SUM(AB343,AB344,AB345)</f>
        <v>492993</v>
      </c>
      <c r="AC342" s="423">
        <f t="shared" si="293"/>
        <v>584464</v>
      </c>
      <c r="AD342" s="423">
        <f t="shared" si="293"/>
        <v>437213</v>
      </c>
      <c r="AE342" s="423"/>
      <c r="AF342" s="423"/>
      <c r="AG342" s="423"/>
      <c r="AH342" s="423">
        <f t="shared" si="293"/>
        <v>437213</v>
      </c>
      <c r="AI342" s="423">
        <f t="shared" si="293"/>
        <v>437213</v>
      </c>
      <c r="AJ342" s="423">
        <f t="shared" si="293"/>
        <v>437213</v>
      </c>
      <c r="AK342" s="423">
        <f t="shared" si="293"/>
        <v>437213</v>
      </c>
      <c r="AL342" s="423"/>
      <c r="AM342" s="287"/>
      <c r="AN342" s="287"/>
      <c r="AO342" s="612"/>
      <c r="AP342" s="612"/>
      <c r="AQ342" s="422">
        <f t="shared" si="290"/>
        <v>-437213</v>
      </c>
      <c r="AR342" s="1195"/>
    </row>
    <row r="343" spans="1:45" s="120" customFormat="1" outlineLevel="1" x14ac:dyDescent="0.25">
      <c r="A343" s="132" t="s">
        <v>553</v>
      </c>
      <c r="B343" s="133" t="s">
        <v>548</v>
      </c>
      <c r="C343" s="219" t="s">
        <v>17</v>
      </c>
      <c r="D343" s="123">
        <f>'Неосн.д_Прочие расходы'!D$50</f>
        <v>3</v>
      </c>
      <c r="E343" s="124">
        <f>'Неосн.д_Прочие расходы'!E$50</f>
        <v>0</v>
      </c>
      <c r="F343" s="125">
        <f>'Неосн.д_Прочие расходы'!F$50</f>
        <v>0</v>
      </c>
      <c r="G343" s="126">
        <f>'Неосн.д_Прочие расходы'!G$50</f>
        <v>4</v>
      </c>
      <c r="H343" s="124">
        <f>'Неосн.д_Прочие расходы'!H$50</f>
        <v>9</v>
      </c>
      <c r="I343" s="127">
        <f>'Неосн.д_Прочие расходы'!I$50</f>
        <v>0</v>
      </c>
      <c r="J343" s="128">
        <f>'Неосн.д_Прочие расходы'!J$50</f>
        <v>1</v>
      </c>
      <c r="K343" s="124">
        <f>'Неосн.д_Прочие расходы'!K$50</f>
        <v>0</v>
      </c>
      <c r="L343" s="127">
        <f>'Неосн.д_Прочие расходы'!L$50</f>
        <v>0</v>
      </c>
      <c r="M343" s="128">
        <f>'Неосн.д_Прочие расходы'!M$50</f>
        <v>0</v>
      </c>
      <c r="N343" s="124">
        <f>'Неосн.д_Прочие расходы'!N$50</f>
        <v>0</v>
      </c>
      <c r="O343" s="129">
        <f>'Неосн.д_Прочие расходы'!O$50</f>
        <v>0</v>
      </c>
      <c r="P343" s="123">
        <f>'Неосн.д_Прочие расходы'!P$50</f>
        <v>0</v>
      </c>
      <c r="Q343" s="124">
        <f>'Неосн.д_Прочие расходы'!Q$50</f>
        <v>0</v>
      </c>
      <c r="R343" s="125">
        <f>'Неосн.д_Прочие расходы'!R$50</f>
        <v>0</v>
      </c>
      <c r="S343" s="126">
        <f>'Неосн.д_Прочие расходы'!S$50</f>
        <v>0</v>
      </c>
      <c r="T343" s="124">
        <f>'Неосн.д_Прочие расходы'!T$50</f>
        <v>0</v>
      </c>
      <c r="U343" s="127">
        <f>'Неосн.д_Прочие расходы'!U$50</f>
        <v>0</v>
      </c>
      <c r="V343" s="128">
        <f>'Неосн.д_Прочие расходы'!V$50</f>
        <v>0</v>
      </c>
      <c r="W343" s="124">
        <f>'Неосн.д_Прочие расходы'!W$50</f>
        <v>0</v>
      </c>
      <c r="X343" s="127">
        <f>'Неосн.д_Прочие расходы'!X$50</f>
        <v>0</v>
      </c>
      <c r="Y343" s="128">
        <f>'Неосн.д_Прочие расходы'!Y$50</f>
        <v>0</v>
      </c>
      <c r="Z343" s="124">
        <f>'Неосн.д_Прочие расходы'!Z$50</f>
        <v>0</v>
      </c>
      <c r="AA343" s="129">
        <f>'Неосн.д_Прочие расходы'!AA$50</f>
        <v>0</v>
      </c>
      <c r="AB343" s="129">
        <f>'Неосн.д_Прочие расходы'!AB$50</f>
        <v>33</v>
      </c>
      <c r="AC343" s="129">
        <f>SUM(D343:O343)</f>
        <v>17</v>
      </c>
      <c r="AD343" s="129">
        <f>SUM(P343:AA343)</f>
        <v>0</v>
      </c>
      <c r="AE343" s="129"/>
      <c r="AF343" s="153"/>
      <c r="AG343" s="153"/>
      <c r="AH343" s="129">
        <f>'Неосн.д_Прочие расходы'!AE$50</f>
        <v>0</v>
      </c>
      <c r="AI343" s="129">
        <f>'Неосн.д_Прочие расходы'!AF$50</f>
        <v>0</v>
      </c>
      <c r="AJ343" s="129">
        <f>'Неосн.д_Прочие расходы'!AG$50</f>
        <v>0</v>
      </c>
      <c r="AK343" s="129">
        <f>'Неосн.д_Прочие расходы'!AH$50</f>
        <v>0</v>
      </c>
      <c r="AL343" s="129"/>
      <c r="AM343" s="298"/>
      <c r="AN343" s="298"/>
      <c r="AO343" s="612"/>
      <c r="AP343" s="612"/>
      <c r="AQ343" s="422">
        <f t="shared" si="290"/>
        <v>0</v>
      </c>
      <c r="AR343" s="1195"/>
    </row>
    <row r="344" spans="1:45" s="120" customFormat="1" outlineLevel="1" x14ac:dyDescent="0.25">
      <c r="A344" s="44" t="s">
        <v>554</v>
      </c>
      <c r="B344" s="4" t="s">
        <v>555</v>
      </c>
      <c r="C344" s="219" t="s">
        <v>17</v>
      </c>
      <c r="D344" s="62">
        <f>'Неосн.д_Прочие расходы'!D$51</f>
        <v>0</v>
      </c>
      <c r="E344" s="63">
        <f>'Неосн.д_Прочие расходы'!E$51</f>
        <v>0</v>
      </c>
      <c r="F344" s="64">
        <f>'Неосн.д_Прочие расходы'!F$51</f>
        <v>4102</v>
      </c>
      <c r="G344" s="65">
        <f>'Неосн.д_Прочие расходы'!G$51</f>
        <v>-3263</v>
      </c>
      <c r="H344" s="63">
        <f>'Неосн.д_Прочие расходы'!H$51</f>
        <v>0</v>
      </c>
      <c r="I344" s="66">
        <f>'Неосн.д_Прочие расходы'!I$51</f>
        <v>1027</v>
      </c>
      <c r="J344" s="67">
        <f>'Неосн.д_Прочие расходы'!J$51</f>
        <v>-2686</v>
      </c>
      <c r="K344" s="63">
        <f>'Неосн.д_Прочие расходы'!K$51</f>
        <v>0</v>
      </c>
      <c r="L344" s="66">
        <f>'Неосн.д_Прочие расходы'!L$51</f>
        <v>0</v>
      </c>
      <c r="M344" s="67">
        <f>'Неосн.д_Прочие расходы'!M$51</f>
        <v>0</v>
      </c>
      <c r="N344" s="63">
        <f>'Неосн.д_Прочие расходы'!N$51</f>
        <v>0</v>
      </c>
      <c r="O344" s="68">
        <f>'Неосн.д_Прочие расходы'!O$51</f>
        <v>0</v>
      </c>
      <c r="P344" s="62">
        <f>'Неосн.д_Прочие расходы'!P$51</f>
        <v>0</v>
      </c>
      <c r="Q344" s="63">
        <f>'Неосн.д_Прочие расходы'!Q$51</f>
        <v>0</v>
      </c>
      <c r="R344" s="64">
        <f>'Неосн.д_Прочие расходы'!R$51</f>
        <v>0</v>
      </c>
      <c r="S344" s="65">
        <f>'Неосн.д_Прочие расходы'!S$51</f>
        <v>0</v>
      </c>
      <c r="T344" s="63">
        <f>'Неосн.д_Прочие расходы'!T$51</f>
        <v>0</v>
      </c>
      <c r="U344" s="66">
        <f>'Неосн.д_Прочие расходы'!U$51</f>
        <v>0</v>
      </c>
      <c r="V344" s="67">
        <f>'Неосн.д_Прочие расходы'!V$51</f>
        <v>0</v>
      </c>
      <c r="W344" s="63">
        <f>'Неосн.д_Прочие расходы'!W$51</f>
        <v>0</v>
      </c>
      <c r="X344" s="66">
        <f>'Неосн.д_Прочие расходы'!X$51</f>
        <v>0</v>
      </c>
      <c r="Y344" s="67">
        <f>'Неосн.д_Прочие расходы'!Y$51</f>
        <v>0</v>
      </c>
      <c r="Z344" s="63">
        <f>'Неосн.д_Прочие расходы'!Z$51</f>
        <v>0</v>
      </c>
      <c r="AA344" s="68">
        <f>'Неосн.д_Прочие расходы'!AA$51</f>
        <v>0</v>
      </c>
      <c r="AB344" s="68">
        <f>'Неосн.д_Прочие расходы'!AB$51</f>
        <v>16760</v>
      </c>
      <c r="AC344" s="68">
        <f>SUM(D344:O344)</f>
        <v>-820</v>
      </c>
      <c r="AD344" s="68">
        <f>SUM(P344:AA344)</f>
        <v>0</v>
      </c>
      <c r="AE344" s="68"/>
      <c r="AF344" s="153"/>
      <c r="AG344" s="153"/>
      <c r="AH344" s="68">
        <f>'Неосн.д_Прочие расходы'!AE$51</f>
        <v>0</v>
      </c>
      <c r="AI344" s="68">
        <f>'Неосн.д_Прочие расходы'!AF$51</f>
        <v>0</v>
      </c>
      <c r="AJ344" s="68">
        <f>'Неосн.д_Прочие расходы'!AG$51</f>
        <v>0</v>
      </c>
      <c r="AK344" s="68">
        <f>'Неосн.д_Прочие расходы'!AH$51</f>
        <v>0</v>
      </c>
      <c r="AL344" s="68"/>
      <c r="AM344" s="292"/>
      <c r="AN344" s="292"/>
      <c r="AO344" s="612"/>
      <c r="AP344" s="612"/>
      <c r="AQ344" s="422">
        <f t="shared" si="290"/>
        <v>0</v>
      </c>
      <c r="AR344" s="1195"/>
    </row>
    <row r="345" spans="1:45" s="120" customFormat="1" ht="47.4" outlineLevel="1" thickBot="1" x14ac:dyDescent="0.3">
      <c r="A345" s="134" t="s">
        <v>556</v>
      </c>
      <c r="B345" s="135" t="s">
        <v>557</v>
      </c>
      <c r="C345" s="219" t="s">
        <v>17</v>
      </c>
      <c r="D345" s="62">
        <f>'Неосн.д_Прочие расходы'!D$31-D343-D344</f>
        <v>17549</v>
      </c>
      <c r="E345" s="63">
        <f>'Неосн.д_Прочие расходы'!E$31-E343-E344</f>
        <v>21862</v>
      </c>
      <c r="F345" s="64">
        <f>'Неосн.д_Прочие расходы'!F$31-F343-F344</f>
        <v>171999</v>
      </c>
      <c r="G345" s="65">
        <f>'Неосн.д_Прочие расходы'!G$31-G343-G344</f>
        <v>34465</v>
      </c>
      <c r="H345" s="63">
        <f>'Неосн.д_Прочие расходы'!H$31-H343-H344</f>
        <v>71369</v>
      </c>
      <c r="I345" s="66">
        <f>'Неосн.д_Прочие расходы'!I$31-I343-I344</f>
        <v>49493</v>
      </c>
      <c r="J345" s="67">
        <f>'Неосн.д_Прочие расходы'!J$31-J343-J344</f>
        <v>44113</v>
      </c>
      <c r="K345" s="63">
        <f>'Неосн.д_Прочие расходы'!K$31-K343-K344</f>
        <v>31362</v>
      </c>
      <c r="L345" s="66">
        <f>'Неосн.д_Прочие расходы'!L$31-L343-L344</f>
        <v>31362</v>
      </c>
      <c r="M345" s="67">
        <f>'Неосн.д_Прочие расходы'!M$31-M343-M344</f>
        <v>31362</v>
      </c>
      <c r="N345" s="63">
        <f>'Неосн.д_Прочие расходы'!N$31-N343-N344</f>
        <v>42291</v>
      </c>
      <c r="O345" s="68">
        <f>'Неосн.д_Прочие расходы'!O$31-O343-O344</f>
        <v>38040</v>
      </c>
      <c r="P345" s="62">
        <f>'Неосн.д_Прочие расходы'!P$31-P343-P344</f>
        <v>36435</v>
      </c>
      <c r="Q345" s="63">
        <f>'Неосн.д_Прочие расходы'!Q$31-Q343-Q344</f>
        <v>36434</v>
      </c>
      <c r="R345" s="64">
        <f>'Неосн.д_Прочие расходы'!R$31-R343-R344</f>
        <v>36435</v>
      </c>
      <c r="S345" s="65">
        <f>'Неосн.д_Прочие расходы'!S$31-S343-S344</f>
        <v>36434</v>
      </c>
      <c r="T345" s="63">
        <f>'Неосн.д_Прочие расходы'!T$31-T343-T344</f>
        <v>36435</v>
      </c>
      <c r="U345" s="66">
        <f>'Неосн.д_Прочие расходы'!U$31-U343-U344</f>
        <v>36434</v>
      </c>
      <c r="V345" s="67">
        <f>'Неосн.д_Прочие расходы'!V$31-V343-V344</f>
        <v>36435</v>
      </c>
      <c r="W345" s="63">
        <f>'Неосн.д_Прочие расходы'!W$31-W343-W344</f>
        <v>36434</v>
      </c>
      <c r="X345" s="66">
        <f>'Неосн.д_Прочие расходы'!X$31-X343-X344</f>
        <v>36435</v>
      </c>
      <c r="Y345" s="67">
        <f>'Неосн.д_Прочие расходы'!Y$31-Y343-Y344</f>
        <v>36434</v>
      </c>
      <c r="Z345" s="63">
        <f>'Неосн.д_Прочие расходы'!Z$31-Z343-Z344</f>
        <v>36435</v>
      </c>
      <c r="AA345" s="68">
        <f>'Неосн.д_Прочие расходы'!AA$31-AA343-AA344</f>
        <v>36433</v>
      </c>
      <c r="AB345" s="68">
        <f>'Неосн.д_Прочие расходы'!AB$31-AB343-AB344</f>
        <v>476200</v>
      </c>
      <c r="AC345" s="68">
        <f>SUM(D345:O345)</f>
        <v>585267</v>
      </c>
      <c r="AD345" s="68">
        <f>SUM(P345:AA345)</f>
        <v>437213</v>
      </c>
      <c r="AE345" s="68"/>
      <c r="AF345" s="153"/>
      <c r="AG345" s="153"/>
      <c r="AH345" s="68">
        <f>'Неосн.д_Прочие расходы'!AE$31-AH343-AH344</f>
        <v>437213</v>
      </c>
      <c r="AI345" s="68">
        <f>'Неосн.д_Прочие расходы'!AF$31-AI343-AI344</f>
        <v>437213</v>
      </c>
      <c r="AJ345" s="68">
        <f>'Неосн.д_Прочие расходы'!AG$31-AJ343-AJ344</f>
        <v>437213</v>
      </c>
      <c r="AK345" s="68">
        <f>'Неосн.д_Прочие расходы'!AH$31-AK343-AK344</f>
        <v>437213</v>
      </c>
      <c r="AL345" s="68"/>
      <c r="AM345" s="292"/>
      <c r="AN345" s="292"/>
      <c r="AO345" s="612"/>
      <c r="AP345" s="612"/>
      <c r="AQ345" s="422">
        <f t="shared" si="290"/>
        <v>-437213</v>
      </c>
      <c r="AR345" s="1195" t="s">
        <v>4958</v>
      </c>
      <c r="AS345" s="1204" t="s">
        <v>4965</v>
      </c>
    </row>
    <row r="346" spans="1:45" s="120" customFormat="1" ht="16.2" thickBot="1" x14ac:dyDescent="0.3">
      <c r="A346" s="136" t="s">
        <v>558</v>
      </c>
      <c r="B346" s="137" t="s">
        <v>559</v>
      </c>
      <c r="C346" s="214" t="s">
        <v>17</v>
      </c>
      <c r="D346" s="164">
        <f t="shared" ref="D346:AK346" si="295">SUM(D326,D328,-D332,D339,-D342)</f>
        <v>-1699399</v>
      </c>
      <c r="E346" s="165">
        <f t="shared" si="295"/>
        <v>-2199036</v>
      </c>
      <c r="F346" s="166">
        <f t="shared" si="295"/>
        <v>-2837742</v>
      </c>
      <c r="G346" s="167">
        <f t="shared" si="295"/>
        <v>-2094914</v>
      </c>
      <c r="H346" s="165">
        <f t="shared" si="295"/>
        <v>-2057930</v>
      </c>
      <c r="I346" s="168">
        <f t="shared" si="295"/>
        <v>-2469868</v>
      </c>
      <c r="J346" s="169">
        <f t="shared" si="295"/>
        <v>-2193962</v>
      </c>
      <c r="K346" s="165">
        <f t="shared" si="295"/>
        <v>-2687194.9585833335</v>
      </c>
      <c r="L346" s="168">
        <f t="shared" si="295"/>
        <v>-2517924.9585833335</v>
      </c>
      <c r="M346" s="169">
        <f t="shared" si="295"/>
        <v>-2809247.7585833333</v>
      </c>
      <c r="N346" s="165">
        <f t="shared" si="295"/>
        <v>-2737526.6935833334</v>
      </c>
      <c r="O346" s="170">
        <f t="shared" si="295"/>
        <v>-2026978.5315833329</v>
      </c>
      <c r="P346" s="164">
        <f t="shared" si="295"/>
        <v>-1677771.5733412423</v>
      </c>
      <c r="Q346" s="165">
        <f t="shared" si="295"/>
        <v>-1701473.5733412423</v>
      </c>
      <c r="R346" s="166">
        <f t="shared" si="295"/>
        <v>-1710989.7733412422</v>
      </c>
      <c r="S346" s="167">
        <f t="shared" si="295"/>
        <v>-1781688.8333412423</v>
      </c>
      <c r="T346" s="165">
        <f t="shared" si="295"/>
        <v>-1644939.570341242</v>
      </c>
      <c r="U346" s="168">
        <f t="shared" si="295"/>
        <v>-3799142.2083412423</v>
      </c>
      <c r="V346" s="169">
        <f t="shared" si="295"/>
        <v>-1501449.9822612421</v>
      </c>
      <c r="W346" s="165">
        <f t="shared" si="295"/>
        <v>-1633912.1483412422</v>
      </c>
      <c r="X346" s="168">
        <f t="shared" si="295"/>
        <v>-1908590.3983412422</v>
      </c>
      <c r="Y346" s="169">
        <f t="shared" si="295"/>
        <v>-2036161.7603412422</v>
      </c>
      <c r="Z346" s="165">
        <f t="shared" si="295"/>
        <v>-2108261.1483412422</v>
      </c>
      <c r="AA346" s="170">
        <f t="shared" si="295"/>
        <v>-2676018.1989012426</v>
      </c>
      <c r="AB346" s="170">
        <f t="shared" ref="AB346" si="296">SUM(AB326,AB328,-AB332,AB339,-AB342)</f>
        <v>-23732234</v>
      </c>
      <c r="AC346" s="170">
        <f t="shared" si="295"/>
        <v>-28331723.900916666</v>
      </c>
      <c r="AD346" s="170">
        <f t="shared" si="295"/>
        <v>-37732366.168574907</v>
      </c>
      <c r="AE346" s="170"/>
      <c r="AF346" s="423"/>
      <c r="AG346" s="423"/>
      <c r="AH346" s="170">
        <f t="shared" si="295"/>
        <v>-26378750.864808194</v>
      </c>
      <c r="AI346" s="170">
        <f t="shared" si="295"/>
        <v>-27424021.508470196</v>
      </c>
      <c r="AJ346" s="170">
        <f t="shared" si="295"/>
        <v>-28519580.646942057</v>
      </c>
      <c r="AK346" s="170">
        <f t="shared" si="295"/>
        <v>-29667897.203843072</v>
      </c>
      <c r="AL346" s="170"/>
      <c r="AM346" s="287"/>
      <c r="AN346" s="287"/>
      <c r="AO346" s="612"/>
      <c r="AP346" s="612"/>
      <c r="AQ346" s="422">
        <f t="shared" si="290"/>
        <v>37732366.168574907</v>
      </c>
      <c r="AR346" s="1195"/>
    </row>
    <row r="347" spans="1:45" s="120" customFormat="1" ht="28.2" thickBot="1" x14ac:dyDescent="0.3">
      <c r="A347" s="136" t="s">
        <v>560</v>
      </c>
      <c r="B347" s="137" t="s">
        <v>561</v>
      </c>
      <c r="C347" s="219" t="s">
        <v>24</v>
      </c>
      <c r="D347" s="62"/>
      <c r="E347" s="63"/>
      <c r="F347" s="64"/>
      <c r="G347" s="65"/>
      <c r="H347" s="63"/>
      <c r="I347" s="66"/>
      <c r="J347" s="67"/>
      <c r="K347" s="63"/>
      <c r="L347" s="66"/>
      <c r="M347" s="67"/>
      <c r="N347" s="63"/>
      <c r="O347" s="68"/>
      <c r="P347" s="62"/>
      <c r="Q347" s="63"/>
      <c r="R347" s="64"/>
      <c r="S347" s="65"/>
      <c r="T347" s="63"/>
      <c r="U347" s="66"/>
      <c r="V347" s="67"/>
      <c r="W347" s="63"/>
      <c r="X347" s="66"/>
      <c r="Y347" s="67"/>
      <c r="Z347" s="63"/>
      <c r="AA347" s="68"/>
      <c r="AB347" s="68"/>
      <c r="AC347" s="68">
        <f>SUM(D347:O347)</f>
        <v>0</v>
      </c>
      <c r="AD347" s="68">
        <f>SUM(P347:AA347)</f>
        <v>0</v>
      </c>
      <c r="AE347" s="68"/>
      <c r="AF347" s="153"/>
      <c r="AG347" s="153"/>
      <c r="AH347" s="68"/>
      <c r="AI347" s="68"/>
      <c r="AJ347" s="68"/>
      <c r="AK347" s="68"/>
      <c r="AL347" s="68"/>
      <c r="AM347" s="292"/>
      <c r="AN347" s="292"/>
      <c r="AO347" s="612"/>
      <c r="AP347" s="612"/>
      <c r="AQ347" s="422">
        <f t="shared" si="290"/>
        <v>0</v>
      </c>
      <c r="AR347" s="1195"/>
    </row>
    <row r="348" spans="1:45" ht="16.2" thickBot="1" x14ac:dyDescent="0.3">
      <c r="A348" s="136" t="s">
        <v>562</v>
      </c>
      <c r="B348" s="138" t="s">
        <v>563</v>
      </c>
      <c r="C348" s="219" t="s">
        <v>24</v>
      </c>
      <c r="D348" s="139"/>
      <c r="E348" s="140"/>
      <c r="F348" s="141"/>
      <c r="G348" s="142"/>
      <c r="H348" s="140"/>
      <c r="I348" s="143"/>
      <c r="J348" s="144"/>
      <c r="K348" s="140"/>
      <c r="L348" s="143"/>
      <c r="M348" s="144"/>
      <c r="N348" s="140"/>
      <c r="O348" s="145"/>
      <c r="P348" s="139"/>
      <c r="Q348" s="140"/>
      <c r="R348" s="141"/>
      <c r="S348" s="142"/>
      <c r="T348" s="140"/>
      <c r="U348" s="143"/>
      <c r="V348" s="144"/>
      <c r="W348" s="140"/>
      <c r="X348" s="143"/>
      <c r="Y348" s="144"/>
      <c r="Z348" s="140"/>
      <c r="AA348" s="145"/>
      <c r="AB348" s="145"/>
      <c r="AC348" s="145">
        <f>SUM(D348:O348)</f>
        <v>0</v>
      </c>
      <c r="AD348" s="145">
        <f>SUM(P348:AA348)</f>
        <v>0</v>
      </c>
      <c r="AE348" s="145"/>
      <c r="AF348" s="455"/>
      <c r="AG348" s="455"/>
      <c r="AH348" s="145"/>
      <c r="AI348" s="145"/>
      <c r="AJ348" s="145"/>
      <c r="AK348" s="145"/>
      <c r="AL348" s="145"/>
      <c r="AM348" s="299"/>
      <c r="AN348" s="299"/>
      <c r="AQ348" s="422">
        <f t="shared" si="290"/>
        <v>0</v>
      </c>
    </row>
    <row r="349" spans="1:45" ht="16.2" thickBot="1" x14ac:dyDescent="0.3">
      <c r="A349" s="40" t="s">
        <v>564</v>
      </c>
      <c r="B349" s="146" t="s">
        <v>565</v>
      </c>
      <c r="C349" s="376" t="s">
        <v>24</v>
      </c>
      <c r="D349" s="147"/>
      <c r="E349" s="148"/>
      <c r="F349" s="149"/>
      <c r="G349" s="150"/>
      <c r="H349" s="148"/>
      <c r="I349" s="151"/>
      <c r="J349" s="152"/>
      <c r="K349" s="148"/>
      <c r="L349" s="151"/>
      <c r="M349" s="152"/>
      <c r="N349" s="148"/>
      <c r="O349" s="153"/>
      <c r="P349" s="147"/>
      <c r="Q349" s="148"/>
      <c r="R349" s="149"/>
      <c r="S349" s="150"/>
      <c r="T349" s="148"/>
      <c r="U349" s="151"/>
      <c r="V349" s="152"/>
      <c r="W349" s="148"/>
      <c r="X349" s="151"/>
      <c r="Y349" s="152"/>
      <c r="Z349" s="148"/>
      <c r="AA349" s="153"/>
      <c r="AB349" s="153"/>
      <c r="AC349" s="153">
        <f>SUM(D349:O349)</f>
        <v>0</v>
      </c>
      <c r="AD349" s="153">
        <f>SUM(P349:AA349)</f>
        <v>0</v>
      </c>
      <c r="AE349" s="153"/>
      <c r="AF349" s="153"/>
      <c r="AG349" s="153"/>
      <c r="AH349" s="153"/>
      <c r="AI349" s="153"/>
      <c r="AJ349" s="153"/>
      <c r="AK349" s="153"/>
      <c r="AL349" s="153"/>
      <c r="AM349" s="300"/>
      <c r="AN349" s="300"/>
      <c r="AQ349" s="422">
        <f t="shared" si="290"/>
        <v>0</v>
      </c>
    </row>
    <row r="350" spans="1:45" ht="16.2" thickBot="1" x14ac:dyDescent="0.3">
      <c r="A350" s="154" t="s">
        <v>566</v>
      </c>
      <c r="B350" s="155" t="s">
        <v>567</v>
      </c>
      <c r="C350" s="219" t="s">
        <v>24</v>
      </c>
      <c r="D350" s="139"/>
      <c r="E350" s="140"/>
      <c r="F350" s="141"/>
      <c r="G350" s="142"/>
      <c r="H350" s="140"/>
      <c r="I350" s="143"/>
      <c r="J350" s="144"/>
      <c r="K350" s="140"/>
      <c r="L350" s="143"/>
      <c r="M350" s="144"/>
      <c r="N350" s="140"/>
      <c r="O350" s="145"/>
      <c r="P350" s="139"/>
      <c r="Q350" s="140"/>
      <c r="R350" s="141"/>
      <c r="S350" s="142"/>
      <c r="T350" s="140"/>
      <c r="U350" s="143"/>
      <c r="V350" s="144"/>
      <c r="W350" s="140"/>
      <c r="X350" s="143"/>
      <c r="Y350" s="144"/>
      <c r="Z350" s="140"/>
      <c r="AA350" s="145"/>
      <c r="AB350" s="145"/>
      <c r="AC350" s="145">
        <f>SUM(D350:O350)</f>
        <v>0</v>
      </c>
      <c r="AD350" s="145">
        <f>SUM(P350:AA350)</f>
        <v>0</v>
      </c>
      <c r="AE350" s="145"/>
      <c r="AF350" s="455"/>
      <c r="AG350" s="455"/>
      <c r="AH350" s="145"/>
      <c r="AI350" s="145"/>
      <c r="AJ350" s="145"/>
      <c r="AK350" s="145"/>
      <c r="AL350" s="145"/>
      <c r="AM350" s="299"/>
      <c r="AN350" s="299"/>
      <c r="AQ350" s="422">
        <f t="shared" si="290"/>
        <v>0</v>
      </c>
    </row>
    <row r="351" spans="1:45" ht="16.2" thickBot="1" x14ac:dyDescent="0.3">
      <c r="A351" s="154" t="s">
        <v>568</v>
      </c>
      <c r="B351" s="155" t="s">
        <v>569</v>
      </c>
      <c r="C351" s="214" t="s">
        <v>17</v>
      </c>
      <c r="D351" s="164">
        <f>SUM(D346,D347,D348,-D349,)</f>
        <v>-1699399</v>
      </c>
      <c r="E351" s="165">
        <f>SUM(E346,E347,E348,-E349,)</f>
        <v>-2199036</v>
      </c>
      <c r="F351" s="166">
        <f>SUM(F346,F347,F348,-F349,)</f>
        <v>-2837742</v>
      </c>
      <c r="G351" s="167">
        <f t="shared" ref="G351:O351" si="297">SUM(G346,G347,G348,-G349,)</f>
        <v>-2094914</v>
      </c>
      <c r="H351" s="165">
        <f t="shared" si="297"/>
        <v>-2057930</v>
      </c>
      <c r="I351" s="168">
        <f t="shared" si="297"/>
        <v>-2469868</v>
      </c>
      <c r="J351" s="169">
        <f t="shared" si="297"/>
        <v>-2193962</v>
      </c>
      <c r="K351" s="165">
        <f t="shared" si="297"/>
        <v>-2687194.9585833335</v>
      </c>
      <c r="L351" s="168">
        <f t="shared" si="297"/>
        <v>-2517924.9585833335</v>
      </c>
      <c r="M351" s="169">
        <f t="shared" si="297"/>
        <v>-2809247.7585833333</v>
      </c>
      <c r="N351" s="165">
        <f t="shared" si="297"/>
        <v>-2737526.6935833334</v>
      </c>
      <c r="O351" s="170">
        <f t="shared" si="297"/>
        <v>-2026978.5315833329</v>
      </c>
      <c r="P351" s="164">
        <f>SUM(P346,P347,P348,-P349,)</f>
        <v>-1677771.5733412423</v>
      </c>
      <c r="Q351" s="165">
        <f>SUM(Q346,Q347,Q348,-Q349,)</f>
        <v>-1701473.5733412423</v>
      </c>
      <c r="R351" s="166">
        <f>SUM(R346,R347,R348,-R349,)</f>
        <v>-1710989.7733412422</v>
      </c>
      <c r="S351" s="167">
        <f t="shared" ref="S351:AK351" si="298">SUM(S346,S347,S348,-S349,)</f>
        <v>-1781688.8333412423</v>
      </c>
      <c r="T351" s="165">
        <f t="shared" si="298"/>
        <v>-1644939.570341242</v>
      </c>
      <c r="U351" s="168">
        <f t="shared" si="298"/>
        <v>-3799142.2083412423</v>
      </c>
      <c r="V351" s="169">
        <f t="shared" si="298"/>
        <v>-1501449.9822612421</v>
      </c>
      <c r="W351" s="165">
        <f t="shared" si="298"/>
        <v>-1633912.1483412422</v>
      </c>
      <c r="X351" s="168">
        <f t="shared" si="298"/>
        <v>-1908590.3983412422</v>
      </c>
      <c r="Y351" s="169">
        <f t="shared" si="298"/>
        <v>-2036161.7603412422</v>
      </c>
      <c r="Z351" s="165">
        <f t="shared" si="298"/>
        <v>-2108261.1483412422</v>
      </c>
      <c r="AA351" s="170">
        <f t="shared" si="298"/>
        <v>-2676018.1989012426</v>
      </c>
      <c r="AB351" s="170">
        <f t="shared" ref="AB351" si="299">SUM(AB346,AB347,AB348,-AB349,)</f>
        <v>-23732234</v>
      </c>
      <c r="AC351" s="170">
        <f t="shared" si="298"/>
        <v>-28331723.900916666</v>
      </c>
      <c r="AD351" s="170">
        <f t="shared" si="298"/>
        <v>-37732366.168574907</v>
      </c>
      <c r="AE351" s="170"/>
      <c r="AF351" s="423"/>
      <c r="AG351" s="423"/>
      <c r="AH351" s="170">
        <f t="shared" si="298"/>
        <v>-26378750.864808194</v>
      </c>
      <c r="AI351" s="170">
        <f t="shared" si="298"/>
        <v>-27424021.508470196</v>
      </c>
      <c r="AJ351" s="170">
        <f t="shared" si="298"/>
        <v>-28519580.646942057</v>
      </c>
      <c r="AK351" s="170">
        <f t="shared" si="298"/>
        <v>-29667897.203843072</v>
      </c>
      <c r="AL351" s="170"/>
      <c r="AM351" s="287"/>
      <c r="AN351" s="287"/>
      <c r="AQ351" s="422">
        <f t="shared" si="290"/>
        <v>37732366.168574907</v>
      </c>
    </row>
    <row r="352" spans="1:45" ht="16.2" thickBot="1" x14ac:dyDescent="0.3">
      <c r="A352" s="156"/>
      <c r="B352" s="157" t="s">
        <v>428</v>
      </c>
      <c r="C352" s="217" t="s">
        <v>17</v>
      </c>
      <c r="D352" s="199">
        <f t="shared" ref="D352:AK352" si="300">IF(D12&gt;0,D351*100/D12,0)</f>
        <v>0</v>
      </c>
      <c r="E352" s="200">
        <f t="shared" si="300"/>
        <v>0</v>
      </c>
      <c r="F352" s="201">
        <f t="shared" si="300"/>
        <v>-978.53172413793106</v>
      </c>
      <c r="G352" s="202">
        <f t="shared" si="300"/>
        <v>-1822.7104251135434</v>
      </c>
      <c r="H352" s="200">
        <f t="shared" si="300"/>
        <v>-788.98375588978388</v>
      </c>
      <c r="I352" s="203">
        <f t="shared" si="300"/>
        <v>-1310.3373635876515</v>
      </c>
      <c r="J352" s="204">
        <f t="shared" si="300"/>
        <v>-1513.0041997972512</v>
      </c>
      <c r="K352" s="200">
        <f t="shared" si="300"/>
        <v>-1687.4807423769544</v>
      </c>
      <c r="L352" s="203">
        <f t="shared" si="300"/>
        <v>-1778.5849716981356</v>
      </c>
      <c r="M352" s="204">
        <f t="shared" si="300"/>
        <v>-1984.3244134315637</v>
      </c>
      <c r="N352" s="200">
        <f t="shared" si="300"/>
        <v>-1933.6912436132891</v>
      </c>
      <c r="O352" s="205">
        <f t="shared" si="300"/>
        <v>-1433.52701706059</v>
      </c>
      <c r="P352" s="199">
        <f t="shared" si="300"/>
        <v>-4412.0534708003324</v>
      </c>
      <c r="Q352" s="200">
        <f t="shared" si="300"/>
        <v>-2110.511880997336</v>
      </c>
      <c r="R352" s="201">
        <f t="shared" si="300"/>
        <v>-1192.8011637662639</v>
      </c>
      <c r="S352" s="202">
        <f t="shared" si="300"/>
        <v>-1047.0790872843136</v>
      </c>
      <c r="T352" s="200">
        <f t="shared" si="300"/>
        <v>-859.56428174952157</v>
      </c>
      <c r="U352" s="203">
        <f t="shared" si="300"/>
        <v>-1989.1213472225816</v>
      </c>
      <c r="V352" s="204">
        <f t="shared" si="300"/>
        <v>-826.22547503975363</v>
      </c>
      <c r="W352" s="200">
        <f t="shared" si="300"/>
        <v>-1204.9055332334665</v>
      </c>
      <c r="X352" s="203">
        <f t="shared" si="300"/>
        <v>-1405.7216076401362</v>
      </c>
      <c r="Y352" s="204">
        <f t="shared" si="300"/>
        <v>-1501.1182002324058</v>
      </c>
      <c r="Z352" s="200">
        <f t="shared" si="300"/>
        <v>-1554.2490680388087</v>
      </c>
      <c r="AA352" s="205">
        <f t="shared" si="300"/>
        <v>-1972.853687575561</v>
      </c>
      <c r="AB352" s="205">
        <f t="shared" ref="AB352" si="301">IF(AB12&gt;0,AB351*100/AB12,0)</f>
        <v>-1390.0634753469999</v>
      </c>
      <c r="AC352" s="205">
        <f t="shared" si="300"/>
        <v>-1642.783522423626</v>
      </c>
      <c r="AD352" s="205">
        <f>IF(AD12&gt;0,AD351*100/AD12,0)</f>
        <v>-2253.1574572610598</v>
      </c>
      <c r="AE352" s="205"/>
      <c r="AF352" s="454"/>
      <c r="AG352" s="454"/>
      <c r="AH352" s="205">
        <f t="shared" si="300"/>
        <v>-1575.1855836110954</v>
      </c>
      <c r="AI352" s="205">
        <f t="shared" si="300"/>
        <v>-1637.6030671874259</v>
      </c>
      <c r="AJ352" s="205">
        <f t="shared" si="300"/>
        <v>-1703.0234871974019</v>
      </c>
      <c r="AK352" s="205">
        <f t="shared" si="300"/>
        <v>-1771.5942734003809</v>
      </c>
      <c r="AL352" s="205"/>
      <c r="AM352" s="297"/>
      <c r="AN352" s="297"/>
      <c r="AQ352" s="422">
        <f t="shared" si="290"/>
        <v>2253.1574572610598</v>
      </c>
    </row>
    <row r="353" spans="1:44" ht="28.2" thickBot="1" x14ac:dyDescent="0.3">
      <c r="A353" s="40" t="s">
        <v>570</v>
      </c>
      <c r="B353" s="146" t="s">
        <v>571</v>
      </c>
      <c r="C353" s="214" t="s">
        <v>17</v>
      </c>
      <c r="D353" s="164">
        <f t="shared" ref="D353:AK353" si="302">SUM(D326,D312,D254)-D344</f>
        <v>-1461201</v>
      </c>
      <c r="E353" s="165">
        <f t="shared" si="302"/>
        <v>-2020965</v>
      </c>
      <c r="F353" s="166">
        <f t="shared" si="302"/>
        <v>-2279242</v>
      </c>
      <c r="G353" s="167">
        <f t="shared" si="302"/>
        <v>-1763354</v>
      </c>
      <c r="H353" s="165">
        <f t="shared" si="302"/>
        <v>-1739653</v>
      </c>
      <c r="I353" s="168">
        <f t="shared" si="302"/>
        <v>-2147170</v>
      </c>
      <c r="J353" s="169">
        <f t="shared" si="302"/>
        <v>-1864676</v>
      </c>
      <c r="K353" s="165">
        <f t="shared" si="302"/>
        <v>-2362740.9585833335</v>
      </c>
      <c r="L353" s="168">
        <f t="shared" si="302"/>
        <v>-2193469.9585833335</v>
      </c>
      <c r="M353" s="169">
        <f t="shared" si="302"/>
        <v>-2484792.7585833333</v>
      </c>
      <c r="N353" s="165">
        <f t="shared" si="302"/>
        <v>-2406048.6935833334</v>
      </c>
      <c r="O353" s="170">
        <f t="shared" si="302"/>
        <v>-3503146.5315833329</v>
      </c>
      <c r="P353" s="164">
        <f t="shared" si="302"/>
        <v>-1338724.5733412423</v>
      </c>
      <c r="Q353" s="165">
        <f t="shared" si="302"/>
        <v>-1362452.5733412423</v>
      </c>
      <c r="R353" s="166">
        <f t="shared" si="302"/>
        <v>-1371988.7733412422</v>
      </c>
      <c r="S353" s="167">
        <f t="shared" si="302"/>
        <v>-1442699.8333412423</v>
      </c>
      <c r="T353" s="165">
        <f t="shared" si="302"/>
        <v>-1305964.570341242</v>
      </c>
      <c r="U353" s="168">
        <f t="shared" si="302"/>
        <v>-3460182.2083412423</v>
      </c>
      <c r="V353" s="169">
        <f t="shared" si="302"/>
        <v>-1162503.9822612421</v>
      </c>
      <c r="W353" s="165">
        <f t="shared" si="302"/>
        <v>-1294981.1483412422</v>
      </c>
      <c r="X353" s="168">
        <f t="shared" si="302"/>
        <v>-1569674.3983412422</v>
      </c>
      <c r="Y353" s="169">
        <f t="shared" si="302"/>
        <v>-1605978.7603412422</v>
      </c>
      <c r="Z353" s="165">
        <f t="shared" si="302"/>
        <v>-1678085.1483412422</v>
      </c>
      <c r="AA353" s="170">
        <f t="shared" si="302"/>
        <v>-2245861.1989012426</v>
      </c>
      <c r="AB353" s="170">
        <f t="shared" ref="AB353" si="303">SUM(AB326,AB312,AB254)-AB344</f>
        <v>-20606215</v>
      </c>
      <c r="AC353" s="170">
        <f t="shared" si="302"/>
        <v>-26226459.900916666</v>
      </c>
      <c r="AD353" s="170">
        <f t="shared" si="302"/>
        <v>-33391064.168574907</v>
      </c>
      <c r="AE353" s="170"/>
      <c r="AF353" s="423"/>
      <c r="AG353" s="423"/>
      <c r="AH353" s="170">
        <f t="shared" si="302"/>
        <v>-20835528.123974908</v>
      </c>
      <c r="AI353" s="170">
        <f t="shared" si="302"/>
        <v>-21879867.31803691</v>
      </c>
      <c r="AJ353" s="170">
        <f t="shared" si="302"/>
        <v>-22974467.063420773</v>
      </c>
      <c r="AK353" s="170">
        <f t="shared" si="302"/>
        <v>-24121795.445441145</v>
      </c>
      <c r="AL353" s="170"/>
      <c r="AM353" s="287"/>
      <c r="AN353" s="287"/>
      <c r="AQ353" s="422">
        <f t="shared" si="290"/>
        <v>33391064.168574907</v>
      </c>
    </row>
    <row r="354" spans="1:44" ht="16.2" thickBot="1" x14ac:dyDescent="0.3">
      <c r="A354" s="158"/>
      <c r="B354" s="159" t="s">
        <v>572</v>
      </c>
      <c r="C354" s="218" t="s">
        <v>17</v>
      </c>
      <c r="D354" s="206">
        <f t="shared" ref="D354:AK354" si="304">IF(D12&gt;0,D353/D12*100,0)</f>
        <v>0</v>
      </c>
      <c r="E354" s="207">
        <f t="shared" si="304"/>
        <v>0</v>
      </c>
      <c r="F354" s="208">
        <f t="shared" si="304"/>
        <v>-785.94551724137932</v>
      </c>
      <c r="G354" s="209">
        <f t="shared" si="304"/>
        <v>-1534.2318200010441</v>
      </c>
      <c r="H354" s="207">
        <f t="shared" si="304"/>
        <v>-666.96046895906579</v>
      </c>
      <c r="I354" s="210">
        <f t="shared" si="304"/>
        <v>-1139.136616602384</v>
      </c>
      <c r="J354" s="211">
        <f t="shared" si="304"/>
        <v>-1285.9213693132056</v>
      </c>
      <c r="K354" s="207">
        <f t="shared" si="304"/>
        <v>-1483.7330109225104</v>
      </c>
      <c r="L354" s="210">
        <f t="shared" si="304"/>
        <v>-1549.3999099967743</v>
      </c>
      <c r="M354" s="211">
        <f t="shared" si="304"/>
        <v>-1755.1442083062564</v>
      </c>
      <c r="N354" s="207">
        <f t="shared" si="304"/>
        <v>-1699.547004014504</v>
      </c>
      <c r="O354" s="212">
        <f t="shared" si="304"/>
        <v>-2477.5078371570553</v>
      </c>
      <c r="P354" s="206">
        <f t="shared" si="304"/>
        <v>-3520.4580254588641</v>
      </c>
      <c r="Q354" s="207">
        <f t="shared" si="304"/>
        <v>-1689.9894235121276</v>
      </c>
      <c r="R354" s="208">
        <f t="shared" si="304"/>
        <v>-956.46965926621874</v>
      </c>
      <c r="S354" s="209">
        <f t="shared" si="304"/>
        <v>-847.85895070536924</v>
      </c>
      <c r="T354" s="207">
        <f t="shared" si="304"/>
        <v>-682.43266691117265</v>
      </c>
      <c r="U354" s="210">
        <f t="shared" si="304"/>
        <v>-1811.6516619935717</v>
      </c>
      <c r="V354" s="211">
        <f t="shared" si="304"/>
        <v>-639.70855927738887</v>
      </c>
      <c r="W354" s="207">
        <f t="shared" si="304"/>
        <v>-954.96563426218961</v>
      </c>
      <c r="X354" s="210">
        <f t="shared" si="304"/>
        <v>-1156.102022008236</v>
      </c>
      <c r="Y354" s="211">
        <f t="shared" si="304"/>
        <v>-1183.9746690512907</v>
      </c>
      <c r="Z354" s="207">
        <f t="shared" si="304"/>
        <v>-1237.1153734684231</v>
      </c>
      <c r="AA354" s="212">
        <f t="shared" si="304"/>
        <v>-1655.7269864063067</v>
      </c>
      <c r="AB354" s="212">
        <f t="shared" ref="AB354" si="305">IF(AB12&gt;0,AB353/AB12*100,0)</f>
        <v>-1206.963779164131</v>
      </c>
      <c r="AC354" s="212">
        <f t="shared" si="304"/>
        <v>-1520.7121291809524</v>
      </c>
      <c r="AD354" s="212">
        <f>IF(AD12&gt;0,AD353/AD12*100,0)</f>
        <v>-1993.9201507051594</v>
      </c>
      <c r="AE354" s="212"/>
      <c r="AF354" s="456"/>
      <c r="AG354" s="456"/>
      <c r="AH354" s="212">
        <f t="shared" si="304"/>
        <v>-1244.1765607481295</v>
      </c>
      <c r="AI354" s="212">
        <f t="shared" si="304"/>
        <v>-1306.5384235716315</v>
      </c>
      <c r="AJ354" s="212">
        <f t="shared" si="304"/>
        <v>-1371.9015542061939</v>
      </c>
      <c r="AK354" s="212">
        <f t="shared" si="304"/>
        <v>-1440.4133323524966</v>
      </c>
      <c r="AL354" s="212"/>
      <c r="AM354" s="301"/>
      <c r="AN354" s="301"/>
      <c r="AQ354" s="422">
        <f t="shared" si="290"/>
        <v>1993.9201507051594</v>
      </c>
    </row>
    <row r="355" spans="1:44" s="163" customFormat="1" x14ac:dyDescent="0.25">
      <c r="A355" s="160"/>
      <c r="B355" s="161"/>
      <c r="C355" s="162"/>
      <c r="D355" s="162"/>
      <c r="E355" s="162"/>
      <c r="F355" s="162"/>
      <c r="G355" s="162"/>
      <c r="H355" s="162"/>
      <c r="I355" s="162"/>
      <c r="J355" s="162"/>
      <c r="K355" s="162"/>
      <c r="L355" s="162"/>
      <c r="M355" s="162"/>
      <c r="N355" s="162"/>
      <c r="O355" s="162"/>
      <c r="P355" s="162"/>
      <c r="Q355" s="162"/>
      <c r="R355" s="162"/>
      <c r="S355" s="162"/>
      <c r="T355" s="162"/>
      <c r="U355" s="162"/>
      <c r="V355" s="162"/>
      <c r="W355" s="162"/>
      <c r="X355" s="162"/>
      <c r="Y355" s="162"/>
      <c r="Z355" s="162"/>
      <c r="AA355" s="162"/>
      <c r="AB355" s="162"/>
      <c r="AC355" s="162"/>
      <c r="AD355" s="162"/>
      <c r="AE355" s="162"/>
      <c r="AF355" s="457"/>
      <c r="AG355" s="457"/>
      <c r="AH355" s="162"/>
      <c r="AI355" s="162"/>
      <c r="AJ355" s="162"/>
      <c r="AK355" s="162"/>
      <c r="AL355" s="162"/>
      <c r="AM355" s="162"/>
      <c r="AN355" s="162"/>
      <c r="AO355" s="610"/>
      <c r="AP355" s="610"/>
      <c r="AR355" s="1195"/>
    </row>
    <row r="357" spans="1:44" x14ac:dyDescent="0.25">
      <c r="P357" s="422"/>
      <c r="Q357" s="422"/>
      <c r="R357" s="422"/>
      <c r="S357" s="422"/>
      <c r="T357" s="422"/>
      <c r="U357" s="422"/>
      <c r="V357" s="422"/>
      <c r="W357" s="422"/>
      <c r="X357" s="422"/>
      <c r="Y357" s="422"/>
      <c r="Z357" s="422"/>
      <c r="AA357" s="422"/>
      <c r="AD357" s="422">
        <f>AD341-AD345</f>
        <v>3909</v>
      </c>
    </row>
    <row r="358" spans="1:44" x14ac:dyDescent="0.25">
      <c r="D358" s="422"/>
      <c r="E358" s="422"/>
      <c r="F358" s="422"/>
      <c r="G358" s="422"/>
      <c r="H358" s="422"/>
      <c r="I358" s="422"/>
      <c r="J358" s="422"/>
      <c r="K358" s="422"/>
      <c r="L358" s="422"/>
      <c r="M358" s="422"/>
      <c r="N358" s="422"/>
      <c r="O358" s="422"/>
    </row>
    <row r="360" spans="1:44" x14ac:dyDescent="0.25">
      <c r="D360" s="422"/>
      <c r="E360" s="422"/>
      <c r="F360" s="422"/>
      <c r="G360" s="422"/>
      <c r="H360" s="422"/>
      <c r="I360" s="422"/>
      <c r="J360" s="422"/>
      <c r="K360" s="422"/>
      <c r="L360" s="422"/>
      <c r="M360" s="422"/>
      <c r="N360" s="422"/>
      <c r="O360" s="422"/>
    </row>
  </sheetData>
  <mergeCells count="9">
    <mergeCell ref="A9:A11"/>
    <mergeCell ref="B9:B11"/>
    <mergeCell ref="C9:C11"/>
    <mergeCell ref="AF9:AF11"/>
    <mergeCell ref="AP9:AP11"/>
    <mergeCell ref="AG9:AG11"/>
    <mergeCell ref="AO9:AO11"/>
    <mergeCell ref="AM9:AM11"/>
    <mergeCell ref="AN9:AN11"/>
  </mergeCells>
  <phoneticPr fontId="28" type="noConversion"/>
  <conditionalFormatting sqref="C182:E182 D183:E188 D198:E219 G198:G219 J198:K219 M198:N219 P198:Q219 S198:S219 V198:W219 Y198:Z219 D280:E306 G280:G306 J280:K306 M280:N306 P280:Q306 S280:S306 V280:W306 Y280:Z306 D344:E344 G344 J344:K344 M344:N344 D345">
    <cfRule type="cellIs" dxfId="246" priority="304" operator="lessThan">
      <formula>0</formula>
    </cfRule>
  </conditionalFormatting>
  <conditionalFormatting sqref="D162:E163">
    <cfRule type="cellIs" dxfId="245" priority="288" operator="lessThan">
      <formula>0</formula>
    </cfRule>
  </conditionalFormatting>
  <conditionalFormatting sqref="D171:E173">
    <cfRule type="cellIs" dxfId="244" priority="287" operator="lessThan">
      <formula>0</formula>
    </cfRule>
  </conditionalFormatting>
  <conditionalFormatting sqref="D175:E181">
    <cfRule type="cellIs" dxfId="243" priority="286" operator="lessThan">
      <formula>0</formula>
    </cfRule>
  </conditionalFormatting>
  <conditionalFormatting sqref="D192:E196">
    <cfRule type="cellIs" dxfId="242" priority="285" operator="lessThan">
      <formula>0</formula>
    </cfRule>
  </conditionalFormatting>
  <conditionalFormatting sqref="D221:E223">
    <cfRule type="cellIs" dxfId="241" priority="284" operator="lessThan">
      <formula>0</formula>
    </cfRule>
  </conditionalFormatting>
  <conditionalFormatting sqref="D241:E255 D257:E261">
    <cfRule type="cellIs" dxfId="240" priority="283" operator="lessThan">
      <formula>0</formula>
    </cfRule>
  </conditionalFormatting>
  <conditionalFormatting sqref="D276:E278">
    <cfRule type="cellIs" dxfId="239" priority="282" operator="lessThan">
      <formula>0</formula>
    </cfRule>
  </conditionalFormatting>
  <conditionalFormatting sqref="D308:E314 D316:E320">
    <cfRule type="cellIs" dxfId="238" priority="16" operator="lessThan">
      <formula>0</formula>
    </cfRule>
  </conditionalFormatting>
  <conditionalFormatting sqref="D322:E325">
    <cfRule type="cellIs" dxfId="237" priority="8" operator="lessThan">
      <formula>0</formula>
    </cfRule>
  </conditionalFormatting>
  <conditionalFormatting sqref="G162:G163">
    <cfRule type="cellIs" dxfId="236" priority="264" operator="lessThan">
      <formula>0</formula>
    </cfRule>
  </conditionalFormatting>
  <conditionalFormatting sqref="G171:G173">
    <cfRule type="cellIs" dxfId="235" priority="263" operator="lessThan">
      <formula>0</formula>
    </cfRule>
  </conditionalFormatting>
  <conditionalFormatting sqref="G175:G188">
    <cfRule type="cellIs" dxfId="234" priority="262" operator="lessThan">
      <formula>0</formula>
    </cfRule>
  </conditionalFormatting>
  <conditionalFormatting sqref="G192:G196">
    <cfRule type="cellIs" dxfId="233" priority="261" operator="lessThan">
      <formula>0</formula>
    </cfRule>
  </conditionalFormatting>
  <conditionalFormatting sqref="G221:G223">
    <cfRule type="cellIs" dxfId="232" priority="260" operator="lessThan">
      <formula>0</formula>
    </cfRule>
  </conditionalFormatting>
  <conditionalFormatting sqref="G241:G255 G257:G261">
    <cfRule type="cellIs" dxfId="231" priority="259" operator="lessThan">
      <formula>0</formula>
    </cfRule>
  </conditionalFormatting>
  <conditionalFormatting sqref="G276:G278">
    <cfRule type="cellIs" dxfId="230" priority="258" operator="lessThan">
      <formula>0</formula>
    </cfRule>
  </conditionalFormatting>
  <conditionalFormatting sqref="G308:G314 G316:G320">
    <cfRule type="cellIs" dxfId="229" priority="15" operator="lessThan">
      <formula>0</formula>
    </cfRule>
  </conditionalFormatting>
  <conditionalFormatting sqref="G322:G325">
    <cfRule type="cellIs" dxfId="228" priority="7" operator="lessThan">
      <formula>0</formula>
    </cfRule>
  </conditionalFormatting>
  <conditionalFormatting sqref="J162:K163">
    <cfRule type="cellIs" dxfId="227" priority="192" operator="lessThan">
      <formula>0</formula>
    </cfRule>
  </conditionalFormatting>
  <conditionalFormatting sqref="J171:K173">
    <cfRule type="cellIs" dxfId="226" priority="191" operator="lessThan">
      <formula>0</formula>
    </cfRule>
  </conditionalFormatting>
  <conditionalFormatting sqref="J175:K188">
    <cfRule type="cellIs" dxfId="225" priority="190" operator="lessThan">
      <formula>0</formula>
    </cfRule>
  </conditionalFormatting>
  <conditionalFormatting sqref="J192:K196">
    <cfRule type="cellIs" dxfId="224" priority="189" operator="lessThan">
      <formula>0</formula>
    </cfRule>
  </conditionalFormatting>
  <conditionalFormatting sqref="J221:K223">
    <cfRule type="cellIs" dxfId="223" priority="188" operator="lessThan">
      <formula>0</formula>
    </cfRule>
  </conditionalFormatting>
  <conditionalFormatting sqref="J241:K255 J257:K261">
    <cfRule type="cellIs" dxfId="222" priority="187" operator="lessThan">
      <formula>0</formula>
    </cfRule>
  </conditionalFormatting>
  <conditionalFormatting sqref="J276:K278">
    <cfRule type="cellIs" dxfId="221" priority="186" operator="lessThan">
      <formula>0</formula>
    </cfRule>
  </conditionalFormatting>
  <conditionalFormatting sqref="J308:K314 J316:K320">
    <cfRule type="cellIs" dxfId="220" priority="14" operator="lessThan">
      <formula>0</formula>
    </cfRule>
  </conditionalFormatting>
  <conditionalFormatting sqref="J322:K325">
    <cfRule type="cellIs" dxfId="219" priority="6" operator="lessThan">
      <formula>0</formula>
    </cfRule>
  </conditionalFormatting>
  <conditionalFormatting sqref="M162:N163">
    <cfRule type="cellIs" dxfId="218" priority="168" operator="lessThan">
      <formula>0</formula>
    </cfRule>
  </conditionalFormatting>
  <conditionalFormatting sqref="M171:N173">
    <cfRule type="cellIs" dxfId="217" priority="167" operator="lessThan">
      <formula>0</formula>
    </cfRule>
  </conditionalFormatting>
  <conditionalFormatting sqref="M175:N188">
    <cfRule type="cellIs" dxfId="216" priority="166" operator="lessThan">
      <formula>0</formula>
    </cfRule>
  </conditionalFormatting>
  <conditionalFormatting sqref="M192:N196">
    <cfRule type="cellIs" dxfId="215" priority="165" operator="lessThan">
      <formula>0</formula>
    </cfRule>
  </conditionalFormatting>
  <conditionalFormatting sqref="M221:N223">
    <cfRule type="cellIs" dxfId="214" priority="164" operator="lessThan">
      <formula>0</formula>
    </cfRule>
  </conditionalFormatting>
  <conditionalFormatting sqref="M241:N255 M257:N261">
    <cfRule type="cellIs" dxfId="213" priority="163" operator="lessThan">
      <formula>0</formula>
    </cfRule>
  </conditionalFormatting>
  <conditionalFormatting sqref="M276:N278">
    <cfRule type="cellIs" dxfId="212" priority="162" operator="lessThan">
      <formula>0</formula>
    </cfRule>
  </conditionalFormatting>
  <conditionalFormatting sqref="M308:N314 M316:N320">
    <cfRule type="cellIs" dxfId="211" priority="13" operator="lessThan">
      <formula>0</formula>
    </cfRule>
  </conditionalFormatting>
  <conditionalFormatting sqref="M322:N325">
    <cfRule type="cellIs" dxfId="210" priority="5" operator="lessThan">
      <formula>0</formula>
    </cfRule>
  </conditionalFormatting>
  <conditionalFormatting sqref="P162:Q163">
    <cfRule type="cellIs" dxfId="209" priority="144" operator="lessThan">
      <formula>0</formula>
    </cfRule>
  </conditionalFormatting>
  <conditionalFormatting sqref="P171:Q173">
    <cfRule type="cellIs" dxfId="208" priority="143" operator="lessThan">
      <formula>0</formula>
    </cfRule>
  </conditionalFormatting>
  <conditionalFormatting sqref="P175:Q188">
    <cfRule type="cellIs" dxfId="207" priority="142" operator="lessThan">
      <formula>0</formula>
    </cfRule>
  </conditionalFormatting>
  <conditionalFormatting sqref="P192:Q196">
    <cfRule type="cellIs" dxfId="206" priority="141" operator="lessThan">
      <formula>0</formula>
    </cfRule>
  </conditionalFormatting>
  <conditionalFormatting sqref="P221:Q223">
    <cfRule type="cellIs" dxfId="205" priority="140" operator="lessThan">
      <formula>0</formula>
    </cfRule>
  </conditionalFormatting>
  <conditionalFormatting sqref="P241:Q255 P257:Q261">
    <cfRule type="cellIs" dxfId="204" priority="139" operator="lessThan">
      <formula>0</formula>
    </cfRule>
  </conditionalFormatting>
  <conditionalFormatting sqref="P276:Q278">
    <cfRule type="cellIs" dxfId="203" priority="138" operator="lessThan">
      <formula>0</formula>
    </cfRule>
  </conditionalFormatting>
  <conditionalFormatting sqref="P308:Q314 P316:Q320">
    <cfRule type="cellIs" dxfId="202" priority="12" operator="lessThan">
      <formula>0</formula>
    </cfRule>
  </conditionalFormatting>
  <conditionalFormatting sqref="P322:Q325">
    <cfRule type="cellIs" dxfId="201" priority="4" operator="lessThan">
      <formula>0</formula>
    </cfRule>
  </conditionalFormatting>
  <conditionalFormatting sqref="P344:Q344 S344 V344:W344 Y344:Z344">
    <cfRule type="cellIs" dxfId="200" priority="160" operator="lessThan">
      <formula>0</formula>
    </cfRule>
  </conditionalFormatting>
  <conditionalFormatting sqref="S162:S163">
    <cfRule type="cellIs" dxfId="199" priority="120" operator="lessThan">
      <formula>0</formula>
    </cfRule>
  </conditionalFormatting>
  <conditionalFormatting sqref="S171:S173">
    <cfRule type="cellIs" dxfId="198" priority="119" operator="lessThan">
      <formula>0</formula>
    </cfRule>
  </conditionalFormatting>
  <conditionalFormatting sqref="S175:S188">
    <cfRule type="cellIs" dxfId="197" priority="118" operator="lessThan">
      <formula>0</formula>
    </cfRule>
  </conditionalFormatting>
  <conditionalFormatting sqref="S192:S196">
    <cfRule type="cellIs" dxfId="196" priority="117" operator="lessThan">
      <formula>0</formula>
    </cfRule>
  </conditionalFormatting>
  <conditionalFormatting sqref="S221:S223">
    <cfRule type="cellIs" dxfId="195" priority="116" operator="lessThan">
      <formula>0</formula>
    </cfRule>
  </conditionalFormatting>
  <conditionalFormatting sqref="S241:S255 S257:S261">
    <cfRule type="cellIs" dxfId="194" priority="115" operator="lessThan">
      <formula>0</formula>
    </cfRule>
  </conditionalFormatting>
  <conditionalFormatting sqref="S276:S278">
    <cfRule type="cellIs" dxfId="193" priority="114" operator="lessThan">
      <formula>0</formula>
    </cfRule>
  </conditionalFormatting>
  <conditionalFormatting sqref="S308:S314 S316:S320">
    <cfRule type="cellIs" dxfId="192" priority="11" operator="lessThan">
      <formula>0</formula>
    </cfRule>
  </conditionalFormatting>
  <conditionalFormatting sqref="S322:S325">
    <cfRule type="cellIs" dxfId="191" priority="3" operator="lessThan">
      <formula>0</formula>
    </cfRule>
  </conditionalFormatting>
  <conditionalFormatting sqref="V162:W163">
    <cfRule type="cellIs" dxfId="190" priority="48" operator="lessThan">
      <formula>0</formula>
    </cfRule>
  </conditionalFormatting>
  <conditionalFormatting sqref="V171:W173">
    <cfRule type="cellIs" dxfId="189" priority="47" operator="lessThan">
      <formula>0</formula>
    </cfRule>
  </conditionalFormatting>
  <conditionalFormatting sqref="V175:W188">
    <cfRule type="cellIs" dxfId="188" priority="46" operator="lessThan">
      <formula>0</formula>
    </cfRule>
  </conditionalFormatting>
  <conditionalFormatting sqref="V192:W196">
    <cfRule type="cellIs" dxfId="187" priority="45" operator="lessThan">
      <formula>0</formula>
    </cfRule>
  </conditionalFormatting>
  <conditionalFormatting sqref="V221:W223">
    <cfRule type="cellIs" dxfId="186" priority="44" operator="lessThan">
      <formula>0</formula>
    </cfRule>
  </conditionalFormatting>
  <conditionalFormatting sqref="V241:W255 V257:W261">
    <cfRule type="cellIs" dxfId="185" priority="43" operator="lessThan">
      <formula>0</formula>
    </cfRule>
  </conditionalFormatting>
  <conditionalFormatting sqref="V276:W278">
    <cfRule type="cellIs" dxfId="184" priority="42" operator="lessThan">
      <formula>0</formula>
    </cfRule>
  </conditionalFormatting>
  <conditionalFormatting sqref="V308:W314 V316:W320">
    <cfRule type="cellIs" dxfId="183" priority="10" operator="lessThan">
      <formula>0</formula>
    </cfRule>
  </conditionalFormatting>
  <conditionalFormatting sqref="V322:W325">
    <cfRule type="cellIs" dxfId="182" priority="2" operator="lessThan">
      <formula>0</formula>
    </cfRule>
  </conditionalFormatting>
  <conditionalFormatting sqref="Y162:Z163">
    <cfRule type="cellIs" dxfId="181" priority="24" operator="lessThan">
      <formula>0</formula>
    </cfRule>
  </conditionalFormatting>
  <conditionalFormatting sqref="Y171:Z173">
    <cfRule type="cellIs" dxfId="180" priority="23" operator="lessThan">
      <formula>0</formula>
    </cfRule>
  </conditionalFormatting>
  <conditionalFormatting sqref="Y175:Z188">
    <cfRule type="cellIs" dxfId="179" priority="22" operator="lessThan">
      <formula>0</formula>
    </cfRule>
  </conditionalFormatting>
  <conditionalFormatting sqref="Y192:Z196">
    <cfRule type="cellIs" dxfId="178" priority="21" operator="lessThan">
      <formula>0</formula>
    </cfRule>
  </conditionalFormatting>
  <conditionalFormatting sqref="Y221:Z223">
    <cfRule type="cellIs" dxfId="177" priority="20" operator="lessThan">
      <formula>0</formula>
    </cfRule>
  </conditionalFormatting>
  <conditionalFormatting sqref="Y241:Z255 Y257:Z261">
    <cfRule type="cellIs" dxfId="176" priority="19" operator="lessThan">
      <formula>0</formula>
    </cfRule>
  </conditionalFormatting>
  <conditionalFormatting sqref="Y276:Z278">
    <cfRule type="cellIs" dxfId="175" priority="18" operator="lessThan">
      <formula>0</formula>
    </cfRule>
  </conditionalFormatting>
  <conditionalFormatting sqref="Y308:Z314 Y316:Z320">
    <cfRule type="cellIs" dxfId="174" priority="9" operator="lessThan">
      <formula>0</formula>
    </cfRule>
  </conditionalFormatting>
  <conditionalFormatting sqref="Y322:Z325">
    <cfRule type="cellIs" dxfId="173" priority="1" operator="lessThan">
      <formula>0</formula>
    </cfRule>
  </conditionalFormatting>
  <printOptions headings="1"/>
  <pageMargins left="0" right="0" top="0" bottom="0" header="0" footer="0"/>
  <pageSetup paperSize="9"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K61"/>
  <sheetViews>
    <sheetView zoomScale="80" zoomScaleNormal="80" workbookViewId="0">
      <selection activeCell="B20" sqref="B20"/>
    </sheetView>
  </sheetViews>
  <sheetFormatPr defaultRowHeight="15" outlineLevelRow="3" x14ac:dyDescent="0.25"/>
  <cols>
    <col min="1" max="1" width="9" style="605" customWidth="1"/>
    <col min="2" max="2" width="47.88671875" style="606" customWidth="1"/>
    <col min="3" max="9" width="13.109375" style="603" hidden="1" customWidth="1"/>
    <col min="10" max="10" width="13.109375" style="603" customWidth="1"/>
    <col min="11" max="11" width="13.109375" style="603" hidden="1" customWidth="1"/>
    <col min="12" max="12" width="14.88671875" style="507" customWidth="1"/>
    <col min="13" max="13" width="12.6640625" style="601" hidden="1" customWidth="1"/>
    <col min="14" max="23" width="12.6640625" style="602" hidden="1" customWidth="1"/>
    <col min="24" max="24" width="12.6640625" style="607" hidden="1" customWidth="1"/>
    <col min="25" max="25" width="14.6640625" style="608" customWidth="1"/>
    <col min="26" max="26" width="14.6640625" style="508" customWidth="1"/>
    <col min="27" max="27" width="18.33203125" style="508" customWidth="1"/>
    <col min="28" max="28" width="16.6640625" style="603" customWidth="1"/>
    <col min="29" max="34" width="14.6640625" style="603" hidden="1" customWidth="1"/>
    <col min="35" max="35" width="21.88671875" style="603" hidden="1" customWidth="1"/>
    <col min="36" max="36" width="21.109375" style="603" hidden="1" customWidth="1"/>
    <col min="37" max="37" width="168.44140625" style="604" customWidth="1"/>
    <col min="38" max="212" width="8.88671875" style="603"/>
    <col min="213" max="213" width="9.109375" style="603" customWidth="1"/>
    <col min="214" max="214" width="61.33203125" style="603" customWidth="1"/>
    <col min="215" max="229" width="0" style="603" hidden="1" customWidth="1"/>
    <col min="230" max="230" width="14.6640625" style="603" customWidth="1"/>
    <col min="231" max="242" width="12.5546875" style="603" customWidth="1"/>
    <col min="243" max="280" width="0" style="603" hidden="1" customWidth="1"/>
    <col min="281" max="281" width="13.33203125" style="603" customWidth="1"/>
    <col min="282" max="282" width="8.109375" style="603" customWidth="1"/>
    <col min="283" max="283" width="5.33203125" style="603" customWidth="1"/>
    <col min="284" max="289" width="13.33203125" style="603" customWidth="1"/>
    <col min="290" max="468" width="8.88671875" style="603"/>
    <col min="469" max="469" width="9.109375" style="603" customWidth="1"/>
    <col min="470" max="470" width="61.33203125" style="603" customWidth="1"/>
    <col min="471" max="485" width="0" style="603" hidden="1" customWidth="1"/>
    <col min="486" max="486" width="14.6640625" style="603" customWidth="1"/>
    <col min="487" max="498" width="12.5546875" style="603" customWidth="1"/>
    <col min="499" max="536" width="0" style="603" hidden="1" customWidth="1"/>
    <col min="537" max="537" width="13.33203125" style="603" customWidth="1"/>
    <col min="538" max="538" width="8.109375" style="603" customWidth="1"/>
    <col min="539" max="539" width="5.33203125" style="603" customWidth="1"/>
    <col min="540" max="545" width="13.33203125" style="603" customWidth="1"/>
    <col min="546" max="724" width="8.88671875" style="603"/>
    <col min="725" max="725" width="9.109375" style="603" customWidth="1"/>
    <col min="726" max="726" width="61.33203125" style="603" customWidth="1"/>
    <col min="727" max="741" width="0" style="603" hidden="1" customWidth="1"/>
    <col min="742" max="742" width="14.6640625" style="603" customWidth="1"/>
    <col min="743" max="754" width="12.5546875" style="603" customWidth="1"/>
    <col min="755" max="792" width="0" style="603" hidden="1" customWidth="1"/>
    <col min="793" max="793" width="13.33203125" style="603" customWidth="1"/>
    <col min="794" max="794" width="8.109375" style="603" customWidth="1"/>
    <col min="795" max="795" width="5.33203125" style="603" customWidth="1"/>
    <col min="796" max="801" width="13.33203125" style="603" customWidth="1"/>
    <col min="802" max="980" width="8.88671875" style="603"/>
    <col min="981" max="981" width="9.109375" style="603" customWidth="1"/>
    <col min="982" max="982" width="61.33203125" style="603" customWidth="1"/>
    <col min="983" max="997" width="0" style="603" hidden="1" customWidth="1"/>
    <col min="998" max="998" width="14.6640625" style="603" customWidth="1"/>
    <col min="999" max="1010" width="12.5546875" style="603" customWidth="1"/>
    <col min="1011" max="1048" width="0" style="603" hidden="1" customWidth="1"/>
    <col min="1049" max="1049" width="13.33203125" style="603" customWidth="1"/>
    <col min="1050" max="1050" width="8.109375" style="603" customWidth="1"/>
    <col min="1051" max="1051" width="5.33203125" style="603" customWidth="1"/>
    <col min="1052" max="1057" width="13.33203125" style="603" customWidth="1"/>
    <col min="1058" max="1236" width="8.88671875" style="603"/>
    <col min="1237" max="1237" width="9.109375" style="603" customWidth="1"/>
    <col min="1238" max="1238" width="61.33203125" style="603" customWidth="1"/>
    <col min="1239" max="1253" width="0" style="603" hidden="1" customWidth="1"/>
    <col min="1254" max="1254" width="14.6640625" style="603" customWidth="1"/>
    <col min="1255" max="1266" width="12.5546875" style="603" customWidth="1"/>
    <col min="1267" max="1304" width="0" style="603" hidden="1" customWidth="1"/>
    <col min="1305" max="1305" width="13.33203125" style="603" customWidth="1"/>
    <col min="1306" max="1306" width="8.109375" style="603" customWidth="1"/>
    <col min="1307" max="1307" width="5.33203125" style="603" customWidth="1"/>
    <col min="1308" max="1313" width="13.33203125" style="603" customWidth="1"/>
    <col min="1314" max="1492" width="8.88671875" style="603"/>
    <col min="1493" max="1493" width="9.109375" style="603" customWidth="1"/>
    <col min="1494" max="1494" width="61.33203125" style="603" customWidth="1"/>
    <col min="1495" max="1509" width="0" style="603" hidden="1" customWidth="1"/>
    <col min="1510" max="1510" width="14.6640625" style="603" customWidth="1"/>
    <col min="1511" max="1522" width="12.5546875" style="603" customWidth="1"/>
    <col min="1523" max="1560" width="0" style="603" hidden="1" customWidth="1"/>
    <col min="1561" max="1561" width="13.33203125" style="603" customWidth="1"/>
    <col min="1562" max="1562" width="8.109375" style="603" customWidth="1"/>
    <col min="1563" max="1563" width="5.33203125" style="603" customWidth="1"/>
    <col min="1564" max="1569" width="13.33203125" style="603" customWidth="1"/>
    <col min="1570" max="1748" width="8.88671875" style="603"/>
    <col min="1749" max="1749" width="9.109375" style="603" customWidth="1"/>
    <col min="1750" max="1750" width="61.33203125" style="603" customWidth="1"/>
    <col min="1751" max="1765" width="0" style="603" hidden="1" customWidth="1"/>
    <col min="1766" max="1766" width="14.6640625" style="603" customWidth="1"/>
    <col min="1767" max="1778" width="12.5546875" style="603" customWidth="1"/>
    <col min="1779" max="1816" width="0" style="603" hidden="1" customWidth="1"/>
    <col min="1817" max="1817" width="13.33203125" style="603" customWidth="1"/>
    <col min="1818" max="1818" width="8.109375" style="603" customWidth="1"/>
    <col min="1819" max="1819" width="5.33203125" style="603" customWidth="1"/>
    <col min="1820" max="1825" width="13.33203125" style="603" customWidth="1"/>
    <col min="1826" max="2004" width="8.88671875" style="603"/>
    <col min="2005" max="2005" width="9.109375" style="603" customWidth="1"/>
    <col min="2006" max="2006" width="61.33203125" style="603" customWidth="1"/>
    <col min="2007" max="2021" width="0" style="603" hidden="1" customWidth="1"/>
    <col min="2022" max="2022" width="14.6640625" style="603" customWidth="1"/>
    <col min="2023" max="2034" width="12.5546875" style="603" customWidth="1"/>
    <col min="2035" max="2072" width="0" style="603" hidden="1" customWidth="1"/>
    <col min="2073" max="2073" width="13.33203125" style="603" customWidth="1"/>
    <col min="2074" max="2074" width="8.109375" style="603" customWidth="1"/>
    <col min="2075" max="2075" width="5.33203125" style="603" customWidth="1"/>
    <col min="2076" max="2081" width="13.33203125" style="603" customWidth="1"/>
    <col min="2082" max="2260" width="8.88671875" style="603"/>
    <col min="2261" max="2261" width="9.109375" style="603" customWidth="1"/>
    <col min="2262" max="2262" width="61.33203125" style="603" customWidth="1"/>
    <col min="2263" max="2277" width="0" style="603" hidden="1" customWidth="1"/>
    <col min="2278" max="2278" width="14.6640625" style="603" customWidth="1"/>
    <col min="2279" max="2290" width="12.5546875" style="603" customWidth="1"/>
    <col min="2291" max="2328" width="0" style="603" hidden="1" customWidth="1"/>
    <col min="2329" max="2329" width="13.33203125" style="603" customWidth="1"/>
    <col min="2330" max="2330" width="8.109375" style="603" customWidth="1"/>
    <col min="2331" max="2331" width="5.33203125" style="603" customWidth="1"/>
    <col min="2332" max="2337" width="13.33203125" style="603" customWidth="1"/>
    <col min="2338" max="2516" width="8.88671875" style="603"/>
    <col min="2517" max="2517" width="9.109375" style="603" customWidth="1"/>
    <col min="2518" max="2518" width="61.33203125" style="603" customWidth="1"/>
    <col min="2519" max="2533" width="0" style="603" hidden="1" customWidth="1"/>
    <col min="2534" max="2534" width="14.6640625" style="603" customWidth="1"/>
    <col min="2535" max="2546" width="12.5546875" style="603" customWidth="1"/>
    <col min="2547" max="2584" width="0" style="603" hidden="1" customWidth="1"/>
    <col min="2585" max="2585" width="13.33203125" style="603" customWidth="1"/>
    <col min="2586" max="2586" width="8.109375" style="603" customWidth="1"/>
    <col min="2587" max="2587" width="5.33203125" style="603" customWidth="1"/>
    <col min="2588" max="2593" width="13.33203125" style="603" customWidth="1"/>
    <col min="2594" max="2772" width="8.88671875" style="603"/>
    <col min="2773" max="2773" width="9.109375" style="603" customWidth="1"/>
    <col min="2774" max="2774" width="61.33203125" style="603" customWidth="1"/>
    <col min="2775" max="2789" width="0" style="603" hidden="1" customWidth="1"/>
    <col min="2790" max="2790" width="14.6640625" style="603" customWidth="1"/>
    <col min="2791" max="2802" width="12.5546875" style="603" customWidth="1"/>
    <col min="2803" max="2840" width="0" style="603" hidden="1" customWidth="1"/>
    <col min="2841" max="2841" width="13.33203125" style="603" customWidth="1"/>
    <col min="2842" max="2842" width="8.109375" style="603" customWidth="1"/>
    <col min="2843" max="2843" width="5.33203125" style="603" customWidth="1"/>
    <col min="2844" max="2849" width="13.33203125" style="603" customWidth="1"/>
    <col min="2850" max="3028" width="8.88671875" style="603"/>
    <col min="3029" max="3029" width="9.109375" style="603" customWidth="1"/>
    <col min="3030" max="3030" width="61.33203125" style="603" customWidth="1"/>
    <col min="3031" max="3045" width="0" style="603" hidden="1" customWidth="1"/>
    <col min="3046" max="3046" width="14.6640625" style="603" customWidth="1"/>
    <col min="3047" max="3058" width="12.5546875" style="603" customWidth="1"/>
    <col min="3059" max="3096" width="0" style="603" hidden="1" customWidth="1"/>
    <col min="3097" max="3097" width="13.33203125" style="603" customWidth="1"/>
    <col min="3098" max="3098" width="8.109375" style="603" customWidth="1"/>
    <col min="3099" max="3099" width="5.33203125" style="603" customWidth="1"/>
    <col min="3100" max="3105" width="13.33203125" style="603" customWidth="1"/>
    <col min="3106" max="3284" width="8.88671875" style="603"/>
    <col min="3285" max="3285" width="9.109375" style="603" customWidth="1"/>
    <col min="3286" max="3286" width="61.33203125" style="603" customWidth="1"/>
    <col min="3287" max="3301" width="0" style="603" hidden="1" customWidth="1"/>
    <col min="3302" max="3302" width="14.6640625" style="603" customWidth="1"/>
    <col min="3303" max="3314" width="12.5546875" style="603" customWidth="1"/>
    <col min="3315" max="3352" width="0" style="603" hidden="1" customWidth="1"/>
    <col min="3353" max="3353" width="13.33203125" style="603" customWidth="1"/>
    <col min="3354" max="3354" width="8.109375" style="603" customWidth="1"/>
    <col min="3355" max="3355" width="5.33203125" style="603" customWidth="1"/>
    <col min="3356" max="3361" width="13.33203125" style="603" customWidth="1"/>
    <col min="3362" max="3540" width="8.88671875" style="603"/>
    <col min="3541" max="3541" width="9.109375" style="603" customWidth="1"/>
    <col min="3542" max="3542" width="61.33203125" style="603" customWidth="1"/>
    <col min="3543" max="3557" width="0" style="603" hidden="1" customWidth="1"/>
    <col min="3558" max="3558" width="14.6640625" style="603" customWidth="1"/>
    <col min="3559" max="3570" width="12.5546875" style="603" customWidth="1"/>
    <col min="3571" max="3608" width="0" style="603" hidden="1" customWidth="1"/>
    <col min="3609" max="3609" width="13.33203125" style="603" customWidth="1"/>
    <col min="3610" max="3610" width="8.109375" style="603" customWidth="1"/>
    <col min="3611" max="3611" width="5.33203125" style="603" customWidth="1"/>
    <col min="3612" max="3617" width="13.33203125" style="603" customWidth="1"/>
    <col min="3618" max="3796" width="8.88671875" style="603"/>
    <col min="3797" max="3797" width="9.109375" style="603" customWidth="1"/>
    <col min="3798" max="3798" width="61.33203125" style="603" customWidth="1"/>
    <col min="3799" max="3813" width="0" style="603" hidden="1" customWidth="1"/>
    <col min="3814" max="3814" width="14.6640625" style="603" customWidth="1"/>
    <col min="3815" max="3826" width="12.5546875" style="603" customWidth="1"/>
    <col min="3827" max="3864" width="0" style="603" hidden="1" customWidth="1"/>
    <col min="3865" max="3865" width="13.33203125" style="603" customWidth="1"/>
    <col min="3866" max="3866" width="8.109375" style="603" customWidth="1"/>
    <col min="3867" max="3867" width="5.33203125" style="603" customWidth="1"/>
    <col min="3868" max="3873" width="13.33203125" style="603" customWidth="1"/>
    <col min="3874" max="4052" width="8.88671875" style="603"/>
    <col min="4053" max="4053" width="9.109375" style="603" customWidth="1"/>
    <col min="4054" max="4054" width="61.33203125" style="603" customWidth="1"/>
    <col min="4055" max="4069" width="0" style="603" hidden="1" customWidth="1"/>
    <col min="4070" max="4070" width="14.6640625" style="603" customWidth="1"/>
    <col min="4071" max="4082" width="12.5546875" style="603" customWidth="1"/>
    <col min="4083" max="4120" width="0" style="603" hidden="1" customWidth="1"/>
    <col min="4121" max="4121" width="13.33203125" style="603" customWidth="1"/>
    <col min="4122" max="4122" width="8.109375" style="603" customWidth="1"/>
    <col min="4123" max="4123" width="5.33203125" style="603" customWidth="1"/>
    <col min="4124" max="4129" width="13.33203125" style="603" customWidth="1"/>
    <col min="4130" max="4308" width="8.88671875" style="603"/>
    <col min="4309" max="4309" width="9.109375" style="603" customWidth="1"/>
    <col min="4310" max="4310" width="61.33203125" style="603" customWidth="1"/>
    <col min="4311" max="4325" width="0" style="603" hidden="1" customWidth="1"/>
    <col min="4326" max="4326" width="14.6640625" style="603" customWidth="1"/>
    <col min="4327" max="4338" width="12.5546875" style="603" customWidth="1"/>
    <col min="4339" max="4376" width="0" style="603" hidden="1" customWidth="1"/>
    <col min="4377" max="4377" width="13.33203125" style="603" customWidth="1"/>
    <col min="4378" max="4378" width="8.109375" style="603" customWidth="1"/>
    <col min="4379" max="4379" width="5.33203125" style="603" customWidth="1"/>
    <col min="4380" max="4385" width="13.33203125" style="603" customWidth="1"/>
    <col min="4386" max="4564" width="8.88671875" style="603"/>
    <col min="4565" max="4565" width="9.109375" style="603" customWidth="1"/>
    <col min="4566" max="4566" width="61.33203125" style="603" customWidth="1"/>
    <col min="4567" max="4581" width="0" style="603" hidden="1" customWidth="1"/>
    <col min="4582" max="4582" width="14.6640625" style="603" customWidth="1"/>
    <col min="4583" max="4594" width="12.5546875" style="603" customWidth="1"/>
    <col min="4595" max="4632" width="0" style="603" hidden="1" customWidth="1"/>
    <col min="4633" max="4633" width="13.33203125" style="603" customWidth="1"/>
    <col min="4634" max="4634" width="8.109375" style="603" customWidth="1"/>
    <col min="4635" max="4635" width="5.33203125" style="603" customWidth="1"/>
    <col min="4636" max="4641" width="13.33203125" style="603" customWidth="1"/>
    <col min="4642" max="4820" width="8.88671875" style="603"/>
    <col min="4821" max="4821" width="9.109375" style="603" customWidth="1"/>
    <col min="4822" max="4822" width="61.33203125" style="603" customWidth="1"/>
    <col min="4823" max="4837" width="0" style="603" hidden="1" customWidth="1"/>
    <col min="4838" max="4838" width="14.6640625" style="603" customWidth="1"/>
    <col min="4839" max="4850" width="12.5546875" style="603" customWidth="1"/>
    <col min="4851" max="4888" width="0" style="603" hidden="1" customWidth="1"/>
    <col min="4889" max="4889" width="13.33203125" style="603" customWidth="1"/>
    <col min="4890" max="4890" width="8.109375" style="603" customWidth="1"/>
    <col min="4891" max="4891" width="5.33203125" style="603" customWidth="1"/>
    <col min="4892" max="4897" width="13.33203125" style="603" customWidth="1"/>
    <col min="4898" max="5076" width="8.88671875" style="603"/>
    <col min="5077" max="5077" width="9.109375" style="603" customWidth="1"/>
    <col min="5078" max="5078" width="61.33203125" style="603" customWidth="1"/>
    <col min="5079" max="5093" width="0" style="603" hidden="1" customWidth="1"/>
    <col min="5094" max="5094" width="14.6640625" style="603" customWidth="1"/>
    <col min="5095" max="5106" width="12.5546875" style="603" customWidth="1"/>
    <col min="5107" max="5144" width="0" style="603" hidden="1" customWidth="1"/>
    <col min="5145" max="5145" width="13.33203125" style="603" customWidth="1"/>
    <col min="5146" max="5146" width="8.109375" style="603" customWidth="1"/>
    <col min="5147" max="5147" width="5.33203125" style="603" customWidth="1"/>
    <col min="5148" max="5153" width="13.33203125" style="603" customWidth="1"/>
    <col min="5154" max="5332" width="8.88671875" style="603"/>
    <col min="5333" max="5333" width="9.109375" style="603" customWidth="1"/>
    <col min="5334" max="5334" width="61.33203125" style="603" customWidth="1"/>
    <col min="5335" max="5349" width="0" style="603" hidden="1" customWidth="1"/>
    <col min="5350" max="5350" width="14.6640625" style="603" customWidth="1"/>
    <col min="5351" max="5362" width="12.5546875" style="603" customWidth="1"/>
    <col min="5363" max="5400" width="0" style="603" hidden="1" customWidth="1"/>
    <col min="5401" max="5401" width="13.33203125" style="603" customWidth="1"/>
    <col min="5402" max="5402" width="8.109375" style="603" customWidth="1"/>
    <col min="5403" max="5403" width="5.33203125" style="603" customWidth="1"/>
    <col min="5404" max="5409" width="13.33203125" style="603" customWidth="1"/>
    <col min="5410" max="5588" width="8.88671875" style="603"/>
    <col min="5589" max="5589" width="9.109375" style="603" customWidth="1"/>
    <col min="5590" max="5590" width="61.33203125" style="603" customWidth="1"/>
    <col min="5591" max="5605" width="0" style="603" hidden="1" customWidth="1"/>
    <col min="5606" max="5606" width="14.6640625" style="603" customWidth="1"/>
    <col min="5607" max="5618" width="12.5546875" style="603" customWidth="1"/>
    <col min="5619" max="5656" width="0" style="603" hidden="1" customWidth="1"/>
    <col min="5657" max="5657" width="13.33203125" style="603" customWidth="1"/>
    <col min="5658" max="5658" width="8.109375" style="603" customWidth="1"/>
    <col min="5659" max="5659" width="5.33203125" style="603" customWidth="1"/>
    <col min="5660" max="5665" width="13.33203125" style="603" customWidth="1"/>
    <col min="5666" max="5844" width="8.88671875" style="603"/>
    <col min="5845" max="5845" width="9.109375" style="603" customWidth="1"/>
    <col min="5846" max="5846" width="61.33203125" style="603" customWidth="1"/>
    <col min="5847" max="5861" width="0" style="603" hidden="1" customWidth="1"/>
    <col min="5862" max="5862" width="14.6640625" style="603" customWidth="1"/>
    <col min="5863" max="5874" width="12.5546875" style="603" customWidth="1"/>
    <col min="5875" max="5912" width="0" style="603" hidden="1" customWidth="1"/>
    <col min="5913" max="5913" width="13.33203125" style="603" customWidth="1"/>
    <col min="5914" max="5914" width="8.109375" style="603" customWidth="1"/>
    <col min="5915" max="5915" width="5.33203125" style="603" customWidth="1"/>
    <col min="5916" max="5921" width="13.33203125" style="603" customWidth="1"/>
    <col min="5922" max="6100" width="8.88671875" style="603"/>
    <col min="6101" max="6101" width="9.109375" style="603" customWidth="1"/>
    <col min="6102" max="6102" width="61.33203125" style="603" customWidth="1"/>
    <col min="6103" max="6117" width="0" style="603" hidden="1" customWidth="1"/>
    <col min="6118" max="6118" width="14.6640625" style="603" customWidth="1"/>
    <col min="6119" max="6130" width="12.5546875" style="603" customWidth="1"/>
    <col min="6131" max="6168" width="0" style="603" hidden="1" customWidth="1"/>
    <col min="6169" max="6169" width="13.33203125" style="603" customWidth="1"/>
    <col min="6170" max="6170" width="8.109375" style="603" customWidth="1"/>
    <col min="6171" max="6171" width="5.33203125" style="603" customWidth="1"/>
    <col min="6172" max="6177" width="13.33203125" style="603" customWidth="1"/>
    <col min="6178" max="6356" width="8.88671875" style="603"/>
    <col min="6357" max="6357" width="9.109375" style="603" customWidth="1"/>
    <col min="6358" max="6358" width="61.33203125" style="603" customWidth="1"/>
    <col min="6359" max="6373" width="0" style="603" hidden="1" customWidth="1"/>
    <col min="6374" max="6374" width="14.6640625" style="603" customWidth="1"/>
    <col min="6375" max="6386" width="12.5546875" style="603" customWidth="1"/>
    <col min="6387" max="6424" width="0" style="603" hidden="1" customWidth="1"/>
    <col min="6425" max="6425" width="13.33203125" style="603" customWidth="1"/>
    <col min="6426" max="6426" width="8.109375" style="603" customWidth="1"/>
    <col min="6427" max="6427" width="5.33203125" style="603" customWidth="1"/>
    <col min="6428" max="6433" width="13.33203125" style="603" customWidth="1"/>
    <col min="6434" max="6612" width="8.88671875" style="603"/>
    <col min="6613" max="6613" width="9.109375" style="603" customWidth="1"/>
    <col min="6614" max="6614" width="61.33203125" style="603" customWidth="1"/>
    <col min="6615" max="6629" width="0" style="603" hidden="1" customWidth="1"/>
    <col min="6630" max="6630" width="14.6640625" style="603" customWidth="1"/>
    <col min="6631" max="6642" width="12.5546875" style="603" customWidth="1"/>
    <col min="6643" max="6680" width="0" style="603" hidden="1" customWidth="1"/>
    <col min="6681" max="6681" width="13.33203125" style="603" customWidth="1"/>
    <col min="6682" max="6682" width="8.109375" style="603" customWidth="1"/>
    <col min="6683" max="6683" width="5.33203125" style="603" customWidth="1"/>
    <col min="6684" max="6689" width="13.33203125" style="603" customWidth="1"/>
    <col min="6690" max="6868" width="8.88671875" style="603"/>
    <col min="6869" max="6869" width="9.109375" style="603" customWidth="1"/>
    <col min="6870" max="6870" width="61.33203125" style="603" customWidth="1"/>
    <col min="6871" max="6885" width="0" style="603" hidden="1" customWidth="1"/>
    <col min="6886" max="6886" width="14.6640625" style="603" customWidth="1"/>
    <col min="6887" max="6898" width="12.5546875" style="603" customWidth="1"/>
    <col min="6899" max="6936" width="0" style="603" hidden="1" customWidth="1"/>
    <col min="6937" max="6937" width="13.33203125" style="603" customWidth="1"/>
    <col min="6938" max="6938" width="8.109375" style="603" customWidth="1"/>
    <col min="6939" max="6939" width="5.33203125" style="603" customWidth="1"/>
    <col min="6940" max="6945" width="13.33203125" style="603" customWidth="1"/>
    <col min="6946" max="7124" width="8.88671875" style="603"/>
    <col min="7125" max="7125" width="9.109375" style="603" customWidth="1"/>
    <col min="7126" max="7126" width="61.33203125" style="603" customWidth="1"/>
    <col min="7127" max="7141" width="0" style="603" hidden="1" customWidth="1"/>
    <col min="7142" max="7142" width="14.6640625" style="603" customWidth="1"/>
    <col min="7143" max="7154" width="12.5546875" style="603" customWidth="1"/>
    <col min="7155" max="7192" width="0" style="603" hidden="1" customWidth="1"/>
    <col min="7193" max="7193" width="13.33203125" style="603" customWidth="1"/>
    <col min="7194" max="7194" width="8.109375" style="603" customWidth="1"/>
    <col min="7195" max="7195" width="5.33203125" style="603" customWidth="1"/>
    <col min="7196" max="7201" width="13.33203125" style="603" customWidth="1"/>
    <col min="7202" max="7380" width="8.88671875" style="603"/>
    <col min="7381" max="7381" width="9.109375" style="603" customWidth="1"/>
    <col min="7382" max="7382" width="61.33203125" style="603" customWidth="1"/>
    <col min="7383" max="7397" width="0" style="603" hidden="1" customWidth="1"/>
    <col min="7398" max="7398" width="14.6640625" style="603" customWidth="1"/>
    <col min="7399" max="7410" width="12.5546875" style="603" customWidth="1"/>
    <col min="7411" max="7448" width="0" style="603" hidden="1" customWidth="1"/>
    <col min="7449" max="7449" width="13.33203125" style="603" customWidth="1"/>
    <col min="7450" max="7450" width="8.109375" style="603" customWidth="1"/>
    <col min="7451" max="7451" width="5.33203125" style="603" customWidth="1"/>
    <col min="7452" max="7457" width="13.33203125" style="603" customWidth="1"/>
    <col min="7458" max="7636" width="8.88671875" style="603"/>
    <col min="7637" max="7637" width="9.109375" style="603" customWidth="1"/>
    <col min="7638" max="7638" width="61.33203125" style="603" customWidth="1"/>
    <col min="7639" max="7653" width="0" style="603" hidden="1" customWidth="1"/>
    <col min="7654" max="7654" width="14.6640625" style="603" customWidth="1"/>
    <col min="7655" max="7666" width="12.5546875" style="603" customWidth="1"/>
    <col min="7667" max="7704" width="0" style="603" hidden="1" customWidth="1"/>
    <col min="7705" max="7705" width="13.33203125" style="603" customWidth="1"/>
    <col min="7706" max="7706" width="8.109375" style="603" customWidth="1"/>
    <col min="7707" max="7707" width="5.33203125" style="603" customWidth="1"/>
    <col min="7708" max="7713" width="13.33203125" style="603" customWidth="1"/>
    <col min="7714" max="7892" width="8.88671875" style="603"/>
    <col min="7893" max="7893" width="9.109375" style="603" customWidth="1"/>
    <col min="7894" max="7894" width="61.33203125" style="603" customWidth="1"/>
    <col min="7895" max="7909" width="0" style="603" hidden="1" customWidth="1"/>
    <col min="7910" max="7910" width="14.6640625" style="603" customWidth="1"/>
    <col min="7911" max="7922" width="12.5546875" style="603" customWidth="1"/>
    <col min="7923" max="7960" width="0" style="603" hidden="1" customWidth="1"/>
    <col min="7961" max="7961" width="13.33203125" style="603" customWidth="1"/>
    <col min="7962" max="7962" width="8.109375" style="603" customWidth="1"/>
    <col min="7963" max="7963" width="5.33203125" style="603" customWidth="1"/>
    <col min="7964" max="7969" width="13.33203125" style="603" customWidth="1"/>
    <col min="7970" max="8148" width="8.88671875" style="603"/>
    <col min="8149" max="8149" width="9.109375" style="603" customWidth="1"/>
    <col min="8150" max="8150" width="61.33203125" style="603" customWidth="1"/>
    <col min="8151" max="8165" width="0" style="603" hidden="1" customWidth="1"/>
    <col min="8166" max="8166" width="14.6640625" style="603" customWidth="1"/>
    <col min="8167" max="8178" width="12.5546875" style="603" customWidth="1"/>
    <col min="8179" max="8216" width="0" style="603" hidden="1" customWidth="1"/>
    <col min="8217" max="8217" width="13.33203125" style="603" customWidth="1"/>
    <col min="8218" max="8218" width="8.109375" style="603" customWidth="1"/>
    <col min="8219" max="8219" width="5.33203125" style="603" customWidth="1"/>
    <col min="8220" max="8225" width="13.33203125" style="603" customWidth="1"/>
    <col min="8226" max="8404" width="8.88671875" style="603"/>
    <col min="8405" max="8405" width="9.109375" style="603" customWidth="1"/>
    <col min="8406" max="8406" width="61.33203125" style="603" customWidth="1"/>
    <col min="8407" max="8421" width="0" style="603" hidden="1" customWidth="1"/>
    <col min="8422" max="8422" width="14.6640625" style="603" customWidth="1"/>
    <col min="8423" max="8434" width="12.5546875" style="603" customWidth="1"/>
    <col min="8435" max="8472" width="0" style="603" hidden="1" customWidth="1"/>
    <col min="8473" max="8473" width="13.33203125" style="603" customWidth="1"/>
    <col min="8474" max="8474" width="8.109375" style="603" customWidth="1"/>
    <col min="8475" max="8475" width="5.33203125" style="603" customWidth="1"/>
    <col min="8476" max="8481" width="13.33203125" style="603" customWidth="1"/>
    <col min="8482" max="8660" width="8.88671875" style="603"/>
    <col min="8661" max="8661" width="9.109375" style="603" customWidth="1"/>
    <col min="8662" max="8662" width="61.33203125" style="603" customWidth="1"/>
    <col min="8663" max="8677" width="0" style="603" hidden="1" customWidth="1"/>
    <col min="8678" max="8678" width="14.6640625" style="603" customWidth="1"/>
    <col min="8679" max="8690" width="12.5546875" style="603" customWidth="1"/>
    <col min="8691" max="8728" width="0" style="603" hidden="1" customWidth="1"/>
    <col min="8729" max="8729" width="13.33203125" style="603" customWidth="1"/>
    <col min="8730" max="8730" width="8.109375" style="603" customWidth="1"/>
    <col min="8731" max="8731" width="5.33203125" style="603" customWidth="1"/>
    <col min="8732" max="8737" width="13.33203125" style="603" customWidth="1"/>
    <col min="8738" max="8916" width="8.88671875" style="603"/>
    <col min="8917" max="8917" width="9.109375" style="603" customWidth="1"/>
    <col min="8918" max="8918" width="61.33203125" style="603" customWidth="1"/>
    <col min="8919" max="8933" width="0" style="603" hidden="1" customWidth="1"/>
    <col min="8934" max="8934" width="14.6640625" style="603" customWidth="1"/>
    <col min="8935" max="8946" width="12.5546875" style="603" customWidth="1"/>
    <col min="8947" max="8984" width="0" style="603" hidden="1" customWidth="1"/>
    <col min="8985" max="8985" width="13.33203125" style="603" customWidth="1"/>
    <col min="8986" max="8986" width="8.109375" style="603" customWidth="1"/>
    <col min="8987" max="8987" width="5.33203125" style="603" customWidth="1"/>
    <col min="8988" max="8993" width="13.33203125" style="603" customWidth="1"/>
    <col min="8994" max="9172" width="8.88671875" style="603"/>
    <col min="9173" max="9173" width="9.109375" style="603" customWidth="1"/>
    <col min="9174" max="9174" width="61.33203125" style="603" customWidth="1"/>
    <col min="9175" max="9189" width="0" style="603" hidden="1" customWidth="1"/>
    <col min="9190" max="9190" width="14.6640625" style="603" customWidth="1"/>
    <col min="9191" max="9202" width="12.5546875" style="603" customWidth="1"/>
    <col min="9203" max="9240" width="0" style="603" hidden="1" customWidth="1"/>
    <col min="9241" max="9241" width="13.33203125" style="603" customWidth="1"/>
    <col min="9242" max="9242" width="8.109375" style="603" customWidth="1"/>
    <col min="9243" max="9243" width="5.33203125" style="603" customWidth="1"/>
    <col min="9244" max="9249" width="13.33203125" style="603" customWidth="1"/>
    <col min="9250" max="9428" width="8.88671875" style="603"/>
    <col min="9429" max="9429" width="9.109375" style="603" customWidth="1"/>
    <col min="9430" max="9430" width="61.33203125" style="603" customWidth="1"/>
    <col min="9431" max="9445" width="0" style="603" hidden="1" customWidth="1"/>
    <col min="9446" max="9446" width="14.6640625" style="603" customWidth="1"/>
    <col min="9447" max="9458" width="12.5546875" style="603" customWidth="1"/>
    <col min="9459" max="9496" width="0" style="603" hidden="1" customWidth="1"/>
    <col min="9497" max="9497" width="13.33203125" style="603" customWidth="1"/>
    <col min="9498" max="9498" width="8.109375" style="603" customWidth="1"/>
    <col min="9499" max="9499" width="5.33203125" style="603" customWidth="1"/>
    <col min="9500" max="9505" width="13.33203125" style="603" customWidth="1"/>
    <col min="9506" max="9684" width="8.88671875" style="603"/>
    <col min="9685" max="9685" width="9.109375" style="603" customWidth="1"/>
    <col min="9686" max="9686" width="61.33203125" style="603" customWidth="1"/>
    <col min="9687" max="9701" width="0" style="603" hidden="1" customWidth="1"/>
    <col min="9702" max="9702" width="14.6640625" style="603" customWidth="1"/>
    <col min="9703" max="9714" width="12.5546875" style="603" customWidth="1"/>
    <col min="9715" max="9752" width="0" style="603" hidden="1" customWidth="1"/>
    <col min="9753" max="9753" width="13.33203125" style="603" customWidth="1"/>
    <col min="9754" max="9754" width="8.109375" style="603" customWidth="1"/>
    <col min="9755" max="9755" width="5.33203125" style="603" customWidth="1"/>
    <col min="9756" max="9761" width="13.33203125" style="603" customWidth="1"/>
    <col min="9762" max="9940" width="8.88671875" style="603"/>
    <col min="9941" max="9941" width="9.109375" style="603" customWidth="1"/>
    <col min="9942" max="9942" width="61.33203125" style="603" customWidth="1"/>
    <col min="9943" max="9957" width="0" style="603" hidden="1" customWidth="1"/>
    <col min="9958" max="9958" width="14.6640625" style="603" customWidth="1"/>
    <col min="9959" max="9970" width="12.5546875" style="603" customWidth="1"/>
    <col min="9971" max="10008" width="0" style="603" hidden="1" customWidth="1"/>
    <col min="10009" max="10009" width="13.33203125" style="603" customWidth="1"/>
    <col min="10010" max="10010" width="8.109375" style="603" customWidth="1"/>
    <col min="10011" max="10011" width="5.33203125" style="603" customWidth="1"/>
    <col min="10012" max="10017" width="13.33203125" style="603" customWidth="1"/>
    <col min="10018" max="10196" width="8.88671875" style="603"/>
    <col min="10197" max="10197" width="9.109375" style="603" customWidth="1"/>
    <col min="10198" max="10198" width="61.33203125" style="603" customWidth="1"/>
    <col min="10199" max="10213" width="0" style="603" hidden="1" customWidth="1"/>
    <col min="10214" max="10214" width="14.6640625" style="603" customWidth="1"/>
    <col min="10215" max="10226" width="12.5546875" style="603" customWidth="1"/>
    <col min="10227" max="10264" width="0" style="603" hidden="1" customWidth="1"/>
    <col min="10265" max="10265" width="13.33203125" style="603" customWidth="1"/>
    <col min="10266" max="10266" width="8.109375" style="603" customWidth="1"/>
    <col min="10267" max="10267" width="5.33203125" style="603" customWidth="1"/>
    <col min="10268" max="10273" width="13.33203125" style="603" customWidth="1"/>
    <col min="10274" max="10452" width="8.88671875" style="603"/>
    <col min="10453" max="10453" width="9.109375" style="603" customWidth="1"/>
    <col min="10454" max="10454" width="61.33203125" style="603" customWidth="1"/>
    <col min="10455" max="10469" width="0" style="603" hidden="1" customWidth="1"/>
    <col min="10470" max="10470" width="14.6640625" style="603" customWidth="1"/>
    <col min="10471" max="10482" width="12.5546875" style="603" customWidth="1"/>
    <col min="10483" max="10520" width="0" style="603" hidden="1" customWidth="1"/>
    <col min="10521" max="10521" width="13.33203125" style="603" customWidth="1"/>
    <col min="10522" max="10522" width="8.109375" style="603" customWidth="1"/>
    <col min="10523" max="10523" width="5.33203125" style="603" customWidth="1"/>
    <col min="10524" max="10529" width="13.33203125" style="603" customWidth="1"/>
    <col min="10530" max="10708" width="8.88671875" style="603"/>
    <col min="10709" max="10709" width="9.109375" style="603" customWidth="1"/>
    <col min="10710" max="10710" width="61.33203125" style="603" customWidth="1"/>
    <col min="10711" max="10725" width="0" style="603" hidden="1" customWidth="1"/>
    <col min="10726" max="10726" width="14.6640625" style="603" customWidth="1"/>
    <col min="10727" max="10738" width="12.5546875" style="603" customWidth="1"/>
    <col min="10739" max="10776" width="0" style="603" hidden="1" customWidth="1"/>
    <col min="10777" max="10777" width="13.33203125" style="603" customWidth="1"/>
    <col min="10778" max="10778" width="8.109375" style="603" customWidth="1"/>
    <col min="10779" max="10779" width="5.33203125" style="603" customWidth="1"/>
    <col min="10780" max="10785" width="13.33203125" style="603" customWidth="1"/>
    <col min="10786" max="10964" width="8.88671875" style="603"/>
    <col min="10965" max="10965" width="9.109375" style="603" customWidth="1"/>
    <col min="10966" max="10966" width="61.33203125" style="603" customWidth="1"/>
    <col min="10967" max="10981" width="0" style="603" hidden="1" customWidth="1"/>
    <col min="10982" max="10982" width="14.6640625" style="603" customWidth="1"/>
    <col min="10983" max="10994" width="12.5546875" style="603" customWidth="1"/>
    <col min="10995" max="11032" width="0" style="603" hidden="1" customWidth="1"/>
    <col min="11033" max="11033" width="13.33203125" style="603" customWidth="1"/>
    <col min="11034" max="11034" width="8.109375" style="603" customWidth="1"/>
    <col min="11035" max="11035" width="5.33203125" style="603" customWidth="1"/>
    <col min="11036" max="11041" width="13.33203125" style="603" customWidth="1"/>
    <col min="11042" max="11220" width="8.88671875" style="603"/>
    <col min="11221" max="11221" width="9.109375" style="603" customWidth="1"/>
    <col min="11222" max="11222" width="61.33203125" style="603" customWidth="1"/>
    <col min="11223" max="11237" width="0" style="603" hidden="1" customWidth="1"/>
    <col min="11238" max="11238" width="14.6640625" style="603" customWidth="1"/>
    <col min="11239" max="11250" width="12.5546875" style="603" customWidth="1"/>
    <col min="11251" max="11288" width="0" style="603" hidden="1" customWidth="1"/>
    <col min="11289" max="11289" width="13.33203125" style="603" customWidth="1"/>
    <col min="11290" max="11290" width="8.109375" style="603" customWidth="1"/>
    <col min="11291" max="11291" width="5.33203125" style="603" customWidth="1"/>
    <col min="11292" max="11297" width="13.33203125" style="603" customWidth="1"/>
    <col min="11298" max="11476" width="8.88671875" style="603"/>
    <col min="11477" max="11477" width="9.109375" style="603" customWidth="1"/>
    <col min="11478" max="11478" width="61.33203125" style="603" customWidth="1"/>
    <col min="11479" max="11493" width="0" style="603" hidden="1" customWidth="1"/>
    <col min="11494" max="11494" width="14.6640625" style="603" customWidth="1"/>
    <col min="11495" max="11506" width="12.5546875" style="603" customWidth="1"/>
    <col min="11507" max="11544" width="0" style="603" hidden="1" customWidth="1"/>
    <col min="11545" max="11545" width="13.33203125" style="603" customWidth="1"/>
    <col min="11546" max="11546" width="8.109375" style="603" customWidth="1"/>
    <col min="11547" max="11547" width="5.33203125" style="603" customWidth="1"/>
    <col min="11548" max="11553" width="13.33203125" style="603" customWidth="1"/>
    <col min="11554" max="11732" width="8.88671875" style="603"/>
    <col min="11733" max="11733" width="9.109375" style="603" customWidth="1"/>
    <col min="11734" max="11734" width="61.33203125" style="603" customWidth="1"/>
    <col min="11735" max="11749" width="0" style="603" hidden="1" customWidth="1"/>
    <col min="11750" max="11750" width="14.6640625" style="603" customWidth="1"/>
    <col min="11751" max="11762" width="12.5546875" style="603" customWidth="1"/>
    <col min="11763" max="11800" width="0" style="603" hidden="1" customWidth="1"/>
    <col min="11801" max="11801" width="13.33203125" style="603" customWidth="1"/>
    <col min="11802" max="11802" width="8.109375" style="603" customWidth="1"/>
    <col min="11803" max="11803" width="5.33203125" style="603" customWidth="1"/>
    <col min="11804" max="11809" width="13.33203125" style="603" customWidth="1"/>
    <col min="11810" max="11988" width="8.88671875" style="603"/>
    <col min="11989" max="11989" width="9.109375" style="603" customWidth="1"/>
    <col min="11990" max="11990" width="61.33203125" style="603" customWidth="1"/>
    <col min="11991" max="12005" width="0" style="603" hidden="1" customWidth="1"/>
    <col min="12006" max="12006" width="14.6640625" style="603" customWidth="1"/>
    <col min="12007" max="12018" width="12.5546875" style="603" customWidth="1"/>
    <col min="12019" max="12056" width="0" style="603" hidden="1" customWidth="1"/>
    <col min="12057" max="12057" width="13.33203125" style="603" customWidth="1"/>
    <col min="12058" max="12058" width="8.109375" style="603" customWidth="1"/>
    <col min="12059" max="12059" width="5.33203125" style="603" customWidth="1"/>
    <col min="12060" max="12065" width="13.33203125" style="603" customWidth="1"/>
    <col min="12066" max="12244" width="8.88671875" style="603"/>
    <col min="12245" max="12245" width="9.109375" style="603" customWidth="1"/>
    <col min="12246" max="12246" width="61.33203125" style="603" customWidth="1"/>
    <col min="12247" max="12261" width="0" style="603" hidden="1" customWidth="1"/>
    <col min="12262" max="12262" width="14.6640625" style="603" customWidth="1"/>
    <col min="12263" max="12274" width="12.5546875" style="603" customWidth="1"/>
    <col min="12275" max="12312" width="0" style="603" hidden="1" customWidth="1"/>
    <col min="12313" max="12313" width="13.33203125" style="603" customWidth="1"/>
    <col min="12314" max="12314" width="8.109375" style="603" customWidth="1"/>
    <col min="12315" max="12315" width="5.33203125" style="603" customWidth="1"/>
    <col min="12316" max="12321" width="13.33203125" style="603" customWidth="1"/>
    <col min="12322" max="12500" width="8.88671875" style="603"/>
    <col min="12501" max="12501" width="9.109375" style="603" customWidth="1"/>
    <col min="12502" max="12502" width="61.33203125" style="603" customWidth="1"/>
    <col min="12503" max="12517" width="0" style="603" hidden="1" customWidth="1"/>
    <col min="12518" max="12518" width="14.6640625" style="603" customWidth="1"/>
    <col min="12519" max="12530" width="12.5546875" style="603" customWidth="1"/>
    <col min="12531" max="12568" width="0" style="603" hidden="1" customWidth="1"/>
    <col min="12569" max="12569" width="13.33203125" style="603" customWidth="1"/>
    <col min="12570" max="12570" width="8.109375" style="603" customWidth="1"/>
    <col min="12571" max="12571" width="5.33203125" style="603" customWidth="1"/>
    <col min="12572" max="12577" width="13.33203125" style="603" customWidth="1"/>
    <col min="12578" max="12756" width="8.88671875" style="603"/>
    <col min="12757" max="12757" width="9.109375" style="603" customWidth="1"/>
    <col min="12758" max="12758" width="61.33203125" style="603" customWidth="1"/>
    <col min="12759" max="12773" width="0" style="603" hidden="1" customWidth="1"/>
    <col min="12774" max="12774" width="14.6640625" style="603" customWidth="1"/>
    <col min="12775" max="12786" width="12.5546875" style="603" customWidth="1"/>
    <col min="12787" max="12824" width="0" style="603" hidden="1" customWidth="1"/>
    <col min="12825" max="12825" width="13.33203125" style="603" customWidth="1"/>
    <col min="12826" max="12826" width="8.109375" style="603" customWidth="1"/>
    <col min="12827" max="12827" width="5.33203125" style="603" customWidth="1"/>
    <col min="12828" max="12833" width="13.33203125" style="603" customWidth="1"/>
    <col min="12834" max="13012" width="8.88671875" style="603"/>
    <col min="13013" max="13013" width="9.109375" style="603" customWidth="1"/>
    <col min="13014" max="13014" width="61.33203125" style="603" customWidth="1"/>
    <col min="13015" max="13029" width="0" style="603" hidden="1" customWidth="1"/>
    <col min="13030" max="13030" width="14.6640625" style="603" customWidth="1"/>
    <col min="13031" max="13042" width="12.5546875" style="603" customWidth="1"/>
    <col min="13043" max="13080" width="0" style="603" hidden="1" customWidth="1"/>
    <col min="13081" max="13081" width="13.33203125" style="603" customWidth="1"/>
    <col min="13082" max="13082" width="8.109375" style="603" customWidth="1"/>
    <col min="13083" max="13083" width="5.33203125" style="603" customWidth="1"/>
    <col min="13084" max="13089" width="13.33203125" style="603" customWidth="1"/>
    <col min="13090" max="13268" width="8.88671875" style="603"/>
    <col min="13269" max="13269" width="9.109375" style="603" customWidth="1"/>
    <col min="13270" max="13270" width="61.33203125" style="603" customWidth="1"/>
    <col min="13271" max="13285" width="0" style="603" hidden="1" customWidth="1"/>
    <col min="13286" max="13286" width="14.6640625" style="603" customWidth="1"/>
    <col min="13287" max="13298" width="12.5546875" style="603" customWidth="1"/>
    <col min="13299" max="13336" width="0" style="603" hidden="1" customWidth="1"/>
    <col min="13337" max="13337" width="13.33203125" style="603" customWidth="1"/>
    <col min="13338" max="13338" width="8.109375" style="603" customWidth="1"/>
    <col min="13339" max="13339" width="5.33203125" style="603" customWidth="1"/>
    <col min="13340" max="13345" width="13.33203125" style="603" customWidth="1"/>
    <col min="13346" max="13524" width="8.88671875" style="603"/>
    <col min="13525" max="13525" width="9.109375" style="603" customWidth="1"/>
    <col min="13526" max="13526" width="61.33203125" style="603" customWidth="1"/>
    <col min="13527" max="13541" width="0" style="603" hidden="1" customWidth="1"/>
    <col min="13542" max="13542" width="14.6640625" style="603" customWidth="1"/>
    <col min="13543" max="13554" width="12.5546875" style="603" customWidth="1"/>
    <col min="13555" max="13592" width="0" style="603" hidden="1" customWidth="1"/>
    <col min="13593" max="13593" width="13.33203125" style="603" customWidth="1"/>
    <col min="13594" max="13594" width="8.109375" style="603" customWidth="1"/>
    <col min="13595" max="13595" width="5.33203125" style="603" customWidth="1"/>
    <col min="13596" max="13601" width="13.33203125" style="603" customWidth="1"/>
    <col min="13602" max="13780" width="8.88671875" style="603"/>
    <col min="13781" max="13781" width="9.109375" style="603" customWidth="1"/>
    <col min="13782" max="13782" width="61.33203125" style="603" customWidth="1"/>
    <col min="13783" max="13797" width="0" style="603" hidden="1" customWidth="1"/>
    <col min="13798" max="13798" width="14.6640625" style="603" customWidth="1"/>
    <col min="13799" max="13810" width="12.5546875" style="603" customWidth="1"/>
    <col min="13811" max="13848" width="0" style="603" hidden="1" customWidth="1"/>
    <col min="13849" max="13849" width="13.33203125" style="603" customWidth="1"/>
    <col min="13850" max="13850" width="8.109375" style="603" customWidth="1"/>
    <col min="13851" max="13851" width="5.33203125" style="603" customWidth="1"/>
    <col min="13852" max="13857" width="13.33203125" style="603" customWidth="1"/>
    <col min="13858" max="14036" width="8.88671875" style="603"/>
    <col min="14037" max="14037" width="9.109375" style="603" customWidth="1"/>
    <col min="14038" max="14038" width="61.33203125" style="603" customWidth="1"/>
    <col min="14039" max="14053" width="0" style="603" hidden="1" customWidth="1"/>
    <col min="14054" max="14054" width="14.6640625" style="603" customWidth="1"/>
    <col min="14055" max="14066" width="12.5546875" style="603" customWidth="1"/>
    <col min="14067" max="14104" width="0" style="603" hidden="1" customWidth="1"/>
    <col min="14105" max="14105" width="13.33203125" style="603" customWidth="1"/>
    <col min="14106" max="14106" width="8.109375" style="603" customWidth="1"/>
    <col min="14107" max="14107" width="5.33203125" style="603" customWidth="1"/>
    <col min="14108" max="14113" width="13.33203125" style="603" customWidth="1"/>
    <col min="14114" max="14292" width="8.88671875" style="603"/>
    <col min="14293" max="14293" width="9.109375" style="603" customWidth="1"/>
    <col min="14294" max="14294" width="61.33203125" style="603" customWidth="1"/>
    <col min="14295" max="14309" width="0" style="603" hidden="1" customWidth="1"/>
    <col min="14310" max="14310" width="14.6640625" style="603" customWidth="1"/>
    <col min="14311" max="14322" width="12.5546875" style="603" customWidth="1"/>
    <col min="14323" max="14360" width="0" style="603" hidden="1" customWidth="1"/>
    <col min="14361" max="14361" width="13.33203125" style="603" customWidth="1"/>
    <col min="14362" max="14362" width="8.109375" style="603" customWidth="1"/>
    <col min="14363" max="14363" width="5.33203125" style="603" customWidth="1"/>
    <col min="14364" max="14369" width="13.33203125" style="603" customWidth="1"/>
    <col min="14370" max="14548" width="8.88671875" style="603"/>
    <col min="14549" max="14549" width="9.109375" style="603" customWidth="1"/>
    <col min="14550" max="14550" width="61.33203125" style="603" customWidth="1"/>
    <col min="14551" max="14565" width="0" style="603" hidden="1" customWidth="1"/>
    <col min="14566" max="14566" width="14.6640625" style="603" customWidth="1"/>
    <col min="14567" max="14578" width="12.5546875" style="603" customWidth="1"/>
    <col min="14579" max="14616" width="0" style="603" hidden="1" customWidth="1"/>
    <col min="14617" max="14617" width="13.33203125" style="603" customWidth="1"/>
    <col min="14618" max="14618" width="8.109375" style="603" customWidth="1"/>
    <col min="14619" max="14619" width="5.33203125" style="603" customWidth="1"/>
    <col min="14620" max="14625" width="13.33203125" style="603" customWidth="1"/>
    <col min="14626" max="14804" width="8.88671875" style="603"/>
    <col min="14805" max="14805" width="9.109375" style="603" customWidth="1"/>
    <col min="14806" max="14806" width="61.33203125" style="603" customWidth="1"/>
    <col min="14807" max="14821" width="0" style="603" hidden="1" customWidth="1"/>
    <col min="14822" max="14822" width="14.6640625" style="603" customWidth="1"/>
    <col min="14823" max="14834" width="12.5546875" style="603" customWidth="1"/>
    <col min="14835" max="14872" width="0" style="603" hidden="1" customWidth="1"/>
    <col min="14873" max="14873" width="13.33203125" style="603" customWidth="1"/>
    <col min="14874" max="14874" width="8.109375" style="603" customWidth="1"/>
    <col min="14875" max="14875" width="5.33203125" style="603" customWidth="1"/>
    <col min="14876" max="14881" width="13.33203125" style="603" customWidth="1"/>
    <col min="14882" max="15060" width="8.88671875" style="603"/>
    <col min="15061" max="15061" width="9.109375" style="603" customWidth="1"/>
    <col min="15062" max="15062" width="61.33203125" style="603" customWidth="1"/>
    <col min="15063" max="15077" width="0" style="603" hidden="1" customWidth="1"/>
    <col min="15078" max="15078" width="14.6640625" style="603" customWidth="1"/>
    <col min="15079" max="15090" width="12.5546875" style="603" customWidth="1"/>
    <col min="15091" max="15128" width="0" style="603" hidden="1" customWidth="1"/>
    <col min="15129" max="15129" width="13.33203125" style="603" customWidth="1"/>
    <col min="15130" max="15130" width="8.109375" style="603" customWidth="1"/>
    <col min="15131" max="15131" width="5.33203125" style="603" customWidth="1"/>
    <col min="15132" max="15137" width="13.33203125" style="603" customWidth="1"/>
    <col min="15138" max="15316" width="8.88671875" style="603"/>
    <col min="15317" max="15317" width="9.109375" style="603" customWidth="1"/>
    <col min="15318" max="15318" width="61.33203125" style="603" customWidth="1"/>
    <col min="15319" max="15333" width="0" style="603" hidden="1" customWidth="1"/>
    <col min="15334" max="15334" width="14.6640625" style="603" customWidth="1"/>
    <col min="15335" max="15346" width="12.5546875" style="603" customWidth="1"/>
    <col min="15347" max="15384" width="0" style="603" hidden="1" customWidth="1"/>
    <col min="15385" max="15385" width="13.33203125" style="603" customWidth="1"/>
    <col min="15386" max="15386" width="8.109375" style="603" customWidth="1"/>
    <col min="15387" max="15387" width="5.33203125" style="603" customWidth="1"/>
    <col min="15388" max="15393" width="13.33203125" style="603" customWidth="1"/>
    <col min="15394" max="15572" width="8.88671875" style="603"/>
    <col min="15573" max="15573" width="9.109375" style="603" customWidth="1"/>
    <col min="15574" max="15574" width="61.33203125" style="603" customWidth="1"/>
    <col min="15575" max="15589" width="0" style="603" hidden="1" customWidth="1"/>
    <col min="15590" max="15590" width="14.6640625" style="603" customWidth="1"/>
    <col min="15591" max="15602" width="12.5546875" style="603" customWidth="1"/>
    <col min="15603" max="15640" width="0" style="603" hidden="1" customWidth="1"/>
    <col min="15641" max="15641" width="13.33203125" style="603" customWidth="1"/>
    <col min="15642" max="15642" width="8.109375" style="603" customWidth="1"/>
    <col min="15643" max="15643" width="5.33203125" style="603" customWidth="1"/>
    <col min="15644" max="15649" width="13.33203125" style="603" customWidth="1"/>
    <col min="15650" max="15828" width="8.88671875" style="603"/>
    <col min="15829" max="15829" width="9.109375" style="603" customWidth="1"/>
    <col min="15830" max="15830" width="61.33203125" style="603" customWidth="1"/>
    <col min="15831" max="15845" width="0" style="603" hidden="1" customWidth="1"/>
    <col min="15846" max="15846" width="14.6640625" style="603" customWidth="1"/>
    <col min="15847" max="15858" width="12.5546875" style="603" customWidth="1"/>
    <col min="15859" max="15896" width="0" style="603" hidden="1" customWidth="1"/>
    <col min="15897" max="15897" width="13.33203125" style="603" customWidth="1"/>
    <col min="15898" max="15898" width="8.109375" style="603" customWidth="1"/>
    <col min="15899" max="15899" width="5.33203125" style="603" customWidth="1"/>
    <col min="15900" max="15905" width="13.33203125" style="603" customWidth="1"/>
    <col min="15906" max="16084" width="8.88671875" style="603"/>
    <col min="16085" max="16085" width="9.109375" style="603" customWidth="1"/>
    <col min="16086" max="16086" width="61.33203125" style="603" customWidth="1"/>
    <col min="16087" max="16101" width="0" style="603" hidden="1" customWidth="1"/>
    <col min="16102" max="16102" width="14.6640625" style="603" customWidth="1"/>
    <col min="16103" max="16114" width="12.5546875" style="603" customWidth="1"/>
    <col min="16115" max="16152" width="0" style="603" hidden="1" customWidth="1"/>
    <col min="16153" max="16153" width="13.33203125" style="603" customWidth="1"/>
    <col min="16154" max="16154" width="8.109375" style="603" customWidth="1"/>
    <col min="16155" max="16155" width="5.33203125" style="603" customWidth="1"/>
    <col min="16156" max="16161" width="13.33203125" style="603" customWidth="1"/>
    <col min="16162" max="16384" width="8.88671875" style="603"/>
  </cols>
  <sheetData>
    <row r="1" spans="1:37" s="507" customFormat="1" ht="13.8" x14ac:dyDescent="0.25">
      <c r="A1" s="505"/>
      <c r="B1" s="506"/>
      <c r="M1" s="508"/>
      <c r="Y1" s="509"/>
      <c r="Z1" s="508"/>
      <c r="AA1" s="508"/>
      <c r="AK1" s="510"/>
    </row>
    <row r="2" spans="1:37" s="507" customFormat="1" ht="15" customHeight="1" x14ac:dyDescent="0.25">
      <c r="A2" s="505"/>
      <c r="B2" s="506"/>
      <c r="M2" s="508"/>
      <c r="Y2" s="508"/>
      <c r="Z2" s="508"/>
      <c r="AA2" s="508"/>
      <c r="AB2" s="508"/>
      <c r="AC2" s="508"/>
      <c r="AK2" s="510"/>
    </row>
    <row r="3" spans="1:37" s="507" customFormat="1" ht="15" customHeight="1" thickBot="1" x14ac:dyDescent="0.3">
      <c r="A3" s="505"/>
      <c r="B3" s="506"/>
      <c r="Y3" s="509"/>
      <c r="Z3" s="508"/>
      <c r="AA3" s="508"/>
      <c r="AK3" s="510"/>
    </row>
    <row r="4" spans="1:37" s="525" customFormat="1" ht="54.75" customHeight="1" thickBot="1" x14ac:dyDescent="0.3">
      <c r="A4" s="511" t="s">
        <v>2</v>
      </c>
      <c r="B4" s="512" t="s">
        <v>3</v>
      </c>
      <c r="C4" s="513" t="s">
        <v>1222</v>
      </c>
      <c r="D4" s="513" t="s">
        <v>1223</v>
      </c>
      <c r="E4" s="513" t="s">
        <v>1224</v>
      </c>
      <c r="F4" s="514" t="s">
        <v>1225</v>
      </c>
      <c r="G4" s="514" t="s">
        <v>1226</v>
      </c>
      <c r="H4" s="514" t="s">
        <v>1227</v>
      </c>
      <c r="I4" s="515" t="s">
        <v>1228</v>
      </c>
      <c r="J4" s="515" t="s">
        <v>1229</v>
      </c>
      <c r="K4" s="515" t="s">
        <v>1230</v>
      </c>
      <c r="L4" s="516" t="s">
        <v>1231</v>
      </c>
      <c r="M4" s="517" t="s">
        <v>1232</v>
      </c>
      <c r="N4" s="518" t="s">
        <v>1233</v>
      </c>
      <c r="O4" s="518" t="s">
        <v>1234</v>
      </c>
      <c r="P4" s="518" t="s">
        <v>1235</v>
      </c>
      <c r="Q4" s="518" t="s">
        <v>1236</v>
      </c>
      <c r="R4" s="518" t="s">
        <v>1237</v>
      </c>
      <c r="S4" s="518" t="s">
        <v>1238</v>
      </c>
      <c r="T4" s="518" t="s">
        <v>1239</v>
      </c>
      <c r="U4" s="518" t="s">
        <v>1240</v>
      </c>
      <c r="V4" s="518" t="s">
        <v>1241</v>
      </c>
      <c r="W4" s="518" t="s">
        <v>1242</v>
      </c>
      <c r="X4" s="519" t="s">
        <v>1243</v>
      </c>
      <c r="Y4" s="520" t="s">
        <v>1244</v>
      </c>
      <c r="Z4" s="514" t="s">
        <v>1245</v>
      </c>
      <c r="AA4" s="521" t="s">
        <v>1246</v>
      </c>
      <c r="AB4" s="522" t="s">
        <v>1247</v>
      </c>
      <c r="AC4" s="520" t="s">
        <v>1248</v>
      </c>
      <c r="AD4" s="514" t="s">
        <v>1249</v>
      </c>
      <c r="AE4" s="514" t="s">
        <v>1250</v>
      </c>
      <c r="AF4" s="522" t="s">
        <v>1251</v>
      </c>
      <c r="AG4" s="520" t="s">
        <v>1252</v>
      </c>
      <c r="AH4" s="514" t="s">
        <v>1249</v>
      </c>
      <c r="AI4" s="514" t="s">
        <v>1250</v>
      </c>
      <c r="AJ4" s="523" t="s">
        <v>1251</v>
      </c>
      <c r="AK4" s="524" t="s">
        <v>1253</v>
      </c>
    </row>
    <row r="5" spans="1:37" s="525" customFormat="1" ht="15.6" x14ac:dyDescent="0.25">
      <c r="A5" s="526"/>
      <c r="B5" s="527" t="s">
        <v>1254</v>
      </c>
      <c r="C5" s="528" t="e">
        <f>C8+C11+#REF!+C34+C48+C49+C51+C52+C53+C6+C32+C7+C33+C12+C37</f>
        <v>#REF!</v>
      </c>
      <c r="D5" s="528" t="e">
        <f>D8+D11+#REF!+D34+D48+D49+D51+D52+D53+D6+D32+D7+D33+D12+D37</f>
        <v>#REF!</v>
      </c>
      <c r="E5" s="528" t="e">
        <f>E8+E11+#REF!+E34+E48+E49+E51+E52+E53+E6+E32+E7+E33+E12+E37</f>
        <v>#REF!</v>
      </c>
      <c r="F5" s="528" t="e">
        <f>F8+F11+#REF!+F34+F48+F49+F51+F52+F53+F6+F32+F7+F33+F12+F37</f>
        <v>#REF!</v>
      </c>
      <c r="G5" s="528" t="e">
        <f>G8+G11+#REF!+G34+G48+G49+G51+G52+G53+G6+G32+G7+G33+G12+G37</f>
        <v>#REF!</v>
      </c>
      <c r="H5" s="528" t="e">
        <f>H8+H11+#REF!+H34+H48+H49+H51+H52+H53+H6+H32+H7+H33+H12+H37</f>
        <v>#REF!</v>
      </c>
      <c r="I5" s="528" t="e">
        <f>I8+I11+#REF!+I34+I48+I49+I51+I52+I53+I6+I32+I7+I33+I12+I37</f>
        <v>#REF!</v>
      </c>
      <c r="J5" s="528"/>
      <c r="K5" s="528"/>
      <c r="L5" s="528"/>
      <c r="M5" s="528"/>
      <c r="N5" s="528"/>
      <c r="O5" s="528"/>
      <c r="P5" s="528"/>
      <c r="Q5" s="528"/>
      <c r="R5" s="528"/>
      <c r="S5" s="528"/>
      <c r="T5" s="528"/>
      <c r="U5" s="528"/>
      <c r="V5" s="528"/>
      <c r="W5" s="528"/>
      <c r="X5" s="529"/>
      <c r="Y5" s="530"/>
      <c r="Z5" s="528"/>
      <c r="AA5" s="528"/>
      <c r="AB5" s="531"/>
      <c r="AC5" s="530" t="e">
        <f>AC8+AC11+#REF!+AC34+AC48+AC49+AC51+AC52+AC53+AC6+AC32+AC7+AC33+AC12+AC37</f>
        <v>#REF!</v>
      </c>
      <c r="AD5" s="528" t="e">
        <f>AD8+AD11+#REF!+AD34+AD48+AD49+AD51+AD52+AD53+AD6+AD32+AD7+AD33+AD12+AD37</f>
        <v>#REF!</v>
      </c>
      <c r="AE5" s="528" t="e">
        <f>AE8+AE11+#REF!+AE34+AE48+AE49+AE51+AE52+AE53+AE6+AE32+AE7+AE33+AE12+AE37</f>
        <v>#REF!</v>
      </c>
      <c r="AF5" s="531" t="e">
        <f>AF8+AF11+#REF!+AF34+AF48+AF49+AF51+AF52+AF53+AF6+AF32+AF7+AF33+AF12+AF37</f>
        <v>#REF!</v>
      </c>
      <c r="AG5" s="530" t="e">
        <f>AG8+AG11+#REF!+AG34+AG48+AG49+AG51+AG52+AG53+AG6+AG32+AG7+AG33+AG12+AG37</f>
        <v>#REF!</v>
      </c>
      <c r="AH5" s="528" t="e">
        <f>AH8+AH11+#REF!+AH34+AH48+AH49+AH51+AH52+AH53+AH6+AH32+AH7+AH33+AH12+AH37</f>
        <v>#REF!</v>
      </c>
      <c r="AI5" s="528" t="e">
        <f>AI8+AI11+#REF!+AI34+AI48+AI49+AI51+AI52+AI53+AI6+AI32+AI7+AI33+AI12+AI37</f>
        <v>#REF!</v>
      </c>
      <c r="AJ5" s="529" t="e">
        <f>AJ8+AJ11+#REF!+AJ34+AJ48+AJ49+AJ51+AJ52+AJ53+AJ6+AJ32+AJ7+AJ33+AJ12+AJ37</f>
        <v>#REF!</v>
      </c>
      <c r="AK5" s="532"/>
    </row>
    <row r="6" spans="1:37" s="525" customFormat="1" ht="30" outlineLevel="1" x14ac:dyDescent="0.25">
      <c r="A6" s="533" t="s">
        <v>1255</v>
      </c>
      <c r="B6" s="534" t="s">
        <v>1256</v>
      </c>
      <c r="C6" s="535">
        <v>0</v>
      </c>
      <c r="D6" s="535">
        <v>15500</v>
      </c>
      <c r="E6" s="535">
        <v>17385</v>
      </c>
      <c r="F6" s="535">
        <v>17385</v>
      </c>
      <c r="G6" s="536">
        <v>4778</v>
      </c>
      <c r="H6" s="536"/>
      <c r="I6" s="535">
        <v>0</v>
      </c>
      <c r="J6" s="536"/>
      <c r="K6" s="536"/>
      <c r="L6" s="537">
        <f t="shared" ref="L6:L58" si="0">SUM(M6:X6)</f>
        <v>0</v>
      </c>
      <c r="M6" s="536"/>
      <c r="N6" s="536"/>
      <c r="O6" s="536"/>
      <c r="P6" s="536"/>
      <c r="Q6" s="536"/>
      <c r="R6" s="536"/>
      <c r="S6" s="536"/>
      <c r="T6" s="536"/>
      <c r="U6" s="536"/>
      <c r="V6" s="536"/>
      <c r="W6" s="536"/>
      <c r="X6" s="538"/>
      <c r="Y6" s="539"/>
      <c r="Z6" s="540">
        <f t="shared" ref="Z6:Z7" si="1">L6+Y6</f>
        <v>0</v>
      </c>
      <c r="AA6" s="540">
        <f t="shared" ref="AA6:AA7" si="2">J6*1.07</f>
        <v>0</v>
      </c>
      <c r="AB6" s="541">
        <f t="shared" ref="AB6:AB7" si="3">Z6-AA6</f>
        <v>0</v>
      </c>
      <c r="AC6" s="542"/>
      <c r="AD6" s="537">
        <f t="shared" ref="AD6:AD7" si="4">Z6+AC6</f>
        <v>0</v>
      </c>
      <c r="AE6" s="537">
        <f t="shared" ref="AE6:AE7" si="5">AD6-L6</f>
        <v>0</v>
      </c>
      <c r="AF6" s="543">
        <f t="shared" ref="AF6:AF7" si="6">AD6-J6</f>
        <v>0</v>
      </c>
      <c r="AG6" s="542"/>
      <c r="AH6" s="537">
        <f t="shared" ref="AH6:AH7" si="7">AD6+AG6</f>
        <v>0</v>
      </c>
      <c r="AI6" s="537">
        <f t="shared" ref="AI6:AI7" si="8">AH6-L6</f>
        <v>0</v>
      </c>
      <c r="AJ6" s="544">
        <f t="shared" ref="AJ6:AJ7" si="9">AH6-J6</f>
        <v>0</v>
      </c>
      <c r="AK6" s="532"/>
    </row>
    <row r="7" spans="1:37" s="558" customFormat="1" ht="30" outlineLevel="1" x14ac:dyDescent="0.25">
      <c r="A7" s="545" t="s">
        <v>1255</v>
      </c>
      <c r="B7" s="546" t="s">
        <v>1257</v>
      </c>
      <c r="C7" s="547">
        <v>38271</v>
      </c>
      <c r="D7" s="547">
        <v>0</v>
      </c>
      <c r="E7" s="547">
        <v>10950</v>
      </c>
      <c r="F7" s="547">
        <v>10950</v>
      </c>
      <c r="G7" s="548">
        <v>17521</v>
      </c>
      <c r="H7" s="548">
        <v>15906</v>
      </c>
      <c r="I7" s="547">
        <v>135103</v>
      </c>
      <c r="J7" s="548">
        <v>1242</v>
      </c>
      <c r="K7" s="548">
        <v>1320</v>
      </c>
      <c r="L7" s="549">
        <f t="shared" si="0"/>
        <v>12012</v>
      </c>
      <c r="M7" s="548">
        <v>0</v>
      </c>
      <c r="N7" s="548">
        <v>0</v>
      </c>
      <c r="O7" s="548">
        <v>0</v>
      </c>
      <c r="P7" s="548">
        <v>0</v>
      </c>
      <c r="Q7" s="548">
        <v>0</v>
      </c>
      <c r="R7" s="548">
        <v>1716</v>
      </c>
      <c r="S7" s="548">
        <v>1716</v>
      </c>
      <c r="T7" s="548">
        <v>1716</v>
      </c>
      <c r="U7" s="548">
        <v>1716</v>
      </c>
      <c r="V7" s="548">
        <v>1716</v>
      </c>
      <c r="W7" s="548">
        <v>1716</v>
      </c>
      <c r="X7" s="550">
        <v>1716</v>
      </c>
      <c r="Y7" s="551"/>
      <c r="Z7" s="552">
        <f t="shared" si="1"/>
        <v>12012</v>
      </c>
      <c r="AA7" s="552">
        <f t="shared" si="2"/>
        <v>1328.94</v>
      </c>
      <c r="AB7" s="553">
        <f t="shared" si="3"/>
        <v>10683.06</v>
      </c>
      <c r="AC7" s="554"/>
      <c r="AD7" s="549">
        <f t="shared" si="4"/>
        <v>12012</v>
      </c>
      <c r="AE7" s="549">
        <f t="shared" si="5"/>
        <v>0</v>
      </c>
      <c r="AF7" s="555">
        <f t="shared" si="6"/>
        <v>10770</v>
      </c>
      <c r="AG7" s="554"/>
      <c r="AH7" s="549">
        <f t="shared" si="7"/>
        <v>12012</v>
      </c>
      <c r="AI7" s="549">
        <f t="shared" si="8"/>
        <v>0</v>
      </c>
      <c r="AJ7" s="556">
        <f t="shared" si="9"/>
        <v>10770</v>
      </c>
      <c r="AK7" s="557" t="s">
        <v>1258</v>
      </c>
    </row>
    <row r="8" spans="1:37" s="525" customFormat="1" ht="30" outlineLevel="1" x14ac:dyDescent="0.25">
      <c r="A8" s="533" t="s">
        <v>346</v>
      </c>
      <c r="B8" s="534" t="s">
        <v>1259</v>
      </c>
      <c r="C8" s="535">
        <f>C9+C10</f>
        <v>38453</v>
      </c>
      <c r="D8" s="535">
        <f t="shared" ref="D8:AJ8" si="10">D9+D10</f>
        <v>17392</v>
      </c>
      <c r="E8" s="535">
        <f t="shared" si="10"/>
        <v>27962</v>
      </c>
      <c r="F8" s="535">
        <f t="shared" si="10"/>
        <v>22915</v>
      </c>
      <c r="G8" s="535">
        <f t="shared" si="10"/>
        <v>22915</v>
      </c>
      <c r="H8" s="535">
        <f t="shared" si="10"/>
        <v>22399</v>
      </c>
      <c r="I8" s="535">
        <f t="shared" si="10"/>
        <v>123195</v>
      </c>
      <c r="J8" s="535">
        <f t="shared" si="10"/>
        <v>123195</v>
      </c>
      <c r="K8" s="535">
        <f t="shared" si="10"/>
        <v>2266</v>
      </c>
      <c r="L8" s="537">
        <f t="shared" si="0"/>
        <v>221994</v>
      </c>
      <c r="M8" s="535">
        <f t="shared" si="10"/>
        <v>427</v>
      </c>
      <c r="N8" s="535">
        <f t="shared" si="10"/>
        <v>428</v>
      </c>
      <c r="O8" s="535">
        <f t="shared" si="10"/>
        <v>535</v>
      </c>
      <c r="P8" s="535">
        <f t="shared" si="10"/>
        <v>16084</v>
      </c>
      <c r="Q8" s="535">
        <f t="shared" si="10"/>
        <v>24056</v>
      </c>
      <c r="R8" s="535">
        <f t="shared" si="10"/>
        <v>36963</v>
      </c>
      <c r="S8" s="535">
        <f t="shared" si="10"/>
        <v>27258</v>
      </c>
      <c r="T8" s="535">
        <f t="shared" si="10"/>
        <v>24214</v>
      </c>
      <c r="U8" s="535">
        <f t="shared" si="10"/>
        <v>24112</v>
      </c>
      <c r="V8" s="535">
        <f t="shared" si="10"/>
        <v>23282</v>
      </c>
      <c r="W8" s="535">
        <f t="shared" si="10"/>
        <v>22332</v>
      </c>
      <c r="X8" s="559">
        <f t="shared" si="10"/>
        <v>22303</v>
      </c>
      <c r="Y8" s="560">
        <f t="shared" si="10"/>
        <v>0</v>
      </c>
      <c r="Z8" s="535">
        <f t="shared" si="10"/>
        <v>221994</v>
      </c>
      <c r="AA8" s="535">
        <f t="shared" si="10"/>
        <v>131818.65</v>
      </c>
      <c r="AB8" s="561">
        <f t="shared" si="10"/>
        <v>90175.349999999991</v>
      </c>
      <c r="AC8" s="560">
        <f t="shared" si="10"/>
        <v>0</v>
      </c>
      <c r="AD8" s="535">
        <f t="shared" si="10"/>
        <v>221994</v>
      </c>
      <c r="AE8" s="535">
        <f t="shared" si="10"/>
        <v>0</v>
      </c>
      <c r="AF8" s="561">
        <f t="shared" si="10"/>
        <v>98799</v>
      </c>
      <c r="AG8" s="560">
        <f t="shared" si="10"/>
        <v>0</v>
      </c>
      <c r="AH8" s="535">
        <f t="shared" si="10"/>
        <v>221994</v>
      </c>
      <c r="AI8" s="535">
        <f t="shared" si="10"/>
        <v>0</v>
      </c>
      <c r="AJ8" s="559">
        <f t="shared" si="10"/>
        <v>98799</v>
      </c>
      <c r="AK8" s="532"/>
    </row>
    <row r="9" spans="1:37" s="525" customFormat="1" ht="45" outlineLevel="2" x14ac:dyDescent="0.25">
      <c r="A9" s="562"/>
      <c r="B9" s="563" t="s">
        <v>1260</v>
      </c>
      <c r="C9" s="564">
        <v>20995</v>
      </c>
      <c r="D9" s="564"/>
      <c r="E9" s="564"/>
      <c r="F9" s="564"/>
      <c r="G9" s="565"/>
      <c r="H9" s="565"/>
      <c r="I9" s="564">
        <v>75156</v>
      </c>
      <c r="J9" s="565">
        <v>75156</v>
      </c>
      <c r="K9" s="565">
        <v>0</v>
      </c>
      <c r="L9" s="566">
        <f t="shared" si="0"/>
        <v>86212</v>
      </c>
      <c r="M9" s="565">
        <v>427</v>
      </c>
      <c r="N9" s="565">
        <v>428</v>
      </c>
      <c r="O9" s="565">
        <v>535</v>
      </c>
      <c r="P9" s="565">
        <v>938</v>
      </c>
      <c r="Q9" s="565">
        <v>8965</v>
      </c>
      <c r="R9" s="565">
        <v>21872</v>
      </c>
      <c r="S9" s="565">
        <v>12167</v>
      </c>
      <c r="T9" s="565">
        <v>9123</v>
      </c>
      <c r="U9" s="565">
        <v>9021</v>
      </c>
      <c r="V9" s="565">
        <v>8191</v>
      </c>
      <c r="W9" s="565">
        <v>7241</v>
      </c>
      <c r="X9" s="567">
        <v>7304</v>
      </c>
      <c r="Y9" s="568"/>
      <c r="Z9" s="569">
        <f t="shared" ref="Z9:Z11" si="11">L9+Y9</f>
        <v>86212</v>
      </c>
      <c r="AA9" s="569">
        <f t="shared" ref="AA9:AA11" si="12">J9*1.07</f>
        <v>80416.92</v>
      </c>
      <c r="AB9" s="570">
        <f t="shared" ref="AB9:AB11" si="13">Z9-AA9</f>
        <v>5795.0800000000017</v>
      </c>
      <c r="AC9" s="571"/>
      <c r="AD9" s="566">
        <f t="shared" ref="AD9:AD11" si="14">Z9+AC9</f>
        <v>86212</v>
      </c>
      <c r="AE9" s="566">
        <f t="shared" ref="AE9:AE11" si="15">AD9-L9</f>
        <v>0</v>
      </c>
      <c r="AF9" s="572">
        <f t="shared" ref="AF9:AF11" si="16">AD9-J9</f>
        <v>11056</v>
      </c>
      <c r="AG9" s="571"/>
      <c r="AH9" s="566">
        <f t="shared" ref="AH9:AH11" si="17">AD9+AG9</f>
        <v>86212</v>
      </c>
      <c r="AI9" s="566">
        <f t="shared" ref="AI9:AI11" si="18">AH9-L9</f>
        <v>0</v>
      </c>
      <c r="AJ9" s="573">
        <f t="shared" ref="AJ9:AJ11" si="19">AH9-J9</f>
        <v>11056</v>
      </c>
      <c r="AK9" s="574" t="s">
        <v>1261</v>
      </c>
    </row>
    <row r="10" spans="1:37" s="558" customFormat="1" ht="90.75" customHeight="1" outlineLevel="2" x14ac:dyDescent="0.25">
      <c r="A10" s="545"/>
      <c r="B10" s="546" t="s">
        <v>1262</v>
      </c>
      <c r="C10" s="547">
        <v>17458</v>
      </c>
      <c r="D10" s="547">
        <v>17392</v>
      </c>
      <c r="E10" s="547">
        <v>27962</v>
      </c>
      <c r="F10" s="547">
        <v>22915</v>
      </c>
      <c r="G10" s="548">
        <v>22915</v>
      </c>
      <c r="H10" s="548">
        <v>22399</v>
      </c>
      <c r="I10" s="547">
        <v>48039</v>
      </c>
      <c r="J10" s="548">
        <v>48039</v>
      </c>
      <c r="K10" s="548">
        <v>2266</v>
      </c>
      <c r="L10" s="549">
        <f t="shared" si="0"/>
        <v>135782</v>
      </c>
      <c r="M10" s="548">
        <v>0</v>
      </c>
      <c r="N10" s="548">
        <v>0</v>
      </c>
      <c r="O10" s="548">
        <v>0</v>
      </c>
      <c r="P10" s="548">
        <v>15146</v>
      </c>
      <c r="Q10" s="548">
        <v>15091</v>
      </c>
      <c r="R10" s="548">
        <v>15091</v>
      </c>
      <c r="S10" s="548">
        <v>15091</v>
      </c>
      <c r="T10" s="548">
        <v>15091</v>
      </c>
      <c r="U10" s="548">
        <v>15091</v>
      </c>
      <c r="V10" s="548">
        <v>15091</v>
      </c>
      <c r="W10" s="548">
        <v>15091</v>
      </c>
      <c r="X10" s="550">
        <v>14999</v>
      </c>
      <c r="Y10" s="551"/>
      <c r="Z10" s="552">
        <f t="shared" si="11"/>
        <v>135782</v>
      </c>
      <c r="AA10" s="552">
        <f t="shared" si="12"/>
        <v>51401.73</v>
      </c>
      <c r="AB10" s="553">
        <f t="shared" si="13"/>
        <v>84380.26999999999</v>
      </c>
      <c r="AC10" s="554"/>
      <c r="AD10" s="549">
        <f t="shared" si="14"/>
        <v>135782</v>
      </c>
      <c r="AE10" s="549">
        <f t="shared" si="15"/>
        <v>0</v>
      </c>
      <c r="AF10" s="555">
        <f t="shared" si="16"/>
        <v>87743</v>
      </c>
      <c r="AG10" s="554"/>
      <c r="AH10" s="549">
        <f t="shared" si="17"/>
        <v>135782</v>
      </c>
      <c r="AI10" s="549">
        <f t="shared" si="18"/>
        <v>0</v>
      </c>
      <c r="AJ10" s="556">
        <f t="shared" si="19"/>
        <v>87743</v>
      </c>
      <c r="AK10" s="557" t="s">
        <v>1263</v>
      </c>
    </row>
    <row r="11" spans="1:37" s="558" customFormat="1" ht="105" outlineLevel="1" x14ac:dyDescent="0.25">
      <c r="A11" s="545" t="s">
        <v>350</v>
      </c>
      <c r="B11" s="546" t="s">
        <v>1264</v>
      </c>
      <c r="C11" s="547">
        <v>35491</v>
      </c>
      <c r="D11" s="547">
        <v>249841</v>
      </c>
      <c r="E11" s="547">
        <v>257726</v>
      </c>
      <c r="F11" s="547">
        <v>257737</v>
      </c>
      <c r="G11" s="548">
        <v>243937</v>
      </c>
      <c r="H11" s="548">
        <v>15212</v>
      </c>
      <c r="I11" s="547">
        <v>0</v>
      </c>
      <c r="J11" s="548">
        <v>173463</v>
      </c>
      <c r="K11" s="548">
        <v>0</v>
      </c>
      <c r="L11" s="549">
        <f t="shared" si="0"/>
        <v>543308</v>
      </c>
      <c r="M11" s="548">
        <v>45280</v>
      </c>
      <c r="N11" s="548">
        <v>45280</v>
      </c>
      <c r="O11" s="548">
        <v>45280</v>
      </c>
      <c r="P11" s="548">
        <v>45280</v>
      </c>
      <c r="Q11" s="548">
        <v>45280</v>
      </c>
      <c r="R11" s="548">
        <v>45280</v>
      </c>
      <c r="S11" s="548">
        <v>45280</v>
      </c>
      <c r="T11" s="548">
        <v>45280</v>
      </c>
      <c r="U11" s="548">
        <v>45280</v>
      </c>
      <c r="V11" s="548">
        <v>45280</v>
      </c>
      <c r="W11" s="548">
        <v>45278</v>
      </c>
      <c r="X11" s="550">
        <v>45230</v>
      </c>
      <c r="Y11" s="551"/>
      <c r="Z11" s="552">
        <f t="shared" si="11"/>
        <v>543308</v>
      </c>
      <c r="AA11" s="552">
        <f t="shared" si="12"/>
        <v>185605.41</v>
      </c>
      <c r="AB11" s="553">
        <f t="shared" si="13"/>
        <v>357702.58999999997</v>
      </c>
      <c r="AC11" s="554"/>
      <c r="AD11" s="549">
        <f t="shared" si="14"/>
        <v>543308</v>
      </c>
      <c r="AE11" s="549">
        <f t="shared" si="15"/>
        <v>0</v>
      </c>
      <c r="AF11" s="555">
        <f t="shared" si="16"/>
        <v>369845</v>
      </c>
      <c r="AG11" s="554"/>
      <c r="AH11" s="549">
        <f t="shared" si="17"/>
        <v>543308</v>
      </c>
      <c r="AI11" s="549">
        <f t="shared" si="18"/>
        <v>0</v>
      </c>
      <c r="AJ11" s="556">
        <f t="shared" si="19"/>
        <v>369845</v>
      </c>
      <c r="AK11" s="557" t="s">
        <v>1265</v>
      </c>
    </row>
    <row r="12" spans="1:37" s="525" customFormat="1" outlineLevel="1" collapsed="1" x14ac:dyDescent="0.25">
      <c r="A12" s="533" t="s">
        <v>353</v>
      </c>
      <c r="B12" s="534" t="s">
        <v>1266</v>
      </c>
      <c r="C12" s="535">
        <f>SUM(C13:C31)</f>
        <v>579847</v>
      </c>
      <c r="D12" s="535">
        <f t="shared" ref="D12:AJ12" si="20">SUM(D13:D31)</f>
        <v>718826</v>
      </c>
      <c r="E12" s="535">
        <f t="shared" si="20"/>
        <v>807576</v>
      </c>
      <c r="F12" s="535">
        <f t="shared" si="20"/>
        <v>854421</v>
      </c>
      <c r="G12" s="535">
        <f t="shared" si="20"/>
        <v>1151078</v>
      </c>
      <c r="H12" s="535">
        <f t="shared" si="20"/>
        <v>1004047</v>
      </c>
      <c r="I12" s="535">
        <f t="shared" si="20"/>
        <v>1233446</v>
      </c>
      <c r="J12" s="535">
        <f t="shared" si="20"/>
        <v>1265804</v>
      </c>
      <c r="K12" s="535">
        <f t="shared" si="20"/>
        <v>732047</v>
      </c>
      <c r="L12" s="535">
        <f t="shared" si="20"/>
        <v>1327701</v>
      </c>
      <c r="M12" s="535">
        <f t="shared" si="20"/>
        <v>187432</v>
      </c>
      <c r="N12" s="535">
        <f t="shared" si="20"/>
        <v>181801</v>
      </c>
      <c r="O12" s="535">
        <f t="shared" si="20"/>
        <v>174693</v>
      </c>
      <c r="P12" s="535">
        <f t="shared" si="20"/>
        <v>161320</v>
      </c>
      <c r="Q12" s="535">
        <f t="shared" si="20"/>
        <v>20669</v>
      </c>
      <c r="R12" s="535">
        <f t="shared" si="20"/>
        <v>20732</v>
      </c>
      <c r="S12" s="535">
        <f t="shared" si="20"/>
        <v>20588</v>
      </c>
      <c r="T12" s="535">
        <f t="shared" si="20"/>
        <v>20642</v>
      </c>
      <c r="U12" s="535">
        <f t="shared" si="20"/>
        <v>20716</v>
      </c>
      <c r="V12" s="535">
        <f t="shared" si="20"/>
        <v>162181</v>
      </c>
      <c r="W12" s="535">
        <f t="shared" si="20"/>
        <v>172998</v>
      </c>
      <c r="X12" s="559">
        <f t="shared" si="20"/>
        <v>183929</v>
      </c>
      <c r="Y12" s="560">
        <f t="shared" si="20"/>
        <v>-4958</v>
      </c>
      <c r="Z12" s="535">
        <f t="shared" si="20"/>
        <v>1322743</v>
      </c>
      <c r="AA12" s="535">
        <f t="shared" si="20"/>
        <v>1151718.28</v>
      </c>
      <c r="AB12" s="561">
        <f t="shared" si="20"/>
        <v>171024.71999999986</v>
      </c>
      <c r="AC12" s="560">
        <f t="shared" si="20"/>
        <v>0</v>
      </c>
      <c r="AD12" s="535">
        <f t="shared" si="20"/>
        <v>1322743</v>
      </c>
      <c r="AE12" s="535">
        <f t="shared" si="20"/>
        <v>-4958</v>
      </c>
      <c r="AF12" s="561">
        <f t="shared" si="20"/>
        <v>56939</v>
      </c>
      <c r="AG12" s="560">
        <f t="shared" si="20"/>
        <v>0</v>
      </c>
      <c r="AH12" s="535">
        <f t="shared" si="20"/>
        <v>1322743</v>
      </c>
      <c r="AI12" s="535">
        <f t="shared" si="20"/>
        <v>-4958</v>
      </c>
      <c r="AJ12" s="559">
        <f t="shared" si="20"/>
        <v>56939</v>
      </c>
      <c r="AK12" s="532"/>
    </row>
    <row r="13" spans="1:37" s="558" customFormat="1" ht="69.75" customHeight="1" outlineLevel="2" x14ac:dyDescent="0.25">
      <c r="A13" s="545"/>
      <c r="B13" s="546" t="s">
        <v>1267</v>
      </c>
      <c r="C13" s="547">
        <v>16262</v>
      </c>
      <c r="D13" s="547">
        <v>9215</v>
      </c>
      <c r="E13" s="547">
        <v>34788</v>
      </c>
      <c r="F13" s="547">
        <v>36527</v>
      </c>
      <c r="G13" s="548">
        <v>54026</v>
      </c>
      <c r="H13" s="548">
        <v>47433</v>
      </c>
      <c r="I13" s="547">
        <v>54884</v>
      </c>
      <c r="J13" s="548">
        <v>53071</v>
      </c>
      <c r="K13" s="548">
        <v>38761</v>
      </c>
      <c r="L13" s="549">
        <f t="shared" si="0"/>
        <v>90153</v>
      </c>
      <c r="M13" s="548">
        <v>12868</v>
      </c>
      <c r="N13" s="548">
        <v>12853</v>
      </c>
      <c r="O13" s="548">
        <v>12833</v>
      </c>
      <c r="P13" s="548">
        <v>12829</v>
      </c>
      <c r="Q13" s="548">
        <v>0</v>
      </c>
      <c r="R13" s="548">
        <v>0</v>
      </c>
      <c r="S13" s="548">
        <v>0</v>
      </c>
      <c r="T13" s="548">
        <v>0</v>
      </c>
      <c r="U13" s="548">
        <v>0</v>
      </c>
      <c r="V13" s="548">
        <v>12889</v>
      </c>
      <c r="W13" s="548">
        <v>12925</v>
      </c>
      <c r="X13" s="550">
        <v>12956</v>
      </c>
      <c r="Y13" s="551">
        <v>-2665</v>
      </c>
      <c r="Z13" s="552">
        <f t="shared" ref="Z13:Z33" si="21">L13+Y13</f>
        <v>87488</v>
      </c>
      <c r="AA13" s="552">
        <f t="shared" ref="AA13:AA33" si="22">J13*1.07</f>
        <v>56785.97</v>
      </c>
      <c r="AB13" s="553">
        <f t="shared" ref="AB13:AB33" si="23">Z13-AA13</f>
        <v>30702.03</v>
      </c>
      <c r="AC13" s="554"/>
      <c r="AD13" s="549">
        <f t="shared" ref="AD13:AD33" si="24">Z13+AC13</f>
        <v>87488</v>
      </c>
      <c r="AE13" s="549">
        <f t="shared" ref="AE13:AE33" si="25">AD13-L13</f>
        <v>-2665</v>
      </c>
      <c r="AF13" s="555">
        <f t="shared" ref="AF13:AF33" si="26">AD13-J13</f>
        <v>34417</v>
      </c>
      <c r="AG13" s="554"/>
      <c r="AH13" s="549">
        <f t="shared" ref="AH13:AH33" si="27">AD13+AG13</f>
        <v>87488</v>
      </c>
      <c r="AI13" s="549">
        <f t="shared" ref="AI13:AI33" si="28">AH13-L13</f>
        <v>-2665</v>
      </c>
      <c r="AJ13" s="556">
        <f t="shared" ref="AJ13:AJ33" si="29">AH13-J13</f>
        <v>34417</v>
      </c>
      <c r="AK13" s="557" t="s">
        <v>1268</v>
      </c>
    </row>
    <row r="14" spans="1:37" s="525" customFormat="1" ht="51.75" customHeight="1" outlineLevel="2" x14ac:dyDescent="0.25">
      <c r="A14" s="562"/>
      <c r="B14" s="563" t="s">
        <v>1269</v>
      </c>
      <c r="C14" s="564">
        <v>110945</v>
      </c>
      <c r="D14" s="564">
        <v>119072</v>
      </c>
      <c r="E14" s="564">
        <v>147171</v>
      </c>
      <c r="F14" s="564">
        <v>154530</v>
      </c>
      <c r="G14" s="565">
        <f>59378+114784</f>
        <v>174162</v>
      </c>
      <c r="H14" s="565">
        <v>137029</v>
      </c>
      <c r="I14" s="564">
        <v>181689</v>
      </c>
      <c r="J14" s="565">
        <f>96609+115524</f>
        <v>212133</v>
      </c>
      <c r="K14" s="565">
        <v>76088</v>
      </c>
      <c r="L14" s="566">
        <f t="shared" si="0"/>
        <v>230002</v>
      </c>
      <c r="M14" s="565">
        <v>19134</v>
      </c>
      <c r="N14" s="565">
        <v>19136</v>
      </c>
      <c r="O14" s="565">
        <v>19159</v>
      </c>
      <c r="P14" s="565">
        <v>19087</v>
      </c>
      <c r="Q14" s="565">
        <v>19199</v>
      </c>
      <c r="R14" s="565">
        <v>19264</v>
      </c>
      <c r="S14" s="565">
        <v>19113</v>
      </c>
      <c r="T14" s="565">
        <v>19159</v>
      </c>
      <c r="U14" s="565">
        <v>19235</v>
      </c>
      <c r="V14" s="565">
        <v>19144</v>
      </c>
      <c r="W14" s="565">
        <v>19185</v>
      </c>
      <c r="X14" s="567">
        <v>19187</v>
      </c>
      <c r="Y14" s="568"/>
      <c r="Z14" s="569">
        <f t="shared" si="21"/>
        <v>230002</v>
      </c>
      <c r="AA14" s="569">
        <f t="shared" si="22"/>
        <v>226982.31000000003</v>
      </c>
      <c r="AB14" s="570">
        <f t="shared" si="23"/>
        <v>3019.6899999999732</v>
      </c>
      <c r="AC14" s="571"/>
      <c r="AD14" s="566">
        <f t="shared" si="24"/>
        <v>230002</v>
      </c>
      <c r="AE14" s="566">
        <f t="shared" si="25"/>
        <v>0</v>
      </c>
      <c r="AF14" s="572">
        <f t="shared" si="26"/>
        <v>17869</v>
      </c>
      <c r="AG14" s="571"/>
      <c r="AH14" s="566">
        <f t="shared" si="27"/>
        <v>230002</v>
      </c>
      <c r="AI14" s="566">
        <f t="shared" si="28"/>
        <v>0</v>
      </c>
      <c r="AJ14" s="573">
        <f t="shared" si="29"/>
        <v>17869</v>
      </c>
      <c r="AK14" s="574" t="s">
        <v>1270</v>
      </c>
    </row>
    <row r="15" spans="1:37" s="525" customFormat="1" outlineLevel="2" x14ac:dyDescent="0.25">
      <c r="A15" s="562"/>
      <c r="B15" s="563" t="s">
        <v>1271</v>
      </c>
      <c r="C15" s="564">
        <v>11245</v>
      </c>
      <c r="D15" s="564">
        <v>4800</v>
      </c>
      <c r="E15" s="564">
        <v>11521</v>
      </c>
      <c r="F15" s="564">
        <v>12096</v>
      </c>
      <c r="G15" s="565">
        <v>15831</v>
      </c>
      <c r="H15" s="565">
        <v>9331</v>
      </c>
      <c r="I15" s="564">
        <v>18682</v>
      </c>
      <c r="J15" s="565">
        <v>22284</v>
      </c>
      <c r="K15" s="565">
        <v>7843</v>
      </c>
      <c r="L15" s="566">
        <f t="shared" si="0"/>
        <v>23636</v>
      </c>
      <c r="M15" s="565">
        <v>2801</v>
      </c>
      <c r="N15" s="565">
        <v>2809</v>
      </c>
      <c r="O15" s="565">
        <v>2820</v>
      </c>
      <c r="P15" s="565">
        <v>2824</v>
      </c>
      <c r="Q15" s="565">
        <v>783</v>
      </c>
      <c r="R15" s="565">
        <v>774</v>
      </c>
      <c r="S15" s="565">
        <v>772</v>
      </c>
      <c r="T15" s="565">
        <v>775</v>
      </c>
      <c r="U15" s="565">
        <v>774</v>
      </c>
      <c r="V15" s="565">
        <v>2830</v>
      </c>
      <c r="W15" s="565">
        <v>2837</v>
      </c>
      <c r="X15" s="567">
        <v>2837</v>
      </c>
      <c r="Y15" s="568"/>
      <c r="Z15" s="569">
        <f t="shared" si="21"/>
        <v>23636</v>
      </c>
      <c r="AA15" s="569">
        <f>J15*1.07-208</f>
        <v>23635.88</v>
      </c>
      <c r="AB15" s="570">
        <f t="shared" si="23"/>
        <v>0.11999999999898137</v>
      </c>
      <c r="AC15" s="571"/>
      <c r="AD15" s="566">
        <f t="shared" si="24"/>
        <v>23636</v>
      </c>
      <c r="AE15" s="566">
        <f t="shared" si="25"/>
        <v>0</v>
      </c>
      <c r="AF15" s="572">
        <f t="shared" si="26"/>
        <v>1352</v>
      </c>
      <c r="AG15" s="571"/>
      <c r="AH15" s="566">
        <f t="shared" si="27"/>
        <v>23636</v>
      </c>
      <c r="AI15" s="566">
        <f t="shared" si="28"/>
        <v>0</v>
      </c>
      <c r="AJ15" s="573">
        <f t="shared" si="29"/>
        <v>1352</v>
      </c>
      <c r="AK15" s="532"/>
    </row>
    <row r="16" spans="1:37" s="525" customFormat="1" ht="30" outlineLevel="2" x14ac:dyDescent="0.25">
      <c r="A16" s="562"/>
      <c r="B16" s="563" t="s">
        <v>1272</v>
      </c>
      <c r="C16" s="564">
        <v>433039</v>
      </c>
      <c r="D16" s="564">
        <v>557820</v>
      </c>
      <c r="E16" s="564">
        <v>609292</v>
      </c>
      <c r="F16" s="564">
        <v>646223</v>
      </c>
      <c r="G16" s="565">
        <v>870251</v>
      </c>
      <c r="H16" s="565">
        <v>831863</v>
      </c>
      <c r="I16" s="564">
        <v>753107</v>
      </c>
      <c r="J16" s="565">
        <v>783371</v>
      </c>
      <c r="K16" s="565">
        <v>587559</v>
      </c>
      <c r="L16" s="566">
        <f t="shared" si="0"/>
        <v>975511</v>
      </c>
      <c r="M16" s="565">
        <v>151941</v>
      </c>
      <c r="N16" s="565">
        <v>146311</v>
      </c>
      <c r="O16" s="565">
        <v>139189</v>
      </c>
      <c r="P16" s="565">
        <v>125893</v>
      </c>
      <c r="Q16" s="565">
        <v>0</v>
      </c>
      <c r="R16" s="565">
        <v>0</v>
      </c>
      <c r="S16" s="565">
        <v>0</v>
      </c>
      <c r="T16" s="565">
        <v>0</v>
      </c>
      <c r="U16" s="565">
        <v>0</v>
      </c>
      <c r="V16" s="565">
        <v>126606</v>
      </c>
      <c r="W16" s="565">
        <v>137337</v>
      </c>
      <c r="X16" s="567">
        <v>148234</v>
      </c>
      <c r="Y16" s="568"/>
      <c r="Z16" s="569">
        <f t="shared" si="21"/>
        <v>975511</v>
      </c>
      <c r="AA16" s="569">
        <f t="shared" si="22"/>
        <v>838206.97000000009</v>
      </c>
      <c r="AB16" s="570">
        <f t="shared" si="23"/>
        <v>137304.02999999991</v>
      </c>
      <c r="AC16" s="571"/>
      <c r="AD16" s="566">
        <f t="shared" si="24"/>
        <v>975511</v>
      </c>
      <c r="AE16" s="566">
        <f t="shared" si="25"/>
        <v>0</v>
      </c>
      <c r="AF16" s="572">
        <f t="shared" si="26"/>
        <v>192140</v>
      </c>
      <c r="AG16" s="571"/>
      <c r="AH16" s="566">
        <f t="shared" si="27"/>
        <v>975511</v>
      </c>
      <c r="AI16" s="566">
        <f t="shared" si="28"/>
        <v>0</v>
      </c>
      <c r="AJ16" s="573">
        <f t="shared" si="29"/>
        <v>192140</v>
      </c>
      <c r="AK16" s="563" t="s">
        <v>1273</v>
      </c>
    </row>
    <row r="17" spans="1:37" s="558" customFormat="1" outlineLevel="2" x14ac:dyDescent="0.25">
      <c r="A17" s="545"/>
      <c r="B17" s="546" t="s">
        <v>1274</v>
      </c>
      <c r="C17" s="547">
        <v>8174</v>
      </c>
      <c r="D17" s="547">
        <v>27548</v>
      </c>
      <c r="E17" s="547">
        <v>4804</v>
      </c>
      <c r="F17" s="547">
        <v>5045</v>
      </c>
      <c r="G17" s="548">
        <v>5282</v>
      </c>
      <c r="H17" s="548">
        <v>4655</v>
      </c>
      <c r="I17" s="547">
        <v>7242</v>
      </c>
      <c r="J17" s="548">
        <v>5707</v>
      </c>
      <c r="K17" s="548">
        <v>903</v>
      </c>
      <c r="L17" s="549">
        <f t="shared" si="0"/>
        <v>8399</v>
      </c>
      <c r="M17" s="548">
        <v>688</v>
      </c>
      <c r="N17" s="548">
        <v>692</v>
      </c>
      <c r="O17" s="548">
        <v>692</v>
      </c>
      <c r="P17" s="548">
        <v>687</v>
      </c>
      <c r="Q17" s="548">
        <v>687</v>
      </c>
      <c r="R17" s="548">
        <v>694</v>
      </c>
      <c r="S17" s="548">
        <v>703</v>
      </c>
      <c r="T17" s="548">
        <v>708</v>
      </c>
      <c r="U17" s="548">
        <v>707</v>
      </c>
      <c r="V17" s="548">
        <v>712</v>
      </c>
      <c r="W17" s="548">
        <v>714</v>
      </c>
      <c r="X17" s="550">
        <v>715</v>
      </c>
      <c r="Y17" s="551">
        <v>-2293</v>
      </c>
      <c r="Z17" s="552">
        <f t="shared" si="21"/>
        <v>6106</v>
      </c>
      <c r="AA17" s="552">
        <f t="shared" si="22"/>
        <v>6106.4900000000007</v>
      </c>
      <c r="AB17" s="553">
        <f t="shared" si="23"/>
        <v>-0.49000000000069122</v>
      </c>
      <c r="AC17" s="554"/>
      <c r="AD17" s="549">
        <f t="shared" si="24"/>
        <v>6106</v>
      </c>
      <c r="AE17" s="549">
        <f t="shared" si="25"/>
        <v>-2293</v>
      </c>
      <c r="AF17" s="555">
        <f t="shared" si="26"/>
        <v>399</v>
      </c>
      <c r="AG17" s="554"/>
      <c r="AH17" s="549">
        <f t="shared" si="27"/>
        <v>6106</v>
      </c>
      <c r="AI17" s="549">
        <f t="shared" si="28"/>
        <v>-2293</v>
      </c>
      <c r="AJ17" s="556">
        <f t="shared" si="29"/>
        <v>399</v>
      </c>
      <c r="AK17" s="575"/>
    </row>
    <row r="18" spans="1:37" s="525" customFormat="1" outlineLevel="2" x14ac:dyDescent="0.25">
      <c r="A18" s="562"/>
      <c r="B18" s="563" t="s">
        <v>1275</v>
      </c>
      <c r="C18" s="564"/>
      <c r="D18" s="564"/>
      <c r="E18" s="564"/>
      <c r="F18" s="564"/>
      <c r="G18" s="565"/>
      <c r="H18" s="565">
        <v>-50221</v>
      </c>
      <c r="I18" s="564"/>
      <c r="J18" s="565"/>
      <c r="K18" s="565">
        <v>-35026</v>
      </c>
      <c r="L18" s="566">
        <f t="shared" si="0"/>
        <v>0</v>
      </c>
      <c r="M18" s="565"/>
      <c r="N18" s="565"/>
      <c r="O18" s="565"/>
      <c r="P18" s="565"/>
      <c r="Q18" s="565"/>
      <c r="R18" s="565"/>
      <c r="S18" s="565"/>
      <c r="T18" s="565"/>
      <c r="U18" s="565"/>
      <c r="V18" s="565"/>
      <c r="W18" s="565"/>
      <c r="X18" s="567"/>
      <c r="Y18" s="568"/>
      <c r="Z18" s="569">
        <f t="shared" si="21"/>
        <v>0</v>
      </c>
      <c r="AA18" s="569">
        <f t="shared" si="22"/>
        <v>0</v>
      </c>
      <c r="AB18" s="570">
        <f t="shared" si="23"/>
        <v>0</v>
      </c>
      <c r="AC18" s="571"/>
      <c r="AD18" s="566">
        <f t="shared" si="24"/>
        <v>0</v>
      </c>
      <c r="AE18" s="566">
        <f t="shared" si="25"/>
        <v>0</v>
      </c>
      <c r="AF18" s="572">
        <f t="shared" si="26"/>
        <v>0</v>
      </c>
      <c r="AG18" s="571"/>
      <c r="AH18" s="566">
        <f t="shared" si="27"/>
        <v>0</v>
      </c>
      <c r="AI18" s="566">
        <f t="shared" si="28"/>
        <v>0</v>
      </c>
      <c r="AJ18" s="573">
        <f t="shared" si="29"/>
        <v>0</v>
      </c>
      <c r="AK18" s="532"/>
    </row>
    <row r="19" spans="1:37" s="525" customFormat="1" outlineLevel="2" x14ac:dyDescent="0.25">
      <c r="A19" s="562"/>
      <c r="B19" s="563" t="s">
        <v>1276</v>
      </c>
      <c r="C19" s="564">
        <v>0</v>
      </c>
      <c r="D19" s="564">
        <v>0</v>
      </c>
      <c r="E19" s="564">
        <v>0</v>
      </c>
      <c r="F19" s="564">
        <v>0</v>
      </c>
      <c r="G19" s="565">
        <v>17495</v>
      </c>
      <c r="H19" s="565">
        <v>13493</v>
      </c>
      <c r="I19" s="564">
        <v>105125</v>
      </c>
      <c r="J19" s="565">
        <v>92560</v>
      </c>
      <c r="K19" s="565">
        <v>28865</v>
      </c>
      <c r="L19" s="566">
        <f t="shared" si="0"/>
        <v>0</v>
      </c>
      <c r="M19" s="565"/>
      <c r="N19" s="565"/>
      <c r="O19" s="565"/>
      <c r="P19" s="565"/>
      <c r="Q19" s="565"/>
      <c r="R19" s="565"/>
      <c r="S19" s="565"/>
      <c r="T19" s="565"/>
      <c r="U19" s="565"/>
      <c r="V19" s="565"/>
      <c r="W19" s="565"/>
      <c r="X19" s="567"/>
      <c r="Y19" s="568"/>
      <c r="Z19" s="569">
        <f t="shared" si="21"/>
        <v>0</v>
      </c>
      <c r="AA19" s="569">
        <f>J19*1.07-99039</f>
        <v>0.20000000001164153</v>
      </c>
      <c r="AB19" s="570">
        <f t="shared" si="23"/>
        <v>-0.20000000001164153</v>
      </c>
      <c r="AC19" s="571"/>
      <c r="AD19" s="566">
        <f t="shared" si="24"/>
        <v>0</v>
      </c>
      <c r="AE19" s="566">
        <f t="shared" si="25"/>
        <v>0</v>
      </c>
      <c r="AF19" s="572">
        <f t="shared" si="26"/>
        <v>-92560</v>
      </c>
      <c r="AG19" s="571"/>
      <c r="AH19" s="566">
        <f t="shared" si="27"/>
        <v>0</v>
      </c>
      <c r="AI19" s="566">
        <f t="shared" si="28"/>
        <v>0</v>
      </c>
      <c r="AJ19" s="573">
        <f t="shared" si="29"/>
        <v>-92560</v>
      </c>
      <c r="AK19" s="532"/>
    </row>
    <row r="20" spans="1:37" s="525" customFormat="1" outlineLevel="2" x14ac:dyDescent="0.25">
      <c r="A20" s="562"/>
      <c r="B20" s="563" t="s">
        <v>1277</v>
      </c>
      <c r="C20" s="564">
        <v>182</v>
      </c>
      <c r="D20" s="564">
        <v>182</v>
      </c>
      <c r="E20" s="564">
        <v>0</v>
      </c>
      <c r="F20" s="564">
        <v>0</v>
      </c>
      <c r="G20" s="565">
        <v>601</v>
      </c>
      <c r="H20" s="565">
        <v>531</v>
      </c>
      <c r="I20" s="564">
        <v>0</v>
      </c>
      <c r="J20" s="565"/>
      <c r="K20" s="565"/>
      <c r="L20" s="566">
        <f t="shared" si="0"/>
        <v>0</v>
      </c>
      <c r="M20" s="565"/>
      <c r="N20" s="565"/>
      <c r="O20" s="565"/>
      <c r="P20" s="565"/>
      <c r="Q20" s="565"/>
      <c r="R20" s="565"/>
      <c r="S20" s="565"/>
      <c r="T20" s="565"/>
      <c r="U20" s="565"/>
      <c r="V20" s="565"/>
      <c r="W20" s="565"/>
      <c r="X20" s="567"/>
      <c r="Y20" s="568"/>
      <c r="Z20" s="569">
        <f t="shared" si="21"/>
        <v>0</v>
      </c>
      <c r="AA20" s="569">
        <f t="shared" si="22"/>
        <v>0</v>
      </c>
      <c r="AB20" s="570">
        <f t="shared" si="23"/>
        <v>0</v>
      </c>
      <c r="AC20" s="571"/>
      <c r="AD20" s="566">
        <f t="shared" si="24"/>
        <v>0</v>
      </c>
      <c r="AE20" s="566">
        <f t="shared" si="25"/>
        <v>0</v>
      </c>
      <c r="AF20" s="572">
        <f t="shared" si="26"/>
        <v>0</v>
      </c>
      <c r="AG20" s="571"/>
      <c r="AH20" s="566">
        <f t="shared" si="27"/>
        <v>0</v>
      </c>
      <c r="AI20" s="566">
        <f t="shared" si="28"/>
        <v>0</v>
      </c>
      <c r="AJ20" s="573">
        <f t="shared" si="29"/>
        <v>0</v>
      </c>
      <c r="AK20" s="532"/>
    </row>
    <row r="21" spans="1:37" s="525" customFormat="1" outlineLevel="2" x14ac:dyDescent="0.25">
      <c r="A21" s="562"/>
      <c r="B21" s="563" t="s">
        <v>1278</v>
      </c>
      <c r="C21" s="564"/>
      <c r="D21" s="564"/>
      <c r="E21" s="564"/>
      <c r="F21" s="564"/>
      <c r="G21" s="565">
        <v>12779</v>
      </c>
      <c r="H21" s="565">
        <v>9933</v>
      </c>
      <c r="I21" s="564">
        <v>66244</v>
      </c>
      <c r="J21" s="565">
        <v>57031</v>
      </c>
      <c r="K21" s="565">
        <v>15977</v>
      </c>
      <c r="L21" s="566">
        <f t="shared" si="0"/>
        <v>0</v>
      </c>
      <c r="M21" s="565"/>
      <c r="N21" s="565"/>
      <c r="O21" s="565"/>
      <c r="P21" s="565"/>
      <c r="Q21" s="565"/>
      <c r="R21" s="565"/>
      <c r="S21" s="565"/>
      <c r="T21" s="565"/>
      <c r="U21" s="565"/>
      <c r="V21" s="565"/>
      <c r="W21" s="565"/>
      <c r="X21" s="567"/>
      <c r="Y21" s="568"/>
      <c r="Z21" s="569">
        <f t="shared" si="21"/>
        <v>0</v>
      </c>
      <c r="AA21" s="569">
        <f>J21*1.07-61023</f>
        <v>0.17000000000552973</v>
      </c>
      <c r="AB21" s="570">
        <f t="shared" si="23"/>
        <v>-0.17000000000552973</v>
      </c>
      <c r="AC21" s="571"/>
      <c r="AD21" s="566">
        <f t="shared" si="24"/>
        <v>0</v>
      </c>
      <c r="AE21" s="566">
        <f t="shared" si="25"/>
        <v>0</v>
      </c>
      <c r="AF21" s="572">
        <f t="shared" si="26"/>
        <v>-57031</v>
      </c>
      <c r="AG21" s="571"/>
      <c r="AH21" s="566">
        <f t="shared" si="27"/>
        <v>0</v>
      </c>
      <c r="AI21" s="566">
        <f t="shared" si="28"/>
        <v>0</v>
      </c>
      <c r="AJ21" s="573">
        <f t="shared" si="29"/>
        <v>-57031</v>
      </c>
      <c r="AK21" s="532"/>
    </row>
    <row r="22" spans="1:37" s="525" customFormat="1" outlineLevel="2" x14ac:dyDescent="0.25">
      <c r="A22" s="562"/>
      <c r="B22" s="563" t="s">
        <v>1279</v>
      </c>
      <c r="C22" s="564"/>
      <c r="D22" s="564">
        <v>189</v>
      </c>
      <c r="E22" s="564"/>
      <c r="F22" s="564"/>
      <c r="G22" s="565"/>
      <c r="H22" s="565"/>
      <c r="I22" s="564">
        <v>0</v>
      </c>
      <c r="J22" s="565"/>
      <c r="K22" s="565"/>
      <c r="L22" s="566">
        <f t="shared" si="0"/>
        <v>0</v>
      </c>
      <c r="M22" s="565"/>
      <c r="N22" s="565"/>
      <c r="O22" s="565"/>
      <c r="P22" s="565"/>
      <c r="Q22" s="565"/>
      <c r="R22" s="565"/>
      <c r="S22" s="565"/>
      <c r="T22" s="565"/>
      <c r="U22" s="565"/>
      <c r="V22" s="565"/>
      <c r="W22" s="565"/>
      <c r="X22" s="567"/>
      <c r="Y22" s="568"/>
      <c r="Z22" s="569">
        <f t="shared" si="21"/>
        <v>0</v>
      </c>
      <c r="AA22" s="569">
        <f t="shared" si="22"/>
        <v>0</v>
      </c>
      <c r="AB22" s="570">
        <f t="shared" si="23"/>
        <v>0</v>
      </c>
      <c r="AC22" s="571"/>
      <c r="AD22" s="566">
        <f t="shared" si="24"/>
        <v>0</v>
      </c>
      <c r="AE22" s="566">
        <f t="shared" si="25"/>
        <v>0</v>
      </c>
      <c r="AF22" s="572">
        <f t="shared" si="26"/>
        <v>0</v>
      </c>
      <c r="AG22" s="571"/>
      <c r="AH22" s="566">
        <f t="shared" si="27"/>
        <v>0</v>
      </c>
      <c r="AI22" s="566">
        <f t="shared" si="28"/>
        <v>0</v>
      </c>
      <c r="AJ22" s="573">
        <f t="shared" si="29"/>
        <v>0</v>
      </c>
      <c r="AK22" s="532"/>
    </row>
    <row r="23" spans="1:37" s="525" customFormat="1" outlineLevel="2" x14ac:dyDescent="0.25">
      <c r="A23" s="562"/>
      <c r="B23" s="563" t="s">
        <v>1280</v>
      </c>
      <c r="C23" s="564"/>
      <c r="D23" s="564"/>
      <c r="E23" s="564"/>
      <c r="F23" s="564"/>
      <c r="G23" s="565"/>
      <c r="H23" s="565"/>
      <c r="I23" s="564">
        <v>550</v>
      </c>
      <c r="J23" s="565">
        <v>470</v>
      </c>
      <c r="K23" s="565"/>
      <c r="L23" s="566">
        <f t="shared" si="0"/>
        <v>0</v>
      </c>
      <c r="M23" s="565"/>
      <c r="N23" s="565"/>
      <c r="O23" s="565"/>
      <c r="P23" s="565"/>
      <c r="Q23" s="565"/>
      <c r="R23" s="565"/>
      <c r="S23" s="565"/>
      <c r="T23" s="565"/>
      <c r="U23" s="565"/>
      <c r="V23" s="565"/>
      <c r="W23" s="565"/>
      <c r="X23" s="567"/>
      <c r="Y23" s="568"/>
      <c r="Z23" s="569">
        <f t="shared" si="21"/>
        <v>0</v>
      </c>
      <c r="AA23" s="569">
        <f>J23*1.07-503</f>
        <v>-9.9999999999965894E-2</v>
      </c>
      <c r="AB23" s="570">
        <f t="shared" si="23"/>
        <v>9.9999999999965894E-2</v>
      </c>
      <c r="AC23" s="571"/>
      <c r="AD23" s="566">
        <f t="shared" si="24"/>
        <v>0</v>
      </c>
      <c r="AE23" s="566">
        <f t="shared" si="25"/>
        <v>0</v>
      </c>
      <c r="AF23" s="572">
        <f t="shared" si="26"/>
        <v>-470</v>
      </c>
      <c r="AG23" s="571"/>
      <c r="AH23" s="566">
        <f t="shared" si="27"/>
        <v>0</v>
      </c>
      <c r="AI23" s="566">
        <f t="shared" si="28"/>
        <v>0</v>
      </c>
      <c r="AJ23" s="573">
        <f t="shared" si="29"/>
        <v>-470</v>
      </c>
      <c r="AK23" s="532"/>
    </row>
    <row r="24" spans="1:37" s="525" customFormat="1" ht="30" outlineLevel="2" x14ac:dyDescent="0.25">
      <c r="A24" s="562"/>
      <c r="B24" s="563" t="s">
        <v>1281</v>
      </c>
      <c r="C24" s="564"/>
      <c r="D24" s="564"/>
      <c r="E24" s="564"/>
      <c r="F24" s="564"/>
      <c r="G24" s="565"/>
      <c r="H24" s="565"/>
      <c r="I24" s="564">
        <v>0</v>
      </c>
      <c r="J24" s="565"/>
      <c r="K24" s="565"/>
      <c r="L24" s="566">
        <f t="shared" si="0"/>
        <v>0</v>
      </c>
      <c r="M24" s="565"/>
      <c r="N24" s="565"/>
      <c r="O24" s="565"/>
      <c r="P24" s="565"/>
      <c r="Q24" s="565"/>
      <c r="R24" s="565"/>
      <c r="S24" s="565"/>
      <c r="T24" s="565"/>
      <c r="U24" s="565"/>
      <c r="V24" s="565"/>
      <c r="W24" s="565"/>
      <c r="X24" s="567"/>
      <c r="Y24" s="568"/>
      <c r="Z24" s="569">
        <f t="shared" si="21"/>
        <v>0</v>
      </c>
      <c r="AA24" s="569">
        <f t="shared" si="22"/>
        <v>0</v>
      </c>
      <c r="AB24" s="570">
        <f t="shared" si="23"/>
        <v>0</v>
      </c>
      <c r="AC24" s="571"/>
      <c r="AD24" s="566">
        <f t="shared" si="24"/>
        <v>0</v>
      </c>
      <c r="AE24" s="566">
        <f t="shared" si="25"/>
        <v>0</v>
      </c>
      <c r="AF24" s="572">
        <f t="shared" si="26"/>
        <v>0</v>
      </c>
      <c r="AG24" s="571"/>
      <c r="AH24" s="566">
        <f t="shared" si="27"/>
        <v>0</v>
      </c>
      <c r="AI24" s="566">
        <f t="shared" si="28"/>
        <v>0</v>
      </c>
      <c r="AJ24" s="573">
        <f t="shared" si="29"/>
        <v>0</v>
      </c>
      <c r="AK24" s="532"/>
    </row>
    <row r="25" spans="1:37" s="525" customFormat="1" outlineLevel="2" x14ac:dyDescent="0.25">
      <c r="A25" s="562"/>
      <c r="B25" s="563" t="s">
        <v>1282</v>
      </c>
      <c r="C25" s="564"/>
      <c r="D25" s="564"/>
      <c r="E25" s="564"/>
      <c r="F25" s="564"/>
      <c r="G25" s="565"/>
      <c r="H25" s="565"/>
      <c r="I25" s="564">
        <v>21147</v>
      </c>
      <c r="J25" s="565">
        <v>19047</v>
      </c>
      <c r="K25" s="565">
        <v>5658</v>
      </c>
      <c r="L25" s="566">
        <f t="shared" si="0"/>
        <v>0</v>
      </c>
      <c r="M25" s="565"/>
      <c r="N25" s="565"/>
      <c r="O25" s="565"/>
      <c r="P25" s="565"/>
      <c r="Q25" s="565"/>
      <c r="R25" s="565"/>
      <c r="S25" s="565"/>
      <c r="T25" s="565"/>
      <c r="U25" s="565"/>
      <c r="V25" s="565"/>
      <c r="W25" s="565"/>
      <c r="X25" s="567"/>
      <c r="Y25" s="568"/>
      <c r="Z25" s="569">
        <f t="shared" si="21"/>
        <v>0</v>
      </c>
      <c r="AA25" s="569">
        <f>J25*1.07-20380</f>
        <v>0.29000000000087311</v>
      </c>
      <c r="AB25" s="570">
        <f t="shared" si="23"/>
        <v>-0.29000000000087311</v>
      </c>
      <c r="AC25" s="571"/>
      <c r="AD25" s="566">
        <f t="shared" si="24"/>
        <v>0</v>
      </c>
      <c r="AE25" s="566">
        <f t="shared" si="25"/>
        <v>0</v>
      </c>
      <c r="AF25" s="572">
        <f t="shared" si="26"/>
        <v>-19047</v>
      </c>
      <c r="AG25" s="571"/>
      <c r="AH25" s="566">
        <f t="shared" si="27"/>
        <v>0</v>
      </c>
      <c r="AI25" s="566">
        <f t="shared" si="28"/>
        <v>0</v>
      </c>
      <c r="AJ25" s="573">
        <f t="shared" si="29"/>
        <v>-19047</v>
      </c>
      <c r="AK25" s="532"/>
    </row>
    <row r="26" spans="1:37" s="525" customFormat="1" outlineLevel="2" x14ac:dyDescent="0.25">
      <c r="A26" s="562"/>
      <c r="B26" s="563" t="s">
        <v>1283</v>
      </c>
      <c r="C26" s="564"/>
      <c r="D26" s="564"/>
      <c r="E26" s="564"/>
      <c r="F26" s="564"/>
      <c r="G26" s="565"/>
      <c r="H26" s="565"/>
      <c r="I26" s="564">
        <v>18708</v>
      </c>
      <c r="J26" s="565">
        <v>17512</v>
      </c>
      <c r="K26" s="565">
        <f>4955+281</f>
        <v>5236</v>
      </c>
      <c r="L26" s="566">
        <f t="shared" si="0"/>
        <v>0</v>
      </c>
      <c r="M26" s="565"/>
      <c r="N26" s="565"/>
      <c r="O26" s="565"/>
      <c r="P26" s="565"/>
      <c r="Q26" s="565"/>
      <c r="R26" s="565"/>
      <c r="S26" s="565"/>
      <c r="T26" s="565"/>
      <c r="U26" s="565"/>
      <c r="V26" s="565"/>
      <c r="W26" s="565"/>
      <c r="X26" s="567"/>
      <c r="Y26" s="568"/>
      <c r="Z26" s="569">
        <f t="shared" si="21"/>
        <v>0</v>
      </c>
      <c r="AA26" s="569">
        <f>J26*1.07-18738</f>
        <v>-0.15999999999985448</v>
      </c>
      <c r="AB26" s="570">
        <f t="shared" si="23"/>
        <v>0.15999999999985448</v>
      </c>
      <c r="AC26" s="571"/>
      <c r="AD26" s="566">
        <f t="shared" si="24"/>
        <v>0</v>
      </c>
      <c r="AE26" s="566">
        <f t="shared" si="25"/>
        <v>0</v>
      </c>
      <c r="AF26" s="572">
        <f t="shared" si="26"/>
        <v>-17512</v>
      </c>
      <c r="AG26" s="571"/>
      <c r="AH26" s="566">
        <f t="shared" si="27"/>
        <v>0</v>
      </c>
      <c r="AI26" s="566">
        <f t="shared" si="28"/>
        <v>0</v>
      </c>
      <c r="AJ26" s="573">
        <f t="shared" si="29"/>
        <v>-17512</v>
      </c>
      <c r="AK26" s="532"/>
    </row>
    <row r="27" spans="1:37" s="525" customFormat="1" outlineLevel="2" x14ac:dyDescent="0.25">
      <c r="A27" s="562"/>
      <c r="B27" s="563" t="s">
        <v>1284</v>
      </c>
      <c r="C27" s="564"/>
      <c r="D27" s="564"/>
      <c r="E27" s="564"/>
      <c r="F27" s="564"/>
      <c r="G27" s="565"/>
      <c r="H27" s="565"/>
      <c r="I27" s="564">
        <v>0</v>
      </c>
      <c r="J27" s="565"/>
      <c r="K27" s="565"/>
      <c r="L27" s="566">
        <f t="shared" si="0"/>
        <v>0</v>
      </c>
      <c r="M27" s="565"/>
      <c r="N27" s="565"/>
      <c r="O27" s="565"/>
      <c r="P27" s="565"/>
      <c r="Q27" s="565"/>
      <c r="R27" s="565"/>
      <c r="S27" s="565"/>
      <c r="T27" s="565"/>
      <c r="U27" s="565"/>
      <c r="V27" s="565"/>
      <c r="W27" s="565"/>
      <c r="X27" s="567"/>
      <c r="Y27" s="568"/>
      <c r="Z27" s="569">
        <f t="shared" si="21"/>
        <v>0</v>
      </c>
      <c r="AA27" s="569">
        <f t="shared" si="22"/>
        <v>0</v>
      </c>
      <c r="AB27" s="570">
        <f t="shared" si="23"/>
        <v>0</v>
      </c>
      <c r="AC27" s="571"/>
      <c r="AD27" s="566">
        <f t="shared" si="24"/>
        <v>0</v>
      </c>
      <c r="AE27" s="566">
        <f t="shared" si="25"/>
        <v>0</v>
      </c>
      <c r="AF27" s="572">
        <f t="shared" si="26"/>
        <v>0</v>
      </c>
      <c r="AG27" s="571"/>
      <c r="AH27" s="566">
        <f t="shared" si="27"/>
        <v>0</v>
      </c>
      <c r="AI27" s="566">
        <f t="shared" si="28"/>
        <v>0</v>
      </c>
      <c r="AJ27" s="573">
        <f t="shared" si="29"/>
        <v>0</v>
      </c>
      <c r="AK27" s="532"/>
    </row>
    <row r="28" spans="1:37" s="525" customFormat="1" outlineLevel="2" x14ac:dyDescent="0.25">
      <c r="A28" s="562"/>
      <c r="B28" s="563" t="s">
        <v>1285</v>
      </c>
      <c r="C28" s="564"/>
      <c r="D28" s="564"/>
      <c r="E28" s="564"/>
      <c r="F28" s="564"/>
      <c r="G28" s="565">
        <v>651</v>
      </c>
      <c r="H28" s="565"/>
      <c r="I28" s="564">
        <v>0</v>
      </c>
      <c r="J28" s="565"/>
      <c r="K28" s="565"/>
      <c r="L28" s="566">
        <f t="shared" si="0"/>
        <v>0</v>
      </c>
      <c r="M28" s="565"/>
      <c r="N28" s="565"/>
      <c r="O28" s="565"/>
      <c r="P28" s="565"/>
      <c r="Q28" s="565"/>
      <c r="R28" s="565"/>
      <c r="S28" s="565"/>
      <c r="T28" s="565"/>
      <c r="U28" s="565"/>
      <c r="V28" s="565"/>
      <c r="W28" s="565"/>
      <c r="X28" s="567"/>
      <c r="Y28" s="568"/>
      <c r="Z28" s="569">
        <f t="shared" si="21"/>
        <v>0</v>
      </c>
      <c r="AA28" s="569">
        <f t="shared" si="22"/>
        <v>0</v>
      </c>
      <c r="AB28" s="570">
        <f t="shared" si="23"/>
        <v>0</v>
      </c>
      <c r="AC28" s="571"/>
      <c r="AD28" s="566">
        <f t="shared" si="24"/>
        <v>0</v>
      </c>
      <c r="AE28" s="566">
        <f t="shared" si="25"/>
        <v>0</v>
      </c>
      <c r="AF28" s="572">
        <f t="shared" si="26"/>
        <v>0</v>
      </c>
      <c r="AG28" s="571"/>
      <c r="AH28" s="566">
        <f t="shared" si="27"/>
        <v>0</v>
      </c>
      <c r="AI28" s="566">
        <f t="shared" si="28"/>
        <v>0</v>
      </c>
      <c r="AJ28" s="573">
        <f t="shared" si="29"/>
        <v>0</v>
      </c>
      <c r="AK28" s="532"/>
    </row>
    <row r="29" spans="1:37" s="525" customFormat="1" outlineLevel="2" x14ac:dyDescent="0.25">
      <c r="A29" s="562"/>
      <c r="B29" s="563" t="s">
        <v>1136</v>
      </c>
      <c r="C29" s="564"/>
      <c r="D29" s="564"/>
      <c r="E29" s="564"/>
      <c r="F29" s="564"/>
      <c r="G29" s="565"/>
      <c r="H29" s="565"/>
      <c r="I29" s="564">
        <v>0</v>
      </c>
      <c r="J29" s="565"/>
      <c r="K29" s="565"/>
      <c r="L29" s="566">
        <f t="shared" si="0"/>
        <v>0</v>
      </c>
      <c r="M29" s="565"/>
      <c r="N29" s="565"/>
      <c r="O29" s="565"/>
      <c r="P29" s="565"/>
      <c r="Q29" s="565"/>
      <c r="R29" s="565"/>
      <c r="S29" s="565"/>
      <c r="T29" s="565"/>
      <c r="U29" s="565"/>
      <c r="V29" s="565"/>
      <c r="W29" s="565"/>
      <c r="X29" s="567"/>
      <c r="Y29" s="568"/>
      <c r="Z29" s="569">
        <f t="shared" si="21"/>
        <v>0</v>
      </c>
      <c r="AA29" s="569">
        <f t="shared" si="22"/>
        <v>0</v>
      </c>
      <c r="AB29" s="570">
        <f t="shared" si="23"/>
        <v>0</v>
      </c>
      <c r="AC29" s="571"/>
      <c r="AD29" s="566">
        <f t="shared" si="24"/>
        <v>0</v>
      </c>
      <c r="AE29" s="566">
        <f t="shared" si="25"/>
        <v>0</v>
      </c>
      <c r="AF29" s="572">
        <f t="shared" si="26"/>
        <v>0</v>
      </c>
      <c r="AG29" s="571"/>
      <c r="AH29" s="566">
        <f t="shared" si="27"/>
        <v>0</v>
      </c>
      <c r="AI29" s="566">
        <f t="shared" si="28"/>
        <v>0</v>
      </c>
      <c r="AJ29" s="573">
        <f t="shared" si="29"/>
        <v>0</v>
      </c>
      <c r="AK29" s="532"/>
    </row>
    <row r="30" spans="1:37" s="525" customFormat="1" outlineLevel="2" x14ac:dyDescent="0.25">
      <c r="A30" s="562"/>
      <c r="B30" s="563" t="s">
        <v>1286</v>
      </c>
      <c r="C30" s="564"/>
      <c r="D30" s="564"/>
      <c r="E30" s="564"/>
      <c r="F30" s="564"/>
      <c r="G30" s="565"/>
      <c r="H30" s="565"/>
      <c r="I30" s="564">
        <v>6068</v>
      </c>
      <c r="J30" s="565">
        <v>2618</v>
      </c>
      <c r="K30" s="565">
        <f>6+177</f>
        <v>183</v>
      </c>
      <c r="L30" s="566">
        <f t="shared" si="0"/>
        <v>0</v>
      </c>
      <c r="M30" s="565"/>
      <c r="N30" s="565"/>
      <c r="O30" s="565"/>
      <c r="P30" s="565"/>
      <c r="Q30" s="565"/>
      <c r="R30" s="565"/>
      <c r="S30" s="565"/>
      <c r="T30" s="565"/>
      <c r="U30" s="565"/>
      <c r="V30" s="565"/>
      <c r="W30" s="565"/>
      <c r="X30" s="567"/>
      <c r="Y30" s="568"/>
      <c r="Z30" s="569">
        <f t="shared" si="21"/>
        <v>0</v>
      </c>
      <c r="AA30" s="569">
        <f>J30*1.07-2801</f>
        <v>0.26000000000021828</v>
      </c>
      <c r="AB30" s="570">
        <f t="shared" si="23"/>
        <v>-0.26000000000021828</v>
      </c>
      <c r="AC30" s="571"/>
      <c r="AD30" s="566">
        <f t="shared" si="24"/>
        <v>0</v>
      </c>
      <c r="AE30" s="566">
        <f t="shared" si="25"/>
        <v>0</v>
      </c>
      <c r="AF30" s="572">
        <f t="shared" si="26"/>
        <v>-2618</v>
      </c>
      <c r="AG30" s="571"/>
      <c r="AH30" s="566">
        <f t="shared" si="27"/>
        <v>0</v>
      </c>
      <c r="AI30" s="566">
        <f t="shared" si="28"/>
        <v>0</v>
      </c>
      <c r="AJ30" s="573">
        <f t="shared" si="29"/>
        <v>-2618</v>
      </c>
      <c r="AK30" s="532"/>
    </row>
    <row r="31" spans="1:37" s="525" customFormat="1" ht="30" outlineLevel="2" x14ac:dyDescent="0.25">
      <c r="A31" s="562"/>
      <c r="B31" s="563" t="s">
        <v>1287</v>
      </c>
      <c r="C31" s="564"/>
      <c r="D31" s="564"/>
      <c r="E31" s="564"/>
      <c r="F31" s="564"/>
      <c r="G31" s="565"/>
      <c r="H31" s="565"/>
      <c r="I31" s="564">
        <v>0</v>
      </c>
      <c r="J31" s="565"/>
      <c r="K31" s="565"/>
      <c r="L31" s="566">
        <f t="shared" si="0"/>
        <v>0</v>
      </c>
      <c r="M31" s="565"/>
      <c r="N31" s="565"/>
      <c r="O31" s="565"/>
      <c r="P31" s="565"/>
      <c r="Q31" s="565"/>
      <c r="R31" s="565"/>
      <c r="S31" s="565"/>
      <c r="T31" s="565"/>
      <c r="U31" s="565"/>
      <c r="V31" s="565"/>
      <c r="W31" s="565"/>
      <c r="X31" s="567"/>
      <c r="Y31" s="568"/>
      <c r="Z31" s="569">
        <f t="shared" si="21"/>
        <v>0</v>
      </c>
      <c r="AA31" s="569">
        <f t="shared" si="22"/>
        <v>0</v>
      </c>
      <c r="AB31" s="570">
        <f t="shared" si="23"/>
        <v>0</v>
      </c>
      <c r="AC31" s="571"/>
      <c r="AD31" s="566">
        <f t="shared" si="24"/>
        <v>0</v>
      </c>
      <c r="AE31" s="566">
        <f t="shared" si="25"/>
        <v>0</v>
      </c>
      <c r="AF31" s="572">
        <f t="shared" si="26"/>
        <v>0</v>
      </c>
      <c r="AG31" s="571"/>
      <c r="AH31" s="566">
        <f t="shared" si="27"/>
        <v>0</v>
      </c>
      <c r="AI31" s="566">
        <f t="shared" si="28"/>
        <v>0</v>
      </c>
      <c r="AJ31" s="573">
        <f t="shared" si="29"/>
        <v>0</v>
      </c>
      <c r="AK31" s="532"/>
    </row>
    <row r="32" spans="1:37" s="525" customFormat="1" ht="30" outlineLevel="1" x14ac:dyDescent="0.25">
      <c r="A32" s="533" t="s">
        <v>433</v>
      </c>
      <c r="B32" s="534" t="s">
        <v>1256</v>
      </c>
      <c r="C32" s="535">
        <v>0</v>
      </c>
      <c r="D32" s="535">
        <v>4500</v>
      </c>
      <c r="E32" s="535">
        <v>5130</v>
      </c>
      <c r="F32" s="535">
        <v>5130</v>
      </c>
      <c r="G32" s="536">
        <v>1671</v>
      </c>
      <c r="H32" s="536">
        <v>47</v>
      </c>
      <c r="I32" s="535">
        <v>0</v>
      </c>
      <c r="J32" s="536"/>
      <c r="K32" s="536"/>
      <c r="L32" s="537">
        <f t="shared" si="0"/>
        <v>0</v>
      </c>
      <c r="M32" s="536"/>
      <c r="N32" s="536"/>
      <c r="O32" s="536"/>
      <c r="P32" s="536"/>
      <c r="Q32" s="536"/>
      <c r="R32" s="536"/>
      <c r="S32" s="536"/>
      <c r="T32" s="536"/>
      <c r="U32" s="536"/>
      <c r="V32" s="536"/>
      <c r="W32" s="536"/>
      <c r="X32" s="538"/>
      <c r="Y32" s="539"/>
      <c r="Z32" s="540">
        <f t="shared" si="21"/>
        <v>0</v>
      </c>
      <c r="AA32" s="540">
        <f t="shared" si="22"/>
        <v>0</v>
      </c>
      <c r="AB32" s="541">
        <f t="shared" si="23"/>
        <v>0</v>
      </c>
      <c r="AC32" s="542"/>
      <c r="AD32" s="537">
        <f t="shared" si="24"/>
        <v>0</v>
      </c>
      <c r="AE32" s="537">
        <f t="shared" si="25"/>
        <v>0</v>
      </c>
      <c r="AF32" s="543">
        <f t="shared" si="26"/>
        <v>0</v>
      </c>
      <c r="AG32" s="542"/>
      <c r="AH32" s="537">
        <f t="shared" si="27"/>
        <v>0</v>
      </c>
      <c r="AI32" s="537">
        <f t="shared" si="28"/>
        <v>0</v>
      </c>
      <c r="AJ32" s="544">
        <f t="shared" si="29"/>
        <v>0</v>
      </c>
      <c r="AK32" s="532"/>
    </row>
    <row r="33" spans="1:37" s="558" customFormat="1" ht="30" outlineLevel="1" x14ac:dyDescent="0.25">
      <c r="A33" s="545" t="s">
        <v>433</v>
      </c>
      <c r="B33" s="546" t="s">
        <v>1257</v>
      </c>
      <c r="C33" s="547">
        <v>27614</v>
      </c>
      <c r="D33" s="547">
        <v>0</v>
      </c>
      <c r="E33" s="547">
        <v>10285</v>
      </c>
      <c r="F33" s="547">
        <v>10285</v>
      </c>
      <c r="G33" s="548">
        <v>10273</v>
      </c>
      <c r="H33" s="548">
        <v>10597</v>
      </c>
      <c r="I33" s="547">
        <v>14571</v>
      </c>
      <c r="J33" s="548">
        <v>291</v>
      </c>
      <c r="K33" s="548">
        <v>0</v>
      </c>
      <c r="L33" s="549">
        <f t="shared" si="0"/>
        <v>8482</v>
      </c>
      <c r="M33" s="548">
        <v>0</v>
      </c>
      <c r="N33" s="548">
        <v>0</v>
      </c>
      <c r="O33" s="548">
        <v>0</v>
      </c>
      <c r="P33" s="548">
        <v>0</v>
      </c>
      <c r="Q33" s="548">
        <v>0</v>
      </c>
      <c r="R33" s="548">
        <v>1212</v>
      </c>
      <c r="S33" s="548">
        <v>1212</v>
      </c>
      <c r="T33" s="548">
        <v>1212</v>
      </c>
      <c r="U33" s="548">
        <v>1212</v>
      </c>
      <c r="V33" s="548">
        <v>1212</v>
      </c>
      <c r="W33" s="548">
        <v>1212</v>
      </c>
      <c r="X33" s="550">
        <v>1210</v>
      </c>
      <c r="Y33" s="551"/>
      <c r="Z33" s="552">
        <f t="shared" si="21"/>
        <v>8482</v>
      </c>
      <c r="AA33" s="552">
        <f t="shared" si="22"/>
        <v>311.37</v>
      </c>
      <c r="AB33" s="553">
        <f t="shared" si="23"/>
        <v>8170.63</v>
      </c>
      <c r="AC33" s="554"/>
      <c r="AD33" s="549">
        <f t="shared" si="24"/>
        <v>8482</v>
      </c>
      <c r="AE33" s="549">
        <f t="shared" si="25"/>
        <v>0</v>
      </c>
      <c r="AF33" s="555">
        <f t="shared" si="26"/>
        <v>8191</v>
      </c>
      <c r="AG33" s="554"/>
      <c r="AH33" s="549">
        <f t="shared" si="27"/>
        <v>8482</v>
      </c>
      <c r="AI33" s="549">
        <f t="shared" si="28"/>
        <v>0</v>
      </c>
      <c r="AJ33" s="556">
        <f t="shared" si="29"/>
        <v>8191</v>
      </c>
      <c r="AK33" s="575" t="s">
        <v>1288</v>
      </c>
    </row>
    <row r="34" spans="1:37" s="525" customFormat="1" ht="30" outlineLevel="1" x14ac:dyDescent="0.25">
      <c r="A34" s="533" t="s">
        <v>473</v>
      </c>
      <c r="B34" s="534" t="s">
        <v>1259</v>
      </c>
      <c r="C34" s="535">
        <f>C35+C36</f>
        <v>19680</v>
      </c>
      <c r="D34" s="535">
        <f t="shared" ref="D34:AJ34" si="30">D35+D36</f>
        <v>15476</v>
      </c>
      <c r="E34" s="535">
        <f t="shared" si="30"/>
        <v>13755</v>
      </c>
      <c r="F34" s="535">
        <f t="shared" si="30"/>
        <v>16739</v>
      </c>
      <c r="G34" s="535">
        <f t="shared" si="30"/>
        <v>16739</v>
      </c>
      <c r="H34" s="535">
        <f t="shared" si="30"/>
        <v>7595</v>
      </c>
      <c r="I34" s="535">
        <f t="shared" si="30"/>
        <v>18961</v>
      </c>
      <c r="J34" s="535">
        <f t="shared" si="30"/>
        <v>18641</v>
      </c>
      <c r="K34" s="535">
        <f t="shared" si="30"/>
        <v>1810</v>
      </c>
      <c r="L34" s="537">
        <f t="shared" si="0"/>
        <v>25738</v>
      </c>
      <c r="M34" s="535">
        <f t="shared" si="30"/>
        <v>0</v>
      </c>
      <c r="N34" s="535">
        <f t="shared" si="30"/>
        <v>0</v>
      </c>
      <c r="O34" s="535">
        <f t="shared" si="30"/>
        <v>0</v>
      </c>
      <c r="P34" s="535">
        <f t="shared" si="30"/>
        <v>2585</v>
      </c>
      <c r="Q34" s="535">
        <f t="shared" si="30"/>
        <v>2721</v>
      </c>
      <c r="R34" s="535">
        <f t="shared" si="30"/>
        <v>3415</v>
      </c>
      <c r="S34" s="535">
        <f t="shared" si="30"/>
        <v>3415</v>
      </c>
      <c r="T34" s="535">
        <f t="shared" si="30"/>
        <v>2721</v>
      </c>
      <c r="U34" s="535">
        <f t="shared" si="30"/>
        <v>2721</v>
      </c>
      <c r="V34" s="535">
        <f t="shared" si="30"/>
        <v>2720</v>
      </c>
      <c r="W34" s="535">
        <f t="shared" si="30"/>
        <v>2720</v>
      </c>
      <c r="X34" s="559">
        <f t="shared" si="30"/>
        <v>2720</v>
      </c>
      <c r="Y34" s="560">
        <f t="shared" si="30"/>
        <v>0</v>
      </c>
      <c r="Z34" s="535">
        <f t="shared" si="30"/>
        <v>25738</v>
      </c>
      <c r="AA34" s="535">
        <f t="shared" si="30"/>
        <v>13493.87</v>
      </c>
      <c r="AB34" s="561">
        <f t="shared" si="30"/>
        <v>12244.13</v>
      </c>
      <c r="AC34" s="560">
        <f t="shared" si="30"/>
        <v>0</v>
      </c>
      <c r="AD34" s="535">
        <f t="shared" si="30"/>
        <v>25738</v>
      </c>
      <c r="AE34" s="535">
        <f t="shared" si="30"/>
        <v>0</v>
      </c>
      <c r="AF34" s="561">
        <f t="shared" si="30"/>
        <v>7097</v>
      </c>
      <c r="AG34" s="560">
        <f t="shared" si="30"/>
        <v>0</v>
      </c>
      <c r="AH34" s="535">
        <f t="shared" si="30"/>
        <v>25738</v>
      </c>
      <c r="AI34" s="535">
        <f t="shared" si="30"/>
        <v>0</v>
      </c>
      <c r="AJ34" s="559">
        <f t="shared" si="30"/>
        <v>7097</v>
      </c>
      <c r="AK34" s="532"/>
    </row>
    <row r="35" spans="1:37" s="525" customFormat="1" outlineLevel="2" x14ac:dyDescent="0.25">
      <c r="A35" s="562"/>
      <c r="B35" s="563" t="s">
        <v>1260</v>
      </c>
      <c r="C35" s="564">
        <v>2230</v>
      </c>
      <c r="D35" s="564">
        <v>0</v>
      </c>
      <c r="E35" s="564">
        <v>0</v>
      </c>
      <c r="F35" s="564">
        <v>0</v>
      </c>
      <c r="G35" s="565"/>
      <c r="H35" s="565"/>
      <c r="I35" s="564">
        <v>8401</v>
      </c>
      <c r="J35" s="565">
        <v>8401</v>
      </c>
      <c r="K35" s="565">
        <v>0</v>
      </c>
      <c r="L35" s="566">
        <f t="shared" si="0"/>
        <v>2537</v>
      </c>
      <c r="M35" s="565">
        <v>0</v>
      </c>
      <c r="N35" s="565">
        <v>0</v>
      </c>
      <c r="O35" s="565">
        <v>0</v>
      </c>
      <c r="P35" s="565">
        <v>0</v>
      </c>
      <c r="Q35" s="565">
        <v>144</v>
      </c>
      <c r="R35" s="565">
        <v>838</v>
      </c>
      <c r="S35" s="565">
        <v>838</v>
      </c>
      <c r="T35" s="565">
        <v>144</v>
      </c>
      <c r="U35" s="565">
        <v>144</v>
      </c>
      <c r="V35" s="565">
        <v>143</v>
      </c>
      <c r="W35" s="565">
        <v>143</v>
      </c>
      <c r="X35" s="567">
        <v>143</v>
      </c>
      <c r="Y35" s="568"/>
      <c r="Z35" s="569">
        <f t="shared" ref="Z35:Z36" si="31">L35+Y35</f>
        <v>2537</v>
      </c>
      <c r="AA35" s="569">
        <f>J35*1.07-6452</f>
        <v>2537.0699999999997</v>
      </c>
      <c r="AB35" s="570">
        <f t="shared" ref="AB35:AB36" si="32">Z35-AA35</f>
        <v>-6.9999999999708962E-2</v>
      </c>
      <c r="AC35" s="571"/>
      <c r="AD35" s="566">
        <f t="shared" ref="AD35:AD36" si="33">Z35+AC35</f>
        <v>2537</v>
      </c>
      <c r="AE35" s="566">
        <f t="shared" ref="AE35:AE36" si="34">AD35-L35</f>
        <v>0</v>
      </c>
      <c r="AF35" s="572">
        <f t="shared" ref="AF35:AF36" si="35">AD35-J35</f>
        <v>-5864</v>
      </c>
      <c r="AG35" s="571"/>
      <c r="AH35" s="566">
        <f t="shared" ref="AH35:AH36" si="36">AD35+AG35</f>
        <v>2537</v>
      </c>
      <c r="AI35" s="566">
        <f t="shared" ref="AI35:AI36" si="37">AH35-L35</f>
        <v>0</v>
      </c>
      <c r="AJ35" s="573">
        <f t="shared" ref="AJ35:AJ36" si="38">AH35-J35</f>
        <v>-5864</v>
      </c>
      <c r="AK35" s="532"/>
    </row>
    <row r="36" spans="1:37" s="558" customFormat="1" ht="30" outlineLevel="2" x14ac:dyDescent="0.25">
      <c r="A36" s="545"/>
      <c r="B36" s="546" t="s">
        <v>1262</v>
      </c>
      <c r="C36" s="547">
        <v>17450</v>
      </c>
      <c r="D36" s="547">
        <v>15476</v>
      </c>
      <c r="E36" s="547">
        <v>13755</v>
      </c>
      <c r="F36" s="547">
        <v>16739</v>
      </c>
      <c r="G36" s="548">
        <v>16739</v>
      </c>
      <c r="H36" s="548">
        <v>7595</v>
      </c>
      <c r="I36" s="547">
        <v>10560</v>
      </c>
      <c r="J36" s="548">
        <v>10240</v>
      </c>
      <c r="K36" s="548">
        <v>1810</v>
      </c>
      <c r="L36" s="549">
        <f t="shared" si="0"/>
        <v>23201</v>
      </c>
      <c r="M36" s="548">
        <v>0</v>
      </c>
      <c r="N36" s="548">
        <v>0</v>
      </c>
      <c r="O36" s="548">
        <v>0</v>
      </c>
      <c r="P36" s="548">
        <v>2585</v>
      </c>
      <c r="Q36" s="548">
        <v>2577</v>
      </c>
      <c r="R36" s="548">
        <v>2577</v>
      </c>
      <c r="S36" s="548">
        <v>2577</v>
      </c>
      <c r="T36" s="548">
        <v>2577</v>
      </c>
      <c r="U36" s="548">
        <v>2577</v>
      </c>
      <c r="V36" s="548">
        <v>2577</v>
      </c>
      <c r="W36" s="548">
        <v>2577</v>
      </c>
      <c r="X36" s="550">
        <v>2577</v>
      </c>
      <c r="Y36" s="551"/>
      <c r="Z36" s="552">
        <f t="shared" si="31"/>
        <v>23201</v>
      </c>
      <c r="AA36" s="552">
        <f t="shared" ref="AA36" si="39">J36*1.07</f>
        <v>10956.800000000001</v>
      </c>
      <c r="AB36" s="553">
        <f t="shared" si="32"/>
        <v>12244.199999999999</v>
      </c>
      <c r="AC36" s="554"/>
      <c r="AD36" s="549">
        <f t="shared" si="33"/>
        <v>23201</v>
      </c>
      <c r="AE36" s="549">
        <f t="shared" si="34"/>
        <v>0</v>
      </c>
      <c r="AF36" s="555">
        <f t="shared" si="35"/>
        <v>12961</v>
      </c>
      <c r="AG36" s="554"/>
      <c r="AH36" s="549">
        <f t="shared" si="36"/>
        <v>23201</v>
      </c>
      <c r="AI36" s="549">
        <f t="shared" si="37"/>
        <v>0</v>
      </c>
      <c r="AJ36" s="556">
        <f t="shared" si="38"/>
        <v>12961</v>
      </c>
      <c r="AK36" s="557" t="s">
        <v>1263</v>
      </c>
    </row>
    <row r="37" spans="1:37" s="525" customFormat="1" outlineLevel="1" x14ac:dyDescent="0.25">
      <c r="A37" s="533" t="s">
        <v>479</v>
      </c>
      <c r="B37" s="534" t="s">
        <v>1266</v>
      </c>
      <c r="C37" s="535">
        <f t="shared" ref="C37:AJ37" si="40">SUM(C38:C47)</f>
        <v>30902</v>
      </c>
      <c r="D37" s="535">
        <f t="shared" si="40"/>
        <v>35571</v>
      </c>
      <c r="E37" s="535">
        <f t="shared" si="40"/>
        <v>37954</v>
      </c>
      <c r="F37" s="535">
        <f t="shared" si="40"/>
        <v>33384</v>
      </c>
      <c r="G37" s="535">
        <f t="shared" si="40"/>
        <v>76907</v>
      </c>
      <c r="H37" s="535">
        <f t="shared" si="40"/>
        <v>51015</v>
      </c>
      <c r="I37" s="535">
        <f t="shared" si="40"/>
        <v>31578</v>
      </c>
      <c r="J37" s="535">
        <f t="shared" si="40"/>
        <v>31576</v>
      </c>
      <c r="K37" s="535">
        <f t="shared" si="40"/>
        <v>19390</v>
      </c>
      <c r="L37" s="535">
        <f t="shared" si="40"/>
        <v>35987</v>
      </c>
      <c r="M37" s="535">
        <f t="shared" si="40"/>
        <v>3847</v>
      </c>
      <c r="N37" s="535">
        <f t="shared" si="40"/>
        <v>3849</v>
      </c>
      <c r="O37" s="535">
        <f t="shared" si="40"/>
        <v>3800</v>
      </c>
      <c r="P37" s="535">
        <f t="shared" si="40"/>
        <v>3779</v>
      </c>
      <c r="Q37" s="535">
        <f t="shared" si="40"/>
        <v>1832</v>
      </c>
      <c r="R37" s="535">
        <f t="shared" si="40"/>
        <v>1820</v>
      </c>
      <c r="S37" s="535">
        <f t="shared" si="40"/>
        <v>1799</v>
      </c>
      <c r="T37" s="535">
        <f t="shared" si="40"/>
        <v>1753</v>
      </c>
      <c r="U37" s="535">
        <f t="shared" si="40"/>
        <v>2039</v>
      </c>
      <c r="V37" s="535">
        <f t="shared" si="40"/>
        <v>3786</v>
      </c>
      <c r="W37" s="535">
        <f t="shared" si="40"/>
        <v>3806</v>
      </c>
      <c r="X37" s="559">
        <f t="shared" si="40"/>
        <v>3877</v>
      </c>
      <c r="Y37" s="560">
        <f t="shared" si="40"/>
        <v>0</v>
      </c>
      <c r="Z37" s="535">
        <f t="shared" si="40"/>
        <v>35987</v>
      </c>
      <c r="AA37" s="535">
        <f t="shared" si="40"/>
        <v>28425.320000000003</v>
      </c>
      <c r="AB37" s="561">
        <f t="shared" si="40"/>
        <v>7561.6799999999976</v>
      </c>
      <c r="AC37" s="560">
        <f t="shared" si="40"/>
        <v>0</v>
      </c>
      <c r="AD37" s="535">
        <f t="shared" si="40"/>
        <v>35987</v>
      </c>
      <c r="AE37" s="535">
        <f t="shared" si="40"/>
        <v>0</v>
      </c>
      <c r="AF37" s="561">
        <f t="shared" si="40"/>
        <v>4411</v>
      </c>
      <c r="AG37" s="560">
        <f t="shared" si="40"/>
        <v>0</v>
      </c>
      <c r="AH37" s="535">
        <f t="shared" si="40"/>
        <v>35987</v>
      </c>
      <c r="AI37" s="535">
        <f t="shared" si="40"/>
        <v>0</v>
      </c>
      <c r="AJ37" s="559">
        <f t="shared" si="40"/>
        <v>4411</v>
      </c>
      <c r="AK37" s="532"/>
    </row>
    <row r="38" spans="1:37" s="525" customFormat="1" ht="30" outlineLevel="2" x14ac:dyDescent="0.25">
      <c r="A38" s="562"/>
      <c r="B38" s="563" t="s">
        <v>1269</v>
      </c>
      <c r="C38" s="564">
        <f>1549+4952</f>
        <v>6501</v>
      </c>
      <c r="D38" s="564">
        <f>1650+9102</f>
        <v>10752</v>
      </c>
      <c r="E38" s="564">
        <f>2142+6279</f>
        <v>8421</v>
      </c>
      <c r="F38" s="564">
        <f>2804+6335</f>
        <v>9139</v>
      </c>
      <c r="G38" s="565">
        <f>2586+7074</f>
        <v>9660</v>
      </c>
      <c r="H38" s="565">
        <v>3562</v>
      </c>
      <c r="I38" s="564">
        <f>1852+2978</f>
        <v>4830</v>
      </c>
      <c r="J38" s="565">
        <f>1691+2831</f>
        <v>4522</v>
      </c>
      <c r="K38" s="565">
        <v>2536</v>
      </c>
      <c r="L38" s="566">
        <f t="shared" si="0"/>
        <v>5815</v>
      </c>
      <c r="M38" s="565">
        <v>479</v>
      </c>
      <c r="N38" s="565">
        <v>481</v>
      </c>
      <c r="O38" s="565">
        <v>482</v>
      </c>
      <c r="P38" s="565">
        <v>484</v>
      </c>
      <c r="Q38" s="565">
        <v>482</v>
      </c>
      <c r="R38" s="565">
        <v>485</v>
      </c>
      <c r="S38" s="565">
        <v>483</v>
      </c>
      <c r="T38" s="565">
        <v>487</v>
      </c>
      <c r="U38" s="565">
        <v>487</v>
      </c>
      <c r="V38" s="565">
        <v>489</v>
      </c>
      <c r="W38" s="565">
        <v>487</v>
      </c>
      <c r="X38" s="567">
        <v>489</v>
      </c>
      <c r="Y38" s="568"/>
      <c r="Z38" s="569">
        <f t="shared" ref="Z38:Z52" si="41">L38+Y38</f>
        <v>5815</v>
      </c>
      <c r="AA38" s="569">
        <f t="shared" ref="AA38:AA51" si="42">J38*1.07</f>
        <v>4838.54</v>
      </c>
      <c r="AB38" s="570">
        <f t="shared" ref="AB38:AB52" si="43">Z38-AA38</f>
        <v>976.46</v>
      </c>
      <c r="AC38" s="571"/>
      <c r="AD38" s="566">
        <f t="shared" ref="AD38:AD49" si="44">Z38+AC38</f>
        <v>5815</v>
      </c>
      <c r="AE38" s="566">
        <f t="shared" ref="AE38:AE49" si="45">AD38-L38</f>
        <v>0</v>
      </c>
      <c r="AF38" s="572">
        <f t="shared" ref="AF38:AF49" si="46">AD38-J38</f>
        <v>1293</v>
      </c>
      <c r="AG38" s="571"/>
      <c r="AH38" s="566">
        <f t="shared" ref="AH38:AH49" si="47">AD38+AG38</f>
        <v>5815</v>
      </c>
      <c r="AI38" s="566">
        <f t="shared" ref="AI38:AI49" si="48">AH38-L38</f>
        <v>0</v>
      </c>
      <c r="AJ38" s="573">
        <f t="shared" ref="AJ38:AJ49" si="49">AH38-J38</f>
        <v>1293</v>
      </c>
      <c r="AK38" s="574" t="s">
        <v>1270</v>
      </c>
    </row>
    <row r="39" spans="1:37" s="525" customFormat="1" ht="30" outlineLevel="2" x14ac:dyDescent="0.25">
      <c r="A39" s="562"/>
      <c r="B39" s="563" t="s">
        <v>1272</v>
      </c>
      <c r="C39" s="564">
        <v>24169</v>
      </c>
      <c r="D39" s="564">
        <v>24206</v>
      </c>
      <c r="E39" s="564">
        <v>29459</v>
      </c>
      <c r="F39" s="564">
        <v>24171</v>
      </c>
      <c r="G39" s="565">
        <v>63944</v>
      </c>
      <c r="H39" s="565">
        <v>45799</v>
      </c>
      <c r="I39" s="564">
        <v>21737</v>
      </c>
      <c r="J39" s="565">
        <v>22044</v>
      </c>
      <c r="K39" s="565">
        <v>15117</v>
      </c>
      <c r="L39" s="566">
        <f t="shared" si="0"/>
        <v>30172</v>
      </c>
      <c r="M39" s="565">
        <v>3368</v>
      </c>
      <c r="N39" s="565">
        <v>3368</v>
      </c>
      <c r="O39" s="565">
        <v>3318</v>
      </c>
      <c r="P39" s="565">
        <v>3295</v>
      </c>
      <c r="Q39" s="565">
        <v>1350</v>
      </c>
      <c r="R39" s="565">
        <v>1335</v>
      </c>
      <c r="S39" s="565">
        <v>1316</v>
      </c>
      <c r="T39" s="565">
        <v>1266</v>
      </c>
      <c r="U39" s="565">
        <v>1552</v>
      </c>
      <c r="V39" s="565">
        <v>3297</v>
      </c>
      <c r="W39" s="565">
        <v>3319</v>
      </c>
      <c r="X39" s="567">
        <v>3388</v>
      </c>
      <c r="Y39" s="568"/>
      <c r="Z39" s="569">
        <f t="shared" si="41"/>
        <v>30172</v>
      </c>
      <c r="AA39" s="569">
        <f t="shared" si="42"/>
        <v>23587.08</v>
      </c>
      <c r="AB39" s="570">
        <f t="shared" si="43"/>
        <v>6584.9199999999983</v>
      </c>
      <c r="AC39" s="571"/>
      <c r="AD39" s="566">
        <f t="shared" si="44"/>
        <v>30172</v>
      </c>
      <c r="AE39" s="566">
        <f t="shared" si="45"/>
        <v>0</v>
      </c>
      <c r="AF39" s="572">
        <f t="shared" si="46"/>
        <v>8128</v>
      </c>
      <c r="AG39" s="571"/>
      <c r="AH39" s="566">
        <f t="shared" si="47"/>
        <v>30172</v>
      </c>
      <c r="AI39" s="566">
        <f t="shared" si="48"/>
        <v>0</v>
      </c>
      <c r="AJ39" s="573">
        <f t="shared" si="49"/>
        <v>8128</v>
      </c>
      <c r="AK39" s="563" t="s">
        <v>1273</v>
      </c>
    </row>
    <row r="40" spans="1:37" s="525" customFormat="1" outlineLevel="2" x14ac:dyDescent="0.25">
      <c r="A40" s="562"/>
      <c r="B40" s="563" t="s">
        <v>1274</v>
      </c>
      <c r="C40" s="564">
        <v>181</v>
      </c>
      <c r="D40" s="564">
        <v>613</v>
      </c>
      <c r="E40" s="564">
        <v>74</v>
      </c>
      <c r="F40" s="564">
        <v>74</v>
      </c>
      <c r="G40" s="565">
        <v>72</v>
      </c>
      <c r="H40" s="565">
        <v>48</v>
      </c>
      <c r="I40" s="564">
        <v>0</v>
      </c>
      <c r="J40" s="565"/>
      <c r="K40" s="565"/>
      <c r="L40" s="566">
        <f t="shared" si="0"/>
        <v>0</v>
      </c>
      <c r="M40" s="565"/>
      <c r="N40" s="565"/>
      <c r="O40" s="565"/>
      <c r="P40" s="565"/>
      <c r="Q40" s="565"/>
      <c r="R40" s="565"/>
      <c r="S40" s="565"/>
      <c r="T40" s="565"/>
      <c r="U40" s="565"/>
      <c r="V40" s="565"/>
      <c r="W40" s="565"/>
      <c r="X40" s="567"/>
      <c r="Y40" s="568"/>
      <c r="Z40" s="569">
        <f t="shared" si="41"/>
        <v>0</v>
      </c>
      <c r="AA40" s="569">
        <f t="shared" si="42"/>
        <v>0</v>
      </c>
      <c r="AB40" s="570">
        <f t="shared" si="43"/>
        <v>0</v>
      </c>
      <c r="AC40" s="571"/>
      <c r="AD40" s="566">
        <f t="shared" si="44"/>
        <v>0</v>
      </c>
      <c r="AE40" s="566">
        <f t="shared" si="45"/>
        <v>0</v>
      </c>
      <c r="AF40" s="572">
        <f t="shared" si="46"/>
        <v>0</v>
      </c>
      <c r="AG40" s="571"/>
      <c r="AH40" s="566">
        <f t="shared" si="47"/>
        <v>0</v>
      </c>
      <c r="AI40" s="566">
        <f t="shared" si="48"/>
        <v>0</v>
      </c>
      <c r="AJ40" s="573">
        <f t="shared" si="49"/>
        <v>0</v>
      </c>
      <c r="AK40" s="532"/>
    </row>
    <row r="41" spans="1:37" s="525" customFormat="1" outlineLevel="2" x14ac:dyDescent="0.25">
      <c r="A41" s="562"/>
      <c r="B41" s="563" t="s">
        <v>1276</v>
      </c>
      <c r="C41" s="564"/>
      <c r="D41" s="564"/>
      <c r="E41" s="564"/>
      <c r="F41" s="564"/>
      <c r="G41" s="565">
        <v>2425</v>
      </c>
      <c r="H41" s="565">
        <v>1357</v>
      </c>
      <c r="I41" s="564">
        <v>2269</v>
      </c>
      <c r="J41" s="565">
        <v>2269</v>
      </c>
      <c r="K41" s="565">
        <v>1021</v>
      </c>
      <c r="L41" s="566">
        <f t="shared" si="0"/>
        <v>0</v>
      </c>
      <c r="M41" s="565"/>
      <c r="N41" s="565"/>
      <c r="O41" s="565"/>
      <c r="P41" s="565"/>
      <c r="Q41" s="565"/>
      <c r="R41" s="565"/>
      <c r="S41" s="565"/>
      <c r="T41" s="565"/>
      <c r="U41" s="565"/>
      <c r="V41" s="565"/>
      <c r="W41" s="565"/>
      <c r="X41" s="567"/>
      <c r="Y41" s="568"/>
      <c r="Z41" s="569">
        <f t="shared" si="41"/>
        <v>0</v>
      </c>
      <c r="AA41" s="569">
        <f>J41*1.07-2428</f>
        <v>-0.17000000000007276</v>
      </c>
      <c r="AB41" s="570">
        <f t="shared" si="43"/>
        <v>0.17000000000007276</v>
      </c>
      <c r="AC41" s="571"/>
      <c r="AD41" s="566">
        <f t="shared" si="44"/>
        <v>0</v>
      </c>
      <c r="AE41" s="566">
        <f t="shared" si="45"/>
        <v>0</v>
      </c>
      <c r="AF41" s="572">
        <f t="shared" si="46"/>
        <v>-2269</v>
      </c>
      <c r="AG41" s="571"/>
      <c r="AH41" s="566">
        <f t="shared" si="47"/>
        <v>0</v>
      </c>
      <c r="AI41" s="566">
        <f t="shared" si="48"/>
        <v>0</v>
      </c>
      <c r="AJ41" s="573">
        <f t="shared" si="49"/>
        <v>-2269</v>
      </c>
      <c r="AK41" s="532"/>
    </row>
    <row r="42" spans="1:37" s="525" customFormat="1" outlineLevel="2" x14ac:dyDescent="0.25">
      <c r="A42" s="562"/>
      <c r="B42" s="563" t="s">
        <v>1289</v>
      </c>
      <c r="C42" s="564"/>
      <c r="D42" s="564"/>
      <c r="E42" s="564"/>
      <c r="F42" s="564"/>
      <c r="G42" s="565">
        <v>682</v>
      </c>
      <c r="H42" s="565">
        <v>249</v>
      </c>
      <c r="I42" s="564">
        <v>1170</v>
      </c>
      <c r="J42" s="565">
        <v>1170</v>
      </c>
      <c r="K42" s="565">
        <v>580</v>
      </c>
      <c r="L42" s="566">
        <f t="shared" si="0"/>
        <v>0</v>
      </c>
      <c r="M42" s="565"/>
      <c r="N42" s="565"/>
      <c r="O42" s="565"/>
      <c r="P42" s="565"/>
      <c r="Q42" s="565"/>
      <c r="R42" s="565"/>
      <c r="S42" s="565"/>
      <c r="T42" s="565"/>
      <c r="U42" s="565"/>
      <c r="V42" s="565"/>
      <c r="W42" s="565"/>
      <c r="X42" s="567"/>
      <c r="Y42" s="568"/>
      <c r="Z42" s="569">
        <f t="shared" si="41"/>
        <v>0</v>
      </c>
      <c r="AA42" s="569">
        <f>J42*1.07-1252</f>
        <v>-9.9999999999909051E-2</v>
      </c>
      <c r="AB42" s="570">
        <f t="shared" si="43"/>
        <v>9.9999999999909051E-2</v>
      </c>
      <c r="AC42" s="571"/>
      <c r="AD42" s="566">
        <f t="shared" si="44"/>
        <v>0</v>
      </c>
      <c r="AE42" s="566">
        <f t="shared" si="45"/>
        <v>0</v>
      </c>
      <c r="AF42" s="572">
        <f t="shared" si="46"/>
        <v>-1170</v>
      </c>
      <c r="AG42" s="571"/>
      <c r="AH42" s="566">
        <f t="shared" si="47"/>
        <v>0</v>
      </c>
      <c r="AI42" s="566">
        <f t="shared" si="48"/>
        <v>0</v>
      </c>
      <c r="AJ42" s="573">
        <f t="shared" si="49"/>
        <v>-1170</v>
      </c>
      <c r="AK42" s="532"/>
    </row>
    <row r="43" spans="1:37" s="525" customFormat="1" outlineLevel="2" x14ac:dyDescent="0.25">
      <c r="A43" s="562"/>
      <c r="B43" s="563" t="s">
        <v>1271</v>
      </c>
      <c r="C43" s="564"/>
      <c r="D43" s="564"/>
      <c r="E43" s="564"/>
      <c r="F43" s="564"/>
      <c r="G43" s="565"/>
      <c r="H43" s="565"/>
      <c r="I43" s="564">
        <v>1200</v>
      </c>
      <c r="J43" s="565">
        <v>1200</v>
      </c>
      <c r="K43" s="565"/>
      <c r="L43" s="566">
        <f t="shared" si="0"/>
        <v>0</v>
      </c>
      <c r="M43" s="565"/>
      <c r="N43" s="565"/>
      <c r="O43" s="565"/>
      <c r="P43" s="565"/>
      <c r="Q43" s="565"/>
      <c r="R43" s="565"/>
      <c r="S43" s="565"/>
      <c r="T43" s="565"/>
      <c r="U43" s="565"/>
      <c r="V43" s="565"/>
      <c r="W43" s="565"/>
      <c r="X43" s="567"/>
      <c r="Y43" s="568"/>
      <c r="Z43" s="569">
        <f t="shared" si="41"/>
        <v>0</v>
      </c>
      <c r="AA43" s="569">
        <f>J43*1.07-1284</f>
        <v>0</v>
      </c>
      <c r="AB43" s="570">
        <f t="shared" si="43"/>
        <v>0</v>
      </c>
      <c r="AC43" s="571"/>
      <c r="AD43" s="566">
        <f t="shared" si="44"/>
        <v>0</v>
      </c>
      <c r="AE43" s="566">
        <f t="shared" si="45"/>
        <v>0</v>
      </c>
      <c r="AF43" s="572">
        <f t="shared" si="46"/>
        <v>-1200</v>
      </c>
      <c r="AG43" s="571"/>
      <c r="AH43" s="566">
        <f t="shared" si="47"/>
        <v>0</v>
      </c>
      <c r="AI43" s="566">
        <f t="shared" si="48"/>
        <v>0</v>
      </c>
      <c r="AJ43" s="573">
        <f t="shared" si="49"/>
        <v>-1200</v>
      </c>
      <c r="AK43" s="532"/>
    </row>
    <row r="44" spans="1:37" s="525" customFormat="1" outlineLevel="2" x14ac:dyDescent="0.25">
      <c r="A44" s="562"/>
      <c r="B44" s="563" t="s">
        <v>1267</v>
      </c>
      <c r="C44" s="564">
        <v>51</v>
      </c>
      <c r="D44" s="564"/>
      <c r="E44" s="564"/>
      <c r="F44" s="564"/>
      <c r="G44" s="565">
        <v>124</v>
      </c>
      <c r="H44" s="565"/>
      <c r="I44" s="564">
        <v>0</v>
      </c>
      <c r="J44" s="565"/>
      <c r="K44" s="565"/>
      <c r="L44" s="566">
        <f t="shared" si="0"/>
        <v>0</v>
      </c>
      <c r="M44" s="565"/>
      <c r="N44" s="565"/>
      <c r="O44" s="565"/>
      <c r="P44" s="565"/>
      <c r="Q44" s="565"/>
      <c r="R44" s="565"/>
      <c r="S44" s="565"/>
      <c r="T44" s="565"/>
      <c r="U44" s="565"/>
      <c r="V44" s="565"/>
      <c r="W44" s="565"/>
      <c r="X44" s="567"/>
      <c r="Y44" s="568"/>
      <c r="Z44" s="569">
        <f t="shared" si="41"/>
        <v>0</v>
      </c>
      <c r="AA44" s="569">
        <f t="shared" si="42"/>
        <v>0</v>
      </c>
      <c r="AB44" s="570">
        <f t="shared" si="43"/>
        <v>0</v>
      </c>
      <c r="AC44" s="571"/>
      <c r="AD44" s="566">
        <f t="shared" si="44"/>
        <v>0</v>
      </c>
      <c r="AE44" s="566">
        <f t="shared" si="45"/>
        <v>0</v>
      </c>
      <c r="AF44" s="572">
        <f t="shared" si="46"/>
        <v>0</v>
      </c>
      <c r="AG44" s="571"/>
      <c r="AH44" s="566">
        <f t="shared" si="47"/>
        <v>0</v>
      </c>
      <c r="AI44" s="566">
        <f t="shared" si="48"/>
        <v>0</v>
      </c>
      <c r="AJ44" s="573">
        <f t="shared" si="49"/>
        <v>0</v>
      </c>
      <c r="AK44" s="532"/>
    </row>
    <row r="45" spans="1:37" s="525" customFormat="1" outlineLevel="2" x14ac:dyDescent="0.25">
      <c r="A45" s="562"/>
      <c r="B45" s="563" t="s">
        <v>1282</v>
      </c>
      <c r="C45" s="564"/>
      <c r="D45" s="564"/>
      <c r="E45" s="564"/>
      <c r="F45" s="564"/>
      <c r="G45" s="565"/>
      <c r="H45" s="565"/>
      <c r="I45" s="564">
        <v>192</v>
      </c>
      <c r="J45" s="565">
        <v>191</v>
      </c>
      <c r="K45" s="565">
        <v>74</v>
      </c>
      <c r="L45" s="566">
        <f t="shared" si="0"/>
        <v>0</v>
      </c>
      <c r="M45" s="565"/>
      <c r="N45" s="565"/>
      <c r="O45" s="565"/>
      <c r="P45" s="565"/>
      <c r="Q45" s="565"/>
      <c r="R45" s="565"/>
      <c r="S45" s="565"/>
      <c r="T45" s="565"/>
      <c r="U45" s="565"/>
      <c r="V45" s="565"/>
      <c r="W45" s="565"/>
      <c r="X45" s="567"/>
      <c r="Y45" s="568"/>
      <c r="Z45" s="569">
        <f t="shared" si="41"/>
        <v>0</v>
      </c>
      <c r="AA45" s="569">
        <f>J45*1.07-204</f>
        <v>0.37000000000000455</v>
      </c>
      <c r="AB45" s="570">
        <f t="shared" si="43"/>
        <v>-0.37000000000000455</v>
      </c>
      <c r="AC45" s="571"/>
      <c r="AD45" s="566">
        <f t="shared" si="44"/>
        <v>0</v>
      </c>
      <c r="AE45" s="566">
        <f t="shared" si="45"/>
        <v>0</v>
      </c>
      <c r="AF45" s="572">
        <f t="shared" si="46"/>
        <v>-191</v>
      </c>
      <c r="AG45" s="571"/>
      <c r="AH45" s="566">
        <f t="shared" si="47"/>
        <v>0</v>
      </c>
      <c r="AI45" s="566">
        <f t="shared" si="48"/>
        <v>0</v>
      </c>
      <c r="AJ45" s="573">
        <f t="shared" si="49"/>
        <v>-191</v>
      </c>
      <c r="AK45" s="532"/>
    </row>
    <row r="46" spans="1:37" s="525" customFormat="1" outlineLevel="2" x14ac:dyDescent="0.25">
      <c r="A46" s="562"/>
      <c r="B46" s="563" t="s">
        <v>1283</v>
      </c>
      <c r="C46" s="564"/>
      <c r="D46" s="564"/>
      <c r="E46" s="564"/>
      <c r="F46" s="564"/>
      <c r="G46" s="565"/>
      <c r="H46" s="565"/>
      <c r="I46" s="564">
        <v>180</v>
      </c>
      <c r="J46" s="565">
        <v>180</v>
      </c>
      <c r="K46" s="565">
        <v>62</v>
      </c>
      <c r="L46" s="566">
        <f t="shared" si="0"/>
        <v>0</v>
      </c>
      <c r="M46" s="565"/>
      <c r="N46" s="565"/>
      <c r="O46" s="565"/>
      <c r="P46" s="565"/>
      <c r="Q46" s="565"/>
      <c r="R46" s="565"/>
      <c r="S46" s="565"/>
      <c r="T46" s="565"/>
      <c r="U46" s="565"/>
      <c r="V46" s="565"/>
      <c r="W46" s="565"/>
      <c r="X46" s="567"/>
      <c r="Y46" s="568"/>
      <c r="Z46" s="569">
        <f t="shared" si="41"/>
        <v>0</v>
      </c>
      <c r="AA46" s="569">
        <f>J46*1.07-193</f>
        <v>-0.39999999999997726</v>
      </c>
      <c r="AB46" s="570">
        <f t="shared" si="43"/>
        <v>0.39999999999997726</v>
      </c>
      <c r="AC46" s="571"/>
      <c r="AD46" s="566">
        <f t="shared" si="44"/>
        <v>0</v>
      </c>
      <c r="AE46" s="566">
        <f t="shared" si="45"/>
        <v>0</v>
      </c>
      <c r="AF46" s="572">
        <f t="shared" si="46"/>
        <v>-180</v>
      </c>
      <c r="AG46" s="571"/>
      <c r="AH46" s="566">
        <f t="shared" si="47"/>
        <v>0</v>
      </c>
      <c r="AI46" s="566">
        <f t="shared" si="48"/>
        <v>0</v>
      </c>
      <c r="AJ46" s="573">
        <f t="shared" si="49"/>
        <v>-180</v>
      </c>
      <c r="AK46" s="532"/>
    </row>
    <row r="47" spans="1:37" s="525" customFormat="1" outlineLevel="2" x14ac:dyDescent="0.25">
      <c r="A47" s="562"/>
      <c r="B47" s="563" t="s">
        <v>1290</v>
      </c>
      <c r="C47" s="564"/>
      <c r="D47" s="564"/>
      <c r="E47" s="564"/>
      <c r="F47" s="564"/>
      <c r="G47" s="565"/>
      <c r="H47" s="565"/>
      <c r="I47" s="564">
        <v>0</v>
      </c>
      <c r="J47" s="565"/>
      <c r="K47" s="565"/>
      <c r="L47" s="566">
        <f t="shared" si="0"/>
        <v>0</v>
      </c>
      <c r="M47" s="565"/>
      <c r="N47" s="565"/>
      <c r="O47" s="565"/>
      <c r="P47" s="565"/>
      <c r="Q47" s="565"/>
      <c r="R47" s="565"/>
      <c r="S47" s="565"/>
      <c r="T47" s="565"/>
      <c r="U47" s="565"/>
      <c r="V47" s="565"/>
      <c r="W47" s="565"/>
      <c r="X47" s="567"/>
      <c r="Y47" s="568"/>
      <c r="Z47" s="569">
        <f t="shared" si="41"/>
        <v>0</v>
      </c>
      <c r="AA47" s="569">
        <f t="shared" si="42"/>
        <v>0</v>
      </c>
      <c r="AB47" s="570">
        <f t="shared" si="43"/>
        <v>0</v>
      </c>
      <c r="AC47" s="571"/>
      <c r="AD47" s="566">
        <f t="shared" si="44"/>
        <v>0</v>
      </c>
      <c r="AE47" s="566">
        <f t="shared" si="45"/>
        <v>0</v>
      </c>
      <c r="AF47" s="572">
        <f t="shared" si="46"/>
        <v>0</v>
      </c>
      <c r="AG47" s="571"/>
      <c r="AH47" s="566">
        <f t="shared" si="47"/>
        <v>0</v>
      </c>
      <c r="AI47" s="566">
        <f t="shared" si="48"/>
        <v>0</v>
      </c>
      <c r="AJ47" s="573">
        <f t="shared" si="49"/>
        <v>0</v>
      </c>
      <c r="AK47" s="532"/>
    </row>
    <row r="48" spans="1:37" s="558" customFormat="1" ht="122.4" customHeight="1" outlineLevel="1" x14ac:dyDescent="0.25">
      <c r="A48" s="533" t="s">
        <v>479</v>
      </c>
      <c r="B48" s="534" t="s">
        <v>1291</v>
      </c>
      <c r="C48" s="535">
        <v>70599</v>
      </c>
      <c r="D48" s="535">
        <v>76050</v>
      </c>
      <c r="E48" s="535">
        <v>76050</v>
      </c>
      <c r="F48" s="535">
        <v>76054</v>
      </c>
      <c r="G48" s="536">
        <v>76054</v>
      </c>
      <c r="H48" s="536">
        <v>21336</v>
      </c>
      <c r="I48" s="535">
        <v>0</v>
      </c>
      <c r="J48" s="536">
        <v>35593</v>
      </c>
      <c r="K48" s="536">
        <v>0</v>
      </c>
      <c r="L48" s="537">
        <f t="shared" si="0"/>
        <v>285785</v>
      </c>
      <c r="M48" s="536">
        <v>23816</v>
      </c>
      <c r="N48" s="536">
        <v>23816</v>
      </c>
      <c r="O48" s="536">
        <v>23816</v>
      </c>
      <c r="P48" s="536">
        <v>23816</v>
      </c>
      <c r="Q48" s="536">
        <v>23816</v>
      </c>
      <c r="R48" s="536">
        <v>23816</v>
      </c>
      <c r="S48" s="536">
        <v>23816</v>
      </c>
      <c r="T48" s="536">
        <v>23816</v>
      </c>
      <c r="U48" s="536">
        <v>23816</v>
      </c>
      <c r="V48" s="536">
        <v>23816</v>
      </c>
      <c r="W48" s="536">
        <v>23816</v>
      </c>
      <c r="X48" s="538">
        <v>23809</v>
      </c>
      <c r="Y48" s="539"/>
      <c r="Z48" s="540">
        <f t="shared" si="41"/>
        <v>285785</v>
      </c>
      <c r="AA48" s="540">
        <f t="shared" si="42"/>
        <v>38084.51</v>
      </c>
      <c r="AB48" s="541">
        <f t="shared" si="43"/>
        <v>247700.49</v>
      </c>
      <c r="AC48" s="554"/>
      <c r="AD48" s="549">
        <f t="shared" si="44"/>
        <v>285785</v>
      </c>
      <c r="AE48" s="549">
        <f t="shared" si="45"/>
        <v>0</v>
      </c>
      <c r="AF48" s="555">
        <f t="shared" si="46"/>
        <v>250192</v>
      </c>
      <c r="AG48" s="554"/>
      <c r="AH48" s="549">
        <f t="shared" si="47"/>
        <v>285785</v>
      </c>
      <c r="AI48" s="549">
        <f t="shared" si="48"/>
        <v>0</v>
      </c>
      <c r="AJ48" s="556">
        <f t="shared" si="49"/>
        <v>250192</v>
      </c>
      <c r="AK48" s="557" t="s">
        <v>1292</v>
      </c>
    </row>
    <row r="49" spans="1:37" s="525" customFormat="1" outlineLevel="1" x14ac:dyDescent="0.25">
      <c r="A49" s="533" t="s">
        <v>484</v>
      </c>
      <c r="B49" s="534" t="s">
        <v>485</v>
      </c>
      <c r="C49" s="535">
        <v>72933</v>
      </c>
      <c r="D49" s="535">
        <v>80108</v>
      </c>
      <c r="E49" s="535">
        <v>91693</v>
      </c>
      <c r="F49" s="535">
        <v>99600</v>
      </c>
      <c r="G49" s="536">
        <v>100700</v>
      </c>
      <c r="H49" s="536">
        <v>80256</v>
      </c>
      <c r="I49" s="535">
        <v>100350</v>
      </c>
      <c r="J49" s="536">
        <v>100146</v>
      </c>
      <c r="K49" s="536">
        <v>29547</v>
      </c>
      <c r="L49" s="537">
        <f t="shared" si="0"/>
        <v>100337</v>
      </c>
      <c r="M49" s="536">
        <f>7928+M50</f>
        <v>7928</v>
      </c>
      <c r="N49" s="536">
        <f>7940+N50</f>
        <v>7940</v>
      </c>
      <c r="O49" s="536">
        <f>7964+O50</f>
        <v>7964</v>
      </c>
      <c r="P49" s="536">
        <f>8008+P50</f>
        <v>8280</v>
      </c>
      <c r="Q49" s="536">
        <f>8018+Q50</f>
        <v>8291</v>
      </c>
      <c r="R49" s="536">
        <f>8030+R50</f>
        <v>8303</v>
      </c>
      <c r="S49" s="536">
        <f>8028+S50</f>
        <v>8301</v>
      </c>
      <c r="T49" s="536">
        <f>8020+T50</f>
        <v>8293</v>
      </c>
      <c r="U49" s="536">
        <f>8029+U50</f>
        <v>8302</v>
      </c>
      <c r="V49" s="536">
        <f>8048+V50</f>
        <v>8321</v>
      </c>
      <c r="W49" s="536">
        <f>8054+W50</f>
        <v>8327</v>
      </c>
      <c r="X49" s="538">
        <f>8051+X50</f>
        <v>10087</v>
      </c>
      <c r="Y49" s="539"/>
      <c r="Z49" s="540">
        <f t="shared" si="41"/>
        <v>100337</v>
      </c>
      <c r="AA49" s="540">
        <f>J49*1.07-6819</f>
        <v>100337.22</v>
      </c>
      <c r="AB49" s="541">
        <f t="shared" si="43"/>
        <v>-0.22000000000116415</v>
      </c>
      <c r="AC49" s="542"/>
      <c r="AD49" s="537">
        <f t="shared" si="44"/>
        <v>100337</v>
      </c>
      <c r="AE49" s="537">
        <f t="shared" si="45"/>
        <v>0</v>
      </c>
      <c r="AF49" s="543">
        <f t="shared" si="46"/>
        <v>191</v>
      </c>
      <c r="AG49" s="542"/>
      <c r="AH49" s="537">
        <f t="shared" si="47"/>
        <v>100337</v>
      </c>
      <c r="AI49" s="537">
        <f t="shared" si="48"/>
        <v>0</v>
      </c>
      <c r="AJ49" s="544">
        <f t="shared" si="49"/>
        <v>191</v>
      </c>
      <c r="AK49" s="532"/>
    </row>
    <row r="50" spans="1:37" s="525" customFormat="1" outlineLevel="1" x14ac:dyDescent="0.25">
      <c r="A50" s="562"/>
      <c r="B50" s="563" t="s">
        <v>486</v>
      </c>
      <c r="C50" s="564">
        <v>5625</v>
      </c>
      <c r="D50" s="564">
        <v>5625</v>
      </c>
      <c r="E50" s="564">
        <v>5625</v>
      </c>
      <c r="F50" s="564">
        <v>3482</v>
      </c>
      <c r="G50" s="565">
        <v>3482</v>
      </c>
      <c r="H50" s="565">
        <v>95</v>
      </c>
      <c r="I50" s="564">
        <v>4232</v>
      </c>
      <c r="J50" s="565">
        <v>4232</v>
      </c>
      <c r="K50" s="565">
        <v>96</v>
      </c>
      <c r="L50" s="566">
        <f t="shared" si="0"/>
        <v>4219</v>
      </c>
      <c r="M50" s="565">
        <v>0</v>
      </c>
      <c r="N50" s="565">
        <v>0</v>
      </c>
      <c r="O50" s="565">
        <v>0</v>
      </c>
      <c r="P50" s="565">
        <v>272</v>
      </c>
      <c r="Q50" s="565">
        <v>273</v>
      </c>
      <c r="R50" s="565">
        <v>273</v>
      </c>
      <c r="S50" s="565">
        <v>273</v>
      </c>
      <c r="T50" s="565">
        <v>273</v>
      </c>
      <c r="U50" s="565">
        <v>273</v>
      </c>
      <c r="V50" s="565">
        <v>273</v>
      </c>
      <c r="W50" s="565">
        <v>273</v>
      </c>
      <c r="X50" s="567">
        <v>2036</v>
      </c>
      <c r="Y50" s="568"/>
      <c r="Z50" s="569">
        <f t="shared" si="41"/>
        <v>4219</v>
      </c>
      <c r="AA50" s="569">
        <f>J50*1.07-309</f>
        <v>4219.2400000000007</v>
      </c>
      <c r="AB50" s="570">
        <f t="shared" si="43"/>
        <v>-0.24000000000069122</v>
      </c>
      <c r="AC50" s="568"/>
      <c r="AD50" s="565"/>
      <c r="AE50" s="565"/>
      <c r="AF50" s="576"/>
      <c r="AG50" s="568"/>
      <c r="AH50" s="565"/>
      <c r="AI50" s="565"/>
      <c r="AJ50" s="567"/>
      <c r="AK50" s="532"/>
    </row>
    <row r="51" spans="1:37" s="558" customFormat="1" ht="60" outlineLevel="1" x14ac:dyDescent="0.25">
      <c r="A51" s="545" t="s">
        <v>487</v>
      </c>
      <c r="B51" s="546" t="s">
        <v>1293</v>
      </c>
      <c r="C51" s="547">
        <v>52881</v>
      </c>
      <c r="D51" s="547">
        <v>92633</v>
      </c>
      <c r="E51" s="547">
        <v>93613</v>
      </c>
      <c r="F51" s="547">
        <v>66881</v>
      </c>
      <c r="G51" s="548">
        <v>63598</v>
      </c>
      <c r="H51" s="548">
        <v>77559</v>
      </c>
      <c r="I51" s="547">
        <v>66880</v>
      </c>
      <c r="J51" s="548">
        <v>60147</v>
      </c>
      <c r="K51" s="548">
        <v>2274</v>
      </c>
      <c r="L51" s="549">
        <f t="shared" si="0"/>
        <v>70222</v>
      </c>
      <c r="M51" s="548">
        <v>42</v>
      </c>
      <c r="N51" s="548">
        <v>42</v>
      </c>
      <c r="O51" s="548">
        <v>42</v>
      </c>
      <c r="P51" s="548">
        <v>2567</v>
      </c>
      <c r="Q51" s="548">
        <v>2374.5</v>
      </c>
      <c r="R51" s="548">
        <v>1805.25</v>
      </c>
      <c r="S51" s="548">
        <v>1740.25</v>
      </c>
      <c r="T51" s="548">
        <v>3175.25</v>
      </c>
      <c r="U51" s="548">
        <v>36702</v>
      </c>
      <c r="V51" s="548">
        <v>7489.25</v>
      </c>
      <c r="W51" s="548">
        <v>2662.75</v>
      </c>
      <c r="X51" s="550">
        <v>11579.75</v>
      </c>
      <c r="Y51" s="551"/>
      <c r="Z51" s="552">
        <f t="shared" si="41"/>
        <v>70222</v>
      </c>
      <c r="AA51" s="552">
        <f t="shared" si="42"/>
        <v>64357.29</v>
      </c>
      <c r="AB51" s="553">
        <f t="shared" si="43"/>
        <v>5864.7099999999991</v>
      </c>
      <c r="AC51" s="554"/>
      <c r="AD51" s="549">
        <f t="shared" ref="AD51:AD52" si="50">Z51+AC51</f>
        <v>70222</v>
      </c>
      <c r="AE51" s="549">
        <f t="shared" ref="AE51:AE52" si="51">AD51-L51</f>
        <v>0</v>
      </c>
      <c r="AF51" s="555">
        <f t="shared" ref="AF51:AF52" si="52">AD51-J51</f>
        <v>10075</v>
      </c>
      <c r="AG51" s="554"/>
      <c r="AH51" s="549">
        <f t="shared" ref="AH51:AH52" si="53">AD51+AG51</f>
        <v>70222</v>
      </c>
      <c r="AI51" s="549">
        <f t="shared" ref="AI51:AI52" si="54">AH51-L51</f>
        <v>0</v>
      </c>
      <c r="AJ51" s="556">
        <f t="shared" ref="AJ51:AJ52" si="55">AH51-J51</f>
        <v>10075</v>
      </c>
      <c r="AK51" s="557" t="s">
        <v>1294</v>
      </c>
    </row>
    <row r="52" spans="1:37" s="525" customFormat="1" outlineLevel="1" x14ac:dyDescent="0.25">
      <c r="A52" s="533" t="s">
        <v>489</v>
      </c>
      <c r="B52" s="534" t="s">
        <v>1295</v>
      </c>
      <c r="C52" s="535">
        <v>107000</v>
      </c>
      <c r="D52" s="535">
        <v>107000</v>
      </c>
      <c r="E52" s="535">
        <v>107000</v>
      </c>
      <c r="F52" s="535">
        <v>50000</v>
      </c>
      <c r="G52" s="536">
        <v>119659</v>
      </c>
      <c r="H52" s="536">
        <v>85411</v>
      </c>
      <c r="I52" s="535">
        <v>57000</v>
      </c>
      <c r="J52" s="536">
        <v>197880</v>
      </c>
      <c r="K52" s="536">
        <v>152242</v>
      </c>
      <c r="L52" s="537">
        <f t="shared" si="0"/>
        <v>107000</v>
      </c>
      <c r="M52" s="536">
        <v>5681</v>
      </c>
      <c r="N52" s="536">
        <v>23872</v>
      </c>
      <c r="O52" s="536">
        <v>6873</v>
      </c>
      <c r="P52" s="536">
        <v>5691</v>
      </c>
      <c r="Q52" s="536">
        <v>5681</v>
      </c>
      <c r="R52" s="536">
        <v>6746</v>
      </c>
      <c r="S52" s="536">
        <v>23732</v>
      </c>
      <c r="T52" s="536">
        <v>5691</v>
      </c>
      <c r="U52" s="536">
        <v>5682</v>
      </c>
      <c r="V52" s="536">
        <v>5830</v>
      </c>
      <c r="W52" s="536">
        <v>5682</v>
      </c>
      <c r="X52" s="538">
        <v>5839</v>
      </c>
      <c r="Y52" s="539"/>
      <c r="Z52" s="540">
        <f t="shared" si="41"/>
        <v>107000</v>
      </c>
      <c r="AA52" s="540">
        <f>J52*1.07-104732</f>
        <v>106999.6</v>
      </c>
      <c r="AB52" s="541">
        <f t="shared" si="43"/>
        <v>0.39999999999417923</v>
      </c>
      <c r="AC52" s="542"/>
      <c r="AD52" s="537">
        <f t="shared" si="50"/>
        <v>107000</v>
      </c>
      <c r="AE52" s="537">
        <f t="shared" si="51"/>
        <v>0</v>
      </c>
      <c r="AF52" s="543">
        <f t="shared" si="52"/>
        <v>-90880</v>
      </c>
      <c r="AG52" s="542"/>
      <c r="AH52" s="537">
        <f t="shared" si="53"/>
        <v>107000</v>
      </c>
      <c r="AI52" s="537">
        <f t="shared" si="54"/>
        <v>0</v>
      </c>
      <c r="AJ52" s="544">
        <f t="shared" si="55"/>
        <v>-90880</v>
      </c>
      <c r="AK52" s="532"/>
    </row>
    <row r="53" spans="1:37" s="525" customFormat="1" outlineLevel="1" collapsed="1" x14ac:dyDescent="0.25">
      <c r="A53" s="533" t="s">
        <v>1296</v>
      </c>
      <c r="B53" s="534" t="s">
        <v>1297</v>
      </c>
      <c r="C53" s="535" t="e">
        <f>C54+#REF!</f>
        <v>#REF!</v>
      </c>
      <c r="D53" s="535" t="e">
        <f>D54+#REF!</f>
        <v>#REF!</v>
      </c>
      <c r="E53" s="535" t="e">
        <f>E54+#REF!</f>
        <v>#REF!</v>
      </c>
      <c r="F53" s="535" t="e">
        <f>F54+#REF!</f>
        <v>#REF!</v>
      </c>
      <c r="G53" s="536" t="e">
        <f>G54+#REF!</f>
        <v>#REF!</v>
      </c>
      <c r="H53" s="536" t="e">
        <f>H54+#REF!</f>
        <v>#REF!</v>
      </c>
      <c r="I53" s="535" t="e">
        <f>I54+#REF!</f>
        <v>#REF!</v>
      </c>
      <c r="J53" s="536"/>
      <c r="K53" s="536"/>
      <c r="L53" s="536"/>
      <c r="M53" s="536"/>
      <c r="N53" s="536"/>
      <c r="O53" s="536"/>
      <c r="P53" s="536"/>
      <c r="Q53" s="536"/>
      <c r="R53" s="536"/>
      <c r="S53" s="536"/>
      <c r="T53" s="536"/>
      <c r="U53" s="536"/>
      <c r="V53" s="536"/>
      <c r="W53" s="536"/>
      <c r="X53" s="538"/>
      <c r="Y53" s="539"/>
      <c r="Z53" s="536"/>
      <c r="AA53" s="536"/>
      <c r="AB53" s="577"/>
      <c r="AC53" s="539" t="e">
        <f>AC54+#REF!</f>
        <v>#REF!</v>
      </c>
      <c r="AD53" s="536" t="e">
        <f>AD54+#REF!</f>
        <v>#REF!</v>
      </c>
      <c r="AE53" s="536" t="e">
        <f>AE54+#REF!</f>
        <v>#REF!</v>
      </c>
      <c r="AF53" s="577" t="e">
        <f>AF54+#REF!</f>
        <v>#REF!</v>
      </c>
      <c r="AG53" s="539" t="e">
        <f>AG54+#REF!</f>
        <v>#REF!</v>
      </c>
      <c r="AH53" s="536" t="e">
        <f>AH54+#REF!</f>
        <v>#REF!</v>
      </c>
      <c r="AI53" s="536" t="e">
        <f>AI54+#REF!</f>
        <v>#REF!</v>
      </c>
      <c r="AJ53" s="538" t="e">
        <f>AJ54+#REF!</f>
        <v>#REF!</v>
      </c>
      <c r="AK53" s="532"/>
    </row>
    <row r="54" spans="1:37" s="525" customFormat="1" ht="14.25" customHeight="1" outlineLevel="2" collapsed="1" x14ac:dyDescent="0.25">
      <c r="A54" s="578"/>
      <c r="B54" s="579" t="s">
        <v>1298</v>
      </c>
      <c r="C54" s="580">
        <f t="shared" ref="C54:AJ54" si="56">SUM(C55:C58)</f>
        <v>73060</v>
      </c>
      <c r="D54" s="580">
        <f t="shared" si="56"/>
        <v>152704</v>
      </c>
      <c r="E54" s="580">
        <f t="shared" si="56"/>
        <v>216279</v>
      </c>
      <c r="F54" s="580">
        <f t="shared" si="56"/>
        <v>150000</v>
      </c>
      <c r="G54" s="581">
        <f t="shared" si="56"/>
        <v>337392</v>
      </c>
      <c r="H54" s="581">
        <f t="shared" si="56"/>
        <v>336501</v>
      </c>
      <c r="I54" s="580">
        <f t="shared" si="56"/>
        <v>207810</v>
      </c>
      <c r="J54" s="581">
        <f t="shared" si="56"/>
        <v>183040</v>
      </c>
      <c r="K54" s="581">
        <f t="shared" si="56"/>
        <v>21526</v>
      </c>
      <c r="L54" s="581">
        <f t="shared" si="56"/>
        <v>482178</v>
      </c>
      <c r="M54" s="581">
        <f t="shared" si="56"/>
        <v>0</v>
      </c>
      <c r="N54" s="581">
        <f t="shared" si="56"/>
        <v>0</v>
      </c>
      <c r="O54" s="581">
        <f t="shared" si="56"/>
        <v>3000</v>
      </c>
      <c r="P54" s="581">
        <f t="shared" si="56"/>
        <v>0</v>
      </c>
      <c r="Q54" s="581">
        <f t="shared" si="56"/>
        <v>29772</v>
      </c>
      <c r="R54" s="581">
        <f t="shared" si="56"/>
        <v>31172</v>
      </c>
      <c r="S54" s="581">
        <f t="shared" si="56"/>
        <v>0</v>
      </c>
      <c r="T54" s="581">
        <f t="shared" si="56"/>
        <v>0</v>
      </c>
      <c r="U54" s="581">
        <f t="shared" si="56"/>
        <v>600</v>
      </c>
      <c r="V54" s="581">
        <f t="shared" si="56"/>
        <v>0</v>
      </c>
      <c r="W54" s="581">
        <f t="shared" si="56"/>
        <v>0</v>
      </c>
      <c r="X54" s="582">
        <f t="shared" si="56"/>
        <v>417634</v>
      </c>
      <c r="Y54" s="583">
        <f t="shared" si="56"/>
        <v>0</v>
      </c>
      <c r="Z54" s="581">
        <f t="shared" si="56"/>
        <v>482178</v>
      </c>
      <c r="AA54" s="581">
        <f t="shared" si="56"/>
        <v>195852.79999999999</v>
      </c>
      <c r="AB54" s="584">
        <f t="shared" si="56"/>
        <v>286325.2</v>
      </c>
      <c r="AC54" s="583">
        <f t="shared" si="56"/>
        <v>0</v>
      </c>
      <c r="AD54" s="581">
        <f t="shared" si="56"/>
        <v>482178</v>
      </c>
      <c r="AE54" s="581">
        <f t="shared" si="56"/>
        <v>0</v>
      </c>
      <c r="AF54" s="584">
        <f t="shared" si="56"/>
        <v>299138</v>
      </c>
      <c r="AG54" s="583">
        <f t="shared" si="56"/>
        <v>0</v>
      </c>
      <c r="AH54" s="581">
        <f t="shared" si="56"/>
        <v>482178</v>
      </c>
      <c r="AI54" s="581">
        <f t="shared" si="56"/>
        <v>0</v>
      </c>
      <c r="AJ54" s="582">
        <f t="shared" si="56"/>
        <v>299138</v>
      </c>
      <c r="AK54" s="532"/>
    </row>
    <row r="55" spans="1:37" s="598" customFormat="1" ht="64.5" customHeight="1" outlineLevel="3" x14ac:dyDescent="0.25">
      <c r="A55" s="585"/>
      <c r="B55" s="586" t="s">
        <v>1088</v>
      </c>
      <c r="C55" s="587">
        <v>53060</v>
      </c>
      <c r="D55" s="587">
        <v>150000</v>
      </c>
      <c r="E55" s="587">
        <v>150000</v>
      </c>
      <c r="F55" s="587">
        <v>150000</v>
      </c>
      <c r="G55" s="588">
        <v>264136</v>
      </c>
      <c r="H55" s="588">
        <v>264136</v>
      </c>
      <c r="I55" s="587">
        <v>150000</v>
      </c>
      <c r="J55" s="588">
        <v>150000</v>
      </c>
      <c r="K55" s="588">
        <v>121</v>
      </c>
      <c r="L55" s="589">
        <f t="shared" si="0"/>
        <v>382622</v>
      </c>
      <c r="M55" s="588"/>
      <c r="N55" s="588"/>
      <c r="O55" s="588"/>
      <c r="P55" s="588"/>
      <c r="Q55" s="588"/>
      <c r="R55" s="588"/>
      <c r="S55" s="588"/>
      <c r="T55" s="588"/>
      <c r="U55" s="588"/>
      <c r="V55" s="588"/>
      <c r="W55" s="588"/>
      <c r="X55" s="590">
        <v>382622</v>
      </c>
      <c r="Y55" s="591"/>
      <c r="Z55" s="592">
        <f t="shared" ref="Z55:Z58" si="57">L55+Y55</f>
        <v>382622</v>
      </c>
      <c r="AA55" s="592">
        <f t="shared" ref="AA55:AA58" si="58">J55*1.07</f>
        <v>160500</v>
      </c>
      <c r="AB55" s="593">
        <f t="shared" ref="AB55:AB58" si="59">Z55-AA55</f>
        <v>222122</v>
      </c>
      <c r="AC55" s="594"/>
      <c r="AD55" s="589">
        <f t="shared" ref="AD55:AD58" si="60">Z55+AC55</f>
        <v>382622</v>
      </c>
      <c r="AE55" s="589">
        <f t="shared" ref="AE55:AE58" si="61">AD55-L55</f>
        <v>0</v>
      </c>
      <c r="AF55" s="595">
        <f t="shared" ref="AF55:AF58" si="62">AD55-J55</f>
        <v>232622</v>
      </c>
      <c r="AG55" s="594"/>
      <c r="AH55" s="589">
        <f t="shared" ref="AH55:AH58" si="63">AD55+AG55</f>
        <v>382622</v>
      </c>
      <c r="AI55" s="589">
        <f t="shared" ref="AI55:AI58" si="64">AH55-L55</f>
        <v>0</v>
      </c>
      <c r="AJ55" s="596">
        <f t="shared" ref="AJ55:AJ58" si="65">AH55-J55</f>
        <v>232622</v>
      </c>
      <c r="AK55" s="597" t="s">
        <v>1299</v>
      </c>
    </row>
    <row r="56" spans="1:37" s="558" customFormat="1" ht="162" customHeight="1" outlineLevel="3" x14ac:dyDescent="0.25">
      <c r="A56" s="545"/>
      <c r="B56" s="546" t="s">
        <v>1300</v>
      </c>
      <c r="C56" s="547">
        <v>0</v>
      </c>
      <c r="D56" s="547">
        <v>0</v>
      </c>
      <c r="E56" s="547">
        <v>42420</v>
      </c>
      <c r="F56" s="547">
        <v>0</v>
      </c>
      <c r="G56" s="548">
        <v>73256</v>
      </c>
      <c r="H56" s="548">
        <v>72365</v>
      </c>
      <c r="I56" s="547">
        <v>57810</v>
      </c>
      <c r="J56" s="548">
        <v>33040</v>
      </c>
      <c r="K56" s="548">
        <v>21405</v>
      </c>
      <c r="L56" s="549">
        <f t="shared" si="0"/>
        <v>99556</v>
      </c>
      <c r="M56" s="548">
        <v>0</v>
      </c>
      <c r="N56" s="548">
        <v>0</v>
      </c>
      <c r="O56" s="548">
        <v>3000</v>
      </c>
      <c r="P56" s="548">
        <v>0</v>
      </c>
      <c r="Q56" s="548">
        <v>29772</v>
      </c>
      <c r="R56" s="548">
        <v>31172</v>
      </c>
      <c r="S56" s="548">
        <v>0</v>
      </c>
      <c r="T56" s="548">
        <v>0</v>
      </c>
      <c r="U56" s="548">
        <v>600</v>
      </c>
      <c r="V56" s="548">
        <v>0</v>
      </c>
      <c r="W56" s="548">
        <v>0</v>
      </c>
      <c r="X56" s="550">
        <v>35012</v>
      </c>
      <c r="Y56" s="551"/>
      <c r="Z56" s="552">
        <f t="shared" si="57"/>
        <v>99556</v>
      </c>
      <c r="AA56" s="552">
        <f t="shared" si="58"/>
        <v>35352.800000000003</v>
      </c>
      <c r="AB56" s="553">
        <f t="shared" si="59"/>
        <v>64203.199999999997</v>
      </c>
      <c r="AC56" s="554"/>
      <c r="AD56" s="549">
        <f t="shared" si="60"/>
        <v>99556</v>
      </c>
      <c r="AE56" s="549">
        <f t="shared" si="61"/>
        <v>0</v>
      </c>
      <c r="AF56" s="555">
        <f t="shared" si="62"/>
        <v>66516</v>
      </c>
      <c r="AG56" s="554"/>
      <c r="AH56" s="549">
        <f t="shared" si="63"/>
        <v>99556</v>
      </c>
      <c r="AI56" s="549">
        <f t="shared" si="64"/>
        <v>0</v>
      </c>
      <c r="AJ56" s="556">
        <f t="shared" si="65"/>
        <v>66516</v>
      </c>
      <c r="AK56" s="557" t="s">
        <v>1301</v>
      </c>
    </row>
    <row r="57" spans="1:37" s="525" customFormat="1" ht="14.25" customHeight="1" outlineLevel="3" x14ac:dyDescent="0.25">
      <c r="A57" s="562"/>
      <c r="B57" s="563" t="s">
        <v>1302</v>
      </c>
      <c r="C57" s="564"/>
      <c r="D57" s="564">
        <v>2704</v>
      </c>
      <c r="E57" s="564"/>
      <c r="F57" s="564"/>
      <c r="G57" s="565"/>
      <c r="H57" s="565"/>
      <c r="I57" s="564"/>
      <c r="J57" s="565"/>
      <c r="K57" s="565"/>
      <c r="L57" s="566"/>
      <c r="M57" s="565"/>
      <c r="N57" s="565"/>
      <c r="O57" s="565"/>
      <c r="P57" s="565"/>
      <c r="Q57" s="565"/>
      <c r="R57" s="565"/>
      <c r="S57" s="565"/>
      <c r="T57" s="565"/>
      <c r="U57" s="565"/>
      <c r="V57" s="565"/>
      <c r="W57" s="565"/>
      <c r="X57" s="567"/>
      <c r="Y57" s="568"/>
      <c r="Z57" s="569">
        <f t="shared" si="57"/>
        <v>0</v>
      </c>
      <c r="AA57" s="569">
        <f t="shared" si="58"/>
        <v>0</v>
      </c>
      <c r="AB57" s="570">
        <f t="shared" si="59"/>
        <v>0</v>
      </c>
      <c r="AC57" s="571"/>
      <c r="AD57" s="566">
        <f t="shared" si="60"/>
        <v>0</v>
      </c>
      <c r="AE57" s="566">
        <f t="shared" si="61"/>
        <v>0</v>
      </c>
      <c r="AF57" s="572">
        <f t="shared" si="62"/>
        <v>0</v>
      </c>
      <c r="AG57" s="571"/>
      <c r="AH57" s="566">
        <f t="shared" si="63"/>
        <v>0</v>
      </c>
      <c r="AI57" s="566">
        <f t="shared" si="64"/>
        <v>0</v>
      </c>
      <c r="AJ57" s="573">
        <f t="shared" si="65"/>
        <v>0</v>
      </c>
      <c r="AK57" s="532"/>
    </row>
    <row r="58" spans="1:37" s="525" customFormat="1" ht="14.25" customHeight="1" outlineLevel="3" x14ac:dyDescent="0.25">
      <c r="A58" s="562"/>
      <c r="B58" s="563" t="s">
        <v>1303</v>
      </c>
      <c r="C58" s="564">
        <v>20000</v>
      </c>
      <c r="D58" s="564">
        <v>0</v>
      </c>
      <c r="E58" s="564">
        <v>23859</v>
      </c>
      <c r="F58" s="564">
        <v>0</v>
      </c>
      <c r="G58" s="565"/>
      <c r="H58" s="565"/>
      <c r="I58" s="564"/>
      <c r="J58" s="565"/>
      <c r="K58" s="565"/>
      <c r="L58" s="566">
        <f t="shared" si="0"/>
        <v>0</v>
      </c>
      <c r="M58" s="565"/>
      <c r="N58" s="565"/>
      <c r="O58" s="565"/>
      <c r="P58" s="565"/>
      <c r="Q58" s="565"/>
      <c r="R58" s="565"/>
      <c r="S58" s="565"/>
      <c r="T58" s="565"/>
      <c r="U58" s="565"/>
      <c r="V58" s="565"/>
      <c r="W58" s="565"/>
      <c r="X58" s="567"/>
      <c r="Y58" s="568"/>
      <c r="Z58" s="569">
        <f t="shared" si="57"/>
        <v>0</v>
      </c>
      <c r="AA58" s="569">
        <f t="shared" si="58"/>
        <v>0</v>
      </c>
      <c r="AB58" s="570">
        <f t="shared" si="59"/>
        <v>0</v>
      </c>
      <c r="AC58" s="571"/>
      <c r="AD58" s="566">
        <f t="shared" si="60"/>
        <v>0</v>
      </c>
      <c r="AE58" s="566">
        <f t="shared" si="61"/>
        <v>0</v>
      </c>
      <c r="AF58" s="572">
        <f t="shared" si="62"/>
        <v>0</v>
      </c>
      <c r="AG58" s="571"/>
      <c r="AH58" s="566">
        <f t="shared" si="63"/>
        <v>0</v>
      </c>
      <c r="AI58" s="566">
        <f t="shared" si="64"/>
        <v>0</v>
      </c>
      <c r="AJ58" s="573">
        <f t="shared" si="65"/>
        <v>0</v>
      </c>
      <c r="AK58" s="532"/>
    </row>
    <row r="59" spans="1:37" ht="13.8" x14ac:dyDescent="0.25">
      <c r="A59" s="599"/>
      <c r="B59" s="600"/>
      <c r="C59" s="507"/>
      <c r="D59" s="507"/>
      <c r="E59" s="507"/>
      <c r="F59" s="507"/>
      <c r="G59" s="507"/>
      <c r="H59" s="507"/>
      <c r="I59" s="507"/>
      <c r="J59" s="507"/>
      <c r="K59" s="507"/>
      <c r="X59" s="602"/>
      <c r="Y59" s="508"/>
    </row>
    <row r="60" spans="1:37" x14ac:dyDescent="0.25">
      <c r="AB60" s="507"/>
    </row>
    <row r="61" spans="1:37" x14ac:dyDescent="0.25">
      <c r="AB61" s="507"/>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V1063"/>
  <sheetViews>
    <sheetView zoomScale="81" zoomScaleNormal="81" workbookViewId="0">
      <pane ySplit="5" topLeftCell="A528" activePane="bottomLeft" state="frozen"/>
      <selection pane="bottomLeft" activeCell="G543" sqref="G543"/>
    </sheetView>
  </sheetViews>
  <sheetFormatPr defaultColWidth="9.109375" defaultRowHeight="13.2" x14ac:dyDescent="0.25"/>
  <cols>
    <col min="1" max="1" width="5.44140625" style="946" customWidth="1"/>
    <col min="2" max="2" width="14.109375" style="959" customWidth="1"/>
    <col min="3" max="3" width="17" style="959" customWidth="1"/>
    <col min="4" max="4" width="29.6640625" style="959" customWidth="1"/>
    <col min="5" max="5" width="55.109375" style="959" customWidth="1"/>
    <col min="6" max="7" width="15.33203125" style="960" customWidth="1"/>
    <col min="8" max="8" width="13.33203125" style="965" customWidth="1"/>
    <col min="9" max="9" width="14.6640625" style="965" customWidth="1"/>
    <col min="10" max="10" width="10.109375" style="965" customWidth="1"/>
    <col min="11" max="11" width="16.6640625" style="965" bestFit="1" customWidth="1"/>
    <col min="12" max="12" width="14.44140625" style="966" bestFit="1" customWidth="1"/>
    <col min="13" max="13" width="11.44140625" style="966" customWidth="1"/>
    <col min="14" max="14" width="14.5546875" style="965" customWidth="1"/>
    <col min="15" max="16" width="9.109375" style="966"/>
    <col min="17" max="17" width="9.109375" style="965"/>
    <col min="18" max="18" width="9.109375" style="966"/>
    <col min="19" max="19" width="13.109375" style="966" bestFit="1" customWidth="1"/>
    <col min="20" max="20" width="20.33203125" style="965" customWidth="1"/>
    <col min="21" max="21" width="9.109375" style="893"/>
    <col min="22" max="22" width="14.44140625" style="893" bestFit="1" customWidth="1"/>
    <col min="23" max="16384" width="9.109375" style="893"/>
  </cols>
  <sheetData>
    <row r="1" spans="1:20" s="873" customFormat="1" ht="17.399999999999999" x14ac:dyDescent="0.3">
      <c r="A1" s="871"/>
      <c r="B1" s="1224" t="s">
        <v>4264</v>
      </c>
      <c r="C1" s="1224"/>
      <c r="D1" s="1224"/>
      <c r="E1" s="1224"/>
      <c r="F1" s="1224"/>
      <c r="G1" s="1224"/>
      <c r="H1" s="1224"/>
      <c r="I1" s="1224"/>
      <c r="J1" s="1224"/>
      <c r="K1" s="1224"/>
      <c r="L1" s="1224"/>
      <c r="M1" s="872"/>
    </row>
    <row r="2" spans="1:20" s="873" customFormat="1" ht="14.4" x14ac:dyDescent="0.3">
      <c r="A2" s="874"/>
      <c r="B2" s="874"/>
      <c r="C2" s="874"/>
      <c r="D2" s="874"/>
      <c r="E2" s="871"/>
      <c r="F2" s="875"/>
      <c r="G2" s="875"/>
      <c r="H2" s="875"/>
      <c r="I2" s="876"/>
      <c r="J2" s="877"/>
      <c r="K2" s="878"/>
      <c r="L2" s="877"/>
      <c r="M2" s="871"/>
    </row>
    <row r="3" spans="1:20" s="883" customFormat="1" x14ac:dyDescent="0.25">
      <c r="A3" s="879"/>
      <c r="B3" s="879"/>
      <c r="C3" s="879"/>
      <c r="D3" s="879"/>
      <c r="E3" s="879"/>
      <c r="F3" s="880"/>
      <c r="G3" s="880"/>
      <c r="H3" s="875"/>
      <c r="I3" s="880"/>
      <c r="J3" s="880"/>
      <c r="K3" s="881"/>
      <c r="L3" s="875"/>
      <c r="M3" s="882"/>
    </row>
    <row r="4" spans="1:20" s="884" customFormat="1" ht="15" customHeight="1" x14ac:dyDescent="0.25">
      <c r="A4" s="1225" t="s">
        <v>4265</v>
      </c>
      <c r="B4" s="1227" t="s">
        <v>1367</v>
      </c>
      <c r="C4" s="1227" t="s">
        <v>4266</v>
      </c>
      <c r="D4" s="1227" t="s">
        <v>4267</v>
      </c>
      <c r="E4" s="1227" t="s">
        <v>4268</v>
      </c>
      <c r="F4" s="1228" t="s">
        <v>4269</v>
      </c>
      <c r="G4" s="1227" t="s">
        <v>4270</v>
      </c>
      <c r="H4" s="1229" t="s">
        <v>1142</v>
      </c>
      <c r="I4" s="1223" t="s">
        <v>4271</v>
      </c>
      <c r="J4" s="1223"/>
      <c r="K4" s="1223"/>
      <c r="L4" s="1223" t="s">
        <v>4272</v>
      </c>
      <c r="M4" s="1223"/>
      <c r="N4" s="1223"/>
      <c r="O4" s="1223" t="s">
        <v>4273</v>
      </c>
      <c r="P4" s="1223"/>
      <c r="Q4" s="1223"/>
      <c r="R4" s="1223" t="s">
        <v>4274</v>
      </c>
      <c r="S4" s="1223"/>
      <c r="T4" s="1223"/>
    </row>
    <row r="5" spans="1:20" s="886" customFormat="1" ht="63" customHeight="1" x14ac:dyDescent="0.25">
      <c r="A5" s="1226"/>
      <c r="B5" s="1227"/>
      <c r="C5" s="1227"/>
      <c r="D5" s="1227"/>
      <c r="E5" s="1227"/>
      <c r="F5" s="1228"/>
      <c r="G5" s="1227"/>
      <c r="H5" s="1229"/>
      <c r="I5" s="885" t="s">
        <v>4275</v>
      </c>
      <c r="J5" s="885" t="s">
        <v>4276</v>
      </c>
      <c r="K5" s="885" t="s">
        <v>4277</v>
      </c>
      <c r="L5" s="885" t="s">
        <v>4278</v>
      </c>
      <c r="M5" s="885" t="s">
        <v>4279</v>
      </c>
      <c r="N5" s="885" t="s">
        <v>4277</v>
      </c>
      <c r="O5" s="885" t="s">
        <v>4275</v>
      </c>
      <c r="P5" s="885" t="s">
        <v>4276</v>
      </c>
      <c r="Q5" s="885" t="s">
        <v>4277</v>
      </c>
      <c r="R5" s="885" t="s">
        <v>4278</v>
      </c>
      <c r="S5" s="885" t="s">
        <v>4279</v>
      </c>
      <c r="T5" s="885" t="s">
        <v>4277</v>
      </c>
    </row>
    <row r="6" spans="1:20" x14ac:dyDescent="0.25">
      <c r="A6" s="887">
        <v>1</v>
      </c>
      <c r="B6" s="888" t="s">
        <v>3704</v>
      </c>
      <c r="C6" s="888" t="s">
        <v>4280</v>
      </c>
      <c r="D6" s="888" t="s">
        <v>4281</v>
      </c>
      <c r="E6" s="888" t="s">
        <v>4282</v>
      </c>
      <c r="F6" s="889">
        <v>48</v>
      </c>
      <c r="G6" s="889" t="s">
        <v>1387</v>
      </c>
      <c r="H6" s="890">
        <f>K6+N6+Q6+T6</f>
        <v>7551165</v>
      </c>
      <c r="I6" s="891">
        <v>17359</v>
      </c>
      <c r="J6" s="891">
        <v>435</v>
      </c>
      <c r="K6" s="891">
        <f>I6*J6</f>
        <v>7551165</v>
      </c>
      <c r="L6" s="892"/>
      <c r="M6" s="892"/>
      <c r="N6" s="890">
        <v>0</v>
      </c>
      <c r="O6" s="892"/>
      <c r="P6" s="892"/>
      <c r="Q6" s="890">
        <v>0</v>
      </c>
      <c r="R6" s="892"/>
      <c r="S6" s="892"/>
      <c r="T6" s="890">
        <v>0</v>
      </c>
    </row>
    <row r="7" spans="1:20" x14ac:dyDescent="0.25">
      <c r="A7" s="887">
        <v>2</v>
      </c>
      <c r="B7" s="888" t="s">
        <v>3704</v>
      </c>
      <c r="C7" s="888" t="s">
        <v>4280</v>
      </c>
      <c r="D7" s="888" t="s">
        <v>4283</v>
      </c>
      <c r="E7" s="888" t="s">
        <v>4284</v>
      </c>
      <c r="F7" s="889">
        <v>197</v>
      </c>
      <c r="G7" s="889" t="s">
        <v>1387</v>
      </c>
      <c r="H7" s="890">
        <f t="shared" ref="H7:H70" si="0">K7+N7+Q7+T7</f>
        <v>11024205</v>
      </c>
      <c r="I7" s="891">
        <v>25343</v>
      </c>
      <c r="J7" s="891">
        <v>435</v>
      </c>
      <c r="K7" s="891">
        <f>I7*J7</f>
        <v>11024205</v>
      </c>
      <c r="L7" s="894"/>
      <c r="M7" s="894"/>
      <c r="N7" s="884"/>
      <c r="O7" s="894"/>
      <c r="P7" s="894"/>
      <c r="Q7" s="884"/>
      <c r="R7" s="894"/>
      <c r="S7" s="894"/>
      <c r="T7" s="884"/>
    </row>
    <row r="8" spans="1:20" x14ac:dyDescent="0.25">
      <c r="A8" s="887">
        <v>3</v>
      </c>
      <c r="B8" s="888" t="s">
        <v>3704</v>
      </c>
      <c r="C8" s="888" t="s">
        <v>4280</v>
      </c>
      <c r="D8" s="888" t="s">
        <v>4285</v>
      </c>
      <c r="E8" s="888" t="s">
        <v>4286</v>
      </c>
      <c r="F8" s="889">
        <v>10</v>
      </c>
      <c r="G8" s="889" t="s">
        <v>1377</v>
      </c>
      <c r="H8" s="890">
        <f t="shared" si="0"/>
        <v>210000</v>
      </c>
      <c r="I8" s="891">
        <v>0</v>
      </c>
      <c r="J8" s="891"/>
      <c r="K8" s="891">
        <f t="shared" ref="K8:K71" si="1">I8*J8</f>
        <v>0</v>
      </c>
      <c r="L8" s="894"/>
      <c r="M8" s="894"/>
      <c r="N8" s="884"/>
      <c r="O8" s="894"/>
      <c r="P8" s="894"/>
      <c r="Q8" s="884"/>
      <c r="R8" s="895">
        <v>7</v>
      </c>
      <c r="S8" s="896">
        <v>30000</v>
      </c>
      <c r="T8" s="891">
        <f>R8*S8</f>
        <v>210000</v>
      </c>
    </row>
    <row r="9" spans="1:20" x14ac:dyDescent="0.25">
      <c r="A9" s="887">
        <v>4</v>
      </c>
      <c r="B9" s="897" t="s">
        <v>3704</v>
      </c>
      <c r="C9" s="897" t="s">
        <v>4287</v>
      </c>
      <c r="D9" s="897" t="s">
        <v>4288</v>
      </c>
      <c r="E9" s="897" t="s">
        <v>4289</v>
      </c>
      <c r="F9" s="898">
        <v>61</v>
      </c>
      <c r="G9" s="898" t="s">
        <v>1387</v>
      </c>
      <c r="H9" s="890">
        <f t="shared" si="0"/>
        <v>1021928.7931034482</v>
      </c>
      <c r="I9" s="891">
        <v>2349.2615933412603</v>
      </c>
      <c r="J9" s="891">
        <v>435</v>
      </c>
      <c r="K9" s="891">
        <f>I9*J9</f>
        <v>1021928.7931034482</v>
      </c>
      <c r="L9" s="894"/>
      <c r="M9" s="894"/>
      <c r="N9" s="884"/>
      <c r="O9" s="894"/>
      <c r="P9" s="894"/>
      <c r="Q9" s="884"/>
      <c r="R9" s="894"/>
      <c r="S9" s="894"/>
      <c r="T9" s="884"/>
    </row>
    <row r="10" spans="1:20" x14ac:dyDescent="0.25">
      <c r="A10" s="887">
        <v>5</v>
      </c>
      <c r="B10" s="888" t="s">
        <v>3704</v>
      </c>
      <c r="C10" s="888" t="s">
        <v>4280</v>
      </c>
      <c r="D10" s="888" t="s">
        <v>4285</v>
      </c>
      <c r="E10" s="888" t="s">
        <v>4290</v>
      </c>
      <c r="F10" s="889">
        <v>15</v>
      </c>
      <c r="G10" s="889" t="s">
        <v>1377</v>
      </c>
      <c r="H10" s="890">
        <f t="shared" si="0"/>
        <v>440220</v>
      </c>
      <c r="I10" s="891">
        <v>1012</v>
      </c>
      <c r="J10" s="891">
        <v>435</v>
      </c>
      <c r="K10" s="891">
        <f>I10*J10</f>
        <v>440220</v>
      </c>
      <c r="L10" s="894"/>
      <c r="M10" s="894"/>
      <c r="N10" s="884"/>
      <c r="O10" s="894"/>
      <c r="P10" s="894"/>
      <c r="Q10" s="884"/>
      <c r="R10" s="894"/>
      <c r="S10" s="894"/>
      <c r="T10" s="884"/>
    </row>
    <row r="11" spans="1:20" x14ac:dyDescent="0.25">
      <c r="A11" s="887">
        <v>6</v>
      </c>
      <c r="B11" s="888" t="s">
        <v>3704</v>
      </c>
      <c r="C11" s="888" t="s">
        <v>4280</v>
      </c>
      <c r="D11" s="888" t="s">
        <v>4285</v>
      </c>
      <c r="E11" s="888" t="s">
        <v>4290</v>
      </c>
      <c r="F11" s="889">
        <v>60</v>
      </c>
      <c r="G11" s="889" t="s">
        <v>1372</v>
      </c>
      <c r="H11" s="890">
        <f t="shared" si="0"/>
        <v>2301750</v>
      </c>
      <c r="I11" s="891">
        <v>4050</v>
      </c>
      <c r="J11" s="891">
        <v>435</v>
      </c>
      <c r="K11" s="891">
        <f>I11*J11</f>
        <v>1761750</v>
      </c>
      <c r="L11" s="894"/>
      <c r="M11" s="894"/>
      <c r="N11" s="884"/>
      <c r="O11" s="894"/>
      <c r="P11" s="894"/>
      <c r="Q11" s="884"/>
      <c r="R11" s="894">
        <v>18</v>
      </c>
      <c r="S11" s="896">
        <v>30000</v>
      </c>
      <c r="T11" s="891">
        <f>S11*R11</f>
        <v>540000</v>
      </c>
    </row>
    <row r="12" spans="1:20" x14ac:dyDescent="0.25">
      <c r="A12" s="887">
        <v>7</v>
      </c>
      <c r="B12" s="888" t="s">
        <v>3704</v>
      </c>
      <c r="C12" s="888" t="s">
        <v>4280</v>
      </c>
      <c r="D12" s="888" t="s">
        <v>4291</v>
      </c>
      <c r="E12" s="888" t="s">
        <v>4292</v>
      </c>
      <c r="F12" s="889">
        <v>48</v>
      </c>
      <c r="G12" s="889" t="s">
        <v>1387</v>
      </c>
      <c r="H12" s="890">
        <f t="shared" si="0"/>
        <v>11952060</v>
      </c>
      <c r="I12" s="891">
        <v>27476</v>
      </c>
      <c r="J12" s="891">
        <v>435</v>
      </c>
      <c r="K12" s="891">
        <f>J12*I12</f>
        <v>11952060</v>
      </c>
      <c r="L12" s="894"/>
      <c r="M12" s="894"/>
      <c r="N12" s="884"/>
      <c r="O12" s="894"/>
      <c r="P12" s="894"/>
      <c r="Q12" s="884"/>
      <c r="R12" s="894"/>
      <c r="S12" s="894"/>
      <c r="T12" s="884"/>
    </row>
    <row r="13" spans="1:20" x14ac:dyDescent="0.25">
      <c r="A13" s="887">
        <v>8</v>
      </c>
      <c r="B13" s="888" t="s">
        <v>3704</v>
      </c>
      <c r="C13" s="888" t="s">
        <v>4280</v>
      </c>
      <c r="D13" s="888" t="s">
        <v>4285</v>
      </c>
      <c r="E13" s="888" t="s">
        <v>4293</v>
      </c>
      <c r="F13" s="889">
        <v>15</v>
      </c>
      <c r="G13" s="889" t="s">
        <v>1377</v>
      </c>
      <c r="H13" s="890">
        <f t="shared" si="0"/>
        <v>460665</v>
      </c>
      <c r="I13" s="891">
        <v>1059</v>
      </c>
      <c r="J13" s="891">
        <v>435</v>
      </c>
      <c r="K13" s="891">
        <f t="shared" ref="K13:K50" si="2">I13*J13</f>
        <v>460665</v>
      </c>
      <c r="L13" s="894"/>
      <c r="M13" s="894"/>
      <c r="N13" s="884"/>
      <c r="O13" s="894"/>
      <c r="P13" s="894"/>
      <c r="Q13" s="884"/>
      <c r="R13" s="894"/>
      <c r="S13" s="894"/>
      <c r="T13" s="884"/>
    </row>
    <row r="14" spans="1:20" x14ac:dyDescent="0.25">
      <c r="A14" s="887">
        <v>9</v>
      </c>
      <c r="B14" s="888" t="s">
        <v>3704</v>
      </c>
      <c r="C14" s="888" t="s">
        <v>4280</v>
      </c>
      <c r="D14" s="888" t="s">
        <v>4285</v>
      </c>
      <c r="E14" s="888" t="s">
        <v>4293</v>
      </c>
      <c r="F14" s="889">
        <v>60</v>
      </c>
      <c r="G14" s="889" t="s">
        <v>1372</v>
      </c>
      <c r="H14" s="890">
        <f t="shared" si="0"/>
        <v>1841790</v>
      </c>
      <c r="I14" s="891">
        <v>4234</v>
      </c>
      <c r="J14" s="891">
        <v>435</v>
      </c>
      <c r="K14" s="891">
        <f t="shared" si="2"/>
        <v>1841790</v>
      </c>
      <c r="L14" s="894"/>
      <c r="M14" s="894"/>
      <c r="N14" s="884"/>
      <c r="O14" s="894"/>
      <c r="P14" s="894"/>
      <c r="Q14" s="884"/>
      <c r="R14" s="894"/>
      <c r="S14" s="894"/>
      <c r="T14" s="884"/>
    </row>
    <row r="15" spans="1:20" x14ac:dyDescent="0.25">
      <c r="A15" s="887">
        <v>10</v>
      </c>
      <c r="B15" s="897" t="s">
        <v>3704</v>
      </c>
      <c r="C15" s="897" t="s">
        <v>4287</v>
      </c>
      <c r="D15" s="897" t="s">
        <v>4294</v>
      </c>
      <c r="E15" s="897" t="s">
        <v>4295</v>
      </c>
      <c r="F15" s="898">
        <v>28</v>
      </c>
      <c r="G15" s="898" t="s">
        <v>1387</v>
      </c>
      <c r="H15" s="890">
        <f t="shared" si="0"/>
        <v>852073.48703170032</v>
      </c>
      <c r="I15" s="891">
        <v>1958.7896253602305</v>
      </c>
      <c r="J15" s="891">
        <v>435</v>
      </c>
      <c r="K15" s="891">
        <f t="shared" si="2"/>
        <v>852073.48703170032</v>
      </c>
      <c r="L15" s="894"/>
      <c r="M15" s="894"/>
      <c r="N15" s="884"/>
      <c r="O15" s="894"/>
      <c r="P15" s="894"/>
      <c r="Q15" s="884"/>
      <c r="R15" s="894"/>
      <c r="S15" s="894"/>
      <c r="T15" s="884"/>
    </row>
    <row r="16" spans="1:20" x14ac:dyDescent="0.25">
      <c r="A16" s="887">
        <v>11</v>
      </c>
      <c r="B16" s="899" t="s">
        <v>3704</v>
      </c>
      <c r="C16" s="899" t="s">
        <v>4287</v>
      </c>
      <c r="D16" s="899" t="s">
        <v>4285</v>
      </c>
      <c r="E16" s="899" t="s">
        <v>4296</v>
      </c>
      <c r="F16" s="900">
        <v>101</v>
      </c>
      <c r="G16" s="900" t="s">
        <v>1387</v>
      </c>
      <c r="H16" s="890">
        <f t="shared" si="0"/>
        <v>3073550.7925072042</v>
      </c>
      <c r="I16" s="891">
        <v>7065.634005763688</v>
      </c>
      <c r="J16" s="891">
        <v>435</v>
      </c>
      <c r="K16" s="891">
        <f t="shared" si="2"/>
        <v>3073550.7925072042</v>
      </c>
      <c r="L16" s="894"/>
      <c r="M16" s="894"/>
      <c r="N16" s="884"/>
      <c r="O16" s="894"/>
      <c r="P16" s="894"/>
      <c r="Q16" s="884"/>
      <c r="R16" s="894"/>
      <c r="S16" s="894"/>
      <c r="T16" s="884"/>
    </row>
    <row r="17" spans="1:20" x14ac:dyDescent="0.25">
      <c r="A17" s="887">
        <v>12</v>
      </c>
      <c r="B17" s="899" t="s">
        <v>3704</v>
      </c>
      <c r="C17" s="899" t="s">
        <v>4287</v>
      </c>
      <c r="D17" s="899" t="s">
        <v>4297</v>
      </c>
      <c r="E17" s="899" t="s">
        <v>4296</v>
      </c>
      <c r="F17" s="900">
        <v>29</v>
      </c>
      <c r="G17" s="900" t="s">
        <v>1387</v>
      </c>
      <c r="H17" s="890">
        <f t="shared" si="0"/>
        <v>882504.6829971181</v>
      </c>
      <c r="I17" s="891">
        <v>2028.7463976945244</v>
      </c>
      <c r="J17" s="891">
        <v>435</v>
      </c>
      <c r="K17" s="891">
        <f t="shared" si="2"/>
        <v>882504.6829971181</v>
      </c>
      <c r="L17" s="894"/>
      <c r="M17" s="894"/>
      <c r="N17" s="884"/>
      <c r="O17" s="894"/>
      <c r="P17" s="894"/>
      <c r="Q17" s="884"/>
      <c r="R17" s="894"/>
      <c r="S17" s="894"/>
      <c r="T17" s="884"/>
    </row>
    <row r="18" spans="1:20" x14ac:dyDescent="0.25">
      <c r="A18" s="887">
        <v>13</v>
      </c>
      <c r="B18" s="899" t="s">
        <v>3704</v>
      </c>
      <c r="C18" s="899" t="s">
        <v>4287</v>
      </c>
      <c r="D18" s="899" t="s">
        <v>4298</v>
      </c>
      <c r="E18" s="899" t="s">
        <v>4296</v>
      </c>
      <c r="F18" s="900">
        <v>37</v>
      </c>
      <c r="G18" s="900" t="s">
        <v>1387</v>
      </c>
      <c r="H18" s="890">
        <f t="shared" si="0"/>
        <v>1125954.2507204611</v>
      </c>
      <c r="I18" s="891">
        <v>2588.400576368876</v>
      </c>
      <c r="J18" s="891">
        <v>435</v>
      </c>
      <c r="K18" s="891">
        <f t="shared" si="2"/>
        <v>1125954.2507204611</v>
      </c>
      <c r="L18" s="894"/>
      <c r="M18" s="894"/>
      <c r="N18" s="884"/>
      <c r="O18" s="894"/>
      <c r="P18" s="894"/>
      <c r="Q18" s="884"/>
      <c r="R18" s="894"/>
      <c r="S18" s="894"/>
      <c r="T18" s="884"/>
    </row>
    <row r="19" spans="1:20" x14ac:dyDescent="0.25">
      <c r="A19" s="887">
        <v>14</v>
      </c>
      <c r="B19" s="899" t="s">
        <v>3704</v>
      </c>
      <c r="C19" s="899" t="s">
        <v>4287</v>
      </c>
      <c r="D19" s="899" t="s">
        <v>4299</v>
      </c>
      <c r="E19" s="899" t="s">
        <v>4300</v>
      </c>
      <c r="F19" s="900">
        <v>102</v>
      </c>
      <c r="G19" s="900" t="s">
        <v>1387</v>
      </c>
      <c r="H19" s="890">
        <f t="shared" si="0"/>
        <v>3103981.9884726224</v>
      </c>
      <c r="I19" s="891">
        <v>7135.5907780979824</v>
      </c>
      <c r="J19" s="891">
        <v>435</v>
      </c>
      <c r="K19" s="891">
        <f t="shared" si="2"/>
        <v>3103981.9884726224</v>
      </c>
      <c r="L19" s="894"/>
      <c r="M19" s="894"/>
      <c r="N19" s="884"/>
      <c r="O19" s="894"/>
      <c r="P19" s="894"/>
      <c r="Q19" s="884"/>
      <c r="R19" s="894"/>
      <c r="S19" s="894"/>
      <c r="T19" s="884"/>
    </row>
    <row r="20" spans="1:20" x14ac:dyDescent="0.25">
      <c r="A20" s="887">
        <v>15</v>
      </c>
      <c r="B20" s="899" t="s">
        <v>3704</v>
      </c>
      <c r="C20" s="899" t="s">
        <v>4287</v>
      </c>
      <c r="D20" s="899" t="s">
        <v>4299</v>
      </c>
      <c r="E20" s="899" t="s">
        <v>4301</v>
      </c>
      <c r="F20" s="900">
        <v>50</v>
      </c>
      <c r="G20" s="900" t="s">
        <v>1387</v>
      </c>
      <c r="H20" s="890">
        <f t="shared" si="0"/>
        <v>1521559.7982708933</v>
      </c>
      <c r="I20" s="891">
        <v>3497.8386167146973</v>
      </c>
      <c r="J20" s="891">
        <v>435</v>
      </c>
      <c r="K20" s="891">
        <f t="shared" si="2"/>
        <v>1521559.7982708933</v>
      </c>
      <c r="L20" s="894"/>
      <c r="M20" s="894"/>
      <c r="N20" s="884"/>
      <c r="O20" s="894"/>
      <c r="P20" s="894"/>
      <c r="Q20" s="884"/>
      <c r="R20" s="894"/>
      <c r="S20" s="894"/>
      <c r="T20" s="884"/>
    </row>
    <row r="21" spans="1:20" x14ac:dyDescent="0.25">
      <c r="A21" s="887">
        <v>16</v>
      </c>
      <c r="B21" s="897" t="s">
        <v>3704</v>
      </c>
      <c r="C21" s="897" t="s">
        <v>4287</v>
      </c>
      <c r="D21" s="897" t="s">
        <v>4302</v>
      </c>
      <c r="E21" s="897" t="s">
        <v>4303</v>
      </c>
      <c r="F21" s="898">
        <v>60</v>
      </c>
      <c r="G21" s="898" t="s">
        <v>1387</v>
      </c>
      <c r="H21" s="890">
        <f t="shared" si="0"/>
        <v>894024.40000000014</v>
      </c>
      <c r="I21" s="891">
        <v>2055.2285057471267</v>
      </c>
      <c r="J21" s="891">
        <v>435</v>
      </c>
      <c r="K21" s="891">
        <f t="shared" si="2"/>
        <v>894024.40000000014</v>
      </c>
      <c r="L21" s="894"/>
      <c r="M21" s="894"/>
      <c r="N21" s="884"/>
      <c r="O21" s="894"/>
      <c r="P21" s="894"/>
      <c r="Q21" s="884"/>
      <c r="R21" s="894"/>
      <c r="S21" s="894"/>
      <c r="T21" s="884"/>
    </row>
    <row r="22" spans="1:20" x14ac:dyDescent="0.25">
      <c r="A22" s="887">
        <v>17</v>
      </c>
      <c r="B22" s="899" t="s">
        <v>3704</v>
      </c>
      <c r="C22" s="899" t="s">
        <v>4287</v>
      </c>
      <c r="D22" s="899" t="s">
        <v>4304</v>
      </c>
      <c r="E22" s="899" t="s">
        <v>4305</v>
      </c>
      <c r="F22" s="900">
        <v>92</v>
      </c>
      <c r="G22" s="900" t="s">
        <v>1387</v>
      </c>
      <c r="H22" s="890">
        <f t="shared" si="0"/>
        <v>1370837.4133333336</v>
      </c>
      <c r="I22" s="891">
        <v>3151.3503754789276</v>
      </c>
      <c r="J22" s="891">
        <v>435</v>
      </c>
      <c r="K22" s="891">
        <f t="shared" si="2"/>
        <v>1370837.4133333336</v>
      </c>
      <c r="L22" s="894"/>
      <c r="M22" s="894"/>
      <c r="N22" s="884"/>
      <c r="O22" s="894"/>
      <c r="P22" s="894"/>
      <c r="Q22" s="884"/>
      <c r="R22" s="894"/>
      <c r="S22" s="894"/>
      <c r="T22" s="884"/>
    </row>
    <row r="23" spans="1:20" x14ac:dyDescent="0.25">
      <c r="A23" s="887">
        <v>18</v>
      </c>
      <c r="B23" s="899" t="s">
        <v>3704</v>
      </c>
      <c r="C23" s="899" t="s">
        <v>4287</v>
      </c>
      <c r="D23" s="899" t="s">
        <v>4306</v>
      </c>
      <c r="E23" s="899" t="s">
        <v>4307</v>
      </c>
      <c r="F23" s="900">
        <v>191</v>
      </c>
      <c r="G23" s="900" t="s">
        <v>1387</v>
      </c>
      <c r="H23" s="890">
        <f t="shared" si="0"/>
        <v>2845977.6733333333</v>
      </c>
      <c r="I23" s="891">
        <v>6542.4774099616861</v>
      </c>
      <c r="J23" s="891">
        <v>435</v>
      </c>
      <c r="K23" s="891">
        <f t="shared" si="2"/>
        <v>2845977.6733333333</v>
      </c>
      <c r="L23" s="894"/>
      <c r="M23" s="894"/>
      <c r="N23" s="884"/>
      <c r="O23" s="894"/>
      <c r="P23" s="894"/>
      <c r="Q23" s="884"/>
      <c r="R23" s="894"/>
      <c r="S23" s="894"/>
      <c r="T23" s="884"/>
    </row>
    <row r="24" spans="1:20" x14ac:dyDescent="0.25">
      <c r="A24" s="887">
        <v>19</v>
      </c>
      <c r="B24" s="899" t="s">
        <v>3704</v>
      </c>
      <c r="C24" s="899" t="s">
        <v>4287</v>
      </c>
      <c r="D24" s="899" t="s">
        <v>4285</v>
      </c>
      <c r="E24" s="899" t="s">
        <v>4308</v>
      </c>
      <c r="F24" s="900">
        <v>764</v>
      </c>
      <c r="G24" s="900" t="s">
        <v>1387</v>
      </c>
      <c r="H24" s="890">
        <f t="shared" si="0"/>
        <v>8773910.6933333147</v>
      </c>
      <c r="I24" s="891">
        <v>20169.909639846701</v>
      </c>
      <c r="J24" s="891">
        <v>435</v>
      </c>
      <c r="K24" s="891">
        <f t="shared" si="2"/>
        <v>8773910.6933333147</v>
      </c>
      <c r="L24" s="894"/>
      <c r="M24" s="894"/>
      <c r="N24" s="884"/>
      <c r="O24" s="894"/>
      <c r="P24" s="894"/>
      <c r="Q24" s="884"/>
      <c r="R24" s="894"/>
      <c r="S24" s="894"/>
      <c r="T24" s="884"/>
    </row>
    <row r="25" spans="1:20" x14ac:dyDescent="0.25">
      <c r="A25" s="887">
        <v>20</v>
      </c>
      <c r="B25" s="899" t="s">
        <v>3704</v>
      </c>
      <c r="C25" s="899" t="s">
        <v>4287</v>
      </c>
      <c r="D25" s="899" t="s">
        <v>4309</v>
      </c>
      <c r="E25" s="899" t="s">
        <v>4310</v>
      </c>
      <c r="F25" s="900">
        <v>103</v>
      </c>
      <c r="G25" s="900" t="s">
        <v>1387</v>
      </c>
      <c r="H25" s="890">
        <f t="shared" si="0"/>
        <v>1534741.8866666667</v>
      </c>
      <c r="I25" s="891">
        <v>3528.142268199234</v>
      </c>
      <c r="J25" s="891">
        <v>435</v>
      </c>
      <c r="K25" s="891">
        <f t="shared" si="2"/>
        <v>1534741.8866666667</v>
      </c>
      <c r="L25" s="894"/>
      <c r="M25" s="894"/>
      <c r="N25" s="884"/>
      <c r="O25" s="894"/>
      <c r="P25" s="894"/>
      <c r="Q25" s="884"/>
      <c r="R25" s="894"/>
      <c r="S25" s="894"/>
      <c r="T25" s="884"/>
    </row>
    <row r="26" spans="1:20" x14ac:dyDescent="0.25">
      <c r="A26" s="887">
        <v>21</v>
      </c>
      <c r="B26" s="901" t="s">
        <v>3704</v>
      </c>
      <c r="C26" s="897" t="s">
        <v>4287</v>
      </c>
      <c r="D26" s="897" t="s">
        <v>4285</v>
      </c>
      <c r="E26" s="897" t="s">
        <v>4311</v>
      </c>
      <c r="F26" s="898">
        <v>10</v>
      </c>
      <c r="G26" s="898" t="s">
        <v>1377</v>
      </c>
      <c r="H26" s="890">
        <f t="shared" si="0"/>
        <v>333514.5</v>
      </c>
      <c r="I26" s="891">
        <v>766.7</v>
      </c>
      <c r="J26" s="891">
        <v>435</v>
      </c>
      <c r="K26" s="891">
        <f t="shared" si="2"/>
        <v>333514.5</v>
      </c>
      <c r="L26" s="894"/>
      <c r="M26" s="894"/>
      <c r="N26" s="884"/>
      <c r="O26" s="894"/>
      <c r="P26" s="894"/>
      <c r="Q26" s="884"/>
      <c r="R26" s="894"/>
      <c r="S26" s="894"/>
      <c r="T26" s="884"/>
    </row>
    <row r="27" spans="1:20" x14ac:dyDescent="0.25">
      <c r="A27" s="887">
        <v>22</v>
      </c>
      <c r="B27" s="902" t="s">
        <v>3704</v>
      </c>
      <c r="C27" s="903" t="s">
        <v>4287</v>
      </c>
      <c r="D27" s="903" t="s">
        <v>4285</v>
      </c>
      <c r="E27" s="903" t="s">
        <v>4311</v>
      </c>
      <c r="F27" s="904">
        <v>70</v>
      </c>
      <c r="G27" s="904" t="s">
        <v>1372</v>
      </c>
      <c r="H27" s="890">
        <f t="shared" si="0"/>
        <v>2337542.1</v>
      </c>
      <c r="I27" s="891">
        <v>5373.66</v>
      </c>
      <c r="J27" s="891">
        <v>435</v>
      </c>
      <c r="K27" s="891">
        <f t="shared" si="2"/>
        <v>2337542.1</v>
      </c>
      <c r="L27" s="894"/>
      <c r="M27" s="894"/>
      <c r="N27" s="884"/>
      <c r="O27" s="894"/>
      <c r="P27" s="894"/>
      <c r="Q27" s="884"/>
      <c r="R27" s="894"/>
      <c r="S27" s="894"/>
      <c r="T27" s="884"/>
    </row>
    <row r="28" spans="1:20" x14ac:dyDescent="0.25">
      <c r="A28" s="887">
        <v>23</v>
      </c>
      <c r="B28" s="899" t="s">
        <v>3704</v>
      </c>
      <c r="C28" s="899" t="s">
        <v>4287</v>
      </c>
      <c r="D28" s="899" t="s">
        <v>4312</v>
      </c>
      <c r="E28" s="899" t="s">
        <v>4313</v>
      </c>
      <c r="F28" s="900">
        <v>95</v>
      </c>
      <c r="G28" s="900" t="s">
        <v>1387</v>
      </c>
      <c r="H28" s="890">
        <f t="shared" si="0"/>
        <v>1415538.6333333335</v>
      </c>
      <c r="I28" s="891">
        <v>3254.111800766284</v>
      </c>
      <c r="J28" s="891">
        <v>435</v>
      </c>
      <c r="K28" s="891">
        <f t="shared" si="2"/>
        <v>1415538.6333333335</v>
      </c>
      <c r="L28" s="894"/>
      <c r="M28" s="894"/>
      <c r="N28" s="884"/>
      <c r="O28" s="894"/>
      <c r="P28" s="894"/>
      <c r="Q28" s="884"/>
      <c r="R28" s="894"/>
      <c r="S28" s="894"/>
      <c r="T28" s="884"/>
    </row>
    <row r="29" spans="1:20" x14ac:dyDescent="0.25">
      <c r="A29" s="887">
        <v>24</v>
      </c>
      <c r="B29" s="899" t="s">
        <v>3704</v>
      </c>
      <c r="C29" s="899" t="s">
        <v>4287</v>
      </c>
      <c r="D29" s="899" t="s">
        <v>4299</v>
      </c>
      <c r="E29" s="899" t="s">
        <v>4314</v>
      </c>
      <c r="F29" s="900">
        <v>180</v>
      </c>
      <c r="G29" s="900" t="s">
        <v>1387</v>
      </c>
      <c r="H29" s="890">
        <f t="shared" si="0"/>
        <v>10903096.112359548</v>
      </c>
      <c r="I29" s="891">
        <v>25064.58876404494</v>
      </c>
      <c r="J29" s="891">
        <v>435</v>
      </c>
      <c r="K29" s="891">
        <f t="shared" si="2"/>
        <v>10903096.112359548</v>
      </c>
      <c r="L29" s="894"/>
      <c r="M29" s="894"/>
      <c r="N29" s="884"/>
      <c r="O29" s="894"/>
      <c r="P29" s="894"/>
      <c r="Q29" s="884"/>
      <c r="R29" s="894"/>
      <c r="S29" s="894"/>
      <c r="T29" s="884"/>
    </row>
    <row r="30" spans="1:20" x14ac:dyDescent="0.25">
      <c r="A30" s="887">
        <v>25</v>
      </c>
      <c r="B30" s="899" t="s">
        <v>3704</v>
      </c>
      <c r="C30" s="899" t="s">
        <v>4287</v>
      </c>
      <c r="D30" s="899" t="s">
        <v>4299</v>
      </c>
      <c r="E30" s="899" t="s">
        <v>4315</v>
      </c>
      <c r="F30" s="900">
        <v>25</v>
      </c>
      <c r="G30" s="900" t="s">
        <v>1387</v>
      </c>
      <c r="H30" s="890">
        <f t="shared" si="0"/>
        <v>1514318.904494382</v>
      </c>
      <c r="I30" s="891">
        <v>3481.1928838951312</v>
      </c>
      <c r="J30" s="891">
        <v>435</v>
      </c>
      <c r="K30" s="891">
        <f t="shared" si="2"/>
        <v>1514318.904494382</v>
      </c>
      <c r="L30" s="894"/>
      <c r="M30" s="894"/>
      <c r="N30" s="884"/>
      <c r="O30" s="894"/>
      <c r="P30" s="894"/>
      <c r="Q30" s="884"/>
      <c r="R30" s="894"/>
      <c r="S30" s="894"/>
      <c r="T30" s="884"/>
    </row>
    <row r="31" spans="1:20" x14ac:dyDescent="0.25">
      <c r="A31" s="887">
        <v>26</v>
      </c>
      <c r="B31" s="899" t="s">
        <v>3704</v>
      </c>
      <c r="C31" s="899" t="s">
        <v>4287</v>
      </c>
      <c r="D31" s="899" t="s">
        <v>4299</v>
      </c>
      <c r="E31" s="899" t="s">
        <v>4316</v>
      </c>
      <c r="F31" s="900">
        <v>62</v>
      </c>
      <c r="G31" s="900" t="s">
        <v>1387</v>
      </c>
      <c r="H31" s="890">
        <f t="shared" si="0"/>
        <v>3755510.8831460676</v>
      </c>
      <c r="I31" s="891">
        <v>8633.3583520599259</v>
      </c>
      <c r="J31" s="891">
        <v>435</v>
      </c>
      <c r="K31" s="891">
        <f t="shared" si="2"/>
        <v>3755510.8831460676</v>
      </c>
      <c r="L31" s="894"/>
      <c r="M31" s="894"/>
      <c r="N31" s="884"/>
      <c r="O31" s="894"/>
      <c r="P31" s="894"/>
      <c r="Q31" s="884"/>
      <c r="R31" s="894"/>
      <c r="S31" s="894"/>
      <c r="T31" s="884"/>
    </row>
    <row r="32" spans="1:20" x14ac:dyDescent="0.25">
      <c r="A32" s="887">
        <v>27</v>
      </c>
      <c r="B32" s="888" t="s">
        <v>3704</v>
      </c>
      <c r="C32" s="888" t="s">
        <v>4280</v>
      </c>
      <c r="D32" s="888" t="s">
        <v>4285</v>
      </c>
      <c r="E32" s="888" t="s">
        <v>4317</v>
      </c>
      <c r="F32" s="889">
        <v>10</v>
      </c>
      <c r="G32" s="889" t="s">
        <v>1377</v>
      </c>
      <c r="H32" s="890">
        <f t="shared" si="0"/>
        <v>3379515</v>
      </c>
      <c r="I32" s="891">
        <v>7769</v>
      </c>
      <c r="J32" s="891">
        <v>435</v>
      </c>
      <c r="K32" s="891">
        <f t="shared" si="2"/>
        <v>3379515</v>
      </c>
      <c r="L32" s="894"/>
      <c r="M32" s="894"/>
      <c r="N32" s="884"/>
      <c r="O32" s="894"/>
      <c r="P32" s="894"/>
      <c r="Q32" s="884"/>
      <c r="R32" s="894"/>
      <c r="S32" s="894"/>
      <c r="T32" s="884"/>
    </row>
    <row r="33" spans="1:20" x14ac:dyDescent="0.25">
      <c r="A33" s="887">
        <v>28</v>
      </c>
      <c r="B33" s="888" t="s">
        <v>3704</v>
      </c>
      <c r="C33" s="888" t="s">
        <v>4280</v>
      </c>
      <c r="D33" s="888" t="s">
        <v>4285</v>
      </c>
      <c r="E33" s="888" t="s">
        <v>4317</v>
      </c>
      <c r="F33" s="889">
        <v>47</v>
      </c>
      <c r="G33" s="889" t="s">
        <v>1372</v>
      </c>
      <c r="H33" s="890">
        <f t="shared" si="0"/>
        <v>15822255</v>
      </c>
      <c r="I33" s="891">
        <v>36373</v>
      </c>
      <c r="J33" s="891">
        <v>435</v>
      </c>
      <c r="K33" s="891">
        <f t="shared" si="2"/>
        <v>15822255</v>
      </c>
      <c r="L33" s="894"/>
      <c r="M33" s="894"/>
      <c r="N33" s="884"/>
      <c r="O33" s="894"/>
      <c r="P33" s="894"/>
      <c r="Q33" s="884"/>
      <c r="R33" s="894"/>
      <c r="S33" s="894"/>
      <c r="T33" s="884"/>
    </row>
    <row r="34" spans="1:20" x14ac:dyDescent="0.25">
      <c r="A34" s="887">
        <v>29</v>
      </c>
      <c r="B34" s="888" t="s">
        <v>3704</v>
      </c>
      <c r="C34" s="888" t="s">
        <v>4280</v>
      </c>
      <c r="D34" s="888" t="s">
        <v>4285</v>
      </c>
      <c r="E34" s="888" t="s">
        <v>4318</v>
      </c>
      <c r="F34" s="889">
        <v>11</v>
      </c>
      <c r="G34" s="889" t="s">
        <v>1377</v>
      </c>
      <c r="H34" s="890">
        <f t="shared" si="0"/>
        <v>2101485</v>
      </c>
      <c r="I34" s="891">
        <v>4831</v>
      </c>
      <c r="J34" s="891">
        <v>435</v>
      </c>
      <c r="K34" s="891">
        <f t="shared" si="2"/>
        <v>2101485</v>
      </c>
      <c r="L34" s="894"/>
      <c r="M34" s="894"/>
      <c r="N34" s="884"/>
      <c r="O34" s="894"/>
      <c r="P34" s="894"/>
      <c r="Q34" s="884"/>
      <c r="R34" s="894"/>
      <c r="S34" s="894"/>
      <c r="T34" s="884"/>
    </row>
    <row r="35" spans="1:20" x14ac:dyDescent="0.25">
      <c r="A35" s="887">
        <v>30</v>
      </c>
      <c r="B35" s="888" t="s">
        <v>3704</v>
      </c>
      <c r="C35" s="888" t="s">
        <v>4280</v>
      </c>
      <c r="D35" s="888" t="s">
        <v>4285</v>
      </c>
      <c r="E35" s="888" t="s">
        <v>4318</v>
      </c>
      <c r="F35" s="889">
        <v>60</v>
      </c>
      <c r="G35" s="889" t="s">
        <v>1372</v>
      </c>
      <c r="H35" s="890">
        <f t="shared" si="0"/>
        <v>11440065</v>
      </c>
      <c r="I35" s="891">
        <v>26299</v>
      </c>
      <c r="J35" s="891">
        <v>435</v>
      </c>
      <c r="K35" s="891">
        <f t="shared" si="2"/>
        <v>11440065</v>
      </c>
      <c r="L35" s="894"/>
      <c r="M35" s="894"/>
      <c r="N35" s="884"/>
      <c r="O35" s="894"/>
      <c r="P35" s="894"/>
      <c r="Q35" s="884"/>
      <c r="R35" s="894"/>
      <c r="S35" s="894"/>
      <c r="T35" s="884"/>
    </row>
    <row r="36" spans="1:20" x14ac:dyDescent="0.25">
      <c r="A36" s="887">
        <v>31</v>
      </c>
      <c r="B36" s="888" t="s">
        <v>3704</v>
      </c>
      <c r="C36" s="888" t="s">
        <v>4280</v>
      </c>
      <c r="D36" s="888" t="s">
        <v>4285</v>
      </c>
      <c r="E36" s="888" t="s">
        <v>4319</v>
      </c>
      <c r="F36" s="889">
        <v>10</v>
      </c>
      <c r="G36" s="889" t="s">
        <v>1377</v>
      </c>
      <c r="H36" s="890">
        <f t="shared" si="0"/>
        <v>1556430</v>
      </c>
      <c r="I36" s="891">
        <v>3578</v>
      </c>
      <c r="J36" s="891">
        <v>435</v>
      </c>
      <c r="K36" s="891">
        <f t="shared" si="2"/>
        <v>1556430</v>
      </c>
      <c r="L36" s="894"/>
      <c r="M36" s="894"/>
      <c r="N36" s="884"/>
      <c r="O36" s="894"/>
      <c r="P36" s="894"/>
      <c r="Q36" s="884"/>
      <c r="R36" s="894"/>
      <c r="S36" s="894"/>
      <c r="T36" s="884"/>
    </row>
    <row r="37" spans="1:20" x14ac:dyDescent="0.25">
      <c r="A37" s="887">
        <v>32</v>
      </c>
      <c r="B37" s="888" t="s">
        <v>3704</v>
      </c>
      <c r="C37" s="888" t="s">
        <v>4280</v>
      </c>
      <c r="D37" s="888" t="s">
        <v>4285</v>
      </c>
      <c r="E37" s="888" t="s">
        <v>4319</v>
      </c>
      <c r="F37" s="889">
        <v>52</v>
      </c>
      <c r="G37" s="889" t="s">
        <v>1372</v>
      </c>
      <c r="H37" s="890">
        <f t="shared" si="0"/>
        <v>8046630</v>
      </c>
      <c r="I37" s="891">
        <v>18498</v>
      </c>
      <c r="J37" s="891">
        <v>435</v>
      </c>
      <c r="K37" s="891">
        <f t="shared" si="2"/>
        <v>8046630</v>
      </c>
      <c r="L37" s="894"/>
      <c r="M37" s="894"/>
      <c r="N37" s="884"/>
      <c r="O37" s="894"/>
      <c r="P37" s="894"/>
      <c r="Q37" s="884"/>
      <c r="R37" s="894"/>
      <c r="S37" s="894"/>
      <c r="T37" s="884"/>
    </row>
    <row r="38" spans="1:20" x14ac:dyDescent="0.25">
      <c r="A38" s="887">
        <v>33</v>
      </c>
      <c r="B38" s="905" t="s">
        <v>3704</v>
      </c>
      <c r="C38" s="905" t="s">
        <v>4287</v>
      </c>
      <c r="D38" s="905" t="s">
        <v>4299</v>
      </c>
      <c r="E38" s="905" t="s">
        <v>4320</v>
      </c>
      <c r="F38" s="898">
        <v>123</v>
      </c>
      <c r="G38" s="898" t="s">
        <v>1387</v>
      </c>
      <c r="H38" s="890">
        <f t="shared" si="0"/>
        <v>2060610.5172413795</v>
      </c>
      <c r="I38" s="891">
        <v>4737.0356718192634</v>
      </c>
      <c r="J38" s="891">
        <v>435</v>
      </c>
      <c r="K38" s="891">
        <f t="shared" si="2"/>
        <v>2060610.5172413795</v>
      </c>
      <c r="L38" s="894"/>
      <c r="M38" s="894"/>
      <c r="N38" s="884"/>
      <c r="O38" s="894"/>
      <c r="P38" s="894"/>
      <c r="Q38" s="884"/>
      <c r="R38" s="894"/>
      <c r="S38" s="894"/>
      <c r="T38" s="884"/>
    </row>
    <row r="39" spans="1:20" x14ac:dyDescent="0.25">
      <c r="A39" s="887">
        <v>34</v>
      </c>
      <c r="B39" s="906" t="s">
        <v>3704</v>
      </c>
      <c r="C39" s="906" t="s">
        <v>4287</v>
      </c>
      <c r="D39" s="906" t="s">
        <v>4321</v>
      </c>
      <c r="E39" s="906" t="s">
        <v>4320</v>
      </c>
      <c r="F39" s="900">
        <v>92</v>
      </c>
      <c r="G39" s="900" t="s">
        <v>1387</v>
      </c>
      <c r="H39" s="890">
        <f t="shared" si="0"/>
        <v>1541269.6551724137</v>
      </c>
      <c r="I39" s="891">
        <v>3543.1486325802612</v>
      </c>
      <c r="J39" s="891">
        <v>435</v>
      </c>
      <c r="K39" s="891">
        <f t="shared" si="2"/>
        <v>1541269.6551724137</v>
      </c>
      <c r="L39" s="894"/>
      <c r="M39" s="894"/>
      <c r="N39" s="884"/>
      <c r="O39" s="894"/>
      <c r="P39" s="894"/>
      <c r="Q39" s="884"/>
      <c r="R39" s="894"/>
      <c r="S39" s="894"/>
      <c r="T39" s="884"/>
    </row>
    <row r="40" spans="1:20" x14ac:dyDescent="0.25">
      <c r="A40" s="887">
        <v>35</v>
      </c>
      <c r="B40" s="906" t="s">
        <v>3704</v>
      </c>
      <c r="C40" s="906" t="s">
        <v>4287</v>
      </c>
      <c r="D40" s="906" t="s">
        <v>4299</v>
      </c>
      <c r="E40" s="906" t="s">
        <v>4322</v>
      </c>
      <c r="F40" s="900">
        <v>136</v>
      </c>
      <c r="G40" s="900" t="s">
        <v>1387</v>
      </c>
      <c r="H40" s="890">
        <f t="shared" si="0"/>
        <v>2278398.6206896552</v>
      </c>
      <c r="I40" s="891">
        <v>5237.6979785969088</v>
      </c>
      <c r="J40" s="891">
        <v>435</v>
      </c>
      <c r="K40" s="891">
        <f t="shared" si="2"/>
        <v>2278398.6206896552</v>
      </c>
      <c r="L40" s="894"/>
      <c r="M40" s="894"/>
      <c r="N40" s="884"/>
      <c r="O40" s="894"/>
      <c r="P40" s="894"/>
      <c r="Q40" s="884"/>
      <c r="R40" s="894"/>
      <c r="S40" s="894"/>
      <c r="T40" s="884"/>
    </row>
    <row r="41" spans="1:20" x14ac:dyDescent="0.25">
      <c r="A41" s="887">
        <v>36</v>
      </c>
      <c r="B41" s="906" t="s">
        <v>3704</v>
      </c>
      <c r="C41" s="906" t="s">
        <v>4287</v>
      </c>
      <c r="D41" s="906" t="s">
        <v>4299</v>
      </c>
      <c r="E41" s="906" t="s">
        <v>4323</v>
      </c>
      <c r="F41" s="900">
        <v>56</v>
      </c>
      <c r="G41" s="900" t="s">
        <v>1387</v>
      </c>
      <c r="H41" s="890">
        <f t="shared" si="0"/>
        <v>938164.13793103455</v>
      </c>
      <c r="I41" s="891">
        <v>2156.6991676575508</v>
      </c>
      <c r="J41" s="891">
        <v>435</v>
      </c>
      <c r="K41" s="891">
        <f t="shared" si="2"/>
        <v>938164.13793103455</v>
      </c>
      <c r="L41" s="894"/>
      <c r="M41" s="894"/>
      <c r="N41" s="884"/>
      <c r="O41" s="894"/>
      <c r="P41" s="894"/>
      <c r="Q41" s="884"/>
      <c r="R41" s="894"/>
      <c r="S41" s="894"/>
      <c r="T41" s="884"/>
    </row>
    <row r="42" spans="1:20" x14ac:dyDescent="0.25">
      <c r="A42" s="887">
        <v>37</v>
      </c>
      <c r="B42" s="906" t="s">
        <v>3704</v>
      </c>
      <c r="C42" s="906" t="s">
        <v>4287</v>
      </c>
      <c r="D42" s="906" t="s">
        <v>4283</v>
      </c>
      <c r="E42" s="906" t="s">
        <v>4324</v>
      </c>
      <c r="F42" s="900">
        <v>61</v>
      </c>
      <c r="G42" s="900" t="s">
        <v>1387</v>
      </c>
      <c r="H42" s="890">
        <f t="shared" si="0"/>
        <v>1021928.7931034482</v>
      </c>
      <c r="I42" s="891">
        <v>2349.2615933412603</v>
      </c>
      <c r="J42" s="891">
        <v>435</v>
      </c>
      <c r="K42" s="891">
        <f t="shared" si="2"/>
        <v>1021928.7931034482</v>
      </c>
      <c r="L42" s="894"/>
      <c r="M42" s="894"/>
      <c r="N42" s="884"/>
      <c r="O42" s="894"/>
      <c r="P42" s="894"/>
      <c r="Q42" s="884"/>
      <c r="R42" s="894"/>
      <c r="S42" s="894"/>
      <c r="T42" s="884"/>
    </row>
    <row r="43" spans="1:20" x14ac:dyDescent="0.25">
      <c r="A43" s="887">
        <v>38</v>
      </c>
      <c r="B43" s="906" t="s">
        <v>3704</v>
      </c>
      <c r="C43" s="906" t="s">
        <v>4287</v>
      </c>
      <c r="D43" s="906" t="s">
        <v>4288</v>
      </c>
      <c r="E43" s="906" t="s">
        <v>4325</v>
      </c>
      <c r="F43" s="900">
        <v>143</v>
      </c>
      <c r="G43" s="900" t="s">
        <v>1387</v>
      </c>
      <c r="H43" s="890">
        <f t="shared" si="0"/>
        <v>2395669.1379310344</v>
      </c>
      <c r="I43" s="891">
        <v>5507.2853745541024</v>
      </c>
      <c r="J43" s="891">
        <v>435</v>
      </c>
      <c r="K43" s="891">
        <f t="shared" si="2"/>
        <v>2395669.1379310344</v>
      </c>
      <c r="L43" s="894"/>
      <c r="M43" s="894"/>
      <c r="N43" s="884"/>
      <c r="O43" s="894"/>
      <c r="P43" s="894"/>
      <c r="Q43" s="884"/>
      <c r="R43" s="894"/>
      <c r="S43" s="894"/>
      <c r="T43" s="884"/>
    </row>
    <row r="44" spans="1:20" x14ac:dyDescent="0.25">
      <c r="A44" s="887">
        <v>39</v>
      </c>
      <c r="B44" s="906" t="s">
        <v>3704</v>
      </c>
      <c r="C44" s="906" t="s">
        <v>4287</v>
      </c>
      <c r="D44" s="906" t="s">
        <v>4288</v>
      </c>
      <c r="E44" s="906" t="s">
        <v>4326</v>
      </c>
      <c r="F44" s="900">
        <v>52</v>
      </c>
      <c r="G44" s="900" t="s">
        <v>1387</v>
      </c>
      <c r="H44" s="890">
        <f t="shared" si="0"/>
        <v>871152.41379310342</v>
      </c>
      <c r="I44" s="891">
        <v>2002.6492271105826</v>
      </c>
      <c r="J44" s="891">
        <v>435</v>
      </c>
      <c r="K44" s="891">
        <f t="shared" si="2"/>
        <v>871152.41379310342</v>
      </c>
      <c r="L44" s="894"/>
      <c r="M44" s="894"/>
      <c r="N44" s="884"/>
      <c r="O44" s="894"/>
      <c r="P44" s="894"/>
      <c r="Q44" s="884"/>
      <c r="R44" s="894"/>
      <c r="S44" s="894"/>
      <c r="T44" s="884"/>
    </row>
    <row r="45" spans="1:20" x14ac:dyDescent="0.25">
      <c r="A45" s="887">
        <v>40</v>
      </c>
      <c r="B45" s="906" t="s">
        <v>3704</v>
      </c>
      <c r="C45" s="906" t="s">
        <v>4287</v>
      </c>
      <c r="D45" s="906" t="s">
        <v>4283</v>
      </c>
      <c r="E45" s="906" t="s">
        <v>4327</v>
      </c>
      <c r="F45" s="900">
        <v>58</v>
      </c>
      <c r="G45" s="900" t="s">
        <v>1387</v>
      </c>
      <c r="H45" s="890">
        <f t="shared" si="0"/>
        <v>971670.375</v>
      </c>
      <c r="I45" s="891">
        <v>2233.7249999999999</v>
      </c>
      <c r="J45" s="891">
        <v>435</v>
      </c>
      <c r="K45" s="891">
        <f t="shared" si="2"/>
        <v>971670.375</v>
      </c>
      <c r="L45" s="894"/>
      <c r="M45" s="894"/>
      <c r="N45" s="884"/>
      <c r="O45" s="894"/>
      <c r="P45" s="894"/>
      <c r="Q45" s="884"/>
      <c r="R45" s="894"/>
      <c r="S45" s="894"/>
      <c r="T45" s="884"/>
    </row>
    <row r="46" spans="1:20" x14ac:dyDescent="0.25">
      <c r="A46" s="887">
        <v>41</v>
      </c>
      <c r="B46" s="906" t="s">
        <v>3704</v>
      </c>
      <c r="C46" s="906" t="s">
        <v>4287</v>
      </c>
      <c r="D46" s="906" t="s">
        <v>4328</v>
      </c>
      <c r="E46" s="906" t="s">
        <v>4329</v>
      </c>
      <c r="F46" s="900">
        <v>59</v>
      </c>
      <c r="G46" s="900" t="s">
        <v>1387</v>
      </c>
      <c r="H46" s="890">
        <f t="shared" si="0"/>
        <v>988422.93103448267</v>
      </c>
      <c r="I46" s="891">
        <v>2272.2366230677762</v>
      </c>
      <c r="J46" s="891">
        <v>435</v>
      </c>
      <c r="K46" s="891">
        <f t="shared" si="2"/>
        <v>988422.93103448267</v>
      </c>
      <c r="L46" s="894"/>
      <c r="M46" s="894"/>
      <c r="N46" s="884"/>
      <c r="O46" s="894"/>
      <c r="P46" s="894"/>
      <c r="Q46" s="884"/>
      <c r="R46" s="894"/>
      <c r="S46" s="894"/>
      <c r="T46" s="884"/>
    </row>
    <row r="47" spans="1:20" x14ac:dyDescent="0.25">
      <c r="A47" s="887">
        <v>42</v>
      </c>
      <c r="B47" s="905" t="s">
        <v>3704</v>
      </c>
      <c r="C47" s="905" t="s">
        <v>4287</v>
      </c>
      <c r="D47" s="905" t="s">
        <v>4330</v>
      </c>
      <c r="E47" s="905" t="s">
        <v>4331</v>
      </c>
      <c r="F47" s="898">
        <v>107</v>
      </c>
      <c r="G47" s="898" t="s">
        <v>1387</v>
      </c>
      <c r="H47" s="890">
        <f t="shared" si="0"/>
        <v>14550001.799999999</v>
      </c>
      <c r="I47" s="907">
        <v>33448.28</v>
      </c>
      <c r="J47" s="907">
        <v>435</v>
      </c>
      <c r="K47" s="891">
        <f t="shared" si="2"/>
        <v>14550001.799999999</v>
      </c>
      <c r="L47" s="894"/>
      <c r="M47" s="894"/>
      <c r="N47" s="884"/>
      <c r="O47" s="894"/>
      <c r="P47" s="894"/>
      <c r="Q47" s="884"/>
      <c r="R47" s="894"/>
      <c r="S47" s="894"/>
      <c r="T47" s="884"/>
    </row>
    <row r="48" spans="1:20" x14ac:dyDescent="0.25">
      <c r="A48" s="887">
        <v>43</v>
      </c>
      <c r="B48" s="888" t="s">
        <v>3704</v>
      </c>
      <c r="C48" s="888" t="s">
        <v>4280</v>
      </c>
      <c r="D48" s="888" t="s">
        <v>4332</v>
      </c>
      <c r="E48" s="888" t="s">
        <v>4333</v>
      </c>
      <c r="F48" s="889">
        <v>31</v>
      </c>
      <c r="G48" s="889" t="s">
        <v>1387</v>
      </c>
      <c r="H48" s="890">
        <f t="shared" si="0"/>
        <v>8360700</v>
      </c>
      <c r="I48" s="891">
        <v>19220</v>
      </c>
      <c r="J48" s="891">
        <v>435</v>
      </c>
      <c r="K48" s="891">
        <f t="shared" si="2"/>
        <v>8360700</v>
      </c>
      <c r="L48" s="894"/>
      <c r="M48" s="894"/>
      <c r="N48" s="884"/>
      <c r="O48" s="894"/>
      <c r="P48" s="894"/>
      <c r="Q48" s="884"/>
      <c r="R48" s="894"/>
      <c r="S48" s="894"/>
      <c r="T48" s="884"/>
    </row>
    <row r="49" spans="1:20" x14ac:dyDescent="0.25">
      <c r="A49" s="887">
        <v>44</v>
      </c>
      <c r="B49" s="888" t="s">
        <v>3704</v>
      </c>
      <c r="C49" s="888" t="s">
        <v>4280</v>
      </c>
      <c r="D49" s="888" t="s">
        <v>4285</v>
      </c>
      <c r="E49" s="888" t="s">
        <v>4334</v>
      </c>
      <c r="F49" s="889">
        <v>10</v>
      </c>
      <c r="G49" s="889" t="s">
        <v>1377</v>
      </c>
      <c r="H49" s="890">
        <f t="shared" si="0"/>
        <v>147900</v>
      </c>
      <c r="I49" s="891">
        <v>340</v>
      </c>
      <c r="J49" s="891">
        <v>435</v>
      </c>
      <c r="K49" s="891">
        <f t="shared" si="2"/>
        <v>147900</v>
      </c>
      <c r="L49" s="894"/>
      <c r="M49" s="894"/>
      <c r="N49" s="884"/>
      <c r="O49" s="894"/>
      <c r="P49" s="894"/>
      <c r="Q49" s="884"/>
      <c r="R49" s="894"/>
      <c r="S49" s="894"/>
      <c r="T49" s="884"/>
    </row>
    <row r="50" spans="1:20" x14ac:dyDescent="0.25">
      <c r="A50" s="887">
        <v>45</v>
      </c>
      <c r="B50" s="888" t="s">
        <v>3704</v>
      </c>
      <c r="C50" s="888" t="s">
        <v>4280</v>
      </c>
      <c r="D50" s="888" t="s">
        <v>4285</v>
      </c>
      <c r="E50" s="888" t="s">
        <v>4334</v>
      </c>
      <c r="F50" s="889">
        <v>74</v>
      </c>
      <c r="G50" s="889" t="s">
        <v>1372</v>
      </c>
      <c r="H50" s="890">
        <f t="shared" si="0"/>
        <v>1098810</v>
      </c>
      <c r="I50" s="891">
        <v>2526</v>
      </c>
      <c r="J50" s="891">
        <v>435</v>
      </c>
      <c r="K50" s="891">
        <f t="shared" si="2"/>
        <v>1098810</v>
      </c>
      <c r="L50" s="894"/>
      <c r="M50" s="894"/>
      <c r="N50" s="884"/>
      <c r="O50" s="894"/>
      <c r="P50" s="894"/>
      <c r="Q50" s="884"/>
      <c r="R50" s="894"/>
      <c r="S50" s="894"/>
      <c r="T50" s="884"/>
    </row>
    <row r="51" spans="1:20" x14ac:dyDescent="0.25">
      <c r="A51" s="887">
        <v>46</v>
      </c>
      <c r="B51" s="906" t="s">
        <v>3704</v>
      </c>
      <c r="C51" s="906" t="s">
        <v>4287</v>
      </c>
      <c r="D51" s="906" t="s">
        <v>4285</v>
      </c>
      <c r="E51" s="906" t="s">
        <v>4335</v>
      </c>
      <c r="F51" s="900">
        <v>9</v>
      </c>
      <c r="G51" s="900" t="s">
        <v>1377</v>
      </c>
      <c r="H51" s="890">
        <f t="shared" si="0"/>
        <v>2038845</v>
      </c>
      <c r="I51" s="891">
        <v>4687</v>
      </c>
      <c r="J51" s="891">
        <v>435</v>
      </c>
      <c r="K51" s="891">
        <f t="shared" si="1"/>
        <v>2038845</v>
      </c>
      <c r="L51" s="894"/>
      <c r="M51" s="894"/>
      <c r="N51" s="884"/>
      <c r="O51" s="894"/>
      <c r="P51" s="894"/>
      <c r="Q51" s="884"/>
      <c r="R51" s="894"/>
      <c r="S51" s="894"/>
      <c r="T51" s="884"/>
    </row>
    <row r="52" spans="1:20" x14ac:dyDescent="0.25">
      <c r="A52" s="887">
        <v>47</v>
      </c>
      <c r="B52" s="906" t="s">
        <v>3704</v>
      </c>
      <c r="C52" s="906" t="s">
        <v>4287</v>
      </c>
      <c r="D52" s="906" t="s">
        <v>4285</v>
      </c>
      <c r="E52" s="906" t="s">
        <v>4335</v>
      </c>
      <c r="F52" s="900">
        <v>59</v>
      </c>
      <c r="G52" s="900" t="s">
        <v>1372</v>
      </c>
      <c r="H52" s="890">
        <f t="shared" si="0"/>
        <v>13342755</v>
      </c>
      <c r="I52" s="891">
        <v>30673</v>
      </c>
      <c r="J52" s="891">
        <v>435</v>
      </c>
      <c r="K52" s="891">
        <f t="shared" si="1"/>
        <v>13342755</v>
      </c>
      <c r="L52" s="894"/>
      <c r="M52" s="894"/>
      <c r="N52" s="884"/>
      <c r="O52" s="894"/>
      <c r="P52" s="894"/>
      <c r="Q52" s="884"/>
      <c r="R52" s="894"/>
      <c r="S52" s="894"/>
      <c r="T52" s="884"/>
    </row>
    <row r="53" spans="1:20" x14ac:dyDescent="0.25">
      <c r="A53" s="887">
        <v>48</v>
      </c>
      <c r="B53" s="906" t="s">
        <v>3704</v>
      </c>
      <c r="C53" s="906" t="s">
        <v>4287</v>
      </c>
      <c r="D53" s="906" t="s">
        <v>4285</v>
      </c>
      <c r="E53" s="906" t="s">
        <v>4336</v>
      </c>
      <c r="F53" s="900">
        <v>732</v>
      </c>
      <c r="G53" s="900" t="s">
        <v>1372</v>
      </c>
      <c r="H53" s="890">
        <f t="shared" si="0"/>
        <v>343215</v>
      </c>
      <c r="I53" s="891">
        <v>789</v>
      </c>
      <c r="J53" s="891">
        <v>435</v>
      </c>
      <c r="K53" s="891">
        <f t="shared" si="1"/>
        <v>343215</v>
      </c>
      <c r="L53" s="894"/>
      <c r="M53" s="894"/>
      <c r="N53" s="884"/>
      <c r="O53" s="894"/>
      <c r="P53" s="894"/>
      <c r="Q53" s="884"/>
      <c r="R53" s="894"/>
      <c r="S53" s="894"/>
      <c r="T53" s="884"/>
    </row>
    <row r="54" spans="1:20" x14ac:dyDescent="0.25">
      <c r="A54" s="887">
        <v>49</v>
      </c>
      <c r="B54" s="906" t="s">
        <v>3704</v>
      </c>
      <c r="C54" s="906" t="s">
        <v>4287</v>
      </c>
      <c r="D54" s="906" t="s">
        <v>4285</v>
      </c>
      <c r="E54" s="906" t="s">
        <v>4336</v>
      </c>
      <c r="F54" s="900">
        <v>732</v>
      </c>
      <c r="G54" s="900" t="s">
        <v>1377</v>
      </c>
      <c r="H54" s="890">
        <f t="shared" si="0"/>
        <v>45240</v>
      </c>
      <c r="I54" s="891">
        <v>104</v>
      </c>
      <c r="J54" s="891">
        <v>435</v>
      </c>
      <c r="K54" s="891">
        <f t="shared" si="1"/>
        <v>45240</v>
      </c>
      <c r="L54" s="894"/>
      <c r="M54" s="894"/>
      <c r="N54" s="884"/>
      <c r="O54" s="894"/>
      <c r="P54" s="894"/>
      <c r="Q54" s="884"/>
      <c r="R54" s="894"/>
      <c r="S54" s="894"/>
      <c r="T54" s="884"/>
    </row>
    <row r="55" spans="1:20" x14ac:dyDescent="0.25">
      <c r="A55" s="887">
        <v>50</v>
      </c>
      <c r="B55" s="908" t="s">
        <v>3704</v>
      </c>
      <c r="C55" s="908" t="s">
        <v>4287</v>
      </c>
      <c r="D55" s="908" t="s">
        <v>4285</v>
      </c>
      <c r="E55" s="908" t="s">
        <v>4336</v>
      </c>
      <c r="F55" s="904">
        <v>732</v>
      </c>
      <c r="G55" s="904" t="s">
        <v>1387</v>
      </c>
      <c r="H55" s="890">
        <f t="shared" si="0"/>
        <v>4179045</v>
      </c>
      <c r="I55" s="891">
        <v>9607</v>
      </c>
      <c r="J55" s="891">
        <v>435</v>
      </c>
      <c r="K55" s="891">
        <f t="shared" si="1"/>
        <v>4179045</v>
      </c>
      <c r="L55" s="894"/>
      <c r="M55" s="894"/>
      <c r="N55" s="884"/>
      <c r="O55" s="894"/>
      <c r="P55" s="894"/>
      <c r="Q55" s="884"/>
      <c r="R55" s="894"/>
      <c r="S55" s="894"/>
      <c r="T55" s="884"/>
    </row>
    <row r="56" spans="1:20" x14ac:dyDescent="0.25">
      <c r="A56" s="887">
        <v>51</v>
      </c>
      <c r="B56" s="888" t="s">
        <v>3704</v>
      </c>
      <c r="C56" s="888" t="s">
        <v>4280</v>
      </c>
      <c r="D56" s="888" t="s">
        <v>4285</v>
      </c>
      <c r="E56" s="888" t="s">
        <v>4318</v>
      </c>
      <c r="F56" s="889">
        <v>10</v>
      </c>
      <c r="G56" s="889" t="s">
        <v>1387</v>
      </c>
      <c r="H56" s="890">
        <f t="shared" si="0"/>
        <v>3625290</v>
      </c>
      <c r="I56" s="891">
        <v>8334</v>
      </c>
      <c r="J56" s="891">
        <v>435</v>
      </c>
      <c r="K56" s="891">
        <f t="shared" si="1"/>
        <v>3625290</v>
      </c>
      <c r="L56" s="894"/>
      <c r="M56" s="894"/>
      <c r="N56" s="884"/>
      <c r="O56" s="894"/>
      <c r="P56" s="894"/>
      <c r="Q56" s="884"/>
      <c r="R56" s="894"/>
      <c r="S56" s="894"/>
      <c r="T56" s="884"/>
    </row>
    <row r="57" spans="1:20" x14ac:dyDescent="0.25">
      <c r="A57" s="887">
        <v>52</v>
      </c>
      <c r="B57" s="888" t="s">
        <v>3704</v>
      </c>
      <c r="C57" s="888" t="s">
        <v>4280</v>
      </c>
      <c r="D57" s="888" t="s">
        <v>4285</v>
      </c>
      <c r="E57" s="888" t="s">
        <v>1166</v>
      </c>
      <c r="F57" s="889">
        <v>868</v>
      </c>
      <c r="G57" s="889" t="s">
        <v>4337</v>
      </c>
      <c r="H57" s="890">
        <f t="shared" si="0"/>
        <v>29018415</v>
      </c>
      <c r="I57" s="909">
        <v>66709</v>
      </c>
      <c r="J57" s="909">
        <v>435</v>
      </c>
      <c r="K57" s="891">
        <f t="shared" si="1"/>
        <v>29018415</v>
      </c>
      <c r="L57" s="894"/>
      <c r="M57" s="894"/>
      <c r="N57" s="884"/>
      <c r="O57" s="894"/>
      <c r="P57" s="894"/>
      <c r="Q57" s="884"/>
      <c r="R57" s="894"/>
      <c r="S57" s="894"/>
      <c r="T57" s="884"/>
    </row>
    <row r="58" spans="1:20" x14ac:dyDescent="0.25">
      <c r="A58" s="887">
        <v>53</v>
      </c>
      <c r="B58" s="910" t="s">
        <v>4338</v>
      </c>
      <c r="C58" s="910" t="s">
        <v>4338</v>
      </c>
      <c r="D58" s="910" t="s">
        <v>4283</v>
      </c>
      <c r="E58" s="911" t="s">
        <v>4339</v>
      </c>
      <c r="F58" s="912">
        <v>309</v>
      </c>
      <c r="G58" s="889" t="s">
        <v>1387</v>
      </c>
      <c r="H58" s="890">
        <f t="shared" si="0"/>
        <v>1305000</v>
      </c>
      <c r="I58" s="913">
        <v>3000</v>
      </c>
      <c r="J58" s="913">
        <v>435</v>
      </c>
      <c r="K58" s="891">
        <f t="shared" si="1"/>
        <v>1305000</v>
      </c>
      <c r="L58" s="892"/>
      <c r="M58" s="892"/>
      <c r="N58" s="890"/>
      <c r="O58" s="892"/>
      <c r="P58" s="892"/>
      <c r="Q58" s="890"/>
      <c r="R58" s="892"/>
      <c r="S58" s="892"/>
      <c r="T58" s="890">
        <f>R58*S58</f>
        <v>0</v>
      </c>
    </row>
    <row r="59" spans="1:20" x14ac:dyDescent="0.25">
      <c r="A59" s="887">
        <v>54</v>
      </c>
      <c r="B59" s="906" t="s">
        <v>4340</v>
      </c>
      <c r="C59" s="906" t="s">
        <v>1176</v>
      </c>
      <c r="D59" s="906" t="s">
        <v>4341</v>
      </c>
      <c r="E59" s="906" t="s">
        <v>4342</v>
      </c>
      <c r="F59" s="912">
        <v>207.1</v>
      </c>
      <c r="G59" s="889" t="s">
        <v>1387</v>
      </c>
      <c r="H59" s="890">
        <f t="shared" si="0"/>
        <v>1305000</v>
      </c>
      <c r="I59" s="913">
        <v>3000</v>
      </c>
      <c r="J59" s="913">
        <v>435</v>
      </c>
      <c r="K59" s="891">
        <f t="shared" si="1"/>
        <v>1305000</v>
      </c>
      <c r="L59" s="892"/>
      <c r="M59" s="892"/>
      <c r="N59" s="890"/>
      <c r="O59" s="892"/>
      <c r="P59" s="892"/>
      <c r="Q59" s="890"/>
      <c r="R59" s="892"/>
      <c r="S59" s="892"/>
      <c r="T59" s="890">
        <f>R59*S59</f>
        <v>0</v>
      </c>
    </row>
    <row r="60" spans="1:20" x14ac:dyDescent="0.25">
      <c r="A60" s="914">
        <v>599</v>
      </c>
      <c r="B60" s="915" t="s">
        <v>4239</v>
      </c>
      <c r="C60" s="915" t="s">
        <v>4343</v>
      </c>
      <c r="D60" s="915" t="s">
        <v>4344</v>
      </c>
      <c r="E60" s="915" t="s">
        <v>4345</v>
      </c>
      <c r="F60" s="912">
        <v>141.19999999999999</v>
      </c>
      <c r="G60" s="912" t="s">
        <v>4346</v>
      </c>
      <c r="H60" s="890">
        <f t="shared" si="0"/>
        <v>16736625</v>
      </c>
      <c r="I60" s="916">
        <v>38475</v>
      </c>
      <c r="J60" s="917">
        <v>435</v>
      </c>
      <c r="K60" s="891">
        <f>I60*J60</f>
        <v>16736625</v>
      </c>
      <c r="L60" s="918"/>
      <c r="M60" s="918"/>
      <c r="N60" s="917"/>
      <c r="O60" s="918"/>
      <c r="P60" s="918"/>
      <c r="Q60" s="917"/>
      <c r="R60" s="918"/>
      <c r="S60" s="918"/>
      <c r="T60" s="917">
        <v>0</v>
      </c>
    </row>
    <row r="61" spans="1:20" x14ac:dyDescent="0.25">
      <c r="A61" s="914">
        <v>616</v>
      </c>
      <c r="B61" s="915" t="s">
        <v>4239</v>
      </c>
      <c r="C61" s="915" t="s">
        <v>4343</v>
      </c>
      <c r="D61" s="915" t="s">
        <v>4347</v>
      </c>
      <c r="E61" s="915" t="s">
        <v>4348</v>
      </c>
      <c r="F61" s="912">
        <v>204.1</v>
      </c>
      <c r="G61" s="912" t="s">
        <v>4346</v>
      </c>
      <c r="H61" s="890">
        <f t="shared" si="0"/>
        <v>8386800</v>
      </c>
      <c r="I61" s="917">
        <v>19280</v>
      </c>
      <c r="J61" s="917">
        <v>435</v>
      </c>
      <c r="K61" s="891">
        <f>I61*J61</f>
        <v>8386800</v>
      </c>
      <c r="L61" s="918"/>
      <c r="M61" s="918"/>
      <c r="N61" s="917"/>
      <c r="O61" s="918"/>
      <c r="P61" s="918"/>
      <c r="Q61" s="917"/>
      <c r="R61" s="919"/>
      <c r="S61" s="918"/>
      <c r="T61" s="917">
        <v>0</v>
      </c>
    </row>
    <row r="62" spans="1:20" x14ac:dyDescent="0.25">
      <c r="A62" s="914">
        <v>633</v>
      </c>
      <c r="B62" s="915" t="s">
        <v>4239</v>
      </c>
      <c r="C62" s="915" t="s">
        <v>4343</v>
      </c>
      <c r="D62" s="915" t="s">
        <v>4349</v>
      </c>
      <c r="E62" s="915" t="s">
        <v>4350</v>
      </c>
      <c r="F62" s="912">
        <v>293.55</v>
      </c>
      <c r="G62" s="912" t="s">
        <v>4346</v>
      </c>
      <c r="H62" s="890">
        <f t="shared" si="0"/>
        <v>8386800</v>
      </c>
      <c r="I62" s="917">
        <v>19280</v>
      </c>
      <c r="J62" s="917">
        <v>435</v>
      </c>
      <c r="K62" s="891">
        <f>I62*J62</f>
        <v>8386800</v>
      </c>
      <c r="L62" s="918"/>
      <c r="M62" s="918"/>
      <c r="N62" s="917"/>
      <c r="O62" s="918"/>
      <c r="P62" s="918"/>
      <c r="Q62" s="917"/>
      <c r="R62" s="918"/>
      <c r="S62" s="918"/>
      <c r="T62" s="917">
        <v>0</v>
      </c>
    </row>
    <row r="63" spans="1:20" x14ac:dyDescent="0.25">
      <c r="A63" s="914">
        <v>756</v>
      </c>
      <c r="B63" s="915" t="s">
        <v>4239</v>
      </c>
      <c r="C63" s="915" t="s">
        <v>4343</v>
      </c>
      <c r="D63" s="915" t="s">
        <v>4351</v>
      </c>
      <c r="E63" s="915" t="s">
        <v>4352</v>
      </c>
      <c r="F63" s="912">
        <v>487.9</v>
      </c>
      <c r="G63" s="912" t="s">
        <v>4346</v>
      </c>
      <c r="H63" s="890">
        <f t="shared" si="0"/>
        <v>350000</v>
      </c>
      <c r="I63" s="917"/>
      <c r="J63" s="917">
        <v>435</v>
      </c>
      <c r="K63" s="891">
        <f t="shared" si="1"/>
        <v>0</v>
      </c>
      <c r="L63" s="918"/>
      <c r="M63" s="918"/>
      <c r="N63" s="917"/>
      <c r="O63" s="918"/>
      <c r="P63" s="918"/>
      <c r="Q63" s="917"/>
      <c r="R63" s="918">
        <v>10</v>
      </c>
      <c r="S63" s="918">
        <v>35000</v>
      </c>
      <c r="T63" s="917">
        <f>S63*R63</f>
        <v>350000</v>
      </c>
    </row>
    <row r="64" spans="1:20" x14ac:dyDescent="0.25">
      <c r="A64" s="914">
        <v>771</v>
      </c>
      <c r="B64" s="915" t="s">
        <v>4239</v>
      </c>
      <c r="C64" s="915" t="s">
        <v>4343</v>
      </c>
      <c r="D64" s="915" t="s">
        <v>4353</v>
      </c>
      <c r="E64" s="915" t="s">
        <v>4354</v>
      </c>
      <c r="F64" s="912">
        <v>425.5</v>
      </c>
      <c r="G64" s="912" t="s">
        <v>4346</v>
      </c>
      <c r="H64" s="890">
        <f t="shared" si="0"/>
        <v>8386800</v>
      </c>
      <c r="I64" s="917">
        <v>19280</v>
      </c>
      <c r="J64" s="917">
        <v>435</v>
      </c>
      <c r="K64" s="891">
        <f>I64*J64</f>
        <v>8386800</v>
      </c>
      <c r="L64" s="918"/>
      <c r="M64" s="918"/>
      <c r="N64" s="917"/>
      <c r="O64" s="918"/>
      <c r="P64" s="918"/>
      <c r="Q64" s="917"/>
      <c r="R64" s="918"/>
      <c r="S64" s="918"/>
      <c r="T64" s="917">
        <v>0</v>
      </c>
    </row>
    <row r="65" spans="1:20" x14ac:dyDescent="0.25">
      <c r="A65" s="914">
        <v>809</v>
      </c>
      <c r="B65" s="915" t="s">
        <v>4239</v>
      </c>
      <c r="C65" s="915" t="s">
        <v>4343</v>
      </c>
      <c r="D65" s="915" t="s">
        <v>4355</v>
      </c>
      <c r="E65" s="915" t="s">
        <v>4356</v>
      </c>
      <c r="F65" s="912">
        <v>205.9</v>
      </c>
      <c r="G65" s="912" t="s">
        <v>4346</v>
      </c>
      <c r="H65" s="890">
        <f t="shared" si="0"/>
        <v>8386800</v>
      </c>
      <c r="I65" s="917">
        <v>19280</v>
      </c>
      <c r="J65" s="917">
        <v>435</v>
      </c>
      <c r="K65" s="891">
        <f>I65*J65</f>
        <v>8386800</v>
      </c>
      <c r="L65" s="918"/>
      <c r="M65" s="918"/>
      <c r="N65" s="917"/>
      <c r="O65" s="918"/>
      <c r="P65" s="918"/>
      <c r="Q65" s="917"/>
      <c r="R65" s="918"/>
      <c r="S65" s="918"/>
      <c r="T65" s="917">
        <v>0</v>
      </c>
    </row>
    <row r="66" spans="1:20" x14ac:dyDescent="0.25">
      <c r="A66" s="914">
        <v>820</v>
      </c>
      <c r="B66" s="915" t="s">
        <v>4239</v>
      </c>
      <c r="C66" s="915" t="s">
        <v>4343</v>
      </c>
      <c r="D66" s="915" t="s">
        <v>4357</v>
      </c>
      <c r="E66" s="915" t="s">
        <v>4358</v>
      </c>
      <c r="F66" s="912">
        <v>384.1</v>
      </c>
      <c r="G66" s="912" t="s">
        <v>4346</v>
      </c>
      <c r="H66" s="890">
        <f t="shared" si="0"/>
        <v>350000</v>
      </c>
      <c r="I66" s="917"/>
      <c r="J66" s="917">
        <v>435</v>
      </c>
      <c r="K66" s="891">
        <f t="shared" si="1"/>
        <v>0</v>
      </c>
      <c r="L66" s="918"/>
      <c r="M66" s="918"/>
      <c r="N66" s="917"/>
      <c r="O66" s="918"/>
      <c r="P66" s="918"/>
      <c r="Q66" s="917"/>
      <c r="R66" s="918">
        <v>10</v>
      </c>
      <c r="S66" s="918">
        <v>35000</v>
      </c>
      <c r="T66" s="917">
        <f>R66*S66</f>
        <v>350000</v>
      </c>
    </row>
    <row r="67" spans="1:20" x14ac:dyDescent="0.25">
      <c r="A67" s="914">
        <v>849</v>
      </c>
      <c r="B67" s="915" t="s">
        <v>4239</v>
      </c>
      <c r="C67" s="915" t="s">
        <v>4343</v>
      </c>
      <c r="D67" s="915" t="s">
        <v>4359</v>
      </c>
      <c r="E67" s="915" t="s">
        <v>4360</v>
      </c>
      <c r="F67" s="912">
        <v>344.6</v>
      </c>
      <c r="G67" s="912" t="s">
        <v>4346</v>
      </c>
      <c r="H67" s="890">
        <f t="shared" si="0"/>
        <v>8386800</v>
      </c>
      <c r="I67" s="917">
        <v>19280</v>
      </c>
      <c r="J67" s="917">
        <v>435</v>
      </c>
      <c r="K67" s="891">
        <f t="shared" si="1"/>
        <v>8386800</v>
      </c>
      <c r="L67" s="918"/>
      <c r="M67" s="918"/>
      <c r="N67" s="917"/>
      <c r="O67" s="918"/>
      <c r="P67" s="918"/>
      <c r="Q67" s="917"/>
      <c r="R67" s="918"/>
      <c r="S67" s="918"/>
      <c r="T67" s="917">
        <v>0</v>
      </c>
    </row>
    <row r="68" spans="1:20" x14ac:dyDescent="0.25">
      <c r="A68" s="914">
        <v>864</v>
      </c>
      <c r="B68" s="915" t="s">
        <v>4239</v>
      </c>
      <c r="C68" s="915" t="s">
        <v>4343</v>
      </c>
      <c r="D68" s="915" t="s">
        <v>4361</v>
      </c>
      <c r="E68" s="915" t="s">
        <v>4362</v>
      </c>
      <c r="F68" s="912">
        <v>441.8</v>
      </c>
      <c r="G68" s="912" t="s">
        <v>4346</v>
      </c>
      <c r="H68" s="890">
        <f t="shared" si="0"/>
        <v>16736625</v>
      </c>
      <c r="I68" s="917">
        <v>38475</v>
      </c>
      <c r="J68" s="917">
        <v>435</v>
      </c>
      <c r="K68" s="891">
        <f t="shared" si="1"/>
        <v>16736625</v>
      </c>
      <c r="L68" s="918"/>
      <c r="M68" s="918"/>
      <c r="N68" s="917"/>
      <c r="O68" s="918"/>
      <c r="P68" s="918"/>
      <c r="Q68" s="917"/>
      <c r="R68" s="918"/>
      <c r="S68" s="918"/>
      <c r="T68" s="917">
        <v>0</v>
      </c>
    </row>
    <row r="69" spans="1:20" x14ac:dyDescent="0.25">
      <c r="A69" s="914">
        <v>874</v>
      </c>
      <c r="B69" s="915" t="s">
        <v>4239</v>
      </c>
      <c r="C69" s="915" t="s">
        <v>4343</v>
      </c>
      <c r="D69" s="915" t="s">
        <v>4363</v>
      </c>
      <c r="E69" s="915" t="s">
        <v>4364</v>
      </c>
      <c r="F69" s="912">
        <v>0</v>
      </c>
      <c r="G69" s="912" t="s">
        <v>4346</v>
      </c>
      <c r="H69" s="890">
        <f t="shared" si="0"/>
        <v>8386800</v>
      </c>
      <c r="I69" s="917">
        <v>19280</v>
      </c>
      <c r="J69" s="917">
        <v>435</v>
      </c>
      <c r="K69" s="891">
        <f t="shared" si="1"/>
        <v>8386800</v>
      </c>
      <c r="L69" s="918"/>
      <c r="M69" s="918"/>
      <c r="N69" s="917"/>
      <c r="O69" s="918"/>
      <c r="P69" s="918"/>
      <c r="Q69" s="917"/>
      <c r="R69" s="918"/>
      <c r="S69" s="918"/>
      <c r="T69" s="917">
        <v>0</v>
      </c>
    </row>
    <row r="70" spans="1:20" x14ac:dyDescent="0.25">
      <c r="A70" s="914">
        <v>889</v>
      </c>
      <c r="B70" s="915" t="s">
        <v>4239</v>
      </c>
      <c r="C70" s="915" t="s">
        <v>4343</v>
      </c>
      <c r="D70" s="915" t="s">
        <v>4365</v>
      </c>
      <c r="E70" s="915" t="s">
        <v>4366</v>
      </c>
      <c r="F70" s="912">
        <v>261.10000000000002</v>
      </c>
      <c r="G70" s="912" t="s">
        <v>4346</v>
      </c>
      <c r="H70" s="890">
        <f t="shared" si="0"/>
        <v>16736625</v>
      </c>
      <c r="I70" s="917">
        <v>38475</v>
      </c>
      <c r="J70" s="917">
        <v>435</v>
      </c>
      <c r="K70" s="891">
        <f t="shared" si="1"/>
        <v>16736625</v>
      </c>
      <c r="L70" s="918"/>
      <c r="M70" s="918"/>
      <c r="N70" s="917"/>
      <c r="O70" s="918"/>
      <c r="P70" s="918"/>
      <c r="Q70" s="917"/>
      <c r="R70" s="918"/>
      <c r="S70" s="918"/>
      <c r="T70" s="917">
        <v>0</v>
      </c>
    </row>
    <row r="71" spans="1:20" x14ac:dyDescent="0.25">
      <c r="A71" s="914">
        <v>916</v>
      </c>
      <c r="B71" s="915" t="s">
        <v>4239</v>
      </c>
      <c r="C71" s="915" t="s">
        <v>4343</v>
      </c>
      <c r="D71" s="915" t="s">
        <v>4367</v>
      </c>
      <c r="E71" s="915" t="s">
        <v>4368</v>
      </c>
      <c r="F71" s="912">
        <v>240.7</v>
      </c>
      <c r="G71" s="912" t="s">
        <v>4346</v>
      </c>
      <c r="H71" s="890">
        <f t="shared" ref="H71:H134" si="3">K71+N71+Q71+T71</f>
        <v>8386800</v>
      </c>
      <c r="I71" s="917">
        <v>19280</v>
      </c>
      <c r="J71" s="917">
        <v>435</v>
      </c>
      <c r="K71" s="891">
        <f t="shared" si="1"/>
        <v>8386800</v>
      </c>
      <c r="L71" s="918"/>
      <c r="M71" s="918"/>
      <c r="N71" s="917"/>
      <c r="O71" s="918"/>
      <c r="P71" s="918"/>
      <c r="Q71" s="917"/>
      <c r="R71" s="918"/>
      <c r="S71" s="918"/>
      <c r="T71" s="917">
        <v>0</v>
      </c>
    </row>
    <row r="72" spans="1:20" ht="26.4" x14ac:dyDescent="0.25">
      <c r="A72" s="914">
        <v>1</v>
      </c>
      <c r="B72" s="906" t="s">
        <v>4239</v>
      </c>
      <c r="C72" s="906" t="s">
        <v>4369</v>
      </c>
      <c r="D72" s="920" t="s">
        <v>4370</v>
      </c>
      <c r="E72" s="906" t="s">
        <v>4371</v>
      </c>
      <c r="F72" s="912">
        <v>1055.0999999999999</v>
      </c>
      <c r="G72" s="912" t="s">
        <v>4346</v>
      </c>
      <c r="H72" s="890">
        <f t="shared" si="3"/>
        <v>2403375</v>
      </c>
      <c r="I72" s="921">
        <v>5525</v>
      </c>
      <c r="J72" s="921">
        <v>435</v>
      </c>
      <c r="K72" s="891">
        <f t="shared" ref="K72:K135" si="4">I72*J72</f>
        <v>2403375</v>
      </c>
      <c r="L72" s="894"/>
      <c r="M72" s="894"/>
      <c r="N72" s="884"/>
      <c r="O72" s="894"/>
      <c r="P72" s="894"/>
      <c r="Q72" s="884"/>
      <c r="R72" s="894"/>
      <c r="S72" s="894"/>
      <c r="T72" s="884"/>
    </row>
    <row r="73" spans="1:20" ht="26.4" x14ac:dyDescent="0.25">
      <c r="A73" s="914">
        <v>2</v>
      </c>
      <c r="B73" s="906" t="s">
        <v>4239</v>
      </c>
      <c r="C73" s="906" t="s">
        <v>4369</v>
      </c>
      <c r="D73" s="920" t="s">
        <v>4372</v>
      </c>
      <c r="E73" s="906" t="s">
        <v>4373</v>
      </c>
      <c r="F73" s="912">
        <v>996.8</v>
      </c>
      <c r="G73" s="912" t="s">
        <v>4346</v>
      </c>
      <c r="H73" s="890">
        <f t="shared" si="3"/>
        <v>2860125</v>
      </c>
      <c r="I73" s="921">
        <v>6575</v>
      </c>
      <c r="J73" s="921">
        <v>435</v>
      </c>
      <c r="K73" s="891">
        <f t="shared" si="4"/>
        <v>2860125</v>
      </c>
      <c r="L73" s="894"/>
      <c r="M73" s="894"/>
      <c r="N73" s="884"/>
      <c r="O73" s="894"/>
      <c r="P73" s="894"/>
      <c r="Q73" s="884"/>
      <c r="R73" s="894"/>
      <c r="S73" s="894"/>
      <c r="T73" s="884"/>
    </row>
    <row r="74" spans="1:20" x14ac:dyDescent="0.25">
      <c r="A74" s="914">
        <v>3</v>
      </c>
      <c r="B74" s="906" t="s">
        <v>4239</v>
      </c>
      <c r="C74" s="906" t="s">
        <v>4369</v>
      </c>
      <c r="D74" s="920" t="s">
        <v>4374</v>
      </c>
      <c r="E74" s="906" t="s">
        <v>4375</v>
      </c>
      <c r="F74" s="912">
        <v>670.4</v>
      </c>
      <c r="G74" s="912" t="s">
        <v>4346</v>
      </c>
      <c r="H74" s="890">
        <f t="shared" si="3"/>
        <v>1924875</v>
      </c>
      <c r="I74" s="921">
        <v>4425</v>
      </c>
      <c r="J74" s="921">
        <v>435</v>
      </c>
      <c r="K74" s="891">
        <f t="shared" si="4"/>
        <v>1924875</v>
      </c>
      <c r="L74" s="894"/>
      <c r="M74" s="894"/>
      <c r="N74" s="884"/>
      <c r="O74" s="894"/>
      <c r="P74" s="894"/>
      <c r="Q74" s="884"/>
      <c r="R74" s="894"/>
      <c r="S74" s="894"/>
      <c r="T74" s="884"/>
    </row>
    <row r="75" spans="1:20" ht="26.4" x14ac:dyDescent="0.25">
      <c r="A75" s="914">
        <v>4</v>
      </c>
      <c r="B75" s="906" t="s">
        <v>4239</v>
      </c>
      <c r="C75" s="906" t="s">
        <v>4369</v>
      </c>
      <c r="D75" s="920" t="s">
        <v>4376</v>
      </c>
      <c r="E75" s="906" t="s">
        <v>4377</v>
      </c>
      <c r="F75" s="912">
        <v>1430.1</v>
      </c>
      <c r="G75" s="912" t="s">
        <v>4346</v>
      </c>
      <c r="H75" s="890">
        <f t="shared" si="3"/>
        <v>2468625</v>
      </c>
      <c r="I75" s="921">
        <v>5675</v>
      </c>
      <c r="J75" s="921">
        <v>435</v>
      </c>
      <c r="K75" s="891">
        <f t="shared" si="4"/>
        <v>2468625</v>
      </c>
      <c r="L75" s="894"/>
      <c r="M75" s="894"/>
      <c r="N75" s="884"/>
      <c r="O75" s="894"/>
      <c r="P75" s="894"/>
      <c r="Q75" s="884"/>
      <c r="R75" s="894"/>
      <c r="S75" s="894"/>
      <c r="T75" s="884"/>
    </row>
    <row r="76" spans="1:20" ht="26.4" x14ac:dyDescent="0.25">
      <c r="A76" s="914">
        <v>5</v>
      </c>
      <c r="B76" s="906" t="s">
        <v>4239</v>
      </c>
      <c r="C76" s="906" t="s">
        <v>4369</v>
      </c>
      <c r="D76" s="920" t="s">
        <v>4378</v>
      </c>
      <c r="E76" s="906" t="s">
        <v>4379</v>
      </c>
      <c r="F76" s="912">
        <v>800.39999999999986</v>
      </c>
      <c r="G76" s="912" t="s">
        <v>4346</v>
      </c>
      <c r="H76" s="890">
        <f t="shared" si="3"/>
        <v>1837875</v>
      </c>
      <c r="I76" s="921">
        <v>4225</v>
      </c>
      <c r="J76" s="921">
        <v>435</v>
      </c>
      <c r="K76" s="891">
        <f t="shared" si="4"/>
        <v>1837875</v>
      </c>
      <c r="L76" s="894"/>
      <c r="M76" s="894"/>
      <c r="N76" s="884"/>
      <c r="O76" s="894"/>
      <c r="P76" s="894"/>
      <c r="Q76" s="884"/>
      <c r="R76" s="894"/>
      <c r="S76" s="894"/>
      <c r="T76" s="884"/>
    </row>
    <row r="77" spans="1:20" x14ac:dyDescent="0.25">
      <c r="A77" s="914">
        <v>6</v>
      </c>
      <c r="B77" s="906" t="s">
        <v>4239</v>
      </c>
      <c r="C77" s="906" t="s">
        <v>4369</v>
      </c>
      <c r="D77" s="920" t="s">
        <v>4380</v>
      </c>
      <c r="E77" s="906" t="s">
        <v>4381</v>
      </c>
      <c r="F77" s="912">
        <v>1260.4000000000001</v>
      </c>
      <c r="G77" s="912" t="s">
        <v>4346</v>
      </c>
      <c r="H77" s="890">
        <f t="shared" si="3"/>
        <v>2773125</v>
      </c>
      <c r="I77" s="921">
        <v>6375</v>
      </c>
      <c r="J77" s="921">
        <v>435</v>
      </c>
      <c r="K77" s="891">
        <f t="shared" si="4"/>
        <v>2773125</v>
      </c>
      <c r="L77" s="894"/>
      <c r="M77" s="894"/>
      <c r="N77" s="884"/>
      <c r="O77" s="894"/>
      <c r="P77" s="894"/>
      <c r="Q77" s="884"/>
      <c r="R77" s="894"/>
      <c r="S77" s="894"/>
      <c r="T77" s="884"/>
    </row>
    <row r="78" spans="1:20" ht="26.4" x14ac:dyDescent="0.25">
      <c r="A78" s="914">
        <v>7</v>
      </c>
      <c r="B78" s="906" t="s">
        <v>4239</v>
      </c>
      <c r="C78" s="906" t="s">
        <v>4369</v>
      </c>
      <c r="D78" s="920" t="s">
        <v>4382</v>
      </c>
      <c r="E78" s="906" t="s">
        <v>4383</v>
      </c>
      <c r="F78" s="912">
        <v>886</v>
      </c>
      <c r="G78" s="912" t="s">
        <v>4346</v>
      </c>
      <c r="H78" s="890">
        <f t="shared" si="3"/>
        <v>1696500</v>
      </c>
      <c r="I78" s="921">
        <v>3900</v>
      </c>
      <c r="J78" s="921">
        <v>435</v>
      </c>
      <c r="K78" s="891">
        <f t="shared" si="4"/>
        <v>1696500</v>
      </c>
      <c r="L78" s="894"/>
      <c r="M78" s="894"/>
      <c r="N78" s="884"/>
      <c r="O78" s="894"/>
      <c r="P78" s="894"/>
      <c r="Q78" s="884"/>
      <c r="R78" s="894"/>
      <c r="S78" s="894"/>
      <c r="T78" s="884"/>
    </row>
    <row r="79" spans="1:20" ht="26.4" x14ac:dyDescent="0.25">
      <c r="A79" s="914">
        <v>8</v>
      </c>
      <c r="B79" s="906" t="s">
        <v>4239</v>
      </c>
      <c r="C79" s="906" t="s">
        <v>4369</v>
      </c>
      <c r="D79" s="920" t="s">
        <v>4370</v>
      </c>
      <c r="E79" s="906" t="s">
        <v>4371</v>
      </c>
      <c r="F79" s="912">
        <v>1055.0999999999999</v>
      </c>
      <c r="G79" s="912" t="s">
        <v>4346</v>
      </c>
      <c r="H79" s="890">
        <f t="shared" si="3"/>
        <v>7210125</v>
      </c>
      <c r="I79" s="921">
        <v>16575</v>
      </c>
      <c r="J79" s="921">
        <v>435</v>
      </c>
      <c r="K79" s="891">
        <f t="shared" si="4"/>
        <v>7210125</v>
      </c>
      <c r="L79" s="894"/>
      <c r="M79" s="894"/>
      <c r="N79" s="884"/>
      <c r="O79" s="894"/>
      <c r="P79" s="894"/>
      <c r="Q79" s="884"/>
      <c r="R79" s="894"/>
      <c r="S79" s="894"/>
      <c r="T79" s="884"/>
    </row>
    <row r="80" spans="1:20" ht="26.4" x14ac:dyDescent="0.25">
      <c r="A80" s="914">
        <v>9</v>
      </c>
      <c r="B80" s="906" t="s">
        <v>4239</v>
      </c>
      <c r="C80" s="906" t="s">
        <v>4369</v>
      </c>
      <c r="D80" s="920" t="s">
        <v>4372</v>
      </c>
      <c r="E80" s="906" t="s">
        <v>4373</v>
      </c>
      <c r="F80" s="912">
        <v>996.8</v>
      </c>
      <c r="G80" s="912" t="s">
        <v>4346</v>
      </c>
      <c r="H80" s="890">
        <f t="shared" si="3"/>
        <v>8580375</v>
      </c>
      <c r="I80" s="921">
        <v>19725</v>
      </c>
      <c r="J80" s="921">
        <v>435</v>
      </c>
      <c r="K80" s="891">
        <f t="shared" si="4"/>
        <v>8580375</v>
      </c>
      <c r="L80" s="894"/>
      <c r="M80" s="894"/>
      <c r="N80" s="884"/>
      <c r="O80" s="894"/>
      <c r="P80" s="894"/>
      <c r="Q80" s="884"/>
      <c r="R80" s="894"/>
      <c r="S80" s="894"/>
      <c r="T80" s="884"/>
    </row>
    <row r="81" spans="1:20" x14ac:dyDescent="0.25">
      <c r="A81" s="914">
        <v>10</v>
      </c>
      <c r="B81" s="906" t="s">
        <v>4239</v>
      </c>
      <c r="C81" s="906" t="s">
        <v>4369</v>
      </c>
      <c r="D81" s="920" t="s">
        <v>4374</v>
      </c>
      <c r="E81" s="906" t="s">
        <v>4375</v>
      </c>
      <c r="F81" s="912">
        <v>670.4</v>
      </c>
      <c r="G81" s="912" t="s">
        <v>4346</v>
      </c>
      <c r="H81" s="890">
        <f t="shared" si="3"/>
        <v>5774625</v>
      </c>
      <c r="I81" s="921">
        <v>13275</v>
      </c>
      <c r="J81" s="921">
        <v>435</v>
      </c>
      <c r="K81" s="891">
        <f t="shared" si="4"/>
        <v>5774625</v>
      </c>
      <c r="L81" s="894"/>
      <c r="M81" s="894"/>
      <c r="N81" s="884"/>
      <c r="O81" s="894"/>
      <c r="P81" s="894"/>
      <c r="Q81" s="884"/>
      <c r="R81" s="894"/>
      <c r="S81" s="894"/>
      <c r="T81" s="884"/>
    </row>
    <row r="82" spans="1:20" ht="26.4" x14ac:dyDescent="0.25">
      <c r="A82" s="914">
        <v>11</v>
      </c>
      <c r="B82" s="906" t="s">
        <v>4239</v>
      </c>
      <c r="C82" s="906" t="s">
        <v>4369</v>
      </c>
      <c r="D82" s="920" t="s">
        <v>4376</v>
      </c>
      <c r="E82" s="906" t="s">
        <v>4377</v>
      </c>
      <c r="F82" s="912">
        <v>1430.1</v>
      </c>
      <c r="G82" s="912" t="s">
        <v>4346</v>
      </c>
      <c r="H82" s="890">
        <f t="shared" si="3"/>
        <v>7405875</v>
      </c>
      <c r="I82" s="921">
        <v>17025</v>
      </c>
      <c r="J82" s="921">
        <v>435</v>
      </c>
      <c r="K82" s="891">
        <f t="shared" si="4"/>
        <v>7405875</v>
      </c>
      <c r="L82" s="894"/>
      <c r="M82" s="894"/>
      <c r="N82" s="884"/>
      <c r="O82" s="894"/>
      <c r="P82" s="894"/>
      <c r="Q82" s="884"/>
      <c r="R82" s="894"/>
      <c r="S82" s="894"/>
      <c r="T82" s="884"/>
    </row>
    <row r="83" spans="1:20" ht="26.4" x14ac:dyDescent="0.25">
      <c r="A83" s="914">
        <v>12</v>
      </c>
      <c r="B83" s="906" t="s">
        <v>4239</v>
      </c>
      <c r="C83" s="906" t="s">
        <v>4369</v>
      </c>
      <c r="D83" s="920" t="s">
        <v>4378</v>
      </c>
      <c r="E83" s="906" t="s">
        <v>4379</v>
      </c>
      <c r="F83" s="912">
        <v>800.39999999999986</v>
      </c>
      <c r="G83" s="912" t="s">
        <v>4346</v>
      </c>
      <c r="H83" s="890">
        <f t="shared" si="3"/>
        <v>5513625</v>
      </c>
      <c r="I83" s="921">
        <v>12675</v>
      </c>
      <c r="J83" s="921">
        <v>435</v>
      </c>
      <c r="K83" s="891">
        <f t="shared" si="4"/>
        <v>5513625</v>
      </c>
      <c r="L83" s="894"/>
      <c r="M83" s="894"/>
      <c r="N83" s="884"/>
      <c r="O83" s="894"/>
      <c r="P83" s="894"/>
      <c r="Q83" s="884"/>
      <c r="R83" s="894"/>
      <c r="S83" s="894"/>
      <c r="T83" s="884"/>
    </row>
    <row r="84" spans="1:20" x14ac:dyDescent="0.25">
      <c r="A84" s="914">
        <v>13</v>
      </c>
      <c r="B84" s="906" t="s">
        <v>4239</v>
      </c>
      <c r="C84" s="906" t="s">
        <v>4369</v>
      </c>
      <c r="D84" s="920" t="s">
        <v>4380</v>
      </c>
      <c r="E84" s="906" t="s">
        <v>4381</v>
      </c>
      <c r="F84" s="912">
        <v>1260.4000000000001</v>
      </c>
      <c r="G84" s="912" t="s">
        <v>4346</v>
      </c>
      <c r="H84" s="890">
        <f t="shared" si="3"/>
        <v>8319375</v>
      </c>
      <c r="I84" s="921">
        <v>19125</v>
      </c>
      <c r="J84" s="921">
        <v>435</v>
      </c>
      <c r="K84" s="891">
        <f t="shared" si="4"/>
        <v>8319375</v>
      </c>
      <c r="L84" s="894"/>
      <c r="M84" s="894"/>
      <c r="N84" s="884"/>
      <c r="O84" s="894"/>
      <c r="P84" s="894"/>
      <c r="Q84" s="884"/>
      <c r="R84" s="894"/>
      <c r="S84" s="894"/>
      <c r="T84" s="884"/>
    </row>
    <row r="85" spans="1:20" ht="26.4" x14ac:dyDescent="0.25">
      <c r="A85" s="914">
        <v>14</v>
      </c>
      <c r="B85" s="906" t="s">
        <v>4239</v>
      </c>
      <c r="C85" s="906" t="s">
        <v>4369</v>
      </c>
      <c r="D85" s="920" t="s">
        <v>4382</v>
      </c>
      <c r="E85" s="906" t="s">
        <v>4383</v>
      </c>
      <c r="F85" s="912">
        <v>886</v>
      </c>
      <c r="G85" s="912" t="s">
        <v>4346</v>
      </c>
      <c r="H85" s="890">
        <f t="shared" si="3"/>
        <v>5089500</v>
      </c>
      <c r="I85" s="921">
        <v>11700</v>
      </c>
      <c r="J85" s="921">
        <v>435</v>
      </c>
      <c r="K85" s="891">
        <f t="shared" si="4"/>
        <v>5089500</v>
      </c>
      <c r="L85" s="894"/>
      <c r="M85" s="894"/>
      <c r="N85" s="884"/>
      <c r="O85" s="894"/>
      <c r="P85" s="894"/>
      <c r="Q85" s="884"/>
      <c r="R85" s="894"/>
      <c r="S85" s="894"/>
      <c r="T85" s="884"/>
    </row>
    <row r="86" spans="1:20" ht="26.4" x14ac:dyDescent="0.25">
      <c r="A86" s="922">
        <v>15</v>
      </c>
      <c r="B86" s="906" t="s">
        <v>4239</v>
      </c>
      <c r="C86" s="906" t="s">
        <v>4369</v>
      </c>
      <c r="D86" s="920" t="s">
        <v>4370</v>
      </c>
      <c r="E86" s="906" t="s">
        <v>4371</v>
      </c>
      <c r="F86" s="912">
        <v>1055.0999999999999</v>
      </c>
      <c r="G86" s="912" t="s">
        <v>4346</v>
      </c>
      <c r="H86" s="890">
        <f t="shared" si="3"/>
        <v>10614000</v>
      </c>
      <c r="I86" s="921">
        <v>24400</v>
      </c>
      <c r="J86" s="921">
        <v>435</v>
      </c>
      <c r="K86" s="891">
        <f t="shared" si="4"/>
        <v>10614000</v>
      </c>
      <c r="L86" s="923"/>
      <c r="M86" s="923"/>
      <c r="N86" s="924"/>
      <c r="O86" s="923"/>
      <c r="P86" s="923"/>
      <c r="Q86" s="924"/>
      <c r="R86" s="923"/>
      <c r="S86" s="923"/>
      <c r="T86" s="924"/>
    </row>
    <row r="87" spans="1:20" x14ac:dyDescent="0.25">
      <c r="A87" s="914">
        <v>1</v>
      </c>
      <c r="B87" s="906" t="s">
        <v>4384</v>
      </c>
      <c r="C87" s="906" t="s">
        <v>4385</v>
      </c>
      <c r="D87" s="906" t="s">
        <v>4288</v>
      </c>
      <c r="E87" s="925" t="s">
        <v>4386</v>
      </c>
      <c r="F87" s="926">
        <v>301</v>
      </c>
      <c r="G87" s="912" t="s">
        <v>4346</v>
      </c>
      <c r="H87" s="890">
        <f t="shared" si="3"/>
        <v>13050000</v>
      </c>
      <c r="I87" s="884">
        <v>30000</v>
      </c>
      <c r="J87" s="884">
        <v>435</v>
      </c>
      <c r="K87" s="891">
        <f t="shared" si="4"/>
        <v>13050000</v>
      </c>
      <c r="L87" s="894"/>
      <c r="M87" s="894"/>
      <c r="N87" s="884"/>
      <c r="O87" s="894"/>
      <c r="P87" s="894"/>
      <c r="Q87" s="884"/>
      <c r="R87" s="894"/>
      <c r="S87" s="894"/>
      <c r="T87" s="884"/>
    </row>
    <row r="88" spans="1:20" x14ac:dyDescent="0.25">
      <c r="A88" s="914">
        <v>2</v>
      </c>
      <c r="B88" s="906" t="s">
        <v>4384</v>
      </c>
      <c r="C88" s="906" t="s">
        <v>4385</v>
      </c>
      <c r="D88" s="906" t="s">
        <v>4288</v>
      </c>
      <c r="E88" s="925" t="s">
        <v>4387</v>
      </c>
      <c r="F88" s="927">
        <v>1584.5</v>
      </c>
      <c r="G88" s="912" t="s">
        <v>4346</v>
      </c>
      <c r="H88" s="890">
        <f t="shared" si="3"/>
        <v>19575000</v>
      </c>
      <c r="I88" s="884">
        <f>80000-35000</f>
        <v>45000</v>
      </c>
      <c r="J88" s="884">
        <v>435</v>
      </c>
      <c r="K88" s="891">
        <f t="shared" si="4"/>
        <v>19575000</v>
      </c>
      <c r="L88" s="894"/>
      <c r="M88" s="894"/>
      <c r="N88" s="884"/>
      <c r="O88" s="894"/>
      <c r="P88" s="894"/>
      <c r="Q88" s="884"/>
      <c r="R88" s="894"/>
      <c r="S88" s="894"/>
      <c r="T88" s="884"/>
    </row>
    <row r="89" spans="1:20" x14ac:dyDescent="0.25">
      <c r="A89" s="914">
        <v>3</v>
      </c>
      <c r="B89" s="906" t="s">
        <v>4384</v>
      </c>
      <c r="C89" s="906" t="s">
        <v>4388</v>
      </c>
      <c r="D89" s="906" t="s">
        <v>4288</v>
      </c>
      <c r="E89" s="906" t="s">
        <v>4389</v>
      </c>
      <c r="F89" s="912">
        <v>2440</v>
      </c>
      <c r="G89" s="912" t="s">
        <v>1387</v>
      </c>
      <c r="H89" s="890">
        <f t="shared" si="3"/>
        <v>23925000</v>
      </c>
      <c r="I89" s="928">
        <v>55000</v>
      </c>
      <c r="J89" s="884">
        <v>435</v>
      </c>
      <c r="K89" s="891">
        <f>I89*J89</f>
        <v>23925000</v>
      </c>
      <c r="L89" s="894"/>
      <c r="M89" s="894"/>
      <c r="N89" s="884"/>
      <c r="O89" s="894"/>
      <c r="P89" s="894"/>
      <c r="Q89" s="884"/>
      <c r="R89" s="894"/>
      <c r="S89" s="894"/>
      <c r="T89" s="884"/>
    </row>
    <row r="90" spans="1:20" x14ac:dyDescent="0.25">
      <c r="A90" s="914">
        <v>4</v>
      </c>
      <c r="B90" s="906" t="s">
        <v>4384</v>
      </c>
      <c r="C90" s="906" t="s">
        <v>4388</v>
      </c>
      <c r="D90" s="906" t="s">
        <v>4288</v>
      </c>
      <c r="E90" s="906" t="s">
        <v>4390</v>
      </c>
      <c r="F90" s="912">
        <v>5643</v>
      </c>
      <c r="G90" s="912" t="s">
        <v>4337</v>
      </c>
      <c r="H90" s="890">
        <f t="shared" si="3"/>
        <v>13050000</v>
      </c>
      <c r="I90" s="928">
        <v>30000</v>
      </c>
      <c r="J90" s="884">
        <v>435</v>
      </c>
      <c r="K90" s="891">
        <f t="shared" si="4"/>
        <v>13050000</v>
      </c>
      <c r="L90" s="894"/>
      <c r="M90" s="894"/>
      <c r="N90" s="884"/>
      <c r="O90" s="894"/>
      <c r="P90" s="894"/>
      <c r="Q90" s="884"/>
      <c r="R90" s="894"/>
      <c r="S90" s="894"/>
      <c r="T90" s="884"/>
    </row>
    <row r="91" spans="1:20" x14ac:dyDescent="0.25">
      <c r="A91" s="914">
        <v>5</v>
      </c>
      <c r="B91" s="906" t="s">
        <v>4384</v>
      </c>
      <c r="C91" s="906" t="s">
        <v>4388</v>
      </c>
      <c r="D91" s="906" t="s">
        <v>4288</v>
      </c>
      <c r="E91" s="906" t="s">
        <v>4391</v>
      </c>
      <c r="F91" s="912">
        <v>10036</v>
      </c>
      <c r="G91" s="912" t="s">
        <v>1387</v>
      </c>
      <c r="H91" s="890">
        <f t="shared" si="3"/>
        <v>6525000</v>
      </c>
      <c r="I91" s="928">
        <v>15000</v>
      </c>
      <c r="J91" s="884">
        <v>435</v>
      </c>
      <c r="K91" s="891">
        <f>I91*J91</f>
        <v>6525000</v>
      </c>
      <c r="L91" s="894"/>
      <c r="M91" s="894"/>
      <c r="N91" s="884"/>
      <c r="O91" s="894"/>
      <c r="P91" s="894"/>
      <c r="Q91" s="884"/>
      <c r="R91" s="894"/>
      <c r="S91" s="894"/>
      <c r="T91" s="884"/>
    </row>
    <row r="92" spans="1:20" x14ac:dyDescent="0.25">
      <c r="A92" s="914">
        <v>6</v>
      </c>
      <c r="B92" s="906" t="s">
        <v>4384</v>
      </c>
      <c r="C92" s="906" t="s">
        <v>4388</v>
      </c>
      <c r="D92" s="906" t="s">
        <v>4288</v>
      </c>
      <c r="E92" s="906" t="s">
        <v>4392</v>
      </c>
      <c r="F92" s="912">
        <v>6090</v>
      </c>
      <c r="G92" s="912" t="s">
        <v>1387</v>
      </c>
      <c r="H92" s="890">
        <f t="shared" si="3"/>
        <v>15225000</v>
      </c>
      <c r="I92" s="928">
        <v>35000</v>
      </c>
      <c r="J92" s="884">
        <v>435</v>
      </c>
      <c r="K92" s="891">
        <f>I92*J92</f>
        <v>15225000</v>
      </c>
      <c r="L92" s="894"/>
      <c r="M92" s="894"/>
      <c r="N92" s="884"/>
      <c r="O92" s="894"/>
      <c r="P92" s="894"/>
      <c r="Q92" s="884"/>
      <c r="R92" s="894"/>
      <c r="S92" s="894"/>
      <c r="T92" s="884"/>
    </row>
    <row r="93" spans="1:20" x14ac:dyDescent="0.25">
      <c r="A93" s="914">
        <v>7</v>
      </c>
      <c r="B93" s="906" t="s">
        <v>4384</v>
      </c>
      <c r="C93" s="929" t="s">
        <v>1340</v>
      </c>
      <c r="D93" s="906" t="s">
        <v>4288</v>
      </c>
      <c r="E93" s="929" t="s">
        <v>4393</v>
      </c>
      <c r="F93" s="912">
        <v>920</v>
      </c>
      <c r="G93" s="912" t="s">
        <v>1387</v>
      </c>
      <c r="H93" s="890">
        <f t="shared" si="3"/>
        <v>3120000</v>
      </c>
      <c r="I93" s="884"/>
      <c r="J93" s="884"/>
      <c r="K93" s="891">
        <f t="shared" si="4"/>
        <v>0</v>
      </c>
      <c r="L93" s="894"/>
      <c r="M93" s="894"/>
      <c r="N93" s="884"/>
      <c r="O93" s="894"/>
      <c r="P93" s="894"/>
      <c r="Q93" s="884"/>
      <c r="R93" s="930">
        <v>104</v>
      </c>
      <c r="S93" s="930">
        <v>30000</v>
      </c>
      <c r="T93" s="931">
        <f>R93*S93</f>
        <v>3120000</v>
      </c>
    </row>
    <row r="94" spans="1:20" x14ac:dyDescent="0.25">
      <c r="A94" s="914">
        <v>8</v>
      </c>
      <c r="B94" s="906" t="s">
        <v>4384</v>
      </c>
      <c r="C94" s="929" t="s">
        <v>1340</v>
      </c>
      <c r="D94" s="906" t="s">
        <v>4288</v>
      </c>
      <c r="E94" s="929" t="s">
        <v>4393</v>
      </c>
      <c r="F94" s="912">
        <v>150</v>
      </c>
      <c r="G94" s="912" t="s">
        <v>1372</v>
      </c>
      <c r="H94" s="890">
        <f t="shared" si="3"/>
        <v>780000</v>
      </c>
      <c r="I94" s="884"/>
      <c r="J94" s="884"/>
      <c r="K94" s="891">
        <f t="shared" si="4"/>
        <v>0</v>
      </c>
      <c r="L94" s="894"/>
      <c r="M94" s="894"/>
      <c r="N94" s="884"/>
      <c r="O94" s="894"/>
      <c r="P94" s="894"/>
      <c r="Q94" s="884"/>
      <c r="R94" s="930">
        <v>26</v>
      </c>
      <c r="S94" s="930">
        <v>30000</v>
      </c>
      <c r="T94" s="931">
        <f>R94*S94</f>
        <v>780000</v>
      </c>
    </row>
    <row r="95" spans="1:20" x14ac:dyDescent="0.25">
      <c r="A95" s="914">
        <v>9</v>
      </c>
      <c r="B95" s="906" t="s">
        <v>4384</v>
      </c>
      <c r="C95" s="929" t="s">
        <v>1340</v>
      </c>
      <c r="D95" s="906" t="s">
        <v>4288</v>
      </c>
      <c r="E95" s="929" t="s">
        <v>4394</v>
      </c>
      <c r="F95" s="912">
        <v>930</v>
      </c>
      <c r="G95" s="912" t="s">
        <v>1387</v>
      </c>
      <c r="H95" s="890">
        <f t="shared" si="3"/>
        <v>2400000</v>
      </c>
      <c r="I95" s="884"/>
      <c r="J95" s="884"/>
      <c r="K95" s="891">
        <f t="shared" si="4"/>
        <v>0</v>
      </c>
      <c r="L95" s="894"/>
      <c r="M95" s="894"/>
      <c r="N95" s="884"/>
      <c r="O95" s="894"/>
      <c r="P95" s="894"/>
      <c r="Q95" s="884"/>
      <c r="R95" s="930">
        <v>80</v>
      </c>
      <c r="S95" s="930">
        <v>30000</v>
      </c>
      <c r="T95" s="931">
        <f>R95*S95</f>
        <v>2400000</v>
      </c>
    </row>
    <row r="96" spans="1:20" x14ac:dyDescent="0.25">
      <c r="A96" s="914">
        <v>10</v>
      </c>
      <c r="B96" s="906" t="s">
        <v>4384</v>
      </c>
      <c r="C96" s="929" t="s">
        <v>1340</v>
      </c>
      <c r="D96" s="906" t="s">
        <v>4288</v>
      </c>
      <c r="E96" s="929" t="s">
        <v>4394</v>
      </c>
      <c r="F96" s="912">
        <v>120</v>
      </c>
      <c r="G96" s="912" t="s">
        <v>1372</v>
      </c>
      <c r="H96" s="890">
        <f t="shared" si="3"/>
        <v>600000</v>
      </c>
      <c r="I96" s="884"/>
      <c r="J96" s="884"/>
      <c r="K96" s="891">
        <f t="shared" si="4"/>
        <v>0</v>
      </c>
      <c r="L96" s="894"/>
      <c r="M96" s="894"/>
      <c r="N96" s="884"/>
      <c r="O96" s="894"/>
      <c r="P96" s="894"/>
      <c r="Q96" s="884"/>
      <c r="R96" s="930">
        <v>20</v>
      </c>
      <c r="S96" s="930">
        <v>30000</v>
      </c>
      <c r="T96" s="931">
        <f>R96*S96</f>
        <v>600000</v>
      </c>
    </row>
    <row r="97" spans="1:20" x14ac:dyDescent="0.25">
      <c r="A97" s="914">
        <v>11</v>
      </c>
      <c r="B97" s="906" t="s">
        <v>4384</v>
      </c>
      <c r="C97" s="929" t="s">
        <v>1340</v>
      </c>
      <c r="D97" s="906" t="s">
        <v>4288</v>
      </c>
      <c r="E97" s="929" t="s">
        <v>4395</v>
      </c>
      <c r="F97" s="912">
        <v>150</v>
      </c>
      <c r="G97" s="912" t="s">
        <v>1387</v>
      </c>
      <c r="H97" s="890">
        <f t="shared" si="3"/>
        <v>510000</v>
      </c>
      <c r="I97" s="884"/>
      <c r="J97" s="884"/>
      <c r="K97" s="891">
        <f t="shared" si="4"/>
        <v>0</v>
      </c>
      <c r="L97" s="894"/>
      <c r="M97" s="894"/>
      <c r="N97" s="884"/>
      <c r="O97" s="894"/>
      <c r="P97" s="894"/>
      <c r="Q97" s="884"/>
      <c r="R97" s="930">
        <v>17</v>
      </c>
      <c r="S97" s="930">
        <v>30000</v>
      </c>
      <c r="T97" s="931">
        <f>R97*S97</f>
        <v>510000</v>
      </c>
    </row>
    <row r="98" spans="1:20" x14ac:dyDescent="0.25">
      <c r="A98" s="914">
        <v>12</v>
      </c>
      <c r="B98" s="906" t="s">
        <v>4384</v>
      </c>
      <c r="C98" s="929" t="s">
        <v>1340</v>
      </c>
      <c r="D98" s="906" t="s">
        <v>4288</v>
      </c>
      <c r="E98" s="929" t="s">
        <v>4396</v>
      </c>
      <c r="F98" s="912">
        <v>125</v>
      </c>
      <c r="G98" s="912" t="s">
        <v>1387</v>
      </c>
      <c r="H98" s="890">
        <f t="shared" si="3"/>
        <v>270000</v>
      </c>
      <c r="I98" s="884"/>
      <c r="J98" s="884"/>
      <c r="K98" s="891">
        <f t="shared" si="4"/>
        <v>0</v>
      </c>
      <c r="L98" s="894"/>
      <c r="M98" s="894"/>
      <c r="N98" s="884"/>
      <c r="O98" s="894"/>
      <c r="P98" s="894"/>
      <c r="Q98" s="884"/>
      <c r="R98" s="930">
        <v>9</v>
      </c>
      <c r="S98" s="930">
        <v>30000</v>
      </c>
      <c r="T98" s="931">
        <f t="shared" ref="T98:T100" si="5">R98*S98</f>
        <v>270000</v>
      </c>
    </row>
    <row r="99" spans="1:20" x14ac:dyDescent="0.25">
      <c r="A99" s="914">
        <v>13</v>
      </c>
      <c r="B99" s="906" t="s">
        <v>4384</v>
      </c>
      <c r="C99" s="929" t="s">
        <v>1340</v>
      </c>
      <c r="D99" s="906" t="s">
        <v>4288</v>
      </c>
      <c r="E99" s="929" t="s">
        <v>4397</v>
      </c>
      <c r="F99" s="912">
        <v>120</v>
      </c>
      <c r="G99" s="912" t="s">
        <v>1387</v>
      </c>
      <c r="H99" s="890">
        <f t="shared" si="3"/>
        <v>270000</v>
      </c>
      <c r="I99" s="884"/>
      <c r="J99" s="884"/>
      <c r="K99" s="891">
        <f t="shared" si="4"/>
        <v>0</v>
      </c>
      <c r="L99" s="894"/>
      <c r="M99" s="894"/>
      <c r="N99" s="884"/>
      <c r="O99" s="894"/>
      <c r="P99" s="894"/>
      <c r="Q99" s="884"/>
      <c r="R99" s="930">
        <v>9</v>
      </c>
      <c r="S99" s="930">
        <v>30000</v>
      </c>
      <c r="T99" s="931">
        <f>R99*S99</f>
        <v>270000</v>
      </c>
    </row>
    <row r="100" spans="1:20" x14ac:dyDescent="0.25">
      <c r="A100" s="914">
        <v>14</v>
      </c>
      <c r="B100" s="906" t="s">
        <v>4384</v>
      </c>
      <c r="C100" s="929" t="s">
        <v>1340</v>
      </c>
      <c r="D100" s="906" t="s">
        <v>4288</v>
      </c>
      <c r="E100" s="929" t="s">
        <v>4398</v>
      </c>
      <c r="F100" s="912">
        <v>115</v>
      </c>
      <c r="G100" s="912" t="s">
        <v>1387</v>
      </c>
      <c r="H100" s="890">
        <f t="shared" si="3"/>
        <v>270000</v>
      </c>
      <c r="I100" s="884"/>
      <c r="J100" s="884"/>
      <c r="K100" s="891">
        <f t="shared" si="4"/>
        <v>0</v>
      </c>
      <c r="L100" s="894"/>
      <c r="M100" s="894"/>
      <c r="N100" s="884"/>
      <c r="O100" s="894"/>
      <c r="P100" s="894"/>
      <c r="Q100" s="884"/>
      <c r="R100" s="930">
        <v>9</v>
      </c>
      <c r="S100" s="930">
        <v>30000</v>
      </c>
      <c r="T100" s="931">
        <f t="shared" si="5"/>
        <v>270000</v>
      </c>
    </row>
    <row r="101" spans="1:20" x14ac:dyDescent="0.25">
      <c r="A101" s="914">
        <v>15</v>
      </c>
      <c r="B101" s="906" t="s">
        <v>4384</v>
      </c>
      <c r="C101" s="929" t="s">
        <v>1340</v>
      </c>
      <c r="D101" s="906" t="s">
        <v>4288</v>
      </c>
      <c r="E101" s="929" t="s">
        <v>4399</v>
      </c>
      <c r="F101" s="912">
        <v>980</v>
      </c>
      <c r="G101" s="912" t="s">
        <v>1387</v>
      </c>
      <c r="H101" s="890">
        <f t="shared" si="3"/>
        <v>2400000</v>
      </c>
      <c r="I101" s="884"/>
      <c r="J101" s="884"/>
      <c r="K101" s="891">
        <f t="shared" si="4"/>
        <v>0</v>
      </c>
      <c r="L101" s="894"/>
      <c r="M101" s="894"/>
      <c r="N101" s="884"/>
      <c r="O101" s="894"/>
      <c r="P101" s="894"/>
      <c r="Q101" s="884"/>
      <c r="R101" s="930">
        <v>80</v>
      </c>
      <c r="S101" s="930">
        <v>30000</v>
      </c>
      <c r="T101" s="931">
        <f>R101*S101</f>
        <v>2400000</v>
      </c>
    </row>
    <row r="102" spans="1:20" x14ac:dyDescent="0.25">
      <c r="A102" s="914">
        <v>16</v>
      </c>
      <c r="B102" s="906" t="s">
        <v>4384</v>
      </c>
      <c r="C102" s="929" t="s">
        <v>1340</v>
      </c>
      <c r="D102" s="906" t="s">
        <v>4288</v>
      </c>
      <c r="E102" s="929" t="s">
        <v>4399</v>
      </c>
      <c r="F102" s="912">
        <v>95</v>
      </c>
      <c r="G102" s="912" t="s">
        <v>1372</v>
      </c>
      <c r="H102" s="890">
        <f t="shared" si="3"/>
        <v>600000</v>
      </c>
      <c r="I102" s="884"/>
      <c r="J102" s="884"/>
      <c r="K102" s="891">
        <f t="shared" si="4"/>
        <v>0</v>
      </c>
      <c r="L102" s="894"/>
      <c r="M102" s="894"/>
      <c r="N102" s="884"/>
      <c r="O102" s="894"/>
      <c r="P102" s="894"/>
      <c r="Q102" s="884"/>
      <c r="R102" s="930">
        <v>20</v>
      </c>
      <c r="S102" s="930">
        <v>30000</v>
      </c>
      <c r="T102" s="931">
        <f>R102*S102</f>
        <v>600000</v>
      </c>
    </row>
    <row r="103" spans="1:20" x14ac:dyDescent="0.25">
      <c r="A103" s="914">
        <v>17</v>
      </c>
      <c r="B103" s="906" t="s">
        <v>4384</v>
      </c>
      <c r="C103" s="929" t="s">
        <v>1340</v>
      </c>
      <c r="D103" s="906" t="s">
        <v>4288</v>
      </c>
      <c r="E103" s="929" t="s">
        <v>4396</v>
      </c>
      <c r="F103" s="912">
        <v>120</v>
      </c>
      <c r="G103" s="912" t="s">
        <v>1387</v>
      </c>
      <c r="H103" s="890">
        <f t="shared" si="3"/>
        <v>55200</v>
      </c>
      <c r="I103" s="884"/>
      <c r="J103" s="884"/>
      <c r="K103" s="891">
        <f t="shared" si="4"/>
        <v>0</v>
      </c>
      <c r="L103" s="930">
        <v>2</v>
      </c>
      <c r="M103" s="930">
        <v>27600</v>
      </c>
      <c r="N103" s="931">
        <f>L103*M103</f>
        <v>55200</v>
      </c>
      <c r="O103" s="894"/>
      <c r="P103" s="894"/>
      <c r="Q103" s="884"/>
      <c r="R103" s="894"/>
      <c r="S103" s="894"/>
      <c r="T103" s="884"/>
    </row>
    <row r="104" spans="1:20" x14ac:dyDescent="0.25">
      <c r="A104" s="914">
        <v>18</v>
      </c>
      <c r="B104" s="906" t="s">
        <v>4384</v>
      </c>
      <c r="C104" s="929" t="s">
        <v>1340</v>
      </c>
      <c r="D104" s="906" t="s">
        <v>4288</v>
      </c>
      <c r="E104" s="929" t="s">
        <v>4397</v>
      </c>
      <c r="F104" s="912">
        <v>115</v>
      </c>
      <c r="G104" s="912" t="s">
        <v>1387</v>
      </c>
      <c r="H104" s="890">
        <f t="shared" si="3"/>
        <v>55200</v>
      </c>
      <c r="I104" s="884"/>
      <c r="J104" s="884"/>
      <c r="K104" s="891">
        <f t="shared" si="4"/>
        <v>0</v>
      </c>
      <c r="L104" s="930">
        <v>2</v>
      </c>
      <c r="M104" s="930">
        <v>27600</v>
      </c>
      <c r="N104" s="931">
        <f>L104*M104</f>
        <v>55200</v>
      </c>
      <c r="O104" s="894"/>
      <c r="P104" s="894"/>
      <c r="Q104" s="884"/>
      <c r="R104" s="894"/>
      <c r="S104" s="894"/>
      <c r="T104" s="884"/>
    </row>
    <row r="105" spans="1:20" x14ac:dyDescent="0.25">
      <c r="A105" s="914">
        <v>19</v>
      </c>
      <c r="B105" s="906" t="s">
        <v>4384</v>
      </c>
      <c r="C105" s="929" t="s">
        <v>1340</v>
      </c>
      <c r="D105" s="906" t="s">
        <v>4288</v>
      </c>
      <c r="E105" s="929" t="s">
        <v>4395</v>
      </c>
      <c r="F105" s="912">
        <v>150</v>
      </c>
      <c r="G105" s="912" t="s">
        <v>1387</v>
      </c>
      <c r="H105" s="890">
        <f t="shared" si="3"/>
        <v>55200</v>
      </c>
      <c r="I105" s="884"/>
      <c r="J105" s="884"/>
      <c r="K105" s="891">
        <f t="shared" si="4"/>
        <v>0</v>
      </c>
      <c r="L105" s="930">
        <v>2</v>
      </c>
      <c r="M105" s="930">
        <v>27600</v>
      </c>
      <c r="N105" s="931">
        <f>L105*M105</f>
        <v>55200</v>
      </c>
      <c r="O105" s="894"/>
      <c r="P105" s="894"/>
      <c r="Q105" s="884"/>
      <c r="R105" s="894"/>
      <c r="S105" s="894"/>
      <c r="T105" s="884"/>
    </row>
    <row r="106" spans="1:20" x14ac:dyDescent="0.25">
      <c r="A106" s="914">
        <v>20</v>
      </c>
      <c r="B106" s="906" t="s">
        <v>4384</v>
      </c>
      <c r="C106" s="929" t="s">
        <v>1340</v>
      </c>
      <c r="D106" s="906" t="s">
        <v>4288</v>
      </c>
      <c r="E106" s="929" t="s">
        <v>4398</v>
      </c>
      <c r="F106" s="912">
        <v>115</v>
      </c>
      <c r="G106" s="912" t="s">
        <v>1387</v>
      </c>
      <c r="H106" s="890">
        <f t="shared" si="3"/>
        <v>55200</v>
      </c>
      <c r="I106" s="884"/>
      <c r="J106" s="884"/>
      <c r="K106" s="891">
        <f t="shared" si="4"/>
        <v>0</v>
      </c>
      <c r="L106" s="930">
        <v>2</v>
      </c>
      <c r="M106" s="930">
        <v>27600</v>
      </c>
      <c r="N106" s="931">
        <f>L106*M106</f>
        <v>55200</v>
      </c>
      <c r="O106" s="894"/>
      <c r="P106" s="894"/>
      <c r="Q106" s="884"/>
      <c r="R106" s="894"/>
      <c r="S106" s="894"/>
      <c r="T106" s="884"/>
    </row>
    <row r="107" spans="1:20" x14ac:dyDescent="0.25">
      <c r="A107" s="914">
        <v>21</v>
      </c>
      <c r="B107" s="906" t="s">
        <v>4384</v>
      </c>
      <c r="C107" s="929" t="s">
        <v>1341</v>
      </c>
      <c r="D107" s="906" t="s">
        <v>4288</v>
      </c>
      <c r="E107" s="929" t="s">
        <v>4400</v>
      </c>
      <c r="F107" s="912"/>
      <c r="G107" s="932" t="s">
        <v>1387</v>
      </c>
      <c r="H107" s="890">
        <f t="shared" si="3"/>
        <v>6400000</v>
      </c>
      <c r="I107" s="884"/>
      <c r="J107" s="884"/>
      <c r="K107" s="891">
        <f t="shared" si="4"/>
        <v>0</v>
      </c>
      <c r="L107" s="894"/>
      <c r="M107" s="894"/>
      <c r="N107" s="884"/>
      <c r="O107" s="894"/>
      <c r="P107" s="894"/>
      <c r="Q107" s="884"/>
      <c r="R107" s="930">
        <v>160</v>
      </c>
      <c r="S107" s="930">
        <v>40000</v>
      </c>
      <c r="T107" s="931">
        <f>R107*S107</f>
        <v>6400000</v>
      </c>
    </row>
    <row r="108" spans="1:20" x14ac:dyDescent="0.25">
      <c r="A108" s="914">
        <v>22</v>
      </c>
      <c r="B108" s="906" t="s">
        <v>4384</v>
      </c>
      <c r="C108" s="929" t="s">
        <v>1341</v>
      </c>
      <c r="D108" s="906" t="s">
        <v>4288</v>
      </c>
      <c r="E108" s="929" t="s">
        <v>4400</v>
      </c>
      <c r="F108" s="912"/>
      <c r="G108" s="932" t="s">
        <v>1387</v>
      </c>
      <c r="H108" s="890">
        <f t="shared" si="3"/>
        <v>1600000</v>
      </c>
      <c r="I108" s="884"/>
      <c r="J108" s="884"/>
      <c r="K108" s="891">
        <f t="shared" si="4"/>
        <v>0</v>
      </c>
      <c r="L108" s="894"/>
      <c r="M108" s="894"/>
      <c r="N108" s="884"/>
      <c r="O108" s="894"/>
      <c r="P108" s="894"/>
      <c r="Q108" s="884"/>
      <c r="R108" s="930">
        <v>40</v>
      </c>
      <c r="S108" s="930">
        <v>40000</v>
      </c>
      <c r="T108" s="931">
        <f>R108*S108</f>
        <v>1600000</v>
      </c>
    </row>
    <row r="109" spans="1:20" x14ac:dyDescent="0.25">
      <c r="A109" s="914">
        <v>23</v>
      </c>
      <c r="B109" s="906" t="s">
        <v>4384</v>
      </c>
      <c r="C109" s="929" t="s">
        <v>1341</v>
      </c>
      <c r="D109" s="906" t="s">
        <v>4288</v>
      </c>
      <c r="E109" s="929" t="s">
        <v>4401</v>
      </c>
      <c r="F109" s="912"/>
      <c r="G109" s="932" t="s">
        <v>1387</v>
      </c>
      <c r="H109" s="890">
        <f t="shared" si="3"/>
        <v>335200</v>
      </c>
      <c r="I109" s="884"/>
      <c r="J109" s="884"/>
      <c r="K109" s="891">
        <f t="shared" si="4"/>
        <v>0</v>
      </c>
      <c r="L109" s="930">
        <v>2</v>
      </c>
      <c r="M109" s="930">
        <v>27600</v>
      </c>
      <c r="N109" s="931">
        <f>L109*M109</f>
        <v>55200</v>
      </c>
      <c r="O109" s="894"/>
      <c r="P109" s="894"/>
      <c r="Q109" s="884"/>
      <c r="R109" s="930">
        <v>7</v>
      </c>
      <c r="S109" s="930">
        <v>40000</v>
      </c>
      <c r="T109" s="931">
        <v>280000</v>
      </c>
    </row>
    <row r="110" spans="1:20" x14ac:dyDescent="0.25">
      <c r="A110" s="914">
        <v>1</v>
      </c>
      <c r="B110" s="933" t="s">
        <v>3102</v>
      </c>
      <c r="C110" s="933" t="s">
        <v>4402</v>
      </c>
      <c r="D110" s="934" t="s">
        <v>4403</v>
      </c>
      <c r="E110" s="934" t="s">
        <v>4404</v>
      </c>
      <c r="F110" s="926"/>
      <c r="G110" s="935" t="s">
        <v>1387</v>
      </c>
      <c r="H110" s="890">
        <f t="shared" si="3"/>
        <v>0</v>
      </c>
      <c r="I110" s="936"/>
      <c r="J110" s="936"/>
      <c r="K110" s="891">
        <f t="shared" si="4"/>
        <v>0</v>
      </c>
      <c r="L110" s="892"/>
      <c r="M110" s="892"/>
      <c r="N110" s="890"/>
      <c r="O110" s="892"/>
      <c r="P110" s="892"/>
      <c r="Q110" s="890">
        <f>O110*P110</f>
        <v>0</v>
      </c>
      <c r="R110" s="892"/>
      <c r="S110" s="892"/>
      <c r="T110" s="890">
        <f>R110*S110</f>
        <v>0</v>
      </c>
    </row>
    <row r="111" spans="1:20" x14ac:dyDescent="0.25">
      <c r="A111" s="922"/>
      <c r="B111" s="933" t="s">
        <v>3102</v>
      </c>
      <c r="C111" s="933" t="s">
        <v>4405</v>
      </c>
      <c r="D111" s="934" t="s">
        <v>4406</v>
      </c>
      <c r="E111" s="934" t="s">
        <v>4407</v>
      </c>
      <c r="F111" s="926">
        <v>246</v>
      </c>
      <c r="G111" s="935" t="s">
        <v>1387</v>
      </c>
      <c r="H111" s="890">
        <f t="shared" si="3"/>
        <v>4547925</v>
      </c>
      <c r="I111" s="936">
        <v>10455</v>
      </c>
      <c r="J111" s="936">
        <v>435</v>
      </c>
      <c r="K111" s="891">
        <f>I111*J111</f>
        <v>4547925</v>
      </c>
      <c r="L111" s="894"/>
      <c r="M111" s="894"/>
      <c r="N111" s="884"/>
      <c r="O111" s="894"/>
      <c r="P111" s="894"/>
      <c r="Q111" s="884"/>
      <c r="R111" s="894"/>
      <c r="S111" s="894"/>
      <c r="T111" s="884"/>
    </row>
    <row r="112" spans="1:20" x14ac:dyDescent="0.25">
      <c r="A112" s="937"/>
      <c r="B112" s="933" t="s">
        <v>3102</v>
      </c>
      <c r="C112" s="933" t="s">
        <v>4405</v>
      </c>
      <c r="D112" s="934" t="s">
        <v>4406</v>
      </c>
      <c r="E112" s="934" t="s">
        <v>4407</v>
      </c>
      <c r="F112" s="926">
        <v>65</v>
      </c>
      <c r="G112" s="938" t="s">
        <v>1372</v>
      </c>
      <c r="H112" s="890">
        <f t="shared" si="3"/>
        <v>1431150</v>
      </c>
      <c r="I112" s="936">
        <v>3290</v>
      </c>
      <c r="J112" s="936">
        <v>435</v>
      </c>
      <c r="K112" s="891">
        <f>I112*J112</f>
        <v>1431150</v>
      </c>
      <c r="L112" s="894"/>
      <c r="M112" s="894"/>
      <c r="N112" s="884"/>
      <c r="O112" s="894"/>
      <c r="P112" s="894"/>
      <c r="Q112" s="884"/>
      <c r="R112" s="894"/>
      <c r="S112" s="894"/>
      <c r="T112" s="884"/>
    </row>
    <row r="113" spans="1:20" x14ac:dyDescent="0.25">
      <c r="A113" s="937"/>
      <c r="B113" s="933" t="s">
        <v>3102</v>
      </c>
      <c r="C113" s="933" t="s">
        <v>4405</v>
      </c>
      <c r="D113" s="934" t="s">
        <v>4408</v>
      </c>
      <c r="E113" s="934" t="s">
        <v>4407</v>
      </c>
      <c r="F113" s="926">
        <v>36</v>
      </c>
      <c r="G113" s="935" t="s">
        <v>1387</v>
      </c>
      <c r="H113" s="890">
        <f t="shared" si="3"/>
        <v>1850055</v>
      </c>
      <c r="I113" s="936">
        <v>4253</v>
      </c>
      <c r="J113" s="936">
        <v>435</v>
      </c>
      <c r="K113" s="891">
        <f>I113*J113</f>
        <v>1850055</v>
      </c>
      <c r="L113" s="894"/>
      <c r="M113" s="894"/>
      <c r="N113" s="884"/>
      <c r="O113" s="894"/>
      <c r="P113" s="894"/>
      <c r="Q113" s="884"/>
      <c r="R113" s="894"/>
      <c r="S113" s="894"/>
      <c r="T113" s="884"/>
    </row>
    <row r="114" spans="1:20" x14ac:dyDescent="0.25">
      <c r="A114" s="937"/>
      <c r="B114" s="933" t="s">
        <v>3102</v>
      </c>
      <c r="C114" s="933" t="s">
        <v>4405</v>
      </c>
      <c r="D114" s="934" t="s">
        <v>4408</v>
      </c>
      <c r="E114" s="934" t="s">
        <v>4407</v>
      </c>
      <c r="F114" s="926"/>
      <c r="G114" s="935" t="s">
        <v>1387</v>
      </c>
      <c r="H114" s="890">
        <f t="shared" si="3"/>
        <v>0</v>
      </c>
      <c r="I114" s="936"/>
      <c r="J114" s="936"/>
      <c r="K114" s="891">
        <f t="shared" si="4"/>
        <v>0</v>
      </c>
      <c r="L114" s="894"/>
      <c r="M114" s="894"/>
      <c r="N114" s="884"/>
      <c r="O114" s="894"/>
      <c r="P114" s="894"/>
      <c r="Q114" s="884"/>
      <c r="R114" s="894"/>
      <c r="S114" s="894"/>
      <c r="T114" s="884"/>
    </row>
    <row r="115" spans="1:20" x14ac:dyDescent="0.25">
      <c r="A115" s="937"/>
      <c r="B115" s="933" t="s">
        <v>3102</v>
      </c>
      <c r="C115" s="933" t="s">
        <v>4405</v>
      </c>
      <c r="D115" s="934" t="s">
        <v>4408</v>
      </c>
      <c r="E115" s="934" t="s">
        <v>4407</v>
      </c>
      <c r="F115" s="926"/>
      <c r="G115" s="935" t="s">
        <v>1387</v>
      </c>
      <c r="H115" s="890">
        <f t="shared" si="3"/>
        <v>0</v>
      </c>
      <c r="I115" s="936"/>
      <c r="J115" s="936"/>
      <c r="K115" s="891">
        <f t="shared" si="4"/>
        <v>0</v>
      </c>
      <c r="L115" s="894"/>
      <c r="M115" s="894"/>
      <c r="N115" s="884"/>
      <c r="O115" s="894"/>
      <c r="P115" s="894"/>
      <c r="Q115" s="884"/>
      <c r="R115" s="894"/>
      <c r="S115" s="894"/>
      <c r="T115" s="884"/>
    </row>
    <row r="116" spans="1:20" x14ac:dyDescent="0.25">
      <c r="A116" s="937"/>
      <c r="B116" s="933" t="s">
        <v>3102</v>
      </c>
      <c r="C116" s="933" t="s">
        <v>4405</v>
      </c>
      <c r="D116" s="934" t="s">
        <v>4408</v>
      </c>
      <c r="E116" s="934" t="s">
        <v>4407</v>
      </c>
      <c r="F116" s="926"/>
      <c r="G116" s="938" t="s">
        <v>1372</v>
      </c>
      <c r="H116" s="890">
        <f t="shared" si="3"/>
        <v>0</v>
      </c>
      <c r="I116" s="936"/>
      <c r="J116" s="936"/>
      <c r="K116" s="891">
        <f t="shared" si="4"/>
        <v>0</v>
      </c>
      <c r="L116" s="894"/>
      <c r="M116" s="894"/>
      <c r="N116" s="884"/>
      <c r="O116" s="894"/>
      <c r="P116" s="894"/>
      <c r="Q116" s="884"/>
      <c r="R116" s="894"/>
      <c r="S116" s="894"/>
      <c r="T116" s="884"/>
    </row>
    <row r="117" spans="1:20" x14ac:dyDescent="0.25">
      <c r="A117" s="937"/>
      <c r="B117" s="933" t="s">
        <v>3102</v>
      </c>
      <c r="C117" s="933" t="s">
        <v>4405</v>
      </c>
      <c r="D117" s="934" t="s">
        <v>4408</v>
      </c>
      <c r="E117" s="934" t="s">
        <v>4407</v>
      </c>
      <c r="F117" s="926"/>
      <c r="G117" s="938" t="s">
        <v>1372</v>
      </c>
      <c r="H117" s="890">
        <f t="shared" si="3"/>
        <v>0</v>
      </c>
      <c r="I117" s="936"/>
      <c r="J117" s="936"/>
      <c r="K117" s="891">
        <f t="shared" si="4"/>
        <v>0</v>
      </c>
      <c r="L117" s="894"/>
      <c r="M117" s="894"/>
      <c r="N117" s="884"/>
      <c r="O117" s="894"/>
      <c r="P117" s="894"/>
      <c r="Q117" s="884"/>
      <c r="R117" s="894"/>
      <c r="S117" s="894"/>
      <c r="T117" s="884"/>
    </row>
    <row r="118" spans="1:20" x14ac:dyDescent="0.25">
      <c r="A118" s="937"/>
      <c r="B118" s="933" t="s">
        <v>3102</v>
      </c>
      <c r="C118" s="933" t="s">
        <v>4405</v>
      </c>
      <c r="D118" s="934" t="s">
        <v>4408</v>
      </c>
      <c r="E118" s="934" t="s">
        <v>4407</v>
      </c>
      <c r="F118" s="926"/>
      <c r="G118" s="938" t="s">
        <v>1372</v>
      </c>
      <c r="H118" s="890">
        <f t="shared" si="3"/>
        <v>0</v>
      </c>
      <c r="I118" s="936"/>
      <c r="J118" s="936"/>
      <c r="K118" s="891">
        <f t="shared" si="4"/>
        <v>0</v>
      </c>
      <c r="L118" s="894"/>
      <c r="M118" s="894"/>
      <c r="N118" s="884"/>
      <c r="O118" s="894"/>
      <c r="P118" s="894"/>
      <c r="Q118" s="884"/>
      <c r="R118" s="894"/>
      <c r="S118" s="894"/>
      <c r="T118" s="884"/>
    </row>
    <row r="119" spans="1:20" x14ac:dyDescent="0.25">
      <c r="A119" s="937"/>
      <c r="B119" s="933" t="s">
        <v>3102</v>
      </c>
      <c r="C119" s="933" t="s">
        <v>4409</v>
      </c>
      <c r="D119" s="934" t="s">
        <v>4410</v>
      </c>
      <c r="E119" s="934" t="s">
        <v>4411</v>
      </c>
      <c r="F119" s="926"/>
      <c r="G119" s="935" t="s">
        <v>1387</v>
      </c>
      <c r="H119" s="890">
        <f t="shared" si="3"/>
        <v>0</v>
      </c>
      <c r="I119" s="936"/>
      <c r="J119" s="936"/>
      <c r="K119" s="891">
        <f t="shared" si="4"/>
        <v>0</v>
      </c>
      <c r="L119" s="894"/>
      <c r="M119" s="894"/>
      <c r="N119" s="884"/>
      <c r="O119" s="894"/>
      <c r="P119" s="894"/>
      <c r="Q119" s="884"/>
      <c r="R119" s="894"/>
      <c r="S119" s="894"/>
      <c r="T119" s="884"/>
    </row>
    <row r="120" spans="1:20" x14ac:dyDescent="0.25">
      <c r="A120" s="937"/>
      <c r="B120" s="933" t="s">
        <v>3102</v>
      </c>
      <c r="C120" s="933" t="s">
        <v>4409</v>
      </c>
      <c r="D120" s="934" t="s">
        <v>4412</v>
      </c>
      <c r="E120" s="934" t="s">
        <v>4411</v>
      </c>
      <c r="F120" s="926"/>
      <c r="G120" s="935" t="s">
        <v>1387</v>
      </c>
      <c r="H120" s="890">
        <f t="shared" si="3"/>
        <v>0</v>
      </c>
      <c r="I120" s="936"/>
      <c r="J120" s="936"/>
      <c r="K120" s="891">
        <f t="shared" si="4"/>
        <v>0</v>
      </c>
      <c r="L120" s="894"/>
      <c r="M120" s="894"/>
      <c r="N120" s="884"/>
      <c r="O120" s="894"/>
      <c r="P120" s="894"/>
      <c r="Q120" s="884"/>
      <c r="R120" s="894"/>
      <c r="S120" s="894"/>
      <c r="T120" s="884"/>
    </row>
    <row r="121" spans="1:20" x14ac:dyDescent="0.25">
      <c r="A121" s="937"/>
      <c r="B121" s="933" t="s">
        <v>3102</v>
      </c>
      <c r="C121" s="933" t="s">
        <v>4409</v>
      </c>
      <c r="D121" s="934" t="s">
        <v>4412</v>
      </c>
      <c r="E121" s="934" t="s">
        <v>4411</v>
      </c>
      <c r="F121" s="926"/>
      <c r="G121" s="935" t="s">
        <v>1387</v>
      </c>
      <c r="H121" s="890">
        <f t="shared" si="3"/>
        <v>0</v>
      </c>
      <c r="I121" s="936"/>
      <c r="J121" s="936"/>
      <c r="K121" s="891">
        <f t="shared" si="4"/>
        <v>0</v>
      </c>
      <c r="L121" s="894"/>
      <c r="M121" s="894"/>
      <c r="N121" s="884"/>
      <c r="O121" s="894"/>
      <c r="P121" s="894"/>
      <c r="Q121" s="884"/>
      <c r="R121" s="894"/>
      <c r="S121" s="894"/>
      <c r="T121" s="884"/>
    </row>
    <row r="122" spans="1:20" x14ac:dyDescent="0.25">
      <c r="A122" s="937"/>
      <c r="B122" s="933" t="s">
        <v>3102</v>
      </c>
      <c r="C122" s="933" t="s">
        <v>4409</v>
      </c>
      <c r="D122" s="934" t="s">
        <v>4413</v>
      </c>
      <c r="E122" s="934" t="s">
        <v>4411</v>
      </c>
      <c r="F122" s="926">
        <v>167</v>
      </c>
      <c r="G122" s="935" t="s">
        <v>1387</v>
      </c>
      <c r="H122" s="890">
        <f t="shared" si="3"/>
        <v>6789480</v>
      </c>
      <c r="I122" s="936">
        <v>15608</v>
      </c>
      <c r="J122" s="936">
        <v>435</v>
      </c>
      <c r="K122" s="891">
        <f>I122*J122</f>
        <v>6789480</v>
      </c>
      <c r="L122" s="894"/>
      <c r="M122" s="894"/>
      <c r="N122" s="884"/>
      <c r="O122" s="894"/>
      <c r="P122" s="894"/>
      <c r="Q122" s="884"/>
      <c r="R122" s="894"/>
      <c r="S122" s="894"/>
      <c r="T122" s="884"/>
    </row>
    <row r="123" spans="1:20" x14ac:dyDescent="0.25">
      <c r="A123" s="937"/>
      <c r="B123" s="933" t="s">
        <v>3102</v>
      </c>
      <c r="C123" s="933" t="s">
        <v>1174</v>
      </c>
      <c r="D123" s="934" t="s">
        <v>4414</v>
      </c>
      <c r="E123" s="934" t="s">
        <v>4415</v>
      </c>
      <c r="F123" s="939"/>
      <c r="G123" s="938" t="s">
        <v>4337</v>
      </c>
      <c r="H123" s="890">
        <f t="shared" si="3"/>
        <v>0</v>
      </c>
      <c r="I123" s="936"/>
      <c r="J123" s="936"/>
      <c r="K123" s="891">
        <f t="shared" si="4"/>
        <v>0</v>
      </c>
      <c r="L123" s="894"/>
      <c r="M123" s="894"/>
      <c r="N123" s="884"/>
      <c r="O123" s="894"/>
      <c r="P123" s="894"/>
      <c r="Q123" s="884"/>
      <c r="R123" s="894"/>
      <c r="S123" s="894"/>
      <c r="T123" s="884"/>
    </row>
    <row r="124" spans="1:20" x14ac:dyDescent="0.25">
      <c r="A124" s="937"/>
      <c r="B124" s="933" t="s">
        <v>3102</v>
      </c>
      <c r="C124" s="933" t="s">
        <v>1174</v>
      </c>
      <c r="D124" s="934" t="s">
        <v>4414</v>
      </c>
      <c r="E124" s="934" t="s">
        <v>4415</v>
      </c>
      <c r="F124" s="926"/>
      <c r="G124" s="935" t="s">
        <v>1387</v>
      </c>
      <c r="H124" s="890">
        <f t="shared" si="3"/>
        <v>0</v>
      </c>
      <c r="I124" s="936"/>
      <c r="J124" s="936"/>
      <c r="K124" s="891">
        <f t="shared" si="4"/>
        <v>0</v>
      </c>
      <c r="L124" s="894"/>
      <c r="M124" s="894"/>
      <c r="N124" s="884"/>
      <c r="O124" s="894"/>
      <c r="P124" s="894"/>
      <c r="Q124" s="884"/>
      <c r="R124" s="894"/>
      <c r="S124" s="894"/>
      <c r="T124" s="884"/>
    </row>
    <row r="125" spans="1:20" x14ac:dyDescent="0.25">
      <c r="A125" s="937"/>
      <c r="B125" s="933" t="s">
        <v>3102</v>
      </c>
      <c r="C125" s="933" t="s">
        <v>1174</v>
      </c>
      <c r="D125" s="934" t="s">
        <v>4414</v>
      </c>
      <c r="E125" s="934" t="s">
        <v>4415</v>
      </c>
      <c r="F125" s="940"/>
      <c r="G125" s="938" t="s">
        <v>1377</v>
      </c>
      <c r="H125" s="890">
        <f t="shared" si="3"/>
        <v>0</v>
      </c>
      <c r="I125" s="936"/>
      <c r="J125" s="936"/>
      <c r="K125" s="891">
        <f t="shared" si="4"/>
        <v>0</v>
      </c>
      <c r="L125" s="894"/>
      <c r="M125" s="894"/>
      <c r="N125" s="884"/>
      <c r="O125" s="894"/>
      <c r="P125" s="894"/>
      <c r="Q125" s="884"/>
      <c r="R125" s="894"/>
      <c r="S125" s="894"/>
      <c r="T125" s="884"/>
    </row>
    <row r="126" spans="1:20" x14ac:dyDescent="0.25">
      <c r="A126" s="937"/>
      <c r="B126" s="933" t="s">
        <v>3102</v>
      </c>
      <c r="C126" s="933" t="s">
        <v>1174</v>
      </c>
      <c r="D126" s="934" t="s">
        <v>4414</v>
      </c>
      <c r="E126" s="934" t="s">
        <v>4415</v>
      </c>
      <c r="F126" s="926"/>
      <c r="G126" s="938" t="s">
        <v>1372</v>
      </c>
      <c r="H126" s="890">
        <f t="shared" si="3"/>
        <v>0</v>
      </c>
      <c r="I126" s="936"/>
      <c r="J126" s="936"/>
      <c r="K126" s="891">
        <f t="shared" si="4"/>
        <v>0</v>
      </c>
      <c r="L126" s="894"/>
      <c r="M126" s="894"/>
      <c r="N126" s="884"/>
      <c r="O126" s="894"/>
      <c r="P126" s="894"/>
      <c r="Q126" s="884"/>
      <c r="R126" s="894"/>
      <c r="S126" s="894"/>
      <c r="T126" s="884"/>
    </row>
    <row r="127" spans="1:20" x14ac:dyDescent="0.25">
      <c r="A127" s="937"/>
      <c r="B127" s="933" t="s">
        <v>3102</v>
      </c>
      <c r="C127" s="933" t="s">
        <v>1174</v>
      </c>
      <c r="D127" s="934" t="s">
        <v>4416</v>
      </c>
      <c r="E127" s="934" t="s">
        <v>4415</v>
      </c>
      <c r="F127" s="939"/>
      <c r="G127" s="938" t="s">
        <v>4337</v>
      </c>
      <c r="H127" s="890">
        <f t="shared" si="3"/>
        <v>0</v>
      </c>
      <c r="I127" s="936"/>
      <c r="J127" s="936"/>
      <c r="K127" s="891">
        <f t="shared" si="4"/>
        <v>0</v>
      </c>
      <c r="L127" s="894"/>
      <c r="M127" s="894"/>
      <c r="N127" s="884"/>
      <c r="O127" s="894"/>
      <c r="P127" s="894"/>
      <c r="Q127" s="884"/>
      <c r="R127" s="894"/>
      <c r="S127" s="894"/>
      <c r="T127" s="884"/>
    </row>
    <row r="128" spans="1:20" x14ac:dyDescent="0.25">
      <c r="A128" s="937"/>
      <c r="B128" s="933" t="s">
        <v>3102</v>
      </c>
      <c r="C128" s="933" t="s">
        <v>1174</v>
      </c>
      <c r="D128" s="934" t="s">
        <v>4416</v>
      </c>
      <c r="E128" s="934" t="s">
        <v>4415</v>
      </c>
      <c r="F128" s="926"/>
      <c r="G128" s="935" t="s">
        <v>1387</v>
      </c>
      <c r="H128" s="890">
        <f t="shared" si="3"/>
        <v>0</v>
      </c>
      <c r="I128" s="936"/>
      <c r="J128" s="936"/>
      <c r="K128" s="891">
        <f t="shared" si="4"/>
        <v>0</v>
      </c>
      <c r="L128" s="894"/>
      <c r="M128" s="894"/>
      <c r="N128" s="884"/>
      <c r="O128" s="894"/>
      <c r="P128" s="894"/>
      <c r="Q128" s="884"/>
      <c r="R128" s="894"/>
      <c r="S128" s="894"/>
      <c r="T128" s="884"/>
    </row>
    <row r="129" spans="1:20" x14ac:dyDescent="0.25">
      <c r="A129" s="937"/>
      <c r="B129" s="933" t="s">
        <v>3102</v>
      </c>
      <c r="C129" s="933" t="s">
        <v>1174</v>
      </c>
      <c r="D129" s="934" t="s">
        <v>4416</v>
      </c>
      <c r="E129" s="934" t="s">
        <v>4415</v>
      </c>
      <c r="F129" s="940"/>
      <c r="G129" s="938" t="s">
        <v>1377</v>
      </c>
      <c r="H129" s="890">
        <f t="shared" si="3"/>
        <v>0</v>
      </c>
      <c r="I129" s="936"/>
      <c r="J129" s="936"/>
      <c r="K129" s="891">
        <f t="shared" si="4"/>
        <v>0</v>
      </c>
      <c r="L129" s="894"/>
      <c r="M129" s="894"/>
      <c r="N129" s="884"/>
      <c r="O129" s="894"/>
      <c r="P129" s="894"/>
      <c r="Q129" s="884"/>
      <c r="R129" s="894"/>
      <c r="S129" s="894"/>
      <c r="T129" s="884"/>
    </row>
    <row r="130" spans="1:20" x14ac:dyDescent="0.25">
      <c r="A130" s="937"/>
      <c r="B130" s="933" t="s">
        <v>3102</v>
      </c>
      <c r="C130" s="933" t="s">
        <v>1174</v>
      </c>
      <c r="D130" s="934" t="s">
        <v>4416</v>
      </c>
      <c r="E130" s="934" t="s">
        <v>4415</v>
      </c>
      <c r="F130" s="926"/>
      <c r="G130" s="938" t="s">
        <v>1372</v>
      </c>
      <c r="H130" s="890">
        <f t="shared" si="3"/>
        <v>0</v>
      </c>
      <c r="I130" s="936"/>
      <c r="J130" s="936"/>
      <c r="K130" s="891">
        <f t="shared" si="4"/>
        <v>0</v>
      </c>
      <c r="L130" s="894"/>
      <c r="M130" s="894"/>
      <c r="N130" s="884"/>
      <c r="O130" s="894"/>
      <c r="P130" s="894"/>
      <c r="Q130" s="884"/>
      <c r="R130" s="894"/>
      <c r="S130" s="894"/>
      <c r="T130" s="884"/>
    </row>
    <row r="131" spans="1:20" x14ac:dyDescent="0.25">
      <c r="A131" s="937"/>
      <c r="B131" s="933" t="s">
        <v>3102</v>
      </c>
      <c r="C131" s="933" t="s">
        <v>1174</v>
      </c>
      <c r="D131" s="934" t="s">
        <v>4417</v>
      </c>
      <c r="E131" s="934" t="s">
        <v>4415</v>
      </c>
      <c r="F131" s="939"/>
      <c r="G131" s="938" t="s">
        <v>4337</v>
      </c>
      <c r="H131" s="890">
        <f t="shared" si="3"/>
        <v>0</v>
      </c>
      <c r="I131" s="936"/>
      <c r="J131" s="936"/>
      <c r="K131" s="891">
        <f t="shared" si="4"/>
        <v>0</v>
      </c>
      <c r="L131" s="894"/>
      <c r="M131" s="894"/>
      <c r="N131" s="884"/>
      <c r="O131" s="894"/>
      <c r="P131" s="894"/>
      <c r="Q131" s="884"/>
      <c r="R131" s="894"/>
      <c r="S131" s="894"/>
      <c r="T131" s="884"/>
    </row>
    <row r="132" spans="1:20" x14ac:dyDescent="0.25">
      <c r="A132" s="937"/>
      <c r="B132" s="933" t="s">
        <v>3102</v>
      </c>
      <c r="C132" s="933" t="s">
        <v>1174</v>
      </c>
      <c r="D132" s="934" t="s">
        <v>4417</v>
      </c>
      <c r="E132" s="934" t="s">
        <v>4415</v>
      </c>
      <c r="F132" s="926"/>
      <c r="G132" s="935" t="s">
        <v>1387</v>
      </c>
      <c r="H132" s="890">
        <f t="shared" si="3"/>
        <v>0</v>
      </c>
      <c r="I132" s="936"/>
      <c r="J132" s="936"/>
      <c r="K132" s="891">
        <f t="shared" si="4"/>
        <v>0</v>
      </c>
      <c r="L132" s="894"/>
      <c r="M132" s="894"/>
      <c r="N132" s="884"/>
      <c r="O132" s="894"/>
      <c r="P132" s="894"/>
      <c r="Q132" s="884"/>
      <c r="R132" s="894"/>
      <c r="S132" s="894"/>
      <c r="T132" s="884"/>
    </row>
    <row r="133" spans="1:20" x14ac:dyDescent="0.25">
      <c r="A133" s="937"/>
      <c r="B133" s="933" t="s">
        <v>3102</v>
      </c>
      <c r="C133" s="933" t="s">
        <v>1174</v>
      </c>
      <c r="D133" s="934" t="s">
        <v>4417</v>
      </c>
      <c r="E133" s="934" t="s">
        <v>4415</v>
      </c>
      <c r="F133" s="940"/>
      <c r="G133" s="938" t="s">
        <v>1377</v>
      </c>
      <c r="H133" s="890">
        <f t="shared" si="3"/>
        <v>0</v>
      </c>
      <c r="I133" s="936"/>
      <c r="J133" s="936"/>
      <c r="K133" s="891">
        <f t="shared" si="4"/>
        <v>0</v>
      </c>
      <c r="L133" s="894"/>
      <c r="M133" s="894"/>
      <c r="N133" s="884"/>
      <c r="O133" s="894"/>
      <c r="P133" s="894"/>
      <c r="Q133" s="884"/>
      <c r="R133" s="894"/>
      <c r="S133" s="894"/>
      <c r="T133" s="884"/>
    </row>
    <row r="134" spans="1:20" x14ac:dyDescent="0.25">
      <c r="A134" s="937"/>
      <c r="B134" s="933" t="s">
        <v>3102</v>
      </c>
      <c r="C134" s="933" t="s">
        <v>1174</v>
      </c>
      <c r="D134" s="934" t="s">
        <v>4417</v>
      </c>
      <c r="E134" s="934" t="s">
        <v>4415</v>
      </c>
      <c r="F134" s="926"/>
      <c r="G134" s="938" t="s">
        <v>1372</v>
      </c>
      <c r="H134" s="890">
        <f t="shared" si="3"/>
        <v>0</v>
      </c>
      <c r="I134" s="936"/>
      <c r="J134" s="936"/>
      <c r="K134" s="891">
        <f t="shared" si="4"/>
        <v>0</v>
      </c>
      <c r="L134" s="894"/>
      <c r="M134" s="894"/>
      <c r="N134" s="884"/>
      <c r="O134" s="894"/>
      <c r="P134" s="894"/>
      <c r="Q134" s="884"/>
      <c r="R134" s="894"/>
      <c r="S134" s="894"/>
      <c r="T134" s="884"/>
    </row>
    <row r="135" spans="1:20" x14ac:dyDescent="0.25">
      <c r="A135" s="937"/>
      <c r="B135" s="933" t="s">
        <v>3102</v>
      </c>
      <c r="C135" s="933" t="s">
        <v>1174</v>
      </c>
      <c r="D135" s="934" t="s">
        <v>4418</v>
      </c>
      <c r="E135" s="934" t="s">
        <v>4415</v>
      </c>
      <c r="F135" s="939"/>
      <c r="G135" s="938" t="s">
        <v>4337</v>
      </c>
      <c r="H135" s="890">
        <f t="shared" ref="H135:H198" si="6">K135+N135+Q135+T135</f>
        <v>0</v>
      </c>
      <c r="I135" s="936"/>
      <c r="J135" s="936"/>
      <c r="K135" s="891">
        <f t="shared" si="4"/>
        <v>0</v>
      </c>
      <c r="L135" s="894"/>
      <c r="M135" s="894"/>
      <c r="N135" s="884"/>
      <c r="O135" s="894"/>
      <c r="P135" s="894"/>
      <c r="Q135" s="884"/>
      <c r="R135" s="894"/>
      <c r="S135" s="894"/>
      <c r="T135" s="884"/>
    </row>
    <row r="136" spans="1:20" x14ac:dyDescent="0.25">
      <c r="A136" s="937"/>
      <c r="B136" s="933" t="s">
        <v>3102</v>
      </c>
      <c r="C136" s="933" t="s">
        <v>1174</v>
      </c>
      <c r="D136" s="934" t="s">
        <v>4418</v>
      </c>
      <c r="E136" s="934" t="s">
        <v>4415</v>
      </c>
      <c r="F136" s="926"/>
      <c r="G136" s="935" t="s">
        <v>1387</v>
      </c>
      <c r="H136" s="890">
        <f t="shared" si="6"/>
        <v>0</v>
      </c>
      <c r="I136" s="936"/>
      <c r="J136" s="936"/>
      <c r="K136" s="891">
        <f t="shared" ref="K136:K199" si="7">I136*J136</f>
        <v>0</v>
      </c>
      <c r="L136" s="894"/>
      <c r="M136" s="894"/>
      <c r="N136" s="884"/>
      <c r="O136" s="894"/>
      <c r="P136" s="894"/>
      <c r="Q136" s="884"/>
      <c r="R136" s="894"/>
      <c r="S136" s="894"/>
      <c r="T136" s="884"/>
    </row>
    <row r="137" spans="1:20" x14ac:dyDescent="0.25">
      <c r="A137" s="937"/>
      <c r="B137" s="933" t="s">
        <v>3102</v>
      </c>
      <c r="C137" s="933" t="s">
        <v>1174</v>
      </c>
      <c r="D137" s="934" t="s">
        <v>4418</v>
      </c>
      <c r="E137" s="934" t="s">
        <v>4415</v>
      </c>
      <c r="F137" s="940"/>
      <c r="G137" s="938" t="s">
        <v>1377</v>
      </c>
      <c r="H137" s="890">
        <f t="shared" si="6"/>
        <v>0</v>
      </c>
      <c r="I137" s="936"/>
      <c r="J137" s="936"/>
      <c r="K137" s="891">
        <f t="shared" si="7"/>
        <v>0</v>
      </c>
      <c r="L137" s="894"/>
      <c r="M137" s="894"/>
      <c r="N137" s="884"/>
      <c r="O137" s="894"/>
      <c r="P137" s="894"/>
      <c r="Q137" s="884"/>
      <c r="R137" s="894"/>
      <c r="S137" s="894"/>
      <c r="T137" s="884"/>
    </row>
    <row r="138" spans="1:20" x14ac:dyDescent="0.25">
      <c r="A138" s="937"/>
      <c r="B138" s="933" t="s">
        <v>3102</v>
      </c>
      <c r="C138" s="933" t="s">
        <v>1174</v>
      </c>
      <c r="D138" s="934" t="s">
        <v>4418</v>
      </c>
      <c r="E138" s="934" t="s">
        <v>4415</v>
      </c>
      <c r="F138" s="926"/>
      <c r="G138" s="938" t="s">
        <v>1372</v>
      </c>
      <c r="H138" s="890">
        <f t="shared" si="6"/>
        <v>0</v>
      </c>
      <c r="I138" s="936"/>
      <c r="J138" s="936"/>
      <c r="K138" s="891">
        <f t="shared" si="7"/>
        <v>0</v>
      </c>
      <c r="L138" s="894"/>
      <c r="M138" s="894"/>
      <c r="N138" s="884"/>
      <c r="O138" s="894"/>
      <c r="P138" s="894"/>
      <c r="Q138" s="884"/>
      <c r="R138" s="894"/>
      <c r="S138" s="894"/>
      <c r="T138" s="884"/>
    </row>
    <row r="139" spans="1:20" x14ac:dyDescent="0.25">
      <c r="A139" s="937"/>
      <c r="B139" s="933" t="s">
        <v>3102</v>
      </c>
      <c r="C139" s="933" t="s">
        <v>4419</v>
      </c>
      <c r="D139" s="941" t="s">
        <v>4420</v>
      </c>
      <c r="E139" s="925" t="s">
        <v>4421</v>
      </c>
      <c r="F139" s="926"/>
      <c r="G139" s="935" t="s">
        <v>1387</v>
      </c>
      <c r="H139" s="890">
        <f t="shared" si="6"/>
        <v>0</v>
      </c>
      <c r="I139" s="936"/>
      <c r="J139" s="936"/>
      <c r="K139" s="891">
        <f t="shared" si="7"/>
        <v>0</v>
      </c>
      <c r="L139" s="894"/>
      <c r="M139" s="894"/>
      <c r="N139" s="884"/>
      <c r="O139" s="894"/>
      <c r="P139" s="894"/>
      <c r="Q139" s="884"/>
      <c r="R139" s="894"/>
      <c r="S139" s="894"/>
      <c r="T139" s="884"/>
    </row>
    <row r="140" spans="1:20" x14ac:dyDescent="0.25">
      <c r="A140" s="937"/>
      <c r="B140" s="933" t="s">
        <v>3102</v>
      </c>
      <c r="C140" s="933" t="s">
        <v>4419</v>
      </c>
      <c r="D140" s="941" t="s">
        <v>4420</v>
      </c>
      <c r="E140" s="925" t="s">
        <v>4421</v>
      </c>
      <c r="F140" s="926"/>
      <c r="G140" s="938" t="s">
        <v>1372</v>
      </c>
      <c r="H140" s="890">
        <f t="shared" si="6"/>
        <v>0</v>
      </c>
      <c r="I140" s="936"/>
      <c r="J140" s="936"/>
      <c r="K140" s="891">
        <f t="shared" si="7"/>
        <v>0</v>
      </c>
      <c r="L140" s="894"/>
      <c r="M140" s="894"/>
      <c r="N140" s="884"/>
      <c r="O140" s="894"/>
      <c r="P140" s="894"/>
      <c r="Q140" s="884"/>
      <c r="R140" s="894"/>
      <c r="S140" s="894"/>
      <c r="T140" s="884"/>
    </row>
    <row r="141" spans="1:20" x14ac:dyDescent="0.25">
      <c r="A141" s="937"/>
      <c r="B141" s="933" t="s">
        <v>3102</v>
      </c>
      <c r="C141" s="933" t="s">
        <v>4419</v>
      </c>
      <c r="D141" s="941" t="s">
        <v>4422</v>
      </c>
      <c r="E141" s="925" t="s">
        <v>4421</v>
      </c>
      <c r="F141" s="926"/>
      <c r="G141" s="935" t="s">
        <v>1387</v>
      </c>
      <c r="H141" s="890">
        <f t="shared" si="6"/>
        <v>0</v>
      </c>
      <c r="I141" s="936"/>
      <c r="J141" s="936"/>
      <c r="K141" s="891">
        <f t="shared" si="7"/>
        <v>0</v>
      </c>
      <c r="L141" s="894"/>
      <c r="M141" s="894"/>
      <c r="N141" s="884"/>
      <c r="O141" s="894"/>
      <c r="P141" s="894"/>
      <c r="Q141" s="884"/>
      <c r="R141" s="894"/>
      <c r="S141" s="894"/>
      <c r="T141" s="884"/>
    </row>
    <row r="142" spans="1:20" x14ac:dyDescent="0.25">
      <c r="A142" s="937"/>
      <c r="B142" s="933" t="s">
        <v>3102</v>
      </c>
      <c r="C142" s="933" t="s">
        <v>4402</v>
      </c>
      <c r="D142" s="934" t="s">
        <v>4403</v>
      </c>
      <c r="E142" s="934" t="s">
        <v>4423</v>
      </c>
      <c r="F142" s="926"/>
      <c r="G142" s="935" t="s">
        <v>1387</v>
      </c>
      <c r="H142" s="890">
        <f t="shared" si="6"/>
        <v>0</v>
      </c>
      <c r="I142" s="936"/>
      <c r="J142" s="936"/>
      <c r="K142" s="891">
        <f t="shared" si="7"/>
        <v>0</v>
      </c>
      <c r="L142" s="894"/>
      <c r="M142" s="894"/>
      <c r="N142" s="884"/>
      <c r="O142" s="894"/>
      <c r="P142" s="894"/>
      <c r="Q142" s="884"/>
      <c r="R142" s="894"/>
      <c r="S142" s="894"/>
      <c r="T142" s="884"/>
    </row>
    <row r="143" spans="1:20" x14ac:dyDescent="0.25">
      <c r="A143" s="937"/>
      <c r="B143" s="933" t="s">
        <v>3102</v>
      </c>
      <c r="C143" s="933" t="s">
        <v>4402</v>
      </c>
      <c r="D143" s="934" t="s">
        <v>4403</v>
      </c>
      <c r="E143" s="934" t="s">
        <v>4424</v>
      </c>
      <c r="F143" s="926"/>
      <c r="G143" s="935" t="s">
        <v>1387</v>
      </c>
      <c r="H143" s="890">
        <f t="shared" si="6"/>
        <v>0</v>
      </c>
      <c r="I143" s="936"/>
      <c r="J143" s="936"/>
      <c r="K143" s="891">
        <f t="shared" si="7"/>
        <v>0</v>
      </c>
      <c r="L143" s="894"/>
      <c r="M143" s="894"/>
      <c r="N143" s="884"/>
      <c r="O143" s="894"/>
      <c r="P143" s="894"/>
      <c r="Q143" s="884"/>
      <c r="R143" s="894"/>
      <c r="S143" s="894"/>
      <c r="T143" s="884"/>
    </row>
    <row r="144" spans="1:20" x14ac:dyDescent="0.25">
      <c r="A144" s="937"/>
      <c r="B144" s="933" t="s">
        <v>3102</v>
      </c>
      <c r="C144" s="933" t="s">
        <v>4402</v>
      </c>
      <c r="D144" s="934" t="s">
        <v>4403</v>
      </c>
      <c r="E144" s="934" t="s">
        <v>4425</v>
      </c>
      <c r="F144" s="926"/>
      <c r="G144" s="935" t="s">
        <v>1387</v>
      </c>
      <c r="H144" s="890">
        <f t="shared" si="6"/>
        <v>0</v>
      </c>
      <c r="I144" s="936"/>
      <c r="J144" s="936"/>
      <c r="K144" s="891">
        <f t="shared" si="7"/>
        <v>0</v>
      </c>
      <c r="L144" s="894"/>
      <c r="M144" s="894"/>
      <c r="N144" s="884"/>
      <c r="O144" s="894"/>
      <c r="P144" s="894"/>
      <c r="Q144" s="884"/>
      <c r="R144" s="894"/>
      <c r="S144" s="894"/>
      <c r="T144" s="884"/>
    </row>
    <row r="145" spans="1:20" x14ac:dyDescent="0.25">
      <c r="A145" s="937"/>
      <c r="B145" s="933" t="s">
        <v>3102</v>
      </c>
      <c r="C145" s="933" t="s">
        <v>4402</v>
      </c>
      <c r="D145" s="934" t="s">
        <v>4403</v>
      </c>
      <c r="E145" s="934" t="s">
        <v>4426</v>
      </c>
      <c r="F145" s="926"/>
      <c r="G145" s="935" t="s">
        <v>1387</v>
      </c>
      <c r="H145" s="890">
        <f t="shared" si="6"/>
        <v>0</v>
      </c>
      <c r="I145" s="936"/>
      <c r="J145" s="936"/>
      <c r="K145" s="891">
        <f t="shared" si="7"/>
        <v>0</v>
      </c>
      <c r="L145" s="894"/>
      <c r="M145" s="894"/>
      <c r="N145" s="884"/>
      <c r="O145" s="894"/>
      <c r="P145" s="894"/>
      <c r="Q145" s="884"/>
      <c r="R145" s="894"/>
      <c r="S145" s="894"/>
      <c r="T145" s="884"/>
    </row>
    <row r="146" spans="1:20" x14ac:dyDescent="0.25">
      <c r="A146" s="937"/>
      <c r="B146" s="933" t="s">
        <v>3102</v>
      </c>
      <c r="C146" s="933" t="s">
        <v>4402</v>
      </c>
      <c r="D146" s="934" t="s">
        <v>4403</v>
      </c>
      <c r="E146" s="934" t="s">
        <v>4426</v>
      </c>
      <c r="F146" s="926"/>
      <c r="G146" s="938" t="s">
        <v>1372</v>
      </c>
      <c r="H146" s="890">
        <f t="shared" si="6"/>
        <v>0</v>
      </c>
      <c r="I146" s="936"/>
      <c r="J146" s="936"/>
      <c r="K146" s="891">
        <f t="shared" si="7"/>
        <v>0</v>
      </c>
      <c r="L146" s="894"/>
      <c r="M146" s="894"/>
      <c r="N146" s="884"/>
      <c r="O146" s="894"/>
      <c r="P146" s="894"/>
      <c r="Q146" s="884"/>
      <c r="R146" s="894"/>
      <c r="S146" s="894"/>
      <c r="T146" s="884"/>
    </row>
    <row r="147" spans="1:20" x14ac:dyDescent="0.25">
      <c r="A147" s="937"/>
      <c r="B147" s="933" t="s">
        <v>3102</v>
      </c>
      <c r="C147" s="933" t="s">
        <v>4419</v>
      </c>
      <c r="D147" s="941" t="s">
        <v>4408</v>
      </c>
      <c r="E147" s="925" t="s">
        <v>4427</v>
      </c>
      <c r="F147" s="926"/>
      <c r="G147" s="935" t="s">
        <v>1387</v>
      </c>
      <c r="H147" s="890">
        <f t="shared" si="6"/>
        <v>0</v>
      </c>
      <c r="I147" s="936"/>
      <c r="J147" s="936"/>
      <c r="K147" s="891">
        <f t="shared" si="7"/>
        <v>0</v>
      </c>
      <c r="L147" s="894"/>
      <c r="M147" s="894"/>
      <c r="N147" s="884"/>
      <c r="O147" s="894"/>
      <c r="P147" s="894"/>
      <c r="Q147" s="884"/>
      <c r="R147" s="894"/>
      <c r="S147" s="894"/>
      <c r="T147" s="884"/>
    </row>
    <row r="148" spans="1:20" x14ac:dyDescent="0.25">
      <c r="A148" s="937"/>
      <c r="B148" s="933" t="s">
        <v>3102</v>
      </c>
      <c r="C148" s="933" t="s">
        <v>4419</v>
      </c>
      <c r="D148" s="941" t="s">
        <v>4428</v>
      </c>
      <c r="E148" s="925" t="s">
        <v>4427</v>
      </c>
      <c r="F148" s="926"/>
      <c r="G148" s="935" t="s">
        <v>1387</v>
      </c>
      <c r="H148" s="890">
        <f t="shared" si="6"/>
        <v>0</v>
      </c>
      <c r="I148" s="936"/>
      <c r="J148" s="936"/>
      <c r="K148" s="891">
        <f t="shared" si="7"/>
        <v>0</v>
      </c>
      <c r="L148" s="894"/>
      <c r="M148" s="894"/>
      <c r="N148" s="884"/>
      <c r="O148" s="894"/>
      <c r="P148" s="894"/>
      <c r="Q148" s="884"/>
      <c r="R148" s="894"/>
      <c r="S148" s="894"/>
      <c r="T148" s="884"/>
    </row>
    <row r="149" spans="1:20" x14ac:dyDescent="0.25">
      <c r="A149" s="937"/>
      <c r="B149" s="933" t="s">
        <v>3102</v>
      </c>
      <c r="C149" s="933" t="s">
        <v>4419</v>
      </c>
      <c r="D149" s="941" t="s">
        <v>4429</v>
      </c>
      <c r="E149" s="925" t="s">
        <v>4427</v>
      </c>
      <c r="F149" s="926"/>
      <c r="G149" s="935" t="s">
        <v>1387</v>
      </c>
      <c r="H149" s="890">
        <f t="shared" si="6"/>
        <v>0</v>
      </c>
      <c r="I149" s="936"/>
      <c r="J149" s="936"/>
      <c r="K149" s="891">
        <f t="shared" si="7"/>
        <v>0</v>
      </c>
      <c r="L149" s="894"/>
      <c r="M149" s="894"/>
      <c r="N149" s="884"/>
      <c r="O149" s="894"/>
      <c r="P149" s="894"/>
      <c r="Q149" s="884"/>
      <c r="R149" s="894"/>
      <c r="S149" s="894"/>
      <c r="T149" s="884"/>
    </row>
    <row r="150" spans="1:20" x14ac:dyDescent="0.25">
      <c r="A150" s="937"/>
      <c r="B150" s="933" t="s">
        <v>3102</v>
      </c>
      <c r="C150" s="933" t="s">
        <v>4419</v>
      </c>
      <c r="D150" s="941" t="s">
        <v>4429</v>
      </c>
      <c r="E150" s="925" t="s">
        <v>4427</v>
      </c>
      <c r="F150" s="926"/>
      <c r="G150" s="938" t="s">
        <v>1372</v>
      </c>
      <c r="H150" s="890">
        <f t="shared" si="6"/>
        <v>0</v>
      </c>
      <c r="I150" s="936"/>
      <c r="J150" s="936"/>
      <c r="K150" s="891">
        <f t="shared" si="7"/>
        <v>0</v>
      </c>
      <c r="L150" s="894"/>
      <c r="M150" s="894"/>
      <c r="N150" s="884"/>
      <c r="O150" s="894"/>
      <c r="P150" s="894"/>
      <c r="Q150" s="884"/>
      <c r="R150" s="894"/>
      <c r="S150" s="894"/>
      <c r="T150" s="884"/>
    </row>
    <row r="151" spans="1:20" x14ac:dyDescent="0.25">
      <c r="A151" s="937"/>
      <c r="B151" s="933" t="s">
        <v>3102</v>
      </c>
      <c r="C151" s="933" t="s">
        <v>4419</v>
      </c>
      <c r="D151" s="925" t="s">
        <v>4430</v>
      </c>
      <c r="E151" s="925" t="s">
        <v>4427</v>
      </c>
      <c r="F151" s="926"/>
      <c r="G151" s="935" t="s">
        <v>1387</v>
      </c>
      <c r="H151" s="890">
        <f t="shared" si="6"/>
        <v>0</v>
      </c>
      <c r="I151" s="936"/>
      <c r="J151" s="936"/>
      <c r="K151" s="891">
        <f t="shared" si="7"/>
        <v>0</v>
      </c>
      <c r="L151" s="894"/>
      <c r="M151" s="894"/>
      <c r="N151" s="884"/>
      <c r="O151" s="894"/>
      <c r="P151" s="894"/>
      <c r="Q151" s="884"/>
      <c r="R151" s="894"/>
      <c r="S151" s="894"/>
      <c r="T151" s="884"/>
    </row>
    <row r="152" spans="1:20" x14ac:dyDescent="0.25">
      <c r="A152" s="937"/>
      <c r="B152" s="933" t="s">
        <v>3102</v>
      </c>
      <c r="C152" s="933" t="s">
        <v>4419</v>
      </c>
      <c r="D152" s="941" t="s">
        <v>4431</v>
      </c>
      <c r="E152" s="925" t="s">
        <v>4427</v>
      </c>
      <c r="F152" s="926"/>
      <c r="G152" s="935" t="s">
        <v>1387</v>
      </c>
      <c r="H152" s="890">
        <f t="shared" si="6"/>
        <v>0</v>
      </c>
      <c r="I152" s="936"/>
      <c r="J152" s="936"/>
      <c r="K152" s="891">
        <f t="shared" si="7"/>
        <v>0</v>
      </c>
      <c r="L152" s="894"/>
      <c r="M152" s="894"/>
      <c r="N152" s="884"/>
      <c r="O152" s="894"/>
      <c r="P152" s="894"/>
      <c r="Q152" s="884"/>
      <c r="R152" s="894"/>
      <c r="S152" s="894"/>
      <c r="T152" s="884"/>
    </row>
    <row r="153" spans="1:20" x14ac:dyDescent="0.25">
      <c r="A153" s="937"/>
      <c r="B153" s="933" t="s">
        <v>3102</v>
      </c>
      <c r="C153" s="933" t="s">
        <v>4402</v>
      </c>
      <c r="D153" s="934" t="s">
        <v>4432</v>
      </c>
      <c r="E153" s="934" t="s">
        <v>4433</v>
      </c>
      <c r="F153" s="926"/>
      <c r="G153" s="935" t="s">
        <v>1387</v>
      </c>
      <c r="H153" s="890">
        <f t="shared" si="6"/>
        <v>0</v>
      </c>
      <c r="I153" s="936"/>
      <c r="J153" s="936"/>
      <c r="K153" s="891">
        <f t="shared" si="7"/>
        <v>0</v>
      </c>
      <c r="L153" s="894"/>
      <c r="M153" s="894"/>
      <c r="N153" s="884"/>
      <c r="O153" s="894"/>
      <c r="P153" s="894"/>
      <c r="Q153" s="884"/>
      <c r="R153" s="894"/>
      <c r="S153" s="894"/>
      <c r="T153" s="884"/>
    </row>
    <row r="154" spans="1:20" x14ac:dyDescent="0.25">
      <c r="A154" s="937"/>
      <c r="B154" s="933" t="s">
        <v>3102</v>
      </c>
      <c r="C154" s="933" t="s">
        <v>4402</v>
      </c>
      <c r="D154" s="934" t="s">
        <v>4434</v>
      </c>
      <c r="E154" s="934" t="s">
        <v>4435</v>
      </c>
      <c r="F154" s="926"/>
      <c r="G154" s="935" t="s">
        <v>1387</v>
      </c>
      <c r="H154" s="890">
        <f t="shared" si="6"/>
        <v>0</v>
      </c>
      <c r="I154" s="936"/>
      <c r="J154" s="936"/>
      <c r="K154" s="891">
        <f t="shared" si="7"/>
        <v>0</v>
      </c>
      <c r="L154" s="894"/>
      <c r="M154" s="894"/>
      <c r="N154" s="884"/>
      <c r="O154" s="894"/>
      <c r="P154" s="894"/>
      <c r="Q154" s="884"/>
      <c r="R154" s="894"/>
      <c r="S154" s="894"/>
      <c r="T154" s="884"/>
    </row>
    <row r="155" spans="1:20" x14ac:dyDescent="0.25">
      <c r="A155" s="937"/>
      <c r="B155" s="933" t="s">
        <v>3102</v>
      </c>
      <c r="C155" s="933" t="s">
        <v>4402</v>
      </c>
      <c r="D155" s="934" t="s">
        <v>4436</v>
      </c>
      <c r="E155" s="934" t="s">
        <v>4437</v>
      </c>
      <c r="F155" s="926"/>
      <c r="G155" s="935" t="s">
        <v>1387</v>
      </c>
      <c r="H155" s="890">
        <f t="shared" si="6"/>
        <v>0</v>
      </c>
      <c r="I155" s="936"/>
      <c r="J155" s="936"/>
      <c r="K155" s="891">
        <f t="shared" si="7"/>
        <v>0</v>
      </c>
      <c r="L155" s="894"/>
      <c r="M155" s="894"/>
      <c r="N155" s="884"/>
      <c r="O155" s="894"/>
      <c r="P155" s="894"/>
      <c r="Q155" s="884"/>
      <c r="R155" s="894"/>
      <c r="S155" s="894"/>
      <c r="T155" s="884"/>
    </row>
    <row r="156" spans="1:20" x14ac:dyDescent="0.25">
      <c r="A156" s="937"/>
      <c r="B156" s="933" t="s">
        <v>3102</v>
      </c>
      <c r="C156" s="933" t="s">
        <v>4402</v>
      </c>
      <c r="D156" s="934" t="s">
        <v>4436</v>
      </c>
      <c r="E156" s="934" t="s">
        <v>4438</v>
      </c>
      <c r="F156" s="926"/>
      <c r="G156" s="935" t="s">
        <v>1387</v>
      </c>
      <c r="H156" s="890">
        <f t="shared" si="6"/>
        <v>0</v>
      </c>
      <c r="I156" s="936"/>
      <c r="J156" s="936"/>
      <c r="K156" s="891">
        <f t="shared" si="7"/>
        <v>0</v>
      </c>
      <c r="L156" s="894"/>
      <c r="M156" s="894"/>
      <c r="N156" s="884"/>
      <c r="O156" s="894"/>
      <c r="P156" s="894"/>
      <c r="Q156" s="884"/>
      <c r="R156" s="894"/>
      <c r="S156" s="894"/>
      <c r="T156" s="884"/>
    </row>
    <row r="157" spans="1:20" x14ac:dyDescent="0.25">
      <c r="A157" s="937"/>
      <c r="B157" s="933" t="s">
        <v>3102</v>
      </c>
      <c r="C157" s="933" t="s">
        <v>4402</v>
      </c>
      <c r="D157" s="934" t="s">
        <v>4436</v>
      </c>
      <c r="E157" s="934" t="s">
        <v>4439</v>
      </c>
      <c r="F157" s="926"/>
      <c r="G157" s="935" t="s">
        <v>1387</v>
      </c>
      <c r="H157" s="890">
        <f t="shared" si="6"/>
        <v>0</v>
      </c>
      <c r="I157" s="936"/>
      <c r="J157" s="936"/>
      <c r="K157" s="891">
        <f t="shared" si="7"/>
        <v>0</v>
      </c>
      <c r="L157" s="894"/>
      <c r="M157" s="894"/>
      <c r="N157" s="884"/>
      <c r="O157" s="894"/>
      <c r="P157" s="894"/>
      <c r="Q157" s="884"/>
      <c r="R157" s="894"/>
      <c r="S157" s="894"/>
      <c r="T157" s="884"/>
    </row>
    <row r="158" spans="1:20" x14ac:dyDescent="0.25">
      <c r="A158" s="937"/>
      <c r="B158" s="933" t="s">
        <v>3102</v>
      </c>
      <c r="C158" s="933" t="s">
        <v>4402</v>
      </c>
      <c r="D158" s="934" t="s">
        <v>4403</v>
      </c>
      <c r="E158" s="934" t="s">
        <v>4440</v>
      </c>
      <c r="F158" s="926"/>
      <c r="G158" s="935" t="s">
        <v>1387</v>
      </c>
      <c r="H158" s="890">
        <f t="shared" si="6"/>
        <v>0</v>
      </c>
      <c r="I158" s="936"/>
      <c r="J158" s="936"/>
      <c r="K158" s="891">
        <f t="shared" si="7"/>
        <v>0</v>
      </c>
      <c r="L158" s="894"/>
      <c r="M158" s="894"/>
      <c r="N158" s="884"/>
      <c r="O158" s="894"/>
      <c r="P158" s="894"/>
      <c r="Q158" s="884"/>
      <c r="R158" s="894"/>
      <c r="S158" s="894"/>
      <c r="T158" s="884"/>
    </row>
    <row r="159" spans="1:20" x14ac:dyDescent="0.25">
      <c r="A159" s="937"/>
      <c r="B159" s="933" t="s">
        <v>3102</v>
      </c>
      <c r="C159" s="933" t="s">
        <v>4441</v>
      </c>
      <c r="D159" s="911" t="s">
        <v>4442</v>
      </c>
      <c r="E159" s="911" t="s">
        <v>4443</v>
      </c>
      <c r="F159" s="926"/>
      <c r="G159" s="935" t="s">
        <v>1387</v>
      </c>
      <c r="H159" s="890">
        <f t="shared" si="6"/>
        <v>0</v>
      </c>
      <c r="I159" s="936"/>
      <c r="J159" s="936"/>
      <c r="K159" s="891">
        <f t="shared" si="7"/>
        <v>0</v>
      </c>
      <c r="L159" s="894"/>
      <c r="M159" s="894"/>
      <c r="N159" s="884"/>
      <c r="O159" s="894"/>
      <c r="P159" s="894"/>
      <c r="Q159" s="884"/>
      <c r="R159" s="894"/>
      <c r="S159" s="894"/>
      <c r="T159" s="884"/>
    </row>
    <row r="160" spans="1:20" ht="26.4" x14ac:dyDescent="0.25">
      <c r="A160" s="937"/>
      <c r="B160" s="933" t="s">
        <v>3102</v>
      </c>
      <c r="C160" s="933" t="s">
        <v>4402</v>
      </c>
      <c r="D160" s="934" t="s">
        <v>4444</v>
      </c>
      <c r="E160" s="934" t="s">
        <v>4445</v>
      </c>
      <c r="F160" s="912">
        <v>325</v>
      </c>
      <c r="G160" s="935" t="s">
        <v>1387</v>
      </c>
      <c r="H160" s="890">
        <f t="shared" si="6"/>
        <v>3210300</v>
      </c>
      <c r="I160" s="936">
        <v>7380</v>
      </c>
      <c r="J160" s="936">
        <v>435</v>
      </c>
      <c r="K160" s="891">
        <f>I160*J160</f>
        <v>3210300</v>
      </c>
      <c r="L160" s="894"/>
      <c r="M160" s="894"/>
      <c r="N160" s="884"/>
      <c r="O160" s="894"/>
      <c r="P160" s="894"/>
      <c r="Q160" s="884"/>
      <c r="R160" s="894"/>
      <c r="S160" s="894"/>
      <c r="T160" s="884"/>
    </row>
    <row r="161" spans="1:20" ht="26.4" x14ac:dyDescent="0.25">
      <c r="A161" s="937"/>
      <c r="B161" s="933" t="s">
        <v>3102</v>
      </c>
      <c r="C161" s="933" t="s">
        <v>4402</v>
      </c>
      <c r="D161" s="934" t="s">
        <v>4444</v>
      </c>
      <c r="E161" s="934" t="s">
        <v>4445</v>
      </c>
      <c r="F161" s="912">
        <v>40</v>
      </c>
      <c r="G161" s="938" t="s">
        <v>1372</v>
      </c>
      <c r="H161" s="890">
        <f t="shared" si="6"/>
        <v>505905</v>
      </c>
      <c r="I161" s="936">
        <v>1163</v>
      </c>
      <c r="J161" s="936">
        <v>435</v>
      </c>
      <c r="K161" s="891">
        <f t="shared" si="7"/>
        <v>505905</v>
      </c>
      <c r="L161" s="894"/>
      <c r="M161" s="894"/>
      <c r="N161" s="884"/>
      <c r="O161" s="894"/>
      <c r="P161" s="894"/>
      <c r="Q161" s="884"/>
      <c r="R161" s="894"/>
      <c r="S161" s="894"/>
      <c r="T161" s="884"/>
    </row>
    <row r="162" spans="1:20" ht="26.4" x14ac:dyDescent="0.25">
      <c r="A162" s="937"/>
      <c r="B162" s="933" t="s">
        <v>3102</v>
      </c>
      <c r="C162" s="933" t="s">
        <v>4402</v>
      </c>
      <c r="D162" s="934" t="s">
        <v>4446</v>
      </c>
      <c r="E162" s="934" t="s">
        <v>4445</v>
      </c>
      <c r="F162" s="912">
        <v>216</v>
      </c>
      <c r="G162" s="935" t="s">
        <v>1387</v>
      </c>
      <c r="H162" s="890">
        <f t="shared" si="6"/>
        <v>203145</v>
      </c>
      <c r="I162" s="936">
        <v>467</v>
      </c>
      <c r="J162" s="936">
        <v>435</v>
      </c>
      <c r="K162" s="891">
        <f t="shared" si="7"/>
        <v>203145</v>
      </c>
      <c r="L162" s="894"/>
      <c r="M162" s="894"/>
      <c r="N162" s="884"/>
      <c r="O162" s="894"/>
      <c r="P162" s="894"/>
      <c r="Q162" s="884"/>
      <c r="R162" s="894"/>
      <c r="S162" s="894"/>
      <c r="T162" s="884"/>
    </row>
    <row r="163" spans="1:20" ht="26.4" x14ac:dyDescent="0.25">
      <c r="A163" s="937"/>
      <c r="B163" s="933" t="s">
        <v>3102</v>
      </c>
      <c r="C163" s="933" t="s">
        <v>4402</v>
      </c>
      <c r="D163" s="934" t="s">
        <v>4446</v>
      </c>
      <c r="E163" s="934" t="s">
        <v>4445</v>
      </c>
      <c r="F163" s="926"/>
      <c r="G163" s="938" t="s">
        <v>1372</v>
      </c>
      <c r="H163" s="890">
        <f t="shared" si="6"/>
        <v>0</v>
      </c>
      <c r="I163" s="936"/>
      <c r="J163" s="936"/>
      <c r="K163" s="891">
        <f t="shared" si="7"/>
        <v>0</v>
      </c>
      <c r="L163" s="894"/>
      <c r="M163" s="894"/>
      <c r="N163" s="884"/>
      <c r="O163" s="894"/>
      <c r="P163" s="894"/>
      <c r="Q163" s="884"/>
      <c r="R163" s="894"/>
      <c r="S163" s="894"/>
      <c r="T163" s="884"/>
    </row>
    <row r="164" spans="1:20" x14ac:dyDescent="0.25">
      <c r="A164" s="937"/>
      <c r="B164" s="933" t="s">
        <v>3102</v>
      </c>
      <c r="C164" s="933" t="s">
        <v>4419</v>
      </c>
      <c r="D164" s="941" t="s">
        <v>4428</v>
      </c>
      <c r="E164" s="925" t="s">
        <v>4447</v>
      </c>
      <c r="F164" s="926"/>
      <c r="G164" s="935" t="s">
        <v>1387</v>
      </c>
      <c r="H164" s="890">
        <f t="shared" si="6"/>
        <v>0</v>
      </c>
      <c r="I164" s="936"/>
      <c r="J164" s="936"/>
      <c r="K164" s="891">
        <f t="shared" si="7"/>
        <v>0</v>
      </c>
      <c r="L164" s="894"/>
      <c r="M164" s="894"/>
      <c r="N164" s="884"/>
      <c r="O164" s="894"/>
      <c r="P164" s="894"/>
      <c r="Q164" s="884"/>
      <c r="R164" s="894"/>
      <c r="S164" s="894"/>
      <c r="T164" s="884"/>
    </row>
    <row r="165" spans="1:20" x14ac:dyDescent="0.25">
      <c r="A165" s="937"/>
      <c r="B165" s="933" t="s">
        <v>3102</v>
      </c>
      <c r="C165" s="933" t="s">
        <v>4419</v>
      </c>
      <c r="D165" s="941" t="s">
        <v>4448</v>
      </c>
      <c r="E165" s="925" t="s">
        <v>4447</v>
      </c>
      <c r="F165" s="926"/>
      <c r="G165" s="935" t="s">
        <v>1387</v>
      </c>
      <c r="H165" s="890">
        <f t="shared" si="6"/>
        <v>0</v>
      </c>
      <c r="I165" s="936"/>
      <c r="J165" s="936"/>
      <c r="K165" s="891">
        <f t="shared" si="7"/>
        <v>0</v>
      </c>
      <c r="L165" s="894"/>
      <c r="M165" s="894"/>
      <c r="N165" s="884"/>
      <c r="O165" s="894"/>
      <c r="P165" s="894"/>
      <c r="Q165" s="884"/>
      <c r="R165" s="894"/>
      <c r="S165" s="894"/>
      <c r="T165" s="884"/>
    </row>
    <row r="166" spans="1:20" x14ac:dyDescent="0.25">
      <c r="A166" s="937"/>
      <c r="B166" s="933" t="s">
        <v>3102</v>
      </c>
      <c r="C166" s="933" t="s">
        <v>4419</v>
      </c>
      <c r="D166" s="941" t="s">
        <v>4448</v>
      </c>
      <c r="E166" s="925" t="s">
        <v>4447</v>
      </c>
      <c r="F166" s="926"/>
      <c r="G166" s="938" t="s">
        <v>1372</v>
      </c>
      <c r="H166" s="890">
        <f t="shared" si="6"/>
        <v>0</v>
      </c>
      <c r="I166" s="936"/>
      <c r="J166" s="936"/>
      <c r="K166" s="891">
        <f t="shared" si="7"/>
        <v>0</v>
      </c>
      <c r="L166" s="894"/>
      <c r="M166" s="894"/>
      <c r="N166" s="884"/>
      <c r="O166" s="894"/>
      <c r="P166" s="894"/>
      <c r="Q166" s="884"/>
      <c r="R166" s="894"/>
      <c r="S166" s="894"/>
      <c r="T166" s="884"/>
    </row>
    <row r="167" spans="1:20" x14ac:dyDescent="0.25">
      <c r="A167" s="937"/>
      <c r="B167" s="933" t="s">
        <v>3102</v>
      </c>
      <c r="C167" s="933" t="s">
        <v>4419</v>
      </c>
      <c r="D167" s="925" t="s">
        <v>4449</v>
      </c>
      <c r="E167" s="925" t="s">
        <v>4447</v>
      </c>
      <c r="F167" s="926"/>
      <c r="G167" s="935" t="s">
        <v>1387</v>
      </c>
      <c r="H167" s="890">
        <f t="shared" si="6"/>
        <v>0</v>
      </c>
      <c r="I167" s="936"/>
      <c r="J167" s="936"/>
      <c r="K167" s="891">
        <f t="shared" si="7"/>
        <v>0</v>
      </c>
      <c r="L167" s="894"/>
      <c r="M167" s="894"/>
      <c r="N167" s="884"/>
      <c r="O167" s="894"/>
      <c r="P167" s="894"/>
      <c r="Q167" s="884"/>
      <c r="R167" s="894"/>
      <c r="S167" s="894"/>
      <c r="T167" s="884"/>
    </row>
    <row r="168" spans="1:20" x14ac:dyDescent="0.25">
      <c r="A168" s="937"/>
      <c r="B168" s="933" t="s">
        <v>3102</v>
      </c>
      <c r="C168" s="933" t="s">
        <v>4419</v>
      </c>
      <c r="D168" s="925" t="s">
        <v>4450</v>
      </c>
      <c r="E168" s="925" t="s">
        <v>4447</v>
      </c>
      <c r="F168" s="926"/>
      <c r="G168" s="935" t="s">
        <v>1387</v>
      </c>
      <c r="H168" s="890">
        <f t="shared" si="6"/>
        <v>0</v>
      </c>
      <c r="I168" s="936"/>
      <c r="J168" s="936"/>
      <c r="K168" s="891">
        <f t="shared" si="7"/>
        <v>0</v>
      </c>
      <c r="L168" s="894"/>
      <c r="M168" s="894"/>
      <c r="N168" s="884"/>
      <c r="O168" s="894"/>
      <c r="P168" s="894"/>
      <c r="Q168" s="884"/>
      <c r="R168" s="894"/>
      <c r="S168" s="894"/>
      <c r="T168" s="884"/>
    </row>
    <row r="169" spans="1:20" x14ac:dyDescent="0.25">
      <c r="A169" s="937"/>
      <c r="B169" s="933" t="s">
        <v>3102</v>
      </c>
      <c r="C169" s="933" t="s">
        <v>4451</v>
      </c>
      <c r="D169" s="911" t="s">
        <v>4442</v>
      </c>
      <c r="E169" s="911" t="s">
        <v>4452</v>
      </c>
      <c r="F169" s="926"/>
      <c r="G169" s="935" t="s">
        <v>1387</v>
      </c>
      <c r="H169" s="890">
        <f t="shared" si="6"/>
        <v>0</v>
      </c>
      <c r="I169" s="936"/>
      <c r="J169" s="936"/>
      <c r="K169" s="891">
        <f t="shared" si="7"/>
        <v>0</v>
      </c>
      <c r="L169" s="894"/>
      <c r="M169" s="894"/>
      <c r="N169" s="884"/>
      <c r="O169" s="894"/>
      <c r="P169" s="894"/>
      <c r="Q169" s="884"/>
      <c r="R169" s="894"/>
      <c r="S169" s="894"/>
      <c r="T169" s="884"/>
    </row>
    <row r="170" spans="1:20" x14ac:dyDescent="0.25">
      <c r="A170" s="937"/>
      <c r="B170" s="933" t="s">
        <v>3102</v>
      </c>
      <c r="C170" s="933" t="s">
        <v>4451</v>
      </c>
      <c r="D170" s="911" t="s">
        <v>4453</v>
      </c>
      <c r="E170" s="911" t="s">
        <v>4452</v>
      </c>
      <c r="F170" s="926"/>
      <c r="G170" s="935" t="s">
        <v>1387</v>
      </c>
      <c r="H170" s="890">
        <f t="shared" si="6"/>
        <v>0</v>
      </c>
      <c r="I170" s="936"/>
      <c r="J170" s="936"/>
      <c r="K170" s="891">
        <f t="shared" si="7"/>
        <v>0</v>
      </c>
      <c r="L170" s="894"/>
      <c r="M170" s="894"/>
      <c r="N170" s="884"/>
      <c r="O170" s="894"/>
      <c r="P170" s="894"/>
      <c r="Q170" s="884"/>
      <c r="R170" s="894"/>
      <c r="S170" s="894"/>
      <c r="T170" s="884"/>
    </row>
    <row r="171" spans="1:20" x14ac:dyDescent="0.25">
      <c r="A171" s="937"/>
      <c r="B171" s="933" t="s">
        <v>3102</v>
      </c>
      <c r="C171" s="933" t="s">
        <v>4451</v>
      </c>
      <c r="D171" s="925" t="s">
        <v>4454</v>
      </c>
      <c r="E171" s="925" t="s">
        <v>4455</v>
      </c>
      <c r="F171" s="926"/>
      <c r="G171" s="935" t="s">
        <v>1387</v>
      </c>
      <c r="H171" s="890">
        <f t="shared" si="6"/>
        <v>0</v>
      </c>
      <c r="I171" s="936"/>
      <c r="J171" s="936"/>
      <c r="K171" s="891">
        <f t="shared" si="7"/>
        <v>0</v>
      </c>
      <c r="L171" s="894"/>
      <c r="M171" s="894"/>
      <c r="N171" s="884"/>
      <c r="O171" s="894"/>
      <c r="P171" s="894"/>
      <c r="Q171" s="884"/>
      <c r="R171" s="894"/>
      <c r="S171" s="894"/>
      <c r="T171" s="884"/>
    </row>
    <row r="172" spans="1:20" x14ac:dyDescent="0.25">
      <c r="A172" s="937"/>
      <c r="B172" s="933" t="s">
        <v>3102</v>
      </c>
      <c r="C172" s="933" t="s">
        <v>4441</v>
      </c>
      <c r="D172" s="925" t="s">
        <v>4454</v>
      </c>
      <c r="E172" s="925" t="s">
        <v>4455</v>
      </c>
      <c r="F172" s="926"/>
      <c r="G172" s="938" t="s">
        <v>1372</v>
      </c>
      <c r="H172" s="890">
        <f t="shared" si="6"/>
        <v>0</v>
      </c>
      <c r="I172" s="936"/>
      <c r="J172" s="936"/>
      <c r="K172" s="891">
        <f t="shared" si="7"/>
        <v>0</v>
      </c>
      <c r="L172" s="894"/>
      <c r="M172" s="894"/>
      <c r="N172" s="884"/>
      <c r="O172" s="894"/>
      <c r="P172" s="894"/>
      <c r="Q172" s="884"/>
      <c r="R172" s="894"/>
      <c r="S172" s="894"/>
      <c r="T172" s="884"/>
    </row>
    <row r="173" spans="1:20" x14ac:dyDescent="0.25">
      <c r="A173" s="937"/>
      <c r="B173" s="933" t="s">
        <v>3102</v>
      </c>
      <c r="C173" s="933" t="s">
        <v>4451</v>
      </c>
      <c r="D173" s="941" t="s">
        <v>4456</v>
      </c>
      <c r="E173" s="925" t="s">
        <v>4455</v>
      </c>
      <c r="F173" s="926"/>
      <c r="G173" s="935" t="s">
        <v>1387</v>
      </c>
      <c r="H173" s="890">
        <f t="shared" si="6"/>
        <v>0</v>
      </c>
      <c r="I173" s="936"/>
      <c r="J173" s="936"/>
      <c r="K173" s="891">
        <f t="shared" si="7"/>
        <v>0</v>
      </c>
      <c r="L173" s="894"/>
      <c r="M173" s="894"/>
      <c r="N173" s="884"/>
      <c r="O173" s="894"/>
      <c r="P173" s="894"/>
      <c r="Q173" s="884"/>
      <c r="R173" s="894"/>
      <c r="S173" s="894"/>
      <c r="T173" s="884"/>
    </row>
    <row r="174" spans="1:20" x14ac:dyDescent="0.25">
      <c r="A174" s="937"/>
      <c r="B174" s="933" t="s">
        <v>3102</v>
      </c>
      <c r="C174" s="933" t="s">
        <v>4451</v>
      </c>
      <c r="D174" s="925" t="s">
        <v>4457</v>
      </c>
      <c r="E174" s="925" t="s">
        <v>4455</v>
      </c>
      <c r="F174" s="926"/>
      <c r="G174" s="935" t="s">
        <v>1387</v>
      </c>
      <c r="H174" s="890">
        <f t="shared" si="6"/>
        <v>0</v>
      </c>
      <c r="I174" s="936"/>
      <c r="J174" s="936"/>
      <c r="K174" s="891">
        <f t="shared" si="7"/>
        <v>0</v>
      </c>
      <c r="L174" s="894"/>
      <c r="M174" s="894"/>
      <c r="N174" s="884"/>
      <c r="O174" s="894"/>
      <c r="P174" s="894"/>
      <c r="Q174" s="884"/>
      <c r="R174" s="894"/>
      <c r="S174" s="894"/>
      <c r="T174" s="884"/>
    </row>
    <row r="175" spans="1:20" x14ac:dyDescent="0.25">
      <c r="A175" s="937"/>
      <c r="B175" s="933" t="s">
        <v>3102</v>
      </c>
      <c r="C175" s="933" t="s">
        <v>4458</v>
      </c>
      <c r="D175" s="911" t="s">
        <v>4459</v>
      </c>
      <c r="E175" s="911" t="s">
        <v>4460</v>
      </c>
      <c r="F175" s="926">
        <v>2671.7</v>
      </c>
      <c r="G175" s="935" t="s">
        <v>1387</v>
      </c>
      <c r="H175" s="890">
        <f t="shared" si="6"/>
        <v>5568870</v>
      </c>
      <c r="I175" s="936">
        <v>12802</v>
      </c>
      <c r="J175" s="936">
        <v>435</v>
      </c>
      <c r="K175" s="891">
        <f>I175*J175</f>
        <v>5568870</v>
      </c>
      <c r="L175" s="894"/>
      <c r="M175" s="894"/>
      <c r="N175" s="884"/>
      <c r="O175" s="894"/>
      <c r="P175" s="894"/>
      <c r="Q175" s="884"/>
      <c r="R175" s="894"/>
      <c r="S175" s="894"/>
      <c r="T175" s="884"/>
    </row>
    <row r="176" spans="1:20" x14ac:dyDescent="0.25">
      <c r="A176" s="937"/>
      <c r="B176" s="933" t="s">
        <v>3102</v>
      </c>
      <c r="C176" s="933" t="s">
        <v>4405</v>
      </c>
      <c r="D176" s="934" t="s">
        <v>4461</v>
      </c>
      <c r="E176" s="934" t="s">
        <v>4462</v>
      </c>
      <c r="F176" s="926"/>
      <c r="G176" s="935" t="s">
        <v>1387</v>
      </c>
      <c r="H176" s="890">
        <f t="shared" si="6"/>
        <v>0</v>
      </c>
      <c r="I176" s="936"/>
      <c r="J176" s="936"/>
      <c r="K176" s="891">
        <f t="shared" si="7"/>
        <v>0</v>
      </c>
      <c r="L176" s="894"/>
      <c r="M176" s="894"/>
      <c r="N176" s="884"/>
      <c r="O176" s="894"/>
      <c r="P176" s="894"/>
      <c r="Q176" s="884"/>
      <c r="R176" s="894"/>
      <c r="S176" s="894"/>
      <c r="T176" s="884"/>
    </row>
    <row r="177" spans="1:20" x14ac:dyDescent="0.25">
      <c r="A177" s="937"/>
      <c r="B177" s="933" t="s">
        <v>3102</v>
      </c>
      <c r="C177" s="933" t="s">
        <v>1171</v>
      </c>
      <c r="D177" s="911" t="s">
        <v>4463</v>
      </c>
      <c r="E177" s="911" t="s">
        <v>4464</v>
      </c>
      <c r="F177" s="926"/>
      <c r="G177" s="935" t="s">
        <v>1387</v>
      </c>
      <c r="H177" s="890">
        <f t="shared" si="6"/>
        <v>0</v>
      </c>
      <c r="I177" s="936"/>
      <c r="J177" s="936"/>
      <c r="K177" s="891">
        <f t="shared" si="7"/>
        <v>0</v>
      </c>
      <c r="L177" s="894"/>
      <c r="M177" s="894"/>
      <c r="N177" s="884"/>
      <c r="O177" s="894"/>
      <c r="P177" s="894"/>
      <c r="Q177" s="884"/>
      <c r="R177" s="894"/>
      <c r="S177" s="894"/>
      <c r="T177" s="884"/>
    </row>
    <row r="178" spans="1:20" x14ac:dyDescent="0.25">
      <c r="A178" s="937"/>
      <c r="B178" s="933" t="s">
        <v>3102</v>
      </c>
      <c r="C178" s="933" t="s">
        <v>1171</v>
      </c>
      <c r="D178" s="911" t="s">
        <v>4463</v>
      </c>
      <c r="E178" s="911" t="s">
        <v>4465</v>
      </c>
      <c r="F178" s="940"/>
      <c r="G178" s="938" t="s">
        <v>1377</v>
      </c>
      <c r="H178" s="890">
        <f t="shared" si="6"/>
        <v>0</v>
      </c>
      <c r="I178" s="936"/>
      <c r="J178" s="936"/>
      <c r="K178" s="891">
        <f t="shared" si="7"/>
        <v>0</v>
      </c>
      <c r="L178" s="894"/>
      <c r="M178" s="894"/>
      <c r="N178" s="884"/>
      <c r="O178" s="894"/>
      <c r="P178" s="894"/>
      <c r="Q178" s="884"/>
      <c r="R178" s="894"/>
      <c r="S178" s="894"/>
      <c r="T178" s="884"/>
    </row>
    <row r="179" spans="1:20" x14ac:dyDescent="0.25">
      <c r="A179" s="937"/>
      <c r="B179" s="933" t="s">
        <v>3102</v>
      </c>
      <c r="C179" s="933" t="s">
        <v>1171</v>
      </c>
      <c r="D179" s="925" t="s">
        <v>4466</v>
      </c>
      <c r="E179" s="925" t="s">
        <v>4467</v>
      </c>
      <c r="F179" s="926"/>
      <c r="G179" s="935" t="s">
        <v>1387</v>
      </c>
      <c r="H179" s="890">
        <f t="shared" si="6"/>
        <v>0</v>
      </c>
      <c r="I179" s="936"/>
      <c r="J179" s="936"/>
      <c r="K179" s="891">
        <f t="shared" si="7"/>
        <v>0</v>
      </c>
      <c r="L179" s="894"/>
      <c r="M179" s="894"/>
      <c r="N179" s="884"/>
      <c r="O179" s="894"/>
      <c r="P179" s="894"/>
      <c r="Q179" s="884"/>
      <c r="R179" s="894"/>
      <c r="S179" s="894"/>
      <c r="T179" s="884"/>
    </row>
    <row r="180" spans="1:20" x14ac:dyDescent="0.25">
      <c r="A180" s="937"/>
      <c r="B180" s="933" t="s">
        <v>3102</v>
      </c>
      <c r="C180" s="933" t="s">
        <v>1171</v>
      </c>
      <c r="D180" s="925" t="s">
        <v>4468</v>
      </c>
      <c r="E180" s="925" t="s">
        <v>4469</v>
      </c>
      <c r="F180" s="926"/>
      <c r="G180" s="935" t="s">
        <v>1387</v>
      </c>
      <c r="H180" s="890">
        <f t="shared" si="6"/>
        <v>0</v>
      </c>
      <c r="I180" s="936"/>
      <c r="J180" s="936"/>
      <c r="K180" s="891">
        <f t="shared" si="7"/>
        <v>0</v>
      </c>
      <c r="L180" s="894"/>
      <c r="M180" s="894"/>
      <c r="N180" s="884"/>
      <c r="O180" s="894"/>
      <c r="P180" s="894"/>
      <c r="Q180" s="884"/>
      <c r="R180" s="894"/>
      <c r="S180" s="894"/>
      <c r="T180" s="884"/>
    </row>
    <row r="181" spans="1:20" x14ac:dyDescent="0.25">
      <c r="A181" s="937"/>
      <c r="B181" s="933" t="s">
        <v>3102</v>
      </c>
      <c r="C181" s="933" t="s">
        <v>1171</v>
      </c>
      <c r="D181" s="925" t="s">
        <v>4470</v>
      </c>
      <c r="E181" s="925" t="s">
        <v>4471</v>
      </c>
      <c r="F181" s="926">
        <v>463</v>
      </c>
      <c r="G181" s="935" t="s">
        <v>1387</v>
      </c>
      <c r="H181" s="890">
        <f t="shared" si="6"/>
        <v>3678795</v>
      </c>
      <c r="I181" s="936">
        <v>8457</v>
      </c>
      <c r="J181" s="936">
        <v>435</v>
      </c>
      <c r="K181" s="891">
        <f>I181*J181</f>
        <v>3678795</v>
      </c>
      <c r="L181" s="894"/>
      <c r="M181" s="894"/>
      <c r="N181" s="884"/>
      <c r="O181" s="894"/>
      <c r="P181" s="894"/>
      <c r="Q181" s="884"/>
      <c r="R181" s="894"/>
      <c r="S181" s="894"/>
      <c r="T181" s="884"/>
    </row>
    <row r="182" spans="1:20" x14ac:dyDescent="0.25">
      <c r="A182" s="937"/>
      <c r="B182" s="941" t="s">
        <v>3102</v>
      </c>
      <c r="C182" s="910" t="s">
        <v>1171</v>
      </c>
      <c r="D182" s="942" t="s">
        <v>4472</v>
      </c>
      <c r="E182" s="943" t="s">
        <v>4473</v>
      </c>
      <c r="F182" s="944"/>
      <c r="G182" s="938" t="s">
        <v>4474</v>
      </c>
      <c r="H182" s="890">
        <f t="shared" si="6"/>
        <v>0</v>
      </c>
      <c r="I182" s="936"/>
      <c r="J182" s="936"/>
      <c r="K182" s="891">
        <f t="shared" si="7"/>
        <v>0</v>
      </c>
      <c r="L182" s="894"/>
      <c r="M182" s="894"/>
      <c r="N182" s="884"/>
      <c r="O182" s="894"/>
      <c r="P182" s="894"/>
      <c r="Q182" s="884"/>
      <c r="R182" s="894"/>
      <c r="S182" s="894"/>
      <c r="T182" s="884"/>
    </row>
    <row r="183" spans="1:20" x14ac:dyDescent="0.25">
      <c r="A183" s="937"/>
      <c r="B183" s="933" t="s">
        <v>3102</v>
      </c>
      <c r="C183" s="933" t="s">
        <v>1171</v>
      </c>
      <c r="D183" s="925" t="s">
        <v>4475</v>
      </c>
      <c r="E183" s="925" t="s">
        <v>4476</v>
      </c>
      <c r="F183" s="939"/>
      <c r="G183" s="938" t="s">
        <v>4337</v>
      </c>
      <c r="H183" s="890">
        <f t="shared" si="6"/>
        <v>0</v>
      </c>
      <c r="I183" s="936"/>
      <c r="J183" s="936"/>
      <c r="K183" s="891">
        <f t="shared" si="7"/>
        <v>0</v>
      </c>
      <c r="L183" s="894"/>
      <c r="M183" s="894"/>
      <c r="N183" s="884"/>
      <c r="O183" s="894"/>
      <c r="P183" s="894"/>
      <c r="Q183" s="884"/>
      <c r="R183" s="894"/>
      <c r="S183" s="894"/>
      <c r="T183" s="884"/>
    </row>
    <row r="184" spans="1:20" x14ac:dyDescent="0.25">
      <c r="A184" s="937"/>
      <c r="B184" s="933" t="s">
        <v>3102</v>
      </c>
      <c r="C184" s="933" t="s">
        <v>1171</v>
      </c>
      <c r="D184" s="925" t="s">
        <v>4475</v>
      </c>
      <c r="E184" s="925" t="s">
        <v>4476</v>
      </c>
      <c r="F184" s="939">
        <v>1694</v>
      </c>
      <c r="G184" s="938" t="s">
        <v>4337</v>
      </c>
      <c r="H184" s="890">
        <f t="shared" si="6"/>
        <v>6090000</v>
      </c>
      <c r="I184" s="936">
        <v>14000</v>
      </c>
      <c r="J184" s="936">
        <v>435</v>
      </c>
      <c r="K184" s="891">
        <f>I184*J184</f>
        <v>6090000</v>
      </c>
      <c r="L184" s="894"/>
      <c r="M184" s="894"/>
      <c r="N184" s="884"/>
      <c r="O184" s="894"/>
      <c r="P184" s="894"/>
      <c r="Q184" s="884"/>
      <c r="R184" s="894"/>
      <c r="S184" s="894"/>
      <c r="T184" s="884"/>
    </row>
    <row r="185" spans="1:20" x14ac:dyDescent="0.25">
      <c r="A185" s="937"/>
      <c r="B185" s="933" t="s">
        <v>3102</v>
      </c>
      <c r="C185" s="933" t="s">
        <v>1171</v>
      </c>
      <c r="D185" s="925" t="s">
        <v>4477</v>
      </c>
      <c r="E185" s="925" t="s">
        <v>4476</v>
      </c>
      <c r="F185" s="939"/>
      <c r="G185" s="938" t="s">
        <v>4337</v>
      </c>
      <c r="H185" s="890">
        <f t="shared" si="6"/>
        <v>0</v>
      </c>
      <c r="I185" s="936"/>
      <c r="J185" s="936"/>
      <c r="K185" s="891">
        <f t="shared" si="7"/>
        <v>0</v>
      </c>
      <c r="L185" s="894"/>
      <c r="M185" s="894"/>
      <c r="N185" s="884"/>
      <c r="O185" s="894"/>
      <c r="P185" s="894"/>
      <c r="Q185" s="884"/>
      <c r="R185" s="894"/>
      <c r="S185" s="894"/>
      <c r="T185" s="884"/>
    </row>
    <row r="186" spans="1:20" x14ac:dyDescent="0.25">
      <c r="A186" s="937"/>
      <c r="B186" s="933" t="s">
        <v>3102</v>
      </c>
      <c r="C186" s="933" t="s">
        <v>1171</v>
      </c>
      <c r="D186" s="925" t="s">
        <v>4478</v>
      </c>
      <c r="E186" s="925" t="s">
        <v>4476</v>
      </c>
      <c r="F186" s="939"/>
      <c r="G186" s="938" t="s">
        <v>4337</v>
      </c>
      <c r="H186" s="890">
        <f t="shared" si="6"/>
        <v>0</v>
      </c>
      <c r="I186" s="936"/>
      <c r="J186" s="936"/>
      <c r="K186" s="891">
        <f t="shared" si="7"/>
        <v>0</v>
      </c>
      <c r="L186" s="894"/>
      <c r="M186" s="894"/>
      <c r="N186" s="884"/>
      <c r="O186" s="894"/>
      <c r="P186" s="894"/>
      <c r="Q186" s="884"/>
      <c r="R186" s="894"/>
      <c r="S186" s="894"/>
      <c r="T186" s="884"/>
    </row>
    <row r="187" spans="1:20" x14ac:dyDescent="0.25">
      <c r="A187" s="937"/>
      <c r="B187" s="933" t="s">
        <v>3102</v>
      </c>
      <c r="C187" s="933" t="s">
        <v>1171</v>
      </c>
      <c r="D187" s="925" t="s">
        <v>4414</v>
      </c>
      <c r="E187" s="925" t="s">
        <v>4476</v>
      </c>
      <c r="F187" s="939"/>
      <c r="G187" s="938" t="s">
        <v>4337</v>
      </c>
      <c r="H187" s="890">
        <f t="shared" si="6"/>
        <v>0</v>
      </c>
      <c r="I187" s="936"/>
      <c r="J187" s="936"/>
      <c r="K187" s="891">
        <f t="shared" si="7"/>
        <v>0</v>
      </c>
      <c r="L187" s="894"/>
      <c r="M187" s="894"/>
      <c r="N187" s="884"/>
      <c r="O187" s="894"/>
      <c r="P187" s="894"/>
      <c r="Q187" s="884"/>
      <c r="R187" s="894"/>
      <c r="S187" s="894"/>
      <c r="T187" s="884"/>
    </row>
    <row r="188" spans="1:20" x14ac:dyDescent="0.25">
      <c r="A188" s="937"/>
      <c r="B188" s="933" t="s">
        <v>3102</v>
      </c>
      <c r="C188" s="933" t="s">
        <v>1171</v>
      </c>
      <c r="D188" s="925" t="s">
        <v>4414</v>
      </c>
      <c r="E188" s="925" t="s">
        <v>4476</v>
      </c>
      <c r="F188" s="939"/>
      <c r="G188" s="938" t="s">
        <v>4337</v>
      </c>
      <c r="H188" s="890">
        <f t="shared" si="6"/>
        <v>0</v>
      </c>
      <c r="I188" s="936"/>
      <c r="J188" s="936"/>
      <c r="K188" s="891">
        <f t="shared" si="7"/>
        <v>0</v>
      </c>
      <c r="L188" s="894"/>
      <c r="M188" s="894"/>
      <c r="N188" s="884"/>
      <c r="O188" s="894"/>
      <c r="P188" s="894"/>
      <c r="Q188" s="884"/>
      <c r="R188" s="894"/>
      <c r="S188" s="894"/>
      <c r="T188" s="884"/>
    </row>
    <row r="189" spans="1:20" x14ac:dyDescent="0.25">
      <c r="A189" s="937"/>
      <c r="B189" s="933" t="s">
        <v>3102</v>
      </c>
      <c r="C189" s="933" t="s">
        <v>1171</v>
      </c>
      <c r="D189" s="925" t="s">
        <v>4475</v>
      </c>
      <c r="E189" s="925" t="s">
        <v>4479</v>
      </c>
      <c r="F189" s="926"/>
      <c r="G189" s="935" t="s">
        <v>1387</v>
      </c>
      <c r="H189" s="890">
        <f t="shared" si="6"/>
        <v>0</v>
      </c>
      <c r="I189" s="936"/>
      <c r="J189" s="936"/>
      <c r="K189" s="891">
        <f t="shared" si="7"/>
        <v>0</v>
      </c>
      <c r="L189" s="894"/>
      <c r="M189" s="894"/>
      <c r="N189" s="884"/>
      <c r="O189" s="894"/>
      <c r="P189" s="894"/>
      <c r="Q189" s="884"/>
      <c r="R189" s="894"/>
      <c r="S189" s="894"/>
      <c r="T189" s="884"/>
    </row>
    <row r="190" spans="1:20" x14ac:dyDescent="0.25">
      <c r="A190" s="937"/>
      <c r="B190" s="933" t="s">
        <v>3102</v>
      </c>
      <c r="C190" s="933" t="s">
        <v>1171</v>
      </c>
      <c r="D190" s="925" t="s">
        <v>4475</v>
      </c>
      <c r="E190" s="925" t="s">
        <v>4479</v>
      </c>
      <c r="F190" s="940"/>
      <c r="G190" s="938" t="s">
        <v>1377</v>
      </c>
      <c r="H190" s="890">
        <f t="shared" si="6"/>
        <v>0</v>
      </c>
      <c r="I190" s="936"/>
      <c r="J190" s="936"/>
      <c r="K190" s="891">
        <f t="shared" si="7"/>
        <v>0</v>
      </c>
      <c r="L190" s="894"/>
      <c r="M190" s="894"/>
      <c r="N190" s="884"/>
      <c r="O190" s="894"/>
      <c r="P190" s="894"/>
      <c r="Q190" s="884"/>
      <c r="R190" s="894"/>
      <c r="S190" s="894"/>
      <c r="T190" s="884"/>
    </row>
    <row r="191" spans="1:20" x14ac:dyDescent="0.25">
      <c r="A191" s="937"/>
      <c r="B191" s="933" t="s">
        <v>3102</v>
      </c>
      <c r="C191" s="933" t="s">
        <v>1171</v>
      </c>
      <c r="D191" s="925" t="s">
        <v>4477</v>
      </c>
      <c r="E191" s="925" t="s">
        <v>4479</v>
      </c>
      <c r="F191" s="926"/>
      <c r="G191" s="935" t="s">
        <v>1387</v>
      </c>
      <c r="H191" s="890">
        <f t="shared" si="6"/>
        <v>0</v>
      </c>
      <c r="I191" s="936"/>
      <c r="J191" s="936"/>
      <c r="K191" s="891">
        <f t="shared" si="7"/>
        <v>0</v>
      </c>
      <c r="L191" s="894"/>
      <c r="M191" s="894"/>
      <c r="N191" s="884"/>
      <c r="O191" s="894"/>
      <c r="P191" s="894"/>
      <c r="Q191" s="884"/>
      <c r="R191" s="894"/>
      <c r="S191" s="894"/>
      <c r="T191" s="884"/>
    </row>
    <row r="192" spans="1:20" x14ac:dyDescent="0.25">
      <c r="A192" s="937"/>
      <c r="B192" s="933" t="s">
        <v>3102</v>
      </c>
      <c r="C192" s="933" t="s">
        <v>1171</v>
      </c>
      <c r="D192" s="925" t="s">
        <v>4477</v>
      </c>
      <c r="E192" s="925" t="s">
        <v>4479</v>
      </c>
      <c r="F192" s="940"/>
      <c r="G192" s="938" t="s">
        <v>1377</v>
      </c>
      <c r="H192" s="890">
        <f t="shared" si="6"/>
        <v>0</v>
      </c>
      <c r="I192" s="936"/>
      <c r="J192" s="936"/>
      <c r="K192" s="891">
        <f t="shared" si="7"/>
        <v>0</v>
      </c>
      <c r="L192" s="894"/>
      <c r="M192" s="894"/>
      <c r="N192" s="884"/>
      <c r="O192" s="894"/>
      <c r="P192" s="894"/>
      <c r="Q192" s="884"/>
      <c r="R192" s="894"/>
      <c r="S192" s="894"/>
      <c r="T192" s="884"/>
    </row>
    <row r="193" spans="1:20" x14ac:dyDescent="0.25">
      <c r="A193" s="937"/>
      <c r="B193" s="933" t="s">
        <v>3102</v>
      </c>
      <c r="C193" s="933" t="s">
        <v>1171</v>
      </c>
      <c r="D193" s="925" t="s">
        <v>4414</v>
      </c>
      <c r="E193" s="925" t="s">
        <v>4479</v>
      </c>
      <c r="F193" s="926"/>
      <c r="G193" s="935" t="s">
        <v>1387</v>
      </c>
      <c r="H193" s="890">
        <f t="shared" si="6"/>
        <v>0</v>
      </c>
      <c r="I193" s="936"/>
      <c r="J193" s="936"/>
      <c r="K193" s="891">
        <f t="shared" si="7"/>
        <v>0</v>
      </c>
      <c r="L193" s="894"/>
      <c r="M193" s="894"/>
      <c r="N193" s="884"/>
      <c r="O193" s="894"/>
      <c r="P193" s="894"/>
      <c r="Q193" s="884"/>
      <c r="R193" s="894"/>
      <c r="S193" s="894"/>
      <c r="T193" s="884"/>
    </row>
    <row r="194" spans="1:20" x14ac:dyDescent="0.25">
      <c r="A194" s="937"/>
      <c r="B194" s="933" t="s">
        <v>3102</v>
      </c>
      <c r="C194" s="933" t="s">
        <v>1171</v>
      </c>
      <c r="D194" s="925" t="s">
        <v>4414</v>
      </c>
      <c r="E194" s="925" t="s">
        <v>4479</v>
      </c>
      <c r="F194" s="940"/>
      <c r="G194" s="938" t="s">
        <v>1377</v>
      </c>
      <c r="H194" s="890">
        <f t="shared" si="6"/>
        <v>0</v>
      </c>
      <c r="I194" s="936"/>
      <c r="J194" s="936"/>
      <c r="K194" s="891">
        <f t="shared" si="7"/>
        <v>0</v>
      </c>
      <c r="L194" s="894"/>
      <c r="M194" s="894"/>
      <c r="N194" s="884"/>
      <c r="O194" s="894"/>
      <c r="P194" s="894"/>
      <c r="Q194" s="884"/>
      <c r="R194" s="894"/>
      <c r="S194" s="894"/>
      <c r="T194" s="884"/>
    </row>
    <row r="195" spans="1:20" x14ac:dyDescent="0.25">
      <c r="A195" s="937"/>
      <c r="B195" s="933" t="s">
        <v>3102</v>
      </c>
      <c r="C195" s="933" t="s">
        <v>1171</v>
      </c>
      <c r="D195" s="925" t="s">
        <v>4480</v>
      </c>
      <c r="E195" s="925" t="s">
        <v>4481</v>
      </c>
      <c r="F195" s="939"/>
      <c r="G195" s="938" t="s">
        <v>4337</v>
      </c>
      <c r="H195" s="890">
        <f t="shared" si="6"/>
        <v>0</v>
      </c>
      <c r="I195" s="936"/>
      <c r="J195" s="936"/>
      <c r="K195" s="891">
        <f t="shared" si="7"/>
        <v>0</v>
      </c>
      <c r="L195" s="894"/>
      <c r="M195" s="894"/>
      <c r="N195" s="884"/>
      <c r="O195" s="894"/>
      <c r="P195" s="894"/>
      <c r="Q195" s="884"/>
      <c r="R195" s="894"/>
      <c r="S195" s="894"/>
      <c r="T195" s="884"/>
    </row>
    <row r="196" spans="1:20" x14ac:dyDescent="0.25">
      <c r="A196" s="937"/>
      <c r="B196" s="933" t="s">
        <v>3102</v>
      </c>
      <c r="C196" s="933" t="s">
        <v>1171</v>
      </c>
      <c r="D196" s="925" t="s">
        <v>4472</v>
      </c>
      <c r="E196" s="925" t="s">
        <v>4481</v>
      </c>
      <c r="F196" s="939"/>
      <c r="G196" s="938" t="s">
        <v>4337</v>
      </c>
      <c r="H196" s="890">
        <f t="shared" si="6"/>
        <v>0</v>
      </c>
      <c r="I196" s="936"/>
      <c r="J196" s="936"/>
      <c r="K196" s="891">
        <f t="shared" si="7"/>
        <v>0</v>
      </c>
      <c r="L196" s="894"/>
      <c r="M196" s="894"/>
      <c r="N196" s="884"/>
      <c r="O196" s="894"/>
      <c r="P196" s="894"/>
      <c r="Q196" s="884"/>
      <c r="R196" s="894"/>
      <c r="S196" s="894"/>
      <c r="T196" s="884"/>
    </row>
    <row r="197" spans="1:20" x14ac:dyDescent="0.25">
      <c r="A197" s="937"/>
      <c r="B197" s="933" t="s">
        <v>3102</v>
      </c>
      <c r="C197" s="933" t="s">
        <v>1171</v>
      </c>
      <c r="D197" s="925" t="s">
        <v>4472</v>
      </c>
      <c r="E197" s="925" t="s">
        <v>4481</v>
      </c>
      <c r="F197" s="926"/>
      <c r="G197" s="938" t="s">
        <v>1372</v>
      </c>
      <c r="H197" s="890">
        <f t="shared" si="6"/>
        <v>0</v>
      </c>
      <c r="I197" s="936"/>
      <c r="J197" s="936"/>
      <c r="K197" s="891">
        <f t="shared" si="7"/>
        <v>0</v>
      </c>
      <c r="L197" s="894"/>
      <c r="M197" s="894"/>
      <c r="N197" s="884"/>
      <c r="O197" s="894"/>
      <c r="P197" s="894"/>
      <c r="Q197" s="884"/>
      <c r="R197" s="894"/>
      <c r="S197" s="894"/>
      <c r="T197" s="884"/>
    </row>
    <row r="198" spans="1:20" x14ac:dyDescent="0.25">
      <c r="A198" s="937"/>
      <c r="B198" s="933" t="s">
        <v>3102</v>
      </c>
      <c r="C198" s="933" t="s">
        <v>1171</v>
      </c>
      <c r="D198" s="925" t="s">
        <v>4482</v>
      </c>
      <c r="E198" s="925" t="s">
        <v>4481</v>
      </c>
      <c r="F198" s="939"/>
      <c r="G198" s="938" t="s">
        <v>4337</v>
      </c>
      <c r="H198" s="890">
        <f t="shared" si="6"/>
        <v>0</v>
      </c>
      <c r="I198" s="936"/>
      <c r="J198" s="936"/>
      <c r="K198" s="891">
        <f t="shared" si="7"/>
        <v>0</v>
      </c>
      <c r="L198" s="894"/>
      <c r="M198" s="894"/>
      <c r="N198" s="884"/>
      <c r="O198" s="894"/>
      <c r="P198" s="894"/>
      <c r="Q198" s="884"/>
      <c r="R198" s="894"/>
      <c r="S198" s="894"/>
      <c r="T198" s="884"/>
    </row>
    <row r="199" spans="1:20" x14ac:dyDescent="0.25">
      <c r="A199" s="937"/>
      <c r="B199" s="933" t="s">
        <v>3102</v>
      </c>
      <c r="C199" s="933" t="s">
        <v>1171</v>
      </c>
      <c r="D199" s="925" t="s">
        <v>4480</v>
      </c>
      <c r="E199" s="925" t="s">
        <v>4483</v>
      </c>
      <c r="F199" s="926"/>
      <c r="G199" s="935" t="s">
        <v>1387</v>
      </c>
      <c r="H199" s="890">
        <f t="shared" ref="H199:H262" si="8">K199+N199+Q199+T199</f>
        <v>0</v>
      </c>
      <c r="I199" s="936"/>
      <c r="J199" s="936"/>
      <c r="K199" s="891">
        <f t="shared" si="7"/>
        <v>0</v>
      </c>
      <c r="L199" s="894"/>
      <c r="M199" s="894"/>
      <c r="N199" s="884"/>
      <c r="O199" s="894"/>
      <c r="P199" s="894"/>
      <c r="Q199" s="884"/>
      <c r="R199" s="894"/>
      <c r="S199" s="894"/>
      <c r="T199" s="884"/>
    </row>
    <row r="200" spans="1:20" x14ac:dyDescent="0.25">
      <c r="A200" s="937"/>
      <c r="B200" s="933" t="s">
        <v>3102</v>
      </c>
      <c r="C200" s="933" t="s">
        <v>1171</v>
      </c>
      <c r="D200" s="925" t="s">
        <v>4480</v>
      </c>
      <c r="E200" s="925" t="s">
        <v>4483</v>
      </c>
      <c r="F200" s="940"/>
      <c r="G200" s="938" t="s">
        <v>1377</v>
      </c>
      <c r="H200" s="890">
        <f t="shared" si="8"/>
        <v>0</v>
      </c>
      <c r="I200" s="936"/>
      <c r="J200" s="936"/>
      <c r="K200" s="891">
        <f t="shared" ref="K200:K263" si="9">I200*J200</f>
        <v>0</v>
      </c>
      <c r="L200" s="894"/>
      <c r="M200" s="894"/>
      <c r="N200" s="884"/>
      <c r="O200" s="894"/>
      <c r="P200" s="894"/>
      <c r="Q200" s="884"/>
      <c r="R200" s="894"/>
      <c r="S200" s="894"/>
      <c r="T200" s="884"/>
    </row>
    <row r="201" spans="1:20" x14ac:dyDescent="0.25">
      <c r="A201" s="937"/>
      <c r="B201" s="933" t="s">
        <v>3102</v>
      </c>
      <c r="C201" s="933" t="s">
        <v>1171</v>
      </c>
      <c r="D201" s="925" t="s">
        <v>4472</v>
      </c>
      <c r="E201" s="925" t="s">
        <v>4483</v>
      </c>
      <c r="F201" s="926"/>
      <c r="G201" s="935" t="s">
        <v>1387</v>
      </c>
      <c r="H201" s="890">
        <f t="shared" si="8"/>
        <v>0</v>
      </c>
      <c r="I201" s="936"/>
      <c r="J201" s="936"/>
      <c r="K201" s="891">
        <f t="shared" si="9"/>
        <v>0</v>
      </c>
      <c r="L201" s="894"/>
      <c r="M201" s="894"/>
      <c r="N201" s="884"/>
      <c r="O201" s="894"/>
      <c r="P201" s="894"/>
      <c r="Q201" s="884"/>
      <c r="R201" s="894"/>
      <c r="S201" s="894"/>
      <c r="T201" s="884"/>
    </row>
    <row r="202" spans="1:20" x14ac:dyDescent="0.25">
      <c r="A202" s="937"/>
      <c r="B202" s="933" t="s">
        <v>3102</v>
      </c>
      <c r="C202" s="933" t="s">
        <v>1171</v>
      </c>
      <c r="D202" s="925" t="s">
        <v>4472</v>
      </c>
      <c r="E202" s="925" t="s">
        <v>4483</v>
      </c>
      <c r="F202" s="940"/>
      <c r="G202" s="938" t="s">
        <v>1377</v>
      </c>
      <c r="H202" s="890">
        <f t="shared" si="8"/>
        <v>0</v>
      </c>
      <c r="I202" s="936"/>
      <c r="J202" s="936"/>
      <c r="K202" s="891">
        <f t="shared" si="9"/>
        <v>0</v>
      </c>
      <c r="L202" s="894"/>
      <c r="M202" s="894"/>
      <c r="N202" s="884"/>
      <c r="O202" s="894"/>
      <c r="P202" s="894"/>
      <c r="Q202" s="884"/>
      <c r="R202" s="894"/>
      <c r="S202" s="894"/>
      <c r="T202" s="884"/>
    </row>
    <row r="203" spans="1:20" x14ac:dyDescent="0.25">
      <c r="A203" s="937"/>
      <c r="B203" s="933" t="s">
        <v>3102</v>
      </c>
      <c r="C203" s="933" t="s">
        <v>1171</v>
      </c>
      <c r="D203" s="925" t="s">
        <v>4482</v>
      </c>
      <c r="E203" s="925" t="s">
        <v>4483</v>
      </c>
      <c r="F203" s="926"/>
      <c r="G203" s="935" t="s">
        <v>1387</v>
      </c>
      <c r="H203" s="890">
        <f t="shared" si="8"/>
        <v>0</v>
      </c>
      <c r="I203" s="936"/>
      <c r="J203" s="936"/>
      <c r="K203" s="891">
        <f t="shared" si="9"/>
        <v>0</v>
      </c>
      <c r="L203" s="894"/>
      <c r="M203" s="894"/>
      <c r="N203" s="884"/>
      <c r="O203" s="894"/>
      <c r="P203" s="894"/>
      <c r="Q203" s="884"/>
      <c r="R203" s="894"/>
      <c r="S203" s="894"/>
      <c r="T203" s="884"/>
    </row>
    <row r="204" spans="1:20" x14ac:dyDescent="0.25">
      <c r="A204" s="937"/>
      <c r="B204" s="933" t="s">
        <v>3102</v>
      </c>
      <c r="C204" s="933" t="s">
        <v>1171</v>
      </c>
      <c r="D204" s="925" t="s">
        <v>4482</v>
      </c>
      <c r="E204" s="925" t="s">
        <v>4483</v>
      </c>
      <c r="F204" s="940"/>
      <c r="G204" s="938" t="s">
        <v>1377</v>
      </c>
      <c r="H204" s="890">
        <f t="shared" si="8"/>
        <v>0</v>
      </c>
      <c r="I204" s="936"/>
      <c r="J204" s="936"/>
      <c r="K204" s="891">
        <f t="shared" si="9"/>
        <v>0</v>
      </c>
      <c r="L204" s="894"/>
      <c r="M204" s="894"/>
      <c r="N204" s="884"/>
      <c r="O204" s="894"/>
      <c r="P204" s="894"/>
      <c r="Q204" s="884"/>
      <c r="R204" s="894"/>
      <c r="S204" s="894"/>
      <c r="T204" s="884"/>
    </row>
    <row r="205" spans="1:20" x14ac:dyDescent="0.25">
      <c r="A205" s="937"/>
      <c r="B205" s="933" t="s">
        <v>3102</v>
      </c>
      <c r="C205" s="933" t="s">
        <v>1171</v>
      </c>
      <c r="D205" s="925" t="s">
        <v>4484</v>
      </c>
      <c r="E205" s="925" t="s">
        <v>4485</v>
      </c>
      <c r="F205" s="926"/>
      <c r="G205" s="935" t="s">
        <v>1387</v>
      </c>
      <c r="H205" s="890">
        <f t="shared" si="8"/>
        <v>1914870</v>
      </c>
      <c r="I205" s="936">
        <v>4402</v>
      </c>
      <c r="J205" s="936">
        <v>435</v>
      </c>
      <c r="K205" s="891">
        <f>I205*J205</f>
        <v>1914870</v>
      </c>
      <c r="L205" s="894"/>
      <c r="M205" s="894"/>
      <c r="N205" s="884"/>
      <c r="O205" s="894"/>
      <c r="P205" s="894"/>
      <c r="Q205" s="884"/>
      <c r="R205" s="894"/>
      <c r="S205" s="894"/>
      <c r="T205" s="884"/>
    </row>
    <row r="206" spans="1:20" x14ac:dyDescent="0.25">
      <c r="A206" s="937"/>
      <c r="B206" s="933" t="s">
        <v>3102</v>
      </c>
      <c r="C206" s="933" t="s">
        <v>1171</v>
      </c>
      <c r="D206" s="945" t="s">
        <v>4408</v>
      </c>
      <c r="E206" s="925" t="s">
        <v>4486</v>
      </c>
      <c r="F206" s="939"/>
      <c r="G206" s="938" t="s">
        <v>4337</v>
      </c>
      <c r="H206" s="890">
        <f t="shared" si="8"/>
        <v>0</v>
      </c>
      <c r="I206" s="936"/>
      <c r="J206" s="936"/>
      <c r="K206" s="891">
        <f t="shared" si="9"/>
        <v>0</v>
      </c>
      <c r="L206" s="894"/>
      <c r="M206" s="894"/>
      <c r="N206" s="884"/>
      <c r="O206" s="894"/>
      <c r="P206" s="894"/>
      <c r="Q206" s="884"/>
      <c r="R206" s="894"/>
      <c r="S206" s="894"/>
      <c r="T206" s="884"/>
    </row>
    <row r="207" spans="1:20" x14ac:dyDescent="0.25">
      <c r="A207" s="937"/>
      <c r="B207" s="933" t="s">
        <v>3102</v>
      </c>
      <c r="C207" s="933" t="s">
        <v>1171</v>
      </c>
      <c r="D207" s="945" t="s">
        <v>4487</v>
      </c>
      <c r="E207" s="925" t="s">
        <v>4486</v>
      </c>
      <c r="F207" s="939"/>
      <c r="G207" s="938" t="s">
        <v>4337</v>
      </c>
      <c r="H207" s="890">
        <f t="shared" si="8"/>
        <v>0</v>
      </c>
      <c r="I207" s="936"/>
      <c r="J207" s="936"/>
      <c r="K207" s="891">
        <f t="shared" si="9"/>
        <v>0</v>
      </c>
      <c r="L207" s="894"/>
      <c r="M207" s="894"/>
      <c r="N207" s="884"/>
      <c r="O207" s="894"/>
      <c r="P207" s="894"/>
      <c r="Q207" s="884"/>
      <c r="R207" s="894"/>
      <c r="S207" s="894"/>
      <c r="T207" s="884"/>
    </row>
    <row r="208" spans="1:20" x14ac:dyDescent="0.25">
      <c r="A208" s="937"/>
      <c r="B208" s="933" t="s">
        <v>3102</v>
      </c>
      <c r="C208" s="933" t="s">
        <v>1171</v>
      </c>
      <c r="D208" s="945" t="s">
        <v>4488</v>
      </c>
      <c r="E208" s="925" t="s">
        <v>4486</v>
      </c>
      <c r="F208" s="939"/>
      <c r="G208" s="938" t="s">
        <v>4337</v>
      </c>
      <c r="H208" s="890">
        <f t="shared" si="8"/>
        <v>0</v>
      </c>
      <c r="I208" s="936"/>
      <c r="J208" s="936"/>
      <c r="K208" s="891">
        <f t="shared" si="9"/>
        <v>0</v>
      </c>
      <c r="L208" s="894"/>
      <c r="M208" s="894"/>
      <c r="N208" s="884"/>
      <c r="O208" s="894"/>
      <c r="P208" s="894"/>
      <c r="Q208" s="884"/>
      <c r="R208" s="894"/>
      <c r="S208" s="894"/>
      <c r="T208" s="884"/>
    </row>
    <row r="209" spans="1:20" x14ac:dyDescent="0.25">
      <c r="A209" s="937"/>
      <c r="B209" s="933" t="s">
        <v>3102</v>
      </c>
      <c r="C209" s="933" t="s">
        <v>1171</v>
      </c>
      <c r="D209" s="945" t="s">
        <v>4489</v>
      </c>
      <c r="E209" s="925" t="s">
        <v>4486</v>
      </c>
      <c r="F209" s="939"/>
      <c r="G209" s="938" t="s">
        <v>4337</v>
      </c>
      <c r="H209" s="890">
        <f t="shared" si="8"/>
        <v>0</v>
      </c>
      <c r="I209" s="936"/>
      <c r="J209" s="936"/>
      <c r="K209" s="891">
        <f t="shared" si="9"/>
        <v>0</v>
      </c>
      <c r="L209" s="894"/>
      <c r="M209" s="894"/>
      <c r="N209" s="884"/>
      <c r="O209" s="894"/>
      <c r="P209" s="894"/>
      <c r="Q209" s="884"/>
      <c r="R209" s="894"/>
      <c r="S209" s="894"/>
      <c r="T209" s="884"/>
    </row>
    <row r="210" spans="1:20" x14ac:dyDescent="0.25">
      <c r="A210" s="937"/>
      <c r="B210" s="933" t="s">
        <v>3102</v>
      </c>
      <c r="C210" s="933" t="s">
        <v>1171</v>
      </c>
      <c r="D210" s="925" t="s">
        <v>4490</v>
      </c>
      <c r="E210" s="925" t="s">
        <v>4491</v>
      </c>
      <c r="F210" s="939"/>
      <c r="G210" s="938" t="s">
        <v>4337</v>
      </c>
      <c r="H210" s="890">
        <f t="shared" si="8"/>
        <v>0</v>
      </c>
      <c r="I210" s="936"/>
      <c r="J210" s="936"/>
      <c r="K210" s="891">
        <f t="shared" si="9"/>
        <v>0</v>
      </c>
      <c r="L210" s="894"/>
      <c r="M210" s="894"/>
      <c r="N210" s="884"/>
      <c r="O210" s="894"/>
      <c r="P210" s="894"/>
      <c r="Q210" s="884"/>
      <c r="R210" s="894"/>
      <c r="S210" s="894"/>
      <c r="T210" s="884"/>
    </row>
    <row r="211" spans="1:20" x14ac:dyDescent="0.25">
      <c r="A211" s="937"/>
      <c r="B211" s="933" t="s">
        <v>3102</v>
      </c>
      <c r="C211" s="933" t="s">
        <v>1171</v>
      </c>
      <c r="D211" s="925" t="s">
        <v>4490</v>
      </c>
      <c r="E211" s="925" t="s">
        <v>4491</v>
      </c>
      <c r="F211" s="940"/>
      <c r="G211" s="938" t="s">
        <v>1377</v>
      </c>
      <c r="H211" s="890">
        <f t="shared" si="8"/>
        <v>0</v>
      </c>
      <c r="I211" s="936"/>
      <c r="J211" s="936"/>
      <c r="K211" s="891">
        <f t="shared" si="9"/>
        <v>0</v>
      </c>
      <c r="L211" s="894"/>
      <c r="M211" s="894"/>
      <c r="N211" s="884"/>
      <c r="O211" s="894"/>
      <c r="P211" s="894"/>
      <c r="Q211" s="884"/>
      <c r="R211" s="894"/>
      <c r="S211" s="894"/>
      <c r="T211" s="884"/>
    </row>
    <row r="212" spans="1:20" x14ac:dyDescent="0.25">
      <c r="A212" s="937"/>
      <c r="B212" s="941" t="s">
        <v>3102</v>
      </c>
      <c r="C212" s="910" t="s">
        <v>1167</v>
      </c>
      <c r="D212" s="942" t="s">
        <v>4492</v>
      </c>
      <c r="E212" s="943" t="s">
        <v>4493</v>
      </c>
      <c r="F212" s="944"/>
      <c r="G212" s="938" t="s">
        <v>4474</v>
      </c>
      <c r="H212" s="890">
        <f t="shared" si="8"/>
        <v>0</v>
      </c>
      <c r="I212" s="936"/>
      <c r="J212" s="936"/>
      <c r="K212" s="891">
        <f t="shared" si="9"/>
        <v>0</v>
      </c>
      <c r="L212" s="894"/>
      <c r="M212" s="894"/>
      <c r="N212" s="884"/>
      <c r="O212" s="894"/>
      <c r="P212" s="894"/>
      <c r="Q212" s="884"/>
      <c r="R212" s="894"/>
      <c r="S212" s="894"/>
      <c r="T212" s="884"/>
    </row>
    <row r="213" spans="1:20" x14ac:dyDescent="0.25">
      <c r="A213" s="937"/>
      <c r="B213" s="933" t="s">
        <v>3102</v>
      </c>
      <c r="C213" s="933" t="s">
        <v>4494</v>
      </c>
      <c r="D213" s="934" t="s">
        <v>4495</v>
      </c>
      <c r="E213" s="934" t="s">
        <v>4496</v>
      </c>
      <c r="F213" s="926"/>
      <c r="G213" s="935" t="s">
        <v>1387</v>
      </c>
      <c r="H213" s="890">
        <f t="shared" si="8"/>
        <v>0</v>
      </c>
      <c r="I213" s="936"/>
      <c r="J213" s="936"/>
      <c r="K213" s="891">
        <f t="shared" si="9"/>
        <v>0</v>
      </c>
      <c r="L213" s="894"/>
      <c r="M213" s="894"/>
      <c r="N213" s="884"/>
      <c r="O213" s="894"/>
      <c r="P213" s="894"/>
      <c r="Q213" s="884"/>
      <c r="R213" s="894"/>
      <c r="S213" s="894"/>
      <c r="T213" s="884"/>
    </row>
    <row r="214" spans="1:20" x14ac:dyDescent="0.25">
      <c r="A214" s="937"/>
      <c r="B214" s="933" t="s">
        <v>3102</v>
      </c>
      <c r="C214" s="933" t="s">
        <v>4494</v>
      </c>
      <c r="D214" s="934" t="s">
        <v>4497</v>
      </c>
      <c r="E214" s="934" t="s">
        <v>4498</v>
      </c>
      <c r="F214" s="926"/>
      <c r="G214" s="935" t="s">
        <v>1387</v>
      </c>
      <c r="H214" s="890">
        <f t="shared" si="8"/>
        <v>0</v>
      </c>
      <c r="I214" s="936"/>
      <c r="J214" s="936"/>
      <c r="K214" s="891">
        <f t="shared" si="9"/>
        <v>0</v>
      </c>
      <c r="L214" s="894"/>
      <c r="M214" s="894"/>
      <c r="N214" s="884"/>
      <c r="O214" s="894"/>
      <c r="P214" s="894"/>
      <c r="Q214" s="884"/>
      <c r="R214" s="894"/>
      <c r="S214" s="894"/>
      <c r="T214" s="884"/>
    </row>
    <row r="215" spans="1:20" x14ac:dyDescent="0.25">
      <c r="A215" s="937"/>
      <c r="B215" s="933" t="s">
        <v>3102</v>
      </c>
      <c r="C215" s="933" t="s">
        <v>4494</v>
      </c>
      <c r="D215" s="934" t="s">
        <v>4497</v>
      </c>
      <c r="E215" s="934" t="s">
        <v>4498</v>
      </c>
      <c r="F215" s="926"/>
      <c r="G215" s="938" t="s">
        <v>1372</v>
      </c>
      <c r="H215" s="890">
        <f t="shared" si="8"/>
        <v>0</v>
      </c>
      <c r="I215" s="936"/>
      <c r="J215" s="936"/>
      <c r="K215" s="891">
        <f t="shared" si="9"/>
        <v>0</v>
      </c>
      <c r="L215" s="894"/>
      <c r="M215" s="894"/>
      <c r="N215" s="884"/>
      <c r="O215" s="894"/>
      <c r="P215" s="894"/>
      <c r="Q215" s="884"/>
      <c r="R215" s="894"/>
      <c r="S215" s="894"/>
      <c r="T215" s="884"/>
    </row>
    <row r="216" spans="1:20" x14ac:dyDescent="0.25">
      <c r="A216" s="937"/>
      <c r="B216" s="933" t="s">
        <v>3102</v>
      </c>
      <c r="C216" s="933" t="s">
        <v>4494</v>
      </c>
      <c r="D216" s="934" t="s">
        <v>4499</v>
      </c>
      <c r="E216" s="934" t="s">
        <v>4498</v>
      </c>
      <c r="F216" s="926"/>
      <c r="G216" s="935" t="s">
        <v>1387</v>
      </c>
      <c r="H216" s="890">
        <f t="shared" si="8"/>
        <v>0</v>
      </c>
      <c r="I216" s="936"/>
      <c r="J216" s="936"/>
      <c r="K216" s="891">
        <f t="shared" si="9"/>
        <v>0</v>
      </c>
      <c r="L216" s="894"/>
      <c r="M216" s="894"/>
      <c r="N216" s="884"/>
      <c r="O216" s="894"/>
      <c r="P216" s="894"/>
      <c r="Q216" s="884"/>
      <c r="R216" s="894"/>
      <c r="S216" s="894"/>
      <c r="T216" s="884"/>
    </row>
    <row r="217" spans="1:20" x14ac:dyDescent="0.25">
      <c r="A217" s="937"/>
      <c r="B217" s="933" t="s">
        <v>3102</v>
      </c>
      <c r="C217" s="933" t="s">
        <v>4494</v>
      </c>
      <c r="D217" s="934" t="s">
        <v>4499</v>
      </c>
      <c r="E217" s="934" t="s">
        <v>4498</v>
      </c>
      <c r="F217" s="926"/>
      <c r="G217" s="938" t="s">
        <v>1372</v>
      </c>
      <c r="H217" s="890">
        <f t="shared" si="8"/>
        <v>0</v>
      </c>
      <c r="I217" s="936"/>
      <c r="J217" s="936"/>
      <c r="K217" s="891">
        <f t="shared" si="9"/>
        <v>0</v>
      </c>
      <c r="L217" s="894"/>
      <c r="M217" s="894"/>
      <c r="N217" s="884"/>
      <c r="O217" s="894"/>
      <c r="P217" s="894"/>
      <c r="Q217" s="884"/>
      <c r="R217" s="894"/>
      <c r="S217" s="894"/>
      <c r="T217" s="884"/>
    </row>
    <row r="218" spans="1:20" x14ac:dyDescent="0.25">
      <c r="A218" s="937"/>
      <c r="B218" s="933" t="s">
        <v>3102</v>
      </c>
      <c r="C218" s="933" t="s">
        <v>4409</v>
      </c>
      <c r="D218" s="934" t="s">
        <v>4500</v>
      </c>
      <c r="E218" s="934" t="s">
        <v>4501</v>
      </c>
      <c r="F218" s="926"/>
      <c r="G218" s="935" t="s">
        <v>1387</v>
      </c>
      <c r="H218" s="890">
        <f t="shared" si="8"/>
        <v>0</v>
      </c>
      <c r="I218" s="936"/>
      <c r="J218" s="936"/>
      <c r="K218" s="891">
        <f t="shared" si="9"/>
        <v>0</v>
      </c>
      <c r="L218" s="894"/>
      <c r="M218" s="894"/>
      <c r="N218" s="884"/>
      <c r="O218" s="894"/>
      <c r="P218" s="894"/>
      <c r="Q218" s="884"/>
      <c r="R218" s="894"/>
      <c r="S218" s="894"/>
      <c r="T218" s="884"/>
    </row>
    <row r="219" spans="1:20" x14ac:dyDescent="0.25">
      <c r="A219" s="937"/>
      <c r="B219" s="933" t="s">
        <v>3102</v>
      </c>
      <c r="C219" s="933" t="s">
        <v>4402</v>
      </c>
      <c r="D219" s="934" t="s">
        <v>4500</v>
      </c>
      <c r="E219" s="934" t="s">
        <v>4501</v>
      </c>
      <c r="F219" s="926">
        <v>1021</v>
      </c>
      <c r="G219" s="938" t="s">
        <v>1372</v>
      </c>
      <c r="H219" s="890">
        <f t="shared" si="8"/>
        <v>130500</v>
      </c>
      <c r="I219" s="936">
        <v>300</v>
      </c>
      <c r="J219" s="936">
        <v>435</v>
      </c>
      <c r="K219" s="891">
        <f>I219*J219</f>
        <v>130500</v>
      </c>
      <c r="L219" s="894"/>
      <c r="M219" s="894"/>
      <c r="N219" s="884"/>
      <c r="O219" s="894"/>
      <c r="P219" s="894"/>
      <c r="Q219" s="884"/>
      <c r="R219" s="894"/>
      <c r="S219" s="894"/>
      <c r="T219" s="884"/>
    </row>
    <row r="220" spans="1:20" x14ac:dyDescent="0.25">
      <c r="A220" s="937"/>
      <c r="B220" s="933" t="s">
        <v>3102</v>
      </c>
      <c r="C220" s="933" t="s">
        <v>4409</v>
      </c>
      <c r="D220" s="934" t="s">
        <v>4502</v>
      </c>
      <c r="E220" s="934" t="s">
        <v>4501</v>
      </c>
      <c r="F220" s="926"/>
      <c r="G220" s="935" t="s">
        <v>1387</v>
      </c>
      <c r="H220" s="890">
        <f t="shared" si="8"/>
        <v>0</v>
      </c>
      <c r="I220" s="936"/>
      <c r="J220" s="936"/>
      <c r="K220" s="891">
        <f t="shared" si="9"/>
        <v>0</v>
      </c>
      <c r="L220" s="894"/>
      <c r="M220" s="894"/>
      <c r="N220" s="884"/>
      <c r="O220" s="894"/>
      <c r="P220" s="894"/>
      <c r="Q220" s="884"/>
      <c r="R220" s="894"/>
      <c r="S220" s="894"/>
      <c r="T220" s="884"/>
    </row>
    <row r="221" spans="1:20" x14ac:dyDescent="0.25">
      <c r="A221" s="937"/>
      <c r="B221" s="941" t="s">
        <v>3102</v>
      </c>
      <c r="C221" s="910" t="s">
        <v>1174</v>
      </c>
      <c r="D221" s="942" t="s">
        <v>4492</v>
      </c>
      <c r="E221" s="943" t="s">
        <v>4503</v>
      </c>
      <c r="F221" s="944"/>
      <c r="G221" s="938" t="s">
        <v>4474</v>
      </c>
      <c r="H221" s="890">
        <f t="shared" si="8"/>
        <v>0</v>
      </c>
      <c r="I221" s="936"/>
      <c r="J221" s="936"/>
      <c r="K221" s="891">
        <f t="shared" si="9"/>
        <v>0</v>
      </c>
      <c r="L221" s="894"/>
      <c r="M221" s="894"/>
      <c r="N221" s="884"/>
      <c r="O221" s="894"/>
      <c r="P221" s="894"/>
      <c r="Q221" s="884"/>
      <c r="R221" s="894"/>
      <c r="S221" s="894"/>
      <c r="T221" s="884"/>
    </row>
    <row r="222" spans="1:20" x14ac:dyDescent="0.25">
      <c r="A222" s="937"/>
      <c r="B222" s="933" t="s">
        <v>3102</v>
      </c>
      <c r="C222" s="933" t="s">
        <v>1174</v>
      </c>
      <c r="D222" s="934" t="s">
        <v>4504</v>
      </c>
      <c r="E222" s="934" t="s">
        <v>4505</v>
      </c>
      <c r="F222" s="926"/>
      <c r="G222" s="935" t="s">
        <v>1387</v>
      </c>
      <c r="H222" s="890">
        <f t="shared" si="8"/>
        <v>0</v>
      </c>
      <c r="I222" s="936"/>
      <c r="J222" s="936"/>
      <c r="K222" s="891">
        <f t="shared" si="9"/>
        <v>0</v>
      </c>
      <c r="L222" s="894"/>
      <c r="M222" s="894"/>
      <c r="N222" s="884"/>
      <c r="O222" s="894"/>
      <c r="P222" s="894"/>
      <c r="Q222" s="884"/>
      <c r="R222" s="894"/>
      <c r="S222" s="894"/>
      <c r="T222" s="884"/>
    </row>
    <row r="223" spans="1:20" x14ac:dyDescent="0.25">
      <c r="A223" s="937"/>
      <c r="B223" s="933" t="s">
        <v>3102</v>
      </c>
      <c r="C223" s="933" t="s">
        <v>1174</v>
      </c>
      <c r="D223" s="934" t="s">
        <v>4506</v>
      </c>
      <c r="E223" s="934" t="s">
        <v>4507</v>
      </c>
      <c r="F223" s="926"/>
      <c r="G223" s="935" t="s">
        <v>1387</v>
      </c>
      <c r="H223" s="890">
        <f t="shared" si="8"/>
        <v>0</v>
      </c>
      <c r="I223" s="936"/>
      <c r="J223" s="936"/>
      <c r="K223" s="891">
        <f t="shared" si="9"/>
        <v>0</v>
      </c>
      <c r="L223" s="894"/>
      <c r="M223" s="894"/>
      <c r="N223" s="884"/>
      <c r="O223" s="894"/>
      <c r="P223" s="894"/>
      <c r="Q223" s="884"/>
      <c r="R223" s="894"/>
      <c r="S223" s="894"/>
      <c r="T223" s="884"/>
    </row>
    <row r="224" spans="1:20" x14ac:dyDescent="0.25">
      <c r="A224" s="937"/>
      <c r="B224" s="933" t="s">
        <v>3102</v>
      </c>
      <c r="C224" s="933" t="s">
        <v>1174</v>
      </c>
      <c r="D224" s="934" t="s">
        <v>4508</v>
      </c>
      <c r="E224" s="934" t="s">
        <v>4507</v>
      </c>
      <c r="F224" s="926"/>
      <c r="G224" s="935" t="s">
        <v>1387</v>
      </c>
      <c r="H224" s="890">
        <f t="shared" si="8"/>
        <v>0</v>
      </c>
      <c r="I224" s="936"/>
      <c r="J224" s="936"/>
      <c r="K224" s="891">
        <f t="shared" si="9"/>
        <v>0</v>
      </c>
      <c r="L224" s="894"/>
      <c r="M224" s="894"/>
      <c r="N224" s="884"/>
      <c r="O224" s="894"/>
      <c r="P224" s="894"/>
      <c r="Q224" s="884"/>
      <c r="R224" s="894"/>
      <c r="S224" s="894"/>
      <c r="T224" s="884"/>
    </row>
    <row r="225" spans="1:20" x14ac:dyDescent="0.25">
      <c r="A225" s="937"/>
      <c r="B225" s="933" t="s">
        <v>3102</v>
      </c>
      <c r="C225" s="933" t="s">
        <v>1174</v>
      </c>
      <c r="D225" s="934" t="s">
        <v>4509</v>
      </c>
      <c r="E225" s="934" t="s">
        <v>4510</v>
      </c>
      <c r="F225" s="926"/>
      <c r="G225" s="935" t="s">
        <v>1387</v>
      </c>
      <c r="H225" s="890">
        <f t="shared" si="8"/>
        <v>0</v>
      </c>
      <c r="I225" s="936"/>
      <c r="J225" s="936"/>
      <c r="K225" s="891">
        <f t="shared" si="9"/>
        <v>0</v>
      </c>
      <c r="L225" s="894"/>
      <c r="M225" s="894"/>
      <c r="N225" s="884"/>
      <c r="O225" s="894"/>
      <c r="P225" s="894"/>
      <c r="Q225" s="884"/>
      <c r="R225" s="894"/>
      <c r="S225" s="894"/>
      <c r="T225" s="884"/>
    </row>
    <row r="226" spans="1:20" x14ac:dyDescent="0.25">
      <c r="A226" s="937"/>
      <c r="B226" s="933" t="s">
        <v>3102</v>
      </c>
      <c r="C226" s="933" t="s">
        <v>1174</v>
      </c>
      <c r="D226" s="934" t="s">
        <v>4434</v>
      </c>
      <c r="E226" s="934" t="s">
        <v>4511</v>
      </c>
      <c r="F226" s="926"/>
      <c r="G226" s="935" t="s">
        <v>1387</v>
      </c>
      <c r="H226" s="890">
        <f t="shared" si="8"/>
        <v>0</v>
      </c>
      <c r="I226" s="936"/>
      <c r="J226" s="936"/>
      <c r="K226" s="891">
        <f t="shared" si="9"/>
        <v>0</v>
      </c>
      <c r="L226" s="894"/>
      <c r="M226" s="894"/>
      <c r="N226" s="884"/>
      <c r="O226" s="894"/>
      <c r="P226" s="894"/>
      <c r="Q226" s="884"/>
      <c r="R226" s="894"/>
      <c r="S226" s="894"/>
      <c r="T226" s="884"/>
    </row>
    <row r="227" spans="1:20" x14ac:dyDescent="0.25">
      <c r="A227" s="937"/>
      <c r="B227" s="933" t="s">
        <v>3102</v>
      </c>
      <c r="C227" s="933" t="s">
        <v>1174</v>
      </c>
      <c r="D227" s="934" t="s">
        <v>4512</v>
      </c>
      <c r="E227" s="934" t="s">
        <v>4513</v>
      </c>
      <c r="F227" s="926"/>
      <c r="G227" s="935" t="s">
        <v>1387</v>
      </c>
      <c r="H227" s="890">
        <f t="shared" si="8"/>
        <v>0</v>
      </c>
      <c r="I227" s="936"/>
      <c r="J227" s="936"/>
      <c r="K227" s="891">
        <f t="shared" si="9"/>
        <v>0</v>
      </c>
      <c r="L227" s="894"/>
      <c r="M227" s="894"/>
      <c r="N227" s="884"/>
      <c r="O227" s="894"/>
      <c r="P227" s="894"/>
      <c r="Q227" s="884"/>
      <c r="R227" s="894"/>
      <c r="S227" s="894"/>
      <c r="T227" s="884"/>
    </row>
    <row r="228" spans="1:20" ht="26.4" x14ac:dyDescent="0.25">
      <c r="A228" s="937"/>
      <c r="B228" s="933" t="s">
        <v>3102</v>
      </c>
      <c r="C228" s="933" t="s">
        <v>1174</v>
      </c>
      <c r="D228" s="934" t="s">
        <v>4514</v>
      </c>
      <c r="E228" s="934" t="s">
        <v>4515</v>
      </c>
      <c r="F228" s="939"/>
      <c r="G228" s="938" t="s">
        <v>4337</v>
      </c>
      <c r="H228" s="890">
        <f t="shared" si="8"/>
        <v>0</v>
      </c>
      <c r="I228" s="936"/>
      <c r="J228" s="936"/>
      <c r="K228" s="891">
        <f t="shared" si="9"/>
        <v>0</v>
      </c>
      <c r="L228" s="894"/>
      <c r="M228" s="894"/>
      <c r="N228" s="884"/>
      <c r="O228" s="894"/>
      <c r="P228" s="894"/>
      <c r="Q228" s="884"/>
      <c r="R228" s="894"/>
      <c r="S228" s="894"/>
      <c r="T228" s="884"/>
    </row>
    <row r="229" spans="1:20" ht="26.4" x14ac:dyDescent="0.25">
      <c r="A229" s="937"/>
      <c r="B229" s="933" t="s">
        <v>3102</v>
      </c>
      <c r="C229" s="933" t="s">
        <v>1174</v>
      </c>
      <c r="D229" s="934" t="s">
        <v>4514</v>
      </c>
      <c r="E229" s="934" t="s">
        <v>4515</v>
      </c>
      <c r="F229" s="926"/>
      <c r="G229" s="935" t="s">
        <v>1387</v>
      </c>
      <c r="H229" s="890">
        <f t="shared" si="8"/>
        <v>0</v>
      </c>
      <c r="I229" s="936"/>
      <c r="J229" s="936"/>
      <c r="K229" s="891">
        <f t="shared" si="9"/>
        <v>0</v>
      </c>
      <c r="L229" s="894"/>
      <c r="M229" s="894"/>
      <c r="N229" s="884"/>
      <c r="O229" s="894"/>
      <c r="P229" s="894"/>
      <c r="Q229" s="884"/>
      <c r="R229" s="894"/>
      <c r="S229" s="894"/>
      <c r="T229" s="884"/>
    </row>
    <row r="230" spans="1:20" ht="26.4" x14ac:dyDescent="0.25">
      <c r="A230" s="937"/>
      <c r="B230" s="933" t="s">
        <v>3102</v>
      </c>
      <c r="C230" s="933" t="s">
        <v>1174</v>
      </c>
      <c r="D230" s="934" t="s">
        <v>4516</v>
      </c>
      <c r="E230" s="934" t="s">
        <v>4515</v>
      </c>
      <c r="F230" s="939"/>
      <c r="G230" s="938" t="s">
        <v>4337</v>
      </c>
      <c r="H230" s="890">
        <f t="shared" si="8"/>
        <v>0</v>
      </c>
      <c r="I230" s="936"/>
      <c r="J230" s="936"/>
      <c r="K230" s="891">
        <f t="shared" si="9"/>
        <v>0</v>
      </c>
      <c r="L230" s="894"/>
      <c r="M230" s="894"/>
      <c r="N230" s="884"/>
      <c r="O230" s="894"/>
      <c r="P230" s="894"/>
      <c r="Q230" s="884"/>
      <c r="R230" s="894"/>
      <c r="S230" s="894"/>
      <c r="T230" s="884"/>
    </row>
    <row r="231" spans="1:20" ht="26.4" x14ac:dyDescent="0.25">
      <c r="A231" s="937"/>
      <c r="B231" s="933" t="s">
        <v>3102</v>
      </c>
      <c r="C231" s="933" t="s">
        <v>1174</v>
      </c>
      <c r="D231" s="934" t="s">
        <v>4516</v>
      </c>
      <c r="E231" s="934" t="s">
        <v>4515</v>
      </c>
      <c r="F231" s="926"/>
      <c r="G231" s="935" t="s">
        <v>1387</v>
      </c>
      <c r="H231" s="890">
        <f t="shared" si="8"/>
        <v>0</v>
      </c>
      <c r="I231" s="936"/>
      <c r="J231" s="936"/>
      <c r="K231" s="891">
        <f t="shared" si="9"/>
        <v>0</v>
      </c>
      <c r="L231" s="894"/>
      <c r="M231" s="894"/>
      <c r="N231" s="884"/>
      <c r="O231" s="894"/>
      <c r="P231" s="894"/>
      <c r="Q231" s="884"/>
      <c r="R231" s="894"/>
      <c r="S231" s="894"/>
      <c r="T231" s="884"/>
    </row>
    <row r="232" spans="1:20" ht="26.4" x14ac:dyDescent="0.25">
      <c r="A232" s="937"/>
      <c r="B232" s="933" t="s">
        <v>3102</v>
      </c>
      <c r="C232" s="933" t="s">
        <v>1174</v>
      </c>
      <c r="D232" s="934" t="s">
        <v>4517</v>
      </c>
      <c r="E232" s="934" t="s">
        <v>4515</v>
      </c>
      <c r="F232" s="939"/>
      <c r="G232" s="938" t="s">
        <v>4337</v>
      </c>
      <c r="H232" s="890">
        <f t="shared" si="8"/>
        <v>0</v>
      </c>
      <c r="I232" s="936"/>
      <c r="J232" s="936"/>
      <c r="K232" s="891">
        <f t="shared" si="9"/>
        <v>0</v>
      </c>
      <c r="L232" s="894"/>
      <c r="M232" s="894"/>
      <c r="N232" s="884"/>
      <c r="O232" s="894"/>
      <c r="P232" s="894"/>
      <c r="Q232" s="884"/>
      <c r="R232" s="894"/>
      <c r="S232" s="894"/>
      <c r="T232" s="884"/>
    </row>
    <row r="233" spans="1:20" ht="26.4" x14ac:dyDescent="0.25">
      <c r="A233" s="937"/>
      <c r="B233" s="933" t="s">
        <v>3102</v>
      </c>
      <c r="C233" s="933" t="s">
        <v>1174</v>
      </c>
      <c r="D233" s="934" t="s">
        <v>4517</v>
      </c>
      <c r="E233" s="934" t="s">
        <v>4515</v>
      </c>
      <c r="F233" s="926"/>
      <c r="G233" s="935" t="s">
        <v>1387</v>
      </c>
      <c r="H233" s="890">
        <f t="shared" si="8"/>
        <v>0</v>
      </c>
      <c r="I233" s="936"/>
      <c r="J233" s="936"/>
      <c r="K233" s="891">
        <f t="shared" si="9"/>
        <v>0</v>
      </c>
      <c r="L233" s="894"/>
      <c r="M233" s="894"/>
      <c r="N233" s="884"/>
      <c r="O233" s="894"/>
      <c r="P233" s="894"/>
      <c r="Q233" s="884"/>
      <c r="R233" s="894"/>
      <c r="S233" s="894"/>
      <c r="T233" s="884"/>
    </row>
    <row r="234" spans="1:20" ht="26.4" x14ac:dyDescent="0.25">
      <c r="A234" s="937"/>
      <c r="B234" s="933" t="s">
        <v>3102</v>
      </c>
      <c r="C234" s="933" t="s">
        <v>1174</v>
      </c>
      <c r="D234" s="934" t="s">
        <v>4414</v>
      </c>
      <c r="E234" s="934" t="s">
        <v>4515</v>
      </c>
      <c r="F234" s="939"/>
      <c r="G234" s="938" t="s">
        <v>4337</v>
      </c>
      <c r="H234" s="890">
        <f t="shared" si="8"/>
        <v>0</v>
      </c>
      <c r="I234" s="936"/>
      <c r="J234" s="936"/>
      <c r="K234" s="891">
        <f t="shared" si="9"/>
        <v>0</v>
      </c>
      <c r="L234" s="894"/>
      <c r="M234" s="894"/>
      <c r="N234" s="884"/>
      <c r="O234" s="894"/>
      <c r="P234" s="894"/>
      <c r="Q234" s="884"/>
      <c r="R234" s="894"/>
      <c r="S234" s="894"/>
      <c r="T234" s="884"/>
    </row>
    <row r="235" spans="1:20" ht="26.4" x14ac:dyDescent="0.25">
      <c r="A235" s="937"/>
      <c r="B235" s="933" t="s">
        <v>3102</v>
      </c>
      <c r="C235" s="933" t="s">
        <v>1174</v>
      </c>
      <c r="D235" s="934" t="s">
        <v>4414</v>
      </c>
      <c r="E235" s="934" t="s">
        <v>4515</v>
      </c>
      <c r="F235" s="926"/>
      <c r="G235" s="935" t="s">
        <v>1387</v>
      </c>
      <c r="H235" s="890">
        <f t="shared" si="8"/>
        <v>0</v>
      </c>
      <c r="I235" s="936"/>
      <c r="J235" s="936"/>
      <c r="K235" s="891">
        <f t="shared" si="9"/>
        <v>0</v>
      </c>
      <c r="L235" s="894"/>
      <c r="M235" s="894"/>
      <c r="N235" s="884"/>
      <c r="O235" s="894"/>
      <c r="P235" s="894"/>
      <c r="Q235" s="884"/>
      <c r="R235" s="894"/>
      <c r="S235" s="894"/>
      <c r="T235" s="884"/>
    </row>
    <row r="236" spans="1:20" ht="26.4" x14ac:dyDescent="0.25">
      <c r="A236" s="937"/>
      <c r="B236" s="933" t="s">
        <v>3102</v>
      </c>
      <c r="C236" s="933" t="s">
        <v>1174</v>
      </c>
      <c r="D236" s="934" t="s">
        <v>4518</v>
      </c>
      <c r="E236" s="934" t="s">
        <v>4515</v>
      </c>
      <c r="F236" s="939"/>
      <c r="G236" s="938" t="s">
        <v>4337</v>
      </c>
      <c r="H236" s="890">
        <f t="shared" si="8"/>
        <v>0</v>
      </c>
      <c r="I236" s="936"/>
      <c r="J236" s="936"/>
      <c r="K236" s="891">
        <f t="shared" si="9"/>
        <v>0</v>
      </c>
      <c r="L236" s="894"/>
      <c r="M236" s="894"/>
      <c r="N236" s="884"/>
      <c r="O236" s="894"/>
      <c r="P236" s="894"/>
      <c r="Q236" s="884"/>
      <c r="R236" s="894"/>
      <c r="S236" s="894"/>
      <c r="T236" s="884"/>
    </row>
    <row r="237" spans="1:20" ht="26.4" x14ac:dyDescent="0.25">
      <c r="A237" s="937"/>
      <c r="B237" s="933" t="s">
        <v>3102</v>
      </c>
      <c r="C237" s="933" t="s">
        <v>1174</v>
      </c>
      <c r="D237" s="934" t="s">
        <v>4518</v>
      </c>
      <c r="E237" s="934" t="s">
        <v>4515</v>
      </c>
      <c r="F237" s="926"/>
      <c r="G237" s="935" t="s">
        <v>1387</v>
      </c>
      <c r="H237" s="890">
        <f t="shared" si="8"/>
        <v>0</v>
      </c>
      <c r="I237" s="936"/>
      <c r="J237" s="936"/>
      <c r="K237" s="891">
        <f t="shared" si="9"/>
        <v>0</v>
      </c>
      <c r="L237" s="894"/>
      <c r="M237" s="894"/>
      <c r="N237" s="884"/>
      <c r="O237" s="894"/>
      <c r="P237" s="894"/>
      <c r="Q237" s="884"/>
      <c r="R237" s="894"/>
      <c r="S237" s="894"/>
      <c r="T237" s="884"/>
    </row>
    <row r="238" spans="1:20" ht="26.4" x14ac:dyDescent="0.25">
      <c r="A238" s="937"/>
      <c r="B238" s="933" t="s">
        <v>3102</v>
      </c>
      <c r="C238" s="933" t="s">
        <v>1174</v>
      </c>
      <c r="D238" s="934" t="s">
        <v>4519</v>
      </c>
      <c r="E238" s="934" t="s">
        <v>4515</v>
      </c>
      <c r="F238" s="939"/>
      <c r="G238" s="938" t="s">
        <v>4337</v>
      </c>
      <c r="H238" s="890">
        <f t="shared" si="8"/>
        <v>0</v>
      </c>
      <c r="I238" s="936"/>
      <c r="J238" s="936"/>
      <c r="K238" s="891">
        <f t="shared" si="9"/>
        <v>0</v>
      </c>
      <c r="L238" s="894"/>
      <c r="M238" s="894"/>
      <c r="N238" s="884"/>
      <c r="O238" s="894"/>
      <c r="P238" s="894"/>
      <c r="Q238" s="884"/>
      <c r="R238" s="894"/>
      <c r="S238" s="894"/>
      <c r="T238" s="884"/>
    </row>
    <row r="239" spans="1:20" ht="26.4" x14ac:dyDescent="0.25">
      <c r="A239" s="937"/>
      <c r="B239" s="933" t="s">
        <v>3102</v>
      </c>
      <c r="C239" s="933" t="s">
        <v>1174</v>
      </c>
      <c r="D239" s="934" t="s">
        <v>4519</v>
      </c>
      <c r="E239" s="934" t="s">
        <v>4515</v>
      </c>
      <c r="F239" s="926"/>
      <c r="G239" s="935" t="s">
        <v>1387</v>
      </c>
      <c r="H239" s="890">
        <f t="shared" si="8"/>
        <v>0</v>
      </c>
      <c r="I239" s="936"/>
      <c r="J239" s="936"/>
      <c r="K239" s="891">
        <f t="shared" si="9"/>
        <v>0</v>
      </c>
      <c r="L239" s="894"/>
      <c r="M239" s="894"/>
      <c r="N239" s="884"/>
      <c r="O239" s="894"/>
      <c r="P239" s="894"/>
      <c r="Q239" s="884"/>
      <c r="R239" s="894"/>
      <c r="S239" s="894"/>
      <c r="T239" s="884"/>
    </row>
    <row r="240" spans="1:20" ht="26.4" x14ac:dyDescent="0.25">
      <c r="A240" s="937"/>
      <c r="B240" s="933" t="s">
        <v>3102</v>
      </c>
      <c r="C240" s="933" t="s">
        <v>1174</v>
      </c>
      <c r="D240" s="934" t="s">
        <v>4520</v>
      </c>
      <c r="E240" s="934" t="s">
        <v>4515</v>
      </c>
      <c r="F240" s="939"/>
      <c r="G240" s="938" t="s">
        <v>4337</v>
      </c>
      <c r="H240" s="890">
        <f t="shared" si="8"/>
        <v>0</v>
      </c>
      <c r="I240" s="936"/>
      <c r="J240" s="936"/>
      <c r="K240" s="891">
        <f t="shared" si="9"/>
        <v>0</v>
      </c>
      <c r="L240" s="894"/>
      <c r="M240" s="894"/>
      <c r="N240" s="884"/>
      <c r="O240" s="894"/>
      <c r="P240" s="894"/>
      <c r="Q240" s="884"/>
      <c r="R240" s="894"/>
      <c r="S240" s="894"/>
      <c r="T240" s="884"/>
    </row>
    <row r="241" spans="1:20" ht="26.4" x14ac:dyDescent="0.25">
      <c r="A241" s="937"/>
      <c r="B241" s="933" t="s">
        <v>3102</v>
      </c>
      <c r="C241" s="933" t="s">
        <v>1174</v>
      </c>
      <c r="D241" s="934" t="s">
        <v>4520</v>
      </c>
      <c r="E241" s="934" t="s">
        <v>4515</v>
      </c>
      <c r="F241" s="926"/>
      <c r="G241" s="935" t="s">
        <v>1387</v>
      </c>
      <c r="H241" s="890">
        <f t="shared" si="8"/>
        <v>0</v>
      </c>
      <c r="I241" s="936"/>
      <c r="J241" s="936"/>
      <c r="K241" s="891">
        <f t="shared" si="9"/>
        <v>0</v>
      </c>
      <c r="L241" s="894"/>
      <c r="M241" s="894"/>
      <c r="N241" s="884"/>
      <c r="O241" s="894"/>
      <c r="P241" s="894"/>
      <c r="Q241" s="884"/>
      <c r="R241" s="894"/>
      <c r="S241" s="894"/>
      <c r="T241" s="884"/>
    </row>
    <row r="242" spans="1:20" ht="26.4" x14ac:dyDescent="0.25">
      <c r="A242" s="937"/>
      <c r="B242" s="933" t="s">
        <v>3102</v>
      </c>
      <c r="C242" s="933" t="s">
        <v>1174</v>
      </c>
      <c r="D242" s="934" t="s">
        <v>4521</v>
      </c>
      <c r="E242" s="934" t="s">
        <v>4515</v>
      </c>
      <c r="F242" s="939"/>
      <c r="G242" s="938" t="s">
        <v>4337</v>
      </c>
      <c r="H242" s="890">
        <f t="shared" si="8"/>
        <v>0</v>
      </c>
      <c r="I242" s="936"/>
      <c r="J242" s="936"/>
      <c r="K242" s="891">
        <f t="shared" si="9"/>
        <v>0</v>
      </c>
      <c r="L242" s="894"/>
      <c r="M242" s="894"/>
      <c r="N242" s="884"/>
      <c r="O242" s="894"/>
      <c r="P242" s="894"/>
      <c r="Q242" s="884"/>
      <c r="R242" s="894"/>
      <c r="S242" s="894"/>
      <c r="T242" s="884"/>
    </row>
    <row r="243" spans="1:20" ht="26.4" x14ac:dyDescent="0.25">
      <c r="A243" s="937"/>
      <c r="B243" s="933" t="s">
        <v>3102</v>
      </c>
      <c r="C243" s="933" t="s">
        <v>1174</v>
      </c>
      <c r="D243" s="934" t="s">
        <v>4521</v>
      </c>
      <c r="E243" s="934" t="s">
        <v>4515</v>
      </c>
      <c r="F243" s="926"/>
      <c r="G243" s="935" t="s">
        <v>1387</v>
      </c>
      <c r="H243" s="890">
        <f t="shared" si="8"/>
        <v>0</v>
      </c>
      <c r="I243" s="936"/>
      <c r="J243" s="936"/>
      <c r="K243" s="891">
        <f t="shared" si="9"/>
        <v>0</v>
      </c>
      <c r="L243" s="894"/>
      <c r="M243" s="894"/>
      <c r="N243" s="884"/>
      <c r="O243" s="894"/>
      <c r="P243" s="894"/>
      <c r="Q243" s="884"/>
      <c r="R243" s="894"/>
      <c r="S243" s="894"/>
      <c r="T243" s="884"/>
    </row>
    <row r="244" spans="1:20" ht="26.4" x14ac:dyDescent="0.25">
      <c r="A244" s="937"/>
      <c r="B244" s="933" t="s">
        <v>3102</v>
      </c>
      <c r="C244" s="933" t="s">
        <v>1174</v>
      </c>
      <c r="D244" s="934" t="s">
        <v>4522</v>
      </c>
      <c r="E244" s="934" t="s">
        <v>4515</v>
      </c>
      <c r="F244" s="939"/>
      <c r="G244" s="938" t="s">
        <v>4337</v>
      </c>
      <c r="H244" s="890">
        <f t="shared" si="8"/>
        <v>0</v>
      </c>
      <c r="I244" s="936"/>
      <c r="J244" s="936"/>
      <c r="K244" s="891">
        <f t="shared" si="9"/>
        <v>0</v>
      </c>
      <c r="L244" s="894"/>
      <c r="M244" s="894"/>
      <c r="N244" s="884"/>
      <c r="O244" s="894"/>
      <c r="P244" s="894"/>
      <c r="Q244" s="884"/>
      <c r="R244" s="894"/>
      <c r="S244" s="894"/>
      <c r="T244" s="884"/>
    </row>
    <row r="245" spans="1:20" ht="26.4" x14ac:dyDescent="0.25">
      <c r="A245" s="937"/>
      <c r="B245" s="933" t="s">
        <v>3102</v>
      </c>
      <c r="C245" s="933" t="s">
        <v>1174</v>
      </c>
      <c r="D245" s="934" t="s">
        <v>4522</v>
      </c>
      <c r="E245" s="934" t="s">
        <v>4515</v>
      </c>
      <c r="F245" s="926"/>
      <c r="G245" s="935" t="s">
        <v>1387</v>
      </c>
      <c r="H245" s="890">
        <f t="shared" si="8"/>
        <v>0</v>
      </c>
      <c r="I245" s="936"/>
      <c r="J245" s="936"/>
      <c r="K245" s="891">
        <f t="shared" si="9"/>
        <v>0</v>
      </c>
      <c r="L245" s="894"/>
      <c r="M245" s="894"/>
      <c r="N245" s="884"/>
      <c r="O245" s="894"/>
      <c r="P245" s="894"/>
      <c r="Q245" s="884"/>
      <c r="R245" s="894"/>
      <c r="S245" s="894"/>
      <c r="T245" s="884"/>
    </row>
    <row r="246" spans="1:20" ht="26.4" x14ac:dyDescent="0.25">
      <c r="A246" s="937"/>
      <c r="B246" s="933" t="s">
        <v>3102</v>
      </c>
      <c r="C246" s="933" t="s">
        <v>1174</v>
      </c>
      <c r="D246" s="934" t="s">
        <v>4523</v>
      </c>
      <c r="E246" s="934" t="s">
        <v>4515</v>
      </c>
      <c r="F246" s="939"/>
      <c r="G246" s="938" t="s">
        <v>4337</v>
      </c>
      <c r="H246" s="890">
        <f t="shared" si="8"/>
        <v>0</v>
      </c>
      <c r="I246" s="936"/>
      <c r="J246" s="936"/>
      <c r="K246" s="891">
        <f t="shared" si="9"/>
        <v>0</v>
      </c>
      <c r="L246" s="894"/>
      <c r="M246" s="894"/>
      <c r="N246" s="884"/>
      <c r="O246" s="894"/>
      <c r="P246" s="894"/>
      <c r="Q246" s="884"/>
      <c r="R246" s="894"/>
      <c r="S246" s="894"/>
      <c r="T246" s="884"/>
    </row>
    <row r="247" spans="1:20" ht="26.4" x14ac:dyDescent="0.25">
      <c r="A247" s="937"/>
      <c r="B247" s="933" t="s">
        <v>3102</v>
      </c>
      <c r="C247" s="933" t="s">
        <v>1174</v>
      </c>
      <c r="D247" s="934" t="s">
        <v>4523</v>
      </c>
      <c r="E247" s="934" t="s">
        <v>4515</v>
      </c>
      <c r="F247" s="926"/>
      <c r="G247" s="935" t="s">
        <v>1387</v>
      </c>
      <c r="H247" s="890">
        <f t="shared" si="8"/>
        <v>0</v>
      </c>
      <c r="I247" s="936"/>
      <c r="J247" s="936"/>
      <c r="K247" s="891">
        <f t="shared" si="9"/>
        <v>0</v>
      </c>
      <c r="L247" s="894"/>
      <c r="M247" s="894"/>
      <c r="N247" s="884"/>
      <c r="O247" s="894"/>
      <c r="P247" s="894"/>
      <c r="Q247" s="884"/>
      <c r="R247" s="894"/>
      <c r="S247" s="894"/>
      <c r="T247" s="884"/>
    </row>
    <row r="248" spans="1:20" ht="26.4" x14ac:dyDescent="0.25">
      <c r="A248" s="937"/>
      <c r="B248" s="933" t="s">
        <v>3102</v>
      </c>
      <c r="C248" s="933" t="s">
        <v>1174</v>
      </c>
      <c r="D248" s="934" t="s">
        <v>4524</v>
      </c>
      <c r="E248" s="934" t="s">
        <v>4515</v>
      </c>
      <c r="F248" s="939"/>
      <c r="G248" s="938" t="s">
        <v>4337</v>
      </c>
      <c r="H248" s="890">
        <f t="shared" si="8"/>
        <v>0</v>
      </c>
      <c r="I248" s="936"/>
      <c r="J248" s="936"/>
      <c r="K248" s="891">
        <f t="shared" si="9"/>
        <v>0</v>
      </c>
      <c r="L248" s="894"/>
      <c r="M248" s="894"/>
      <c r="N248" s="884"/>
      <c r="O248" s="894"/>
      <c r="P248" s="894"/>
      <c r="Q248" s="884"/>
      <c r="R248" s="894"/>
      <c r="S248" s="894"/>
      <c r="T248" s="884"/>
    </row>
    <row r="249" spans="1:20" ht="26.4" x14ac:dyDescent="0.25">
      <c r="A249" s="937"/>
      <c r="B249" s="933" t="s">
        <v>3102</v>
      </c>
      <c r="C249" s="933" t="s">
        <v>1174</v>
      </c>
      <c r="D249" s="934" t="s">
        <v>4524</v>
      </c>
      <c r="E249" s="934" t="s">
        <v>4515</v>
      </c>
      <c r="F249" s="926"/>
      <c r="G249" s="935" t="s">
        <v>1387</v>
      </c>
      <c r="H249" s="890">
        <f t="shared" si="8"/>
        <v>0</v>
      </c>
      <c r="I249" s="936"/>
      <c r="J249" s="936"/>
      <c r="K249" s="891">
        <f t="shared" si="9"/>
        <v>0</v>
      </c>
      <c r="L249" s="894"/>
      <c r="M249" s="894"/>
      <c r="N249" s="884"/>
      <c r="O249" s="894"/>
      <c r="P249" s="894"/>
      <c r="Q249" s="884"/>
      <c r="R249" s="894"/>
      <c r="S249" s="894"/>
      <c r="T249" s="884"/>
    </row>
    <row r="250" spans="1:20" x14ac:dyDescent="0.25">
      <c r="A250" s="937"/>
      <c r="B250" s="933" t="s">
        <v>3102</v>
      </c>
      <c r="C250" s="933" t="s">
        <v>1174</v>
      </c>
      <c r="D250" s="934" t="s">
        <v>4509</v>
      </c>
      <c r="E250" s="934" t="s">
        <v>4525</v>
      </c>
      <c r="F250" s="926"/>
      <c r="G250" s="935" t="s">
        <v>1387</v>
      </c>
      <c r="H250" s="890">
        <f t="shared" si="8"/>
        <v>0</v>
      </c>
      <c r="I250" s="936"/>
      <c r="J250" s="936"/>
      <c r="K250" s="891">
        <f t="shared" si="9"/>
        <v>0</v>
      </c>
      <c r="L250" s="894"/>
      <c r="M250" s="894"/>
      <c r="N250" s="884"/>
      <c r="O250" s="894"/>
      <c r="P250" s="894"/>
      <c r="Q250" s="884"/>
      <c r="R250" s="894"/>
      <c r="S250" s="894"/>
      <c r="T250" s="884"/>
    </row>
    <row r="251" spans="1:20" x14ac:dyDescent="0.25">
      <c r="A251" s="937"/>
      <c r="B251" s="933" t="s">
        <v>3102</v>
      </c>
      <c r="C251" s="933" t="s">
        <v>1174</v>
      </c>
      <c r="D251" s="934" t="s">
        <v>4509</v>
      </c>
      <c r="E251" s="934" t="s">
        <v>4526</v>
      </c>
      <c r="F251" s="926"/>
      <c r="G251" s="935" t="s">
        <v>1387</v>
      </c>
      <c r="H251" s="890">
        <f t="shared" si="8"/>
        <v>0</v>
      </c>
      <c r="I251" s="936"/>
      <c r="J251" s="936"/>
      <c r="K251" s="891">
        <f t="shared" si="9"/>
        <v>0</v>
      </c>
      <c r="L251" s="894"/>
      <c r="M251" s="894"/>
      <c r="N251" s="884"/>
      <c r="O251" s="894"/>
      <c r="P251" s="894"/>
      <c r="Q251" s="884"/>
      <c r="R251" s="894"/>
      <c r="S251" s="894"/>
      <c r="T251" s="884"/>
    </row>
    <row r="252" spans="1:20" x14ac:dyDescent="0.25">
      <c r="A252" s="937"/>
      <c r="B252" s="933" t="s">
        <v>3102</v>
      </c>
      <c r="C252" s="933" t="s">
        <v>1174</v>
      </c>
      <c r="D252" s="934" t="s">
        <v>4527</v>
      </c>
      <c r="E252" s="934" t="s">
        <v>4528</v>
      </c>
      <c r="F252" s="926"/>
      <c r="G252" s="935" t="s">
        <v>1387</v>
      </c>
      <c r="H252" s="890">
        <f t="shared" si="8"/>
        <v>0</v>
      </c>
      <c r="I252" s="936"/>
      <c r="J252" s="936"/>
      <c r="K252" s="891">
        <f t="shared" si="9"/>
        <v>0</v>
      </c>
      <c r="L252" s="894"/>
      <c r="M252" s="894"/>
      <c r="N252" s="884"/>
      <c r="O252" s="894"/>
      <c r="P252" s="894"/>
      <c r="Q252" s="884"/>
      <c r="R252" s="894"/>
      <c r="S252" s="894"/>
      <c r="T252" s="884"/>
    </row>
    <row r="253" spans="1:20" x14ac:dyDescent="0.25">
      <c r="A253" s="937"/>
      <c r="B253" s="933" t="s">
        <v>3102</v>
      </c>
      <c r="C253" s="933" t="s">
        <v>1174</v>
      </c>
      <c r="D253" s="934" t="s">
        <v>4529</v>
      </c>
      <c r="E253" s="934" t="s">
        <v>4530</v>
      </c>
      <c r="F253" s="926"/>
      <c r="G253" s="935" t="s">
        <v>1387</v>
      </c>
      <c r="H253" s="890">
        <f t="shared" si="8"/>
        <v>0</v>
      </c>
      <c r="I253" s="936"/>
      <c r="J253" s="936"/>
      <c r="K253" s="891">
        <f t="shared" si="9"/>
        <v>0</v>
      </c>
      <c r="L253" s="894"/>
      <c r="M253" s="894"/>
      <c r="N253" s="884"/>
      <c r="O253" s="894"/>
      <c r="P253" s="894"/>
      <c r="Q253" s="884"/>
      <c r="R253" s="894"/>
      <c r="S253" s="894"/>
      <c r="T253" s="884"/>
    </row>
    <row r="254" spans="1:20" x14ac:dyDescent="0.25">
      <c r="A254" s="937"/>
      <c r="B254" s="933" t="s">
        <v>3102</v>
      </c>
      <c r="C254" s="933" t="s">
        <v>1174</v>
      </c>
      <c r="D254" s="934" t="s">
        <v>4414</v>
      </c>
      <c r="E254" s="934" t="s">
        <v>4531</v>
      </c>
      <c r="F254" s="926"/>
      <c r="G254" s="935" t="s">
        <v>1387</v>
      </c>
      <c r="H254" s="890">
        <f t="shared" si="8"/>
        <v>0</v>
      </c>
      <c r="I254" s="936"/>
      <c r="J254" s="936"/>
      <c r="K254" s="891">
        <f t="shared" si="9"/>
        <v>0</v>
      </c>
      <c r="L254" s="894"/>
      <c r="M254" s="894"/>
      <c r="N254" s="884"/>
      <c r="O254" s="894"/>
      <c r="P254" s="894"/>
      <c r="Q254" s="884"/>
      <c r="R254" s="894"/>
      <c r="S254" s="894"/>
      <c r="T254" s="884"/>
    </row>
    <row r="255" spans="1:20" x14ac:dyDescent="0.25">
      <c r="A255" s="937"/>
      <c r="B255" s="933" t="s">
        <v>3102</v>
      </c>
      <c r="C255" s="933" t="s">
        <v>1174</v>
      </c>
      <c r="D255" s="934" t="s">
        <v>4532</v>
      </c>
      <c r="E255" s="934" t="s">
        <v>4531</v>
      </c>
      <c r="F255" s="926"/>
      <c r="G255" s="935" t="s">
        <v>1387</v>
      </c>
      <c r="H255" s="890">
        <f t="shared" si="8"/>
        <v>0</v>
      </c>
      <c r="I255" s="936"/>
      <c r="J255" s="936"/>
      <c r="K255" s="891">
        <f t="shared" si="9"/>
        <v>0</v>
      </c>
      <c r="L255" s="894"/>
      <c r="M255" s="894"/>
      <c r="N255" s="884"/>
      <c r="O255" s="894"/>
      <c r="P255" s="894"/>
      <c r="Q255" s="884"/>
      <c r="R255" s="894"/>
      <c r="S255" s="894"/>
      <c r="T255" s="884"/>
    </row>
    <row r="256" spans="1:20" x14ac:dyDescent="0.25">
      <c r="A256" s="937"/>
      <c r="B256" s="933" t="s">
        <v>3102</v>
      </c>
      <c r="C256" s="933" t="s">
        <v>1174</v>
      </c>
      <c r="D256" s="934" t="s">
        <v>4533</v>
      </c>
      <c r="E256" s="934" t="s">
        <v>4534</v>
      </c>
      <c r="F256" s="926"/>
      <c r="G256" s="935" t="s">
        <v>1387</v>
      </c>
      <c r="H256" s="890">
        <f t="shared" si="8"/>
        <v>0</v>
      </c>
      <c r="I256" s="936"/>
      <c r="J256" s="936"/>
      <c r="K256" s="891">
        <f t="shared" si="9"/>
        <v>0</v>
      </c>
      <c r="L256" s="894"/>
      <c r="M256" s="894"/>
      <c r="N256" s="884"/>
      <c r="O256" s="894"/>
      <c r="P256" s="894"/>
      <c r="Q256" s="884"/>
      <c r="R256" s="894"/>
      <c r="S256" s="894"/>
      <c r="T256" s="884"/>
    </row>
    <row r="257" spans="1:20" x14ac:dyDescent="0.25">
      <c r="A257" s="937"/>
      <c r="B257" s="933" t="s">
        <v>3102</v>
      </c>
      <c r="C257" s="933" t="s">
        <v>1174</v>
      </c>
      <c r="D257" s="934" t="s">
        <v>4535</v>
      </c>
      <c r="E257" s="934" t="s">
        <v>4536</v>
      </c>
      <c r="F257" s="939"/>
      <c r="G257" s="938" t="s">
        <v>4337</v>
      </c>
      <c r="H257" s="890">
        <f t="shared" si="8"/>
        <v>0</v>
      </c>
      <c r="I257" s="936"/>
      <c r="J257" s="936"/>
      <c r="K257" s="891">
        <f t="shared" si="9"/>
        <v>0</v>
      </c>
      <c r="L257" s="894"/>
      <c r="M257" s="894"/>
      <c r="N257" s="884"/>
      <c r="O257" s="894"/>
      <c r="P257" s="894"/>
      <c r="Q257" s="884"/>
      <c r="R257" s="894"/>
      <c r="S257" s="894"/>
      <c r="T257" s="884"/>
    </row>
    <row r="258" spans="1:20" x14ac:dyDescent="0.25">
      <c r="A258" s="937"/>
      <c r="B258" s="933" t="s">
        <v>3102</v>
      </c>
      <c r="C258" s="933" t="s">
        <v>1174</v>
      </c>
      <c r="D258" s="934" t="s">
        <v>4535</v>
      </c>
      <c r="E258" s="934" t="s">
        <v>4536</v>
      </c>
      <c r="F258" s="926"/>
      <c r="G258" s="935" t="s">
        <v>1387</v>
      </c>
      <c r="H258" s="890">
        <f t="shared" si="8"/>
        <v>0</v>
      </c>
      <c r="I258" s="936"/>
      <c r="J258" s="936"/>
      <c r="K258" s="891">
        <f t="shared" si="9"/>
        <v>0</v>
      </c>
      <c r="L258" s="894"/>
      <c r="M258" s="894"/>
      <c r="N258" s="884"/>
      <c r="O258" s="894"/>
      <c r="P258" s="894"/>
      <c r="Q258" s="884"/>
      <c r="R258" s="894"/>
      <c r="S258" s="894"/>
      <c r="T258" s="884"/>
    </row>
    <row r="259" spans="1:20" x14ac:dyDescent="0.25">
      <c r="A259" s="937"/>
      <c r="B259" s="933" t="s">
        <v>3102</v>
      </c>
      <c r="C259" s="933" t="s">
        <v>1174</v>
      </c>
      <c r="D259" s="934" t="s">
        <v>4535</v>
      </c>
      <c r="E259" s="934" t="s">
        <v>4536</v>
      </c>
      <c r="F259" s="940"/>
      <c r="G259" s="938" t="s">
        <v>1377</v>
      </c>
      <c r="H259" s="890">
        <f t="shared" si="8"/>
        <v>0</v>
      </c>
      <c r="I259" s="936"/>
      <c r="J259" s="936"/>
      <c r="K259" s="891">
        <f t="shared" si="9"/>
        <v>0</v>
      </c>
      <c r="L259" s="894"/>
      <c r="M259" s="894"/>
      <c r="N259" s="884"/>
      <c r="O259" s="894"/>
      <c r="P259" s="894"/>
      <c r="Q259" s="884"/>
      <c r="R259" s="894"/>
      <c r="S259" s="894"/>
      <c r="T259" s="884"/>
    </row>
    <row r="260" spans="1:20" x14ac:dyDescent="0.25">
      <c r="A260" s="937"/>
      <c r="B260" s="933" t="s">
        <v>3102</v>
      </c>
      <c r="C260" s="933" t="s">
        <v>1174</v>
      </c>
      <c r="D260" s="934" t="s">
        <v>4535</v>
      </c>
      <c r="E260" s="934" t="s">
        <v>4536</v>
      </c>
      <c r="F260" s="926"/>
      <c r="G260" s="938" t="s">
        <v>1372</v>
      </c>
      <c r="H260" s="890">
        <f t="shared" si="8"/>
        <v>0</v>
      </c>
      <c r="I260" s="936"/>
      <c r="J260" s="936"/>
      <c r="K260" s="891">
        <f t="shared" si="9"/>
        <v>0</v>
      </c>
      <c r="L260" s="894"/>
      <c r="M260" s="894"/>
      <c r="N260" s="884"/>
      <c r="O260" s="894"/>
      <c r="P260" s="894"/>
      <c r="Q260" s="884"/>
      <c r="R260" s="894"/>
      <c r="S260" s="894"/>
      <c r="T260" s="884"/>
    </row>
    <row r="261" spans="1:20" x14ac:dyDescent="0.25">
      <c r="A261" s="937"/>
      <c r="B261" s="933" t="s">
        <v>3102</v>
      </c>
      <c r="C261" s="933" t="s">
        <v>1174</v>
      </c>
      <c r="D261" s="934" t="s">
        <v>4414</v>
      </c>
      <c r="E261" s="934" t="s">
        <v>4537</v>
      </c>
      <c r="F261" s="939"/>
      <c r="G261" s="938" t="s">
        <v>4337</v>
      </c>
      <c r="H261" s="890">
        <f t="shared" si="8"/>
        <v>0</v>
      </c>
      <c r="I261" s="936"/>
      <c r="J261" s="936"/>
      <c r="K261" s="891">
        <f t="shared" si="9"/>
        <v>0</v>
      </c>
      <c r="L261" s="894"/>
      <c r="M261" s="894"/>
      <c r="N261" s="884"/>
      <c r="O261" s="894"/>
      <c r="P261" s="894"/>
      <c r="Q261" s="884"/>
      <c r="R261" s="894"/>
      <c r="S261" s="894"/>
      <c r="T261" s="884"/>
    </row>
    <row r="262" spans="1:20" x14ac:dyDescent="0.25">
      <c r="A262" s="937"/>
      <c r="B262" s="933" t="s">
        <v>3102</v>
      </c>
      <c r="C262" s="933" t="s">
        <v>1174</v>
      </c>
      <c r="D262" s="934" t="s">
        <v>4414</v>
      </c>
      <c r="E262" s="934" t="s">
        <v>4537</v>
      </c>
      <c r="F262" s="926"/>
      <c r="G262" s="935" t="s">
        <v>1387</v>
      </c>
      <c r="H262" s="890">
        <f t="shared" si="8"/>
        <v>0</v>
      </c>
      <c r="I262" s="936"/>
      <c r="J262" s="936"/>
      <c r="K262" s="891">
        <f t="shared" si="9"/>
        <v>0</v>
      </c>
      <c r="L262" s="894"/>
      <c r="M262" s="894"/>
      <c r="N262" s="884"/>
      <c r="O262" s="894"/>
      <c r="P262" s="894"/>
      <c r="Q262" s="884"/>
      <c r="R262" s="894"/>
      <c r="S262" s="894"/>
      <c r="T262" s="884"/>
    </row>
    <row r="263" spans="1:20" x14ac:dyDescent="0.25">
      <c r="A263" s="937"/>
      <c r="B263" s="933" t="s">
        <v>3102</v>
      </c>
      <c r="C263" s="933" t="s">
        <v>1174</v>
      </c>
      <c r="D263" s="934" t="s">
        <v>4538</v>
      </c>
      <c r="E263" s="934" t="s">
        <v>4537</v>
      </c>
      <c r="F263" s="939"/>
      <c r="G263" s="938" t="s">
        <v>4337</v>
      </c>
      <c r="H263" s="890">
        <f t="shared" ref="H263:H326" si="10">K263+N263+Q263+T263</f>
        <v>0</v>
      </c>
      <c r="I263" s="936"/>
      <c r="J263" s="936"/>
      <c r="K263" s="891">
        <f t="shared" si="9"/>
        <v>0</v>
      </c>
      <c r="L263" s="894"/>
      <c r="M263" s="894"/>
      <c r="N263" s="884"/>
      <c r="O263" s="894"/>
      <c r="P263" s="894"/>
      <c r="Q263" s="884"/>
      <c r="R263" s="894"/>
      <c r="S263" s="894"/>
      <c r="T263" s="884"/>
    </row>
    <row r="264" spans="1:20" x14ac:dyDescent="0.25">
      <c r="A264" s="937"/>
      <c r="B264" s="933" t="s">
        <v>3102</v>
      </c>
      <c r="C264" s="933" t="s">
        <v>1174</v>
      </c>
      <c r="D264" s="934" t="s">
        <v>4538</v>
      </c>
      <c r="E264" s="934" t="s">
        <v>4537</v>
      </c>
      <c r="F264" s="926"/>
      <c r="G264" s="935" t="s">
        <v>1387</v>
      </c>
      <c r="H264" s="890">
        <f t="shared" si="10"/>
        <v>0</v>
      </c>
      <c r="I264" s="936"/>
      <c r="J264" s="936"/>
      <c r="K264" s="891">
        <f t="shared" ref="K264:K327" si="11">I264*J264</f>
        <v>0</v>
      </c>
      <c r="L264" s="894"/>
      <c r="M264" s="894"/>
      <c r="N264" s="884"/>
      <c r="O264" s="894"/>
      <c r="P264" s="894"/>
      <c r="Q264" s="884"/>
      <c r="R264" s="894"/>
      <c r="S264" s="894"/>
      <c r="T264" s="884"/>
    </row>
    <row r="265" spans="1:20" x14ac:dyDescent="0.25">
      <c r="A265" s="937"/>
      <c r="B265" s="933" t="s">
        <v>3102</v>
      </c>
      <c r="C265" s="933" t="s">
        <v>1174</v>
      </c>
      <c r="D265" s="934" t="s">
        <v>4539</v>
      </c>
      <c r="E265" s="934" t="s">
        <v>4537</v>
      </c>
      <c r="F265" s="939"/>
      <c r="G265" s="938" t="s">
        <v>4337</v>
      </c>
      <c r="H265" s="890">
        <f t="shared" si="10"/>
        <v>0</v>
      </c>
      <c r="I265" s="936"/>
      <c r="J265" s="936"/>
      <c r="K265" s="891">
        <f t="shared" si="11"/>
        <v>0</v>
      </c>
      <c r="L265" s="894"/>
      <c r="M265" s="894"/>
      <c r="N265" s="884"/>
      <c r="O265" s="894"/>
      <c r="P265" s="894"/>
      <c r="Q265" s="884"/>
      <c r="R265" s="894"/>
      <c r="S265" s="894"/>
      <c r="T265" s="884"/>
    </row>
    <row r="266" spans="1:20" x14ac:dyDescent="0.25">
      <c r="A266" s="937"/>
      <c r="B266" s="933" t="s">
        <v>3102</v>
      </c>
      <c r="C266" s="933" t="s">
        <v>1174</v>
      </c>
      <c r="D266" s="934" t="s">
        <v>4539</v>
      </c>
      <c r="E266" s="934" t="s">
        <v>4537</v>
      </c>
      <c r="F266" s="926"/>
      <c r="G266" s="935" t="s">
        <v>1387</v>
      </c>
      <c r="H266" s="890">
        <f t="shared" si="10"/>
        <v>0</v>
      </c>
      <c r="I266" s="936"/>
      <c r="J266" s="936"/>
      <c r="K266" s="891">
        <f t="shared" si="11"/>
        <v>0</v>
      </c>
      <c r="L266" s="894"/>
      <c r="M266" s="894"/>
      <c r="N266" s="884"/>
      <c r="O266" s="894"/>
      <c r="P266" s="894"/>
      <c r="Q266" s="884"/>
      <c r="R266" s="894"/>
      <c r="S266" s="894"/>
      <c r="T266" s="884"/>
    </row>
    <row r="267" spans="1:20" x14ac:dyDescent="0.25">
      <c r="A267" s="937"/>
      <c r="B267" s="933" t="s">
        <v>3102</v>
      </c>
      <c r="C267" s="933" t="s">
        <v>1174</v>
      </c>
      <c r="D267" s="934" t="s">
        <v>4540</v>
      </c>
      <c r="E267" s="934" t="s">
        <v>4537</v>
      </c>
      <c r="F267" s="939"/>
      <c r="G267" s="938" t="s">
        <v>4337</v>
      </c>
      <c r="H267" s="890">
        <f t="shared" si="10"/>
        <v>0</v>
      </c>
      <c r="I267" s="936"/>
      <c r="J267" s="936"/>
      <c r="K267" s="891">
        <f t="shared" si="11"/>
        <v>0</v>
      </c>
      <c r="L267" s="894"/>
      <c r="M267" s="894"/>
      <c r="N267" s="884"/>
      <c r="O267" s="894"/>
      <c r="P267" s="894"/>
      <c r="Q267" s="884"/>
      <c r="R267" s="894"/>
      <c r="S267" s="894"/>
      <c r="T267" s="884"/>
    </row>
    <row r="268" spans="1:20" x14ac:dyDescent="0.25">
      <c r="A268" s="937"/>
      <c r="B268" s="933" t="s">
        <v>3102</v>
      </c>
      <c r="C268" s="933" t="s">
        <v>1174</v>
      </c>
      <c r="D268" s="934" t="s">
        <v>4540</v>
      </c>
      <c r="E268" s="934" t="s">
        <v>4537</v>
      </c>
      <c r="F268" s="926"/>
      <c r="G268" s="935" t="s">
        <v>1387</v>
      </c>
      <c r="H268" s="890">
        <f t="shared" si="10"/>
        <v>0</v>
      </c>
      <c r="I268" s="936"/>
      <c r="J268" s="936"/>
      <c r="K268" s="891">
        <f t="shared" si="11"/>
        <v>0</v>
      </c>
      <c r="L268" s="894"/>
      <c r="M268" s="894"/>
      <c r="N268" s="884"/>
      <c r="O268" s="894"/>
      <c r="P268" s="894"/>
      <c r="Q268" s="884"/>
      <c r="R268" s="894"/>
      <c r="S268" s="894"/>
      <c r="T268" s="884"/>
    </row>
    <row r="269" spans="1:20" x14ac:dyDescent="0.25">
      <c r="A269" s="937"/>
      <c r="B269" s="933" t="s">
        <v>3102</v>
      </c>
      <c r="C269" s="933" t="s">
        <v>1174</v>
      </c>
      <c r="D269" s="934" t="s">
        <v>4541</v>
      </c>
      <c r="E269" s="934" t="s">
        <v>4537</v>
      </c>
      <c r="F269" s="939"/>
      <c r="G269" s="938" t="s">
        <v>4337</v>
      </c>
      <c r="H269" s="890">
        <f t="shared" si="10"/>
        <v>0</v>
      </c>
      <c r="I269" s="936"/>
      <c r="J269" s="936"/>
      <c r="K269" s="891">
        <f t="shared" si="11"/>
        <v>0</v>
      </c>
      <c r="L269" s="894"/>
      <c r="M269" s="894"/>
      <c r="N269" s="884"/>
      <c r="O269" s="894"/>
      <c r="P269" s="894"/>
      <c r="Q269" s="884"/>
      <c r="R269" s="894"/>
      <c r="S269" s="894"/>
      <c r="T269" s="884"/>
    </row>
    <row r="270" spans="1:20" x14ac:dyDescent="0.25">
      <c r="A270" s="937"/>
      <c r="B270" s="933" t="s">
        <v>3102</v>
      </c>
      <c r="C270" s="933" t="s">
        <v>1174</v>
      </c>
      <c r="D270" s="934" t="s">
        <v>4541</v>
      </c>
      <c r="E270" s="934" t="s">
        <v>4537</v>
      </c>
      <c r="F270" s="926"/>
      <c r="G270" s="935" t="s">
        <v>1387</v>
      </c>
      <c r="H270" s="890">
        <f t="shared" si="10"/>
        <v>0</v>
      </c>
      <c r="I270" s="936"/>
      <c r="J270" s="936"/>
      <c r="K270" s="891">
        <f t="shared" si="11"/>
        <v>0</v>
      </c>
      <c r="L270" s="894"/>
      <c r="M270" s="894"/>
      <c r="N270" s="884"/>
      <c r="O270" s="894"/>
      <c r="P270" s="894"/>
      <c r="Q270" s="884"/>
      <c r="R270" s="894"/>
      <c r="S270" s="894"/>
      <c r="T270" s="884"/>
    </row>
    <row r="271" spans="1:20" x14ac:dyDescent="0.25">
      <c r="A271" s="937"/>
      <c r="B271" s="933" t="s">
        <v>3102</v>
      </c>
      <c r="C271" s="933" t="s">
        <v>4542</v>
      </c>
      <c r="D271" s="934" t="s">
        <v>4408</v>
      </c>
      <c r="E271" s="934" t="s">
        <v>4543</v>
      </c>
      <c r="F271" s="926"/>
      <c r="G271" s="935" t="s">
        <v>1387</v>
      </c>
      <c r="H271" s="890">
        <f t="shared" si="10"/>
        <v>0</v>
      </c>
      <c r="I271" s="936"/>
      <c r="J271" s="936"/>
      <c r="K271" s="891">
        <f t="shared" si="11"/>
        <v>0</v>
      </c>
      <c r="L271" s="894"/>
      <c r="M271" s="894"/>
      <c r="N271" s="884"/>
      <c r="O271" s="894"/>
      <c r="P271" s="894"/>
      <c r="Q271" s="884"/>
      <c r="R271" s="894"/>
      <c r="S271" s="894"/>
      <c r="T271" s="884"/>
    </row>
    <row r="272" spans="1:20" x14ac:dyDescent="0.25">
      <c r="A272" s="937"/>
      <c r="B272" s="933" t="s">
        <v>3102</v>
      </c>
      <c r="C272" s="933" t="s">
        <v>4542</v>
      </c>
      <c r="D272" s="934" t="s">
        <v>4408</v>
      </c>
      <c r="E272" s="934" t="s">
        <v>4543</v>
      </c>
      <c r="F272" s="926"/>
      <c r="G272" s="938" t="s">
        <v>1372</v>
      </c>
      <c r="H272" s="890">
        <f t="shared" si="10"/>
        <v>0</v>
      </c>
      <c r="I272" s="936"/>
      <c r="J272" s="936"/>
      <c r="K272" s="891">
        <f t="shared" si="11"/>
        <v>0</v>
      </c>
      <c r="L272" s="894"/>
      <c r="M272" s="894"/>
      <c r="N272" s="884"/>
      <c r="O272" s="894"/>
      <c r="P272" s="894"/>
      <c r="Q272" s="884"/>
      <c r="R272" s="894"/>
      <c r="S272" s="894"/>
      <c r="T272" s="884"/>
    </row>
    <row r="273" spans="1:20" x14ac:dyDescent="0.25">
      <c r="A273" s="937"/>
      <c r="B273" s="933" t="s">
        <v>3102</v>
      </c>
      <c r="C273" s="933" t="s">
        <v>4542</v>
      </c>
      <c r="D273" s="934" t="s">
        <v>4500</v>
      </c>
      <c r="E273" s="934" t="s">
        <v>4543</v>
      </c>
      <c r="F273" s="912">
        <v>483</v>
      </c>
      <c r="G273" s="935" t="s">
        <v>1387</v>
      </c>
      <c r="H273" s="890">
        <f t="shared" si="10"/>
        <v>3166800</v>
      </c>
      <c r="I273" s="936">
        <v>7280</v>
      </c>
      <c r="J273" s="936">
        <v>435</v>
      </c>
      <c r="K273" s="891">
        <f t="shared" si="11"/>
        <v>3166800</v>
      </c>
      <c r="L273" s="894"/>
      <c r="M273" s="894"/>
      <c r="N273" s="884"/>
      <c r="O273" s="894"/>
      <c r="P273" s="894"/>
      <c r="Q273" s="884"/>
      <c r="R273" s="894"/>
      <c r="S273" s="894"/>
      <c r="T273" s="884"/>
    </row>
    <row r="274" spans="1:20" x14ac:dyDescent="0.25">
      <c r="A274" s="937"/>
      <c r="B274" s="933" t="s">
        <v>3102</v>
      </c>
      <c r="C274" s="933" t="s">
        <v>4542</v>
      </c>
      <c r="D274" s="934" t="s">
        <v>4500</v>
      </c>
      <c r="E274" s="934" t="s">
        <v>4543</v>
      </c>
      <c r="F274" s="912">
        <v>34</v>
      </c>
      <c r="G274" s="938" t="s">
        <v>1372</v>
      </c>
      <c r="H274" s="890">
        <f t="shared" si="10"/>
        <v>222720</v>
      </c>
      <c r="I274" s="936">
        <v>512</v>
      </c>
      <c r="J274" s="936">
        <v>435</v>
      </c>
      <c r="K274" s="891">
        <f t="shared" si="11"/>
        <v>222720</v>
      </c>
      <c r="L274" s="894"/>
      <c r="M274" s="894"/>
      <c r="N274" s="884"/>
      <c r="O274" s="894"/>
      <c r="P274" s="894"/>
      <c r="Q274" s="884"/>
      <c r="R274" s="894"/>
      <c r="S274" s="894"/>
      <c r="T274" s="884"/>
    </row>
    <row r="275" spans="1:20" x14ac:dyDescent="0.25">
      <c r="A275" s="937"/>
      <c r="B275" s="933" t="s">
        <v>3102</v>
      </c>
      <c r="C275" s="933" t="s">
        <v>1167</v>
      </c>
      <c r="D275" s="941" t="s">
        <v>4544</v>
      </c>
      <c r="E275" s="925" t="s">
        <v>4545</v>
      </c>
      <c r="F275" s="926"/>
      <c r="G275" s="935" t="s">
        <v>1387</v>
      </c>
      <c r="H275" s="890">
        <f t="shared" si="10"/>
        <v>0</v>
      </c>
      <c r="I275" s="936"/>
      <c r="J275" s="936"/>
      <c r="K275" s="891">
        <f t="shared" si="11"/>
        <v>0</v>
      </c>
      <c r="L275" s="894"/>
      <c r="M275" s="894"/>
      <c r="N275" s="884"/>
      <c r="O275" s="894"/>
      <c r="P275" s="894"/>
      <c r="Q275" s="884"/>
      <c r="R275" s="894"/>
      <c r="S275" s="894"/>
      <c r="T275" s="884"/>
    </row>
    <row r="276" spans="1:20" x14ac:dyDescent="0.25">
      <c r="A276" s="937"/>
      <c r="B276" s="933" t="s">
        <v>3102</v>
      </c>
      <c r="C276" s="933" t="s">
        <v>1167</v>
      </c>
      <c r="D276" s="941" t="s">
        <v>4546</v>
      </c>
      <c r="E276" s="925" t="s">
        <v>4547</v>
      </c>
      <c r="F276" s="926"/>
      <c r="G276" s="935" t="s">
        <v>1387</v>
      </c>
      <c r="H276" s="890">
        <f t="shared" si="10"/>
        <v>0</v>
      </c>
      <c r="I276" s="936"/>
      <c r="J276" s="936"/>
      <c r="K276" s="891">
        <f t="shared" si="11"/>
        <v>0</v>
      </c>
      <c r="L276" s="894"/>
      <c r="M276" s="894"/>
      <c r="N276" s="884"/>
      <c r="O276" s="894"/>
      <c r="P276" s="894"/>
      <c r="Q276" s="884"/>
      <c r="R276" s="894"/>
      <c r="S276" s="894"/>
      <c r="T276" s="884"/>
    </row>
    <row r="277" spans="1:20" x14ac:dyDescent="0.25">
      <c r="A277" s="937"/>
      <c r="B277" s="933" t="s">
        <v>3102</v>
      </c>
      <c r="C277" s="933" t="s">
        <v>1167</v>
      </c>
      <c r="D277" s="925" t="s">
        <v>4430</v>
      </c>
      <c r="E277" s="925" t="s">
        <v>4547</v>
      </c>
      <c r="F277" s="926"/>
      <c r="G277" s="935" t="s">
        <v>1387</v>
      </c>
      <c r="H277" s="890">
        <f t="shared" si="10"/>
        <v>0</v>
      </c>
      <c r="I277" s="936"/>
      <c r="J277" s="936"/>
      <c r="K277" s="891">
        <f t="shared" si="11"/>
        <v>0</v>
      </c>
      <c r="L277" s="894"/>
      <c r="M277" s="894"/>
      <c r="N277" s="884"/>
      <c r="O277" s="894"/>
      <c r="P277" s="894"/>
      <c r="Q277" s="884"/>
      <c r="R277" s="894"/>
      <c r="S277" s="894"/>
      <c r="T277" s="884"/>
    </row>
    <row r="278" spans="1:20" x14ac:dyDescent="0.25">
      <c r="B278" s="933" t="s">
        <v>3102</v>
      </c>
      <c r="C278" s="933" t="s">
        <v>1167</v>
      </c>
      <c r="D278" s="941" t="s">
        <v>4548</v>
      </c>
      <c r="E278" s="925" t="s">
        <v>4549</v>
      </c>
      <c r="F278" s="939"/>
      <c r="G278" s="938" t="s">
        <v>4337</v>
      </c>
      <c r="H278" s="890">
        <f t="shared" si="10"/>
        <v>0</v>
      </c>
      <c r="I278" s="936"/>
      <c r="J278" s="936"/>
      <c r="K278" s="891">
        <f t="shared" si="11"/>
        <v>0</v>
      </c>
      <c r="L278" s="894"/>
      <c r="M278" s="894"/>
      <c r="N278" s="884"/>
      <c r="O278" s="894"/>
      <c r="P278" s="894"/>
      <c r="Q278" s="884"/>
      <c r="R278" s="894"/>
      <c r="S278" s="894"/>
      <c r="T278" s="884"/>
    </row>
    <row r="279" spans="1:20" x14ac:dyDescent="0.25">
      <c r="B279" s="933" t="s">
        <v>3102</v>
      </c>
      <c r="C279" s="933" t="s">
        <v>1167</v>
      </c>
      <c r="D279" s="941" t="s">
        <v>4550</v>
      </c>
      <c r="E279" s="925" t="s">
        <v>4549</v>
      </c>
      <c r="F279" s="926"/>
      <c r="G279" s="935" t="s">
        <v>1387</v>
      </c>
      <c r="H279" s="890">
        <f t="shared" si="10"/>
        <v>0</v>
      </c>
      <c r="I279" s="936"/>
      <c r="J279" s="936"/>
      <c r="K279" s="891">
        <f t="shared" si="11"/>
        <v>0</v>
      </c>
      <c r="L279" s="894"/>
      <c r="M279" s="894"/>
      <c r="N279" s="884"/>
      <c r="O279" s="894"/>
      <c r="P279" s="894"/>
      <c r="Q279" s="884"/>
      <c r="R279" s="894"/>
      <c r="S279" s="894"/>
      <c r="T279" s="884"/>
    </row>
    <row r="280" spans="1:20" x14ac:dyDescent="0.25">
      <c r="B280" s="933" t="s">
        <v>3102</v>
      </c>
      <c r="C280" s="933" t="s">
        <v>1167</v>
      </c>
      <c r="D280" s="941" t="s">
        <v>4551</v>
      </c>
      <c r="E280" s="925" t="s">
        <v>4549</v>
      </c>
      <c r="F280" s="939"/>
      <c r="G280" s="938" t="s">
        <v>4337</v>
      </c>
      <c r="H280" s="890">
        <f t="shared" si="10"/>
        <v>0</v>
      </c>
      <c r="I280" s="936"/>
      <c r="J280" s="936"/>
      <c r="K280" s="891">
        <f t="shared" si="11"/>
        <v>0</v>
      </c>
      <c r="L280" s="894"/>
      <c r="M280" s="894"/>
      <c r="N280" s="884"/>
      <c r="O280" s="894"/>
      <c r="P280" s="894"/>
      <c r="Q280" s="884"/>
      <c r="R280" s="894"/>
      <c r="S280" s="894"/>
      <c r="T280" s="884"/>
    </row>
    <row r="281" spans="1:20" x14ac:dyDescent="0.25">
      <c r="B281" s="933" t="s">
        <v>3102</v>
      </c>
      <c r="C281" s="933" t="s">
        <v>1167</v>
      </c>
      <c r="D281" s="941" t="s">
        <v>4552</v>
      </c>
      <c r="E281" s="925" t="s">
        <v>4549</v>
      </c>
      <c r="F281" s="926"/>
      <c r="G281" s="935" t="s">
        <v>1387</v>
      </c>
      <c r="H281" s="890">
        <f t="shared" si="10"/>
        <v>0</v>
      </c>
      <c r="I281" s="936"/>
      <c r="J281" s="936"/>
      <c r="K281" s="891">
        <f t="shared" si="11"/>
        <v>0</v>
      </c>
      <c r="L281" s="894"/>
      <c r="M281" s="894"/>
      <c r="N281" s="884"/>
      <c r="O281" s="894"/>
      <c r="P281" s="894"/>
      <c r="Q281" s="884"/>
      <c r="R281" s="894"/>
      <c r="S281" s="894"/>
      <c r="T281" s="884"/>
    </row>
    <row r="282" spans="1:20" x14ac:dyDescent="0.25">
      <c r="B282" s="933" t="s">
        <v>3102</v>
      </c>
      <c r="C282" s="933" t="s">
        <v>1167</v>
      </c>
      <c r="D282" s="941" t="s">
        <v>4552</v>
      </c>
      <c r="E282" s="925" t="s">
        <v>4549</v>
      </c>
      <c r="F282" s="926"/>
      <c r="G282" s="935" t="s">
        <v>1387</v>
      </c>
      <c r="H282" s="890">
        <f t="shared" si="10"/>
        <v>0</v>
      </c>
      <c r="I282" s="936"/>
      <c r="J282" s="936"/>
      <c r="K282" s="891">
        <f t="shared" si="11"/>
        <v>0</v>
      </c>
      <c r="L282" s="894"/>
      <c r="M282" s="894"/>
      <c r="N282" s="884"/>
      <c r="O282" s="894"/>
      <c r="P282" s="894"/>
      <c r="Q282" s="884"/>
      <c r="R282" s="894"/>
      <c r="S282" s="894"/>
      <c r="T282" s="884"/>
    </row>
    <row r="283" spans="1:20" x14ac:dyDescent="0.25">
      <c r="B283" s="933" t="s">
        <v>3102</v>
      </c>
      <c r="C283" s="933" t="s">
        <v>1167</v>
      </c>
      <c r="D283" s="941" t="s">
        <v>4553</v>
      </c>
      <c r="E283" s="925" t="s">
        <v>4549</v>
      </c>
      <c r="F283" s="926"/>
      <c r="G283" s="935" t="s">
        <v>1387</v>
      </c>
      <c r="H283" s="890">
        <f t="shared" si="10"/>
        <v>0</v>
      </c>
      <c r="I283" s="936"/>
      <c r="J283" s="936"/>
      <c r="K283" s="891">
        <f t="shared" si="11"/>
        <v>0</v>
      </c>
      <c r="L283" s="894"/>
      <c r="M283" s="894"/>
      <c r="N283" s="884"/>
      <c r="O283" s="894"/>
      <c r="P283" s="894"/>
      <c r="Q283" s="884"/>
      <c r="R283" s="894"/>
      <c r="S283" s="894"/>
      <c r="T283" s="884"/>
    </row>
    <row r="284" spans="1:20" x14ac:dyDescent="0.25">
      <c r="B284" s="933" t="s">
        <v>3102</v>
      </c>
      <c r="C284" s="933" t="s">
        <v>1167</v>
      </c>
      <c r="D284" s="941" t="s">
        <v>4554</v>
      </c>
      <c r="E284" s="925" t="s">
        <v>4549</v>
      </c>
      <c r="F284" s="939"/>
      <c r="G284" s="938" t="s">
        <v>4337</v>
      </c>
      <c r="H284" s="890">
        <f t="shared" si="10"/>
        <v>0</v>
      </c>
      <c r="I284" s="936"/>
      <c r="J284" s="936"/>
      <c r="K284" s="891">
        <f t="shared" si="11"/>
        <v>0</v>
      </c>
      <c r="L284" s="894"/>
      <c r="M284" s="894"/>
      <c r="N284" s="884"/>
      <c r="O284" s="894"/>
      <c r="P284" s="894"/>
      <c r="Q284" s="884"/>
      <c r="R284" s="894"/>
      <c r="S284" s="894"/>
      <c r="T284" s="884"/>
    </row>
    <row r="285" spans="1:20" x14ac:dyDescent="0.25">
      <c r="B285" s="933" t="s">
        <v>3102</v>
      </c>
      <c r="C285" s="933" t="s">
        <v>1167</v>
      </c>
      <c r="D285" s="941" t="s">
        <v>4554</v>
      </c>
      <c r="E285" s="925" t="s">
        <v>4549</v>
      </c>
      <c r="F285" s="939"/>
      <c r="G285" s="938" t="s">
        <v>4337</v>
      </c>
      <c r="H285" s="890">
        <f t="shared" si="10"/>
        <v>0</v>
      </c>
      <c r="I285" s="936"/>
      <c r="J285" s="936"/>
      <c r="K285" s="891">
        <f t="shared" si="11"/>
        <v>0</v>
      </c>
      <c r="L285" s="894"/>
      <c r="M285" s="894"/>
      <c r="N285" s="884"/>
      <c r="O285" s="894"/>
      <c r="P285" s="894"/>
      <c r="Q285" s="884"/>
      <c r="R285" s="894"/>
      <c r="S285" s="894"/>
      <c r="T285" s="884"/>
    </row>
    <row r="286" spans="1:20" x14ac:dyDescent="0.25">
      <c r="B286" s="933" t="s">
        <v>3102</v>
      </c>
      <c r="C286" s="933" t="s">
        <v>1167</v>
      </c>
      <c r="D286" s="941" t="s">
        <v>4554</v>
      </c>
      <c r="E286" s="925" t="s">
        <v>4549</v>
      </c>
      <c r="F286" s="926"/>
      <c r="G286" s="935" t="s">
        <v>1387</v>
      </c>
      <c r="H286" s="890">
        <f t="shared" si="10"/>
        <v>0</v>
      </c>
      <c r="I286" s="936"/>
      <c r="J286" s="936"/>
      <c r="K286" s="891">
        <f t="shared" si="11"/>
        <v>0</v>
      </c>
      <c r="L286" s="894"/>
      <c r="M286" s="894"/>
      <c r="N286" s="884"/>
      <c r="O286" s="894"/>
      <c r="P286" s="894"/>
      <c r="Q286" s="884"/>
      <c r="R286" s="894"/>
      <c r="S286" s="894"/>
      <c r="T286" s="884"/>
    </row>
    <row r="287" spans="1:20" x14ac:dyDescent="0.25">
      <c r="B287" s="933" t="s">
        <v>3102</v>
      </c>
      <c r="C287" s="933" t="s">
        <v>1167</v>
      </c>
      <c r="D287" s="941" t="s">
        <v>4554</v>
      </c>
      <c r="E287" s="925" t="s">
        <v>4549</v>
      </c>
      <c r="F287" s="926"/>
      <c r="G287" s="938" t="s">
        <v>1372</v>
      </c>
      <c r="H287" s="890">
        <f t="shared" si="10"/>
        <v>0</v>
      </c>
      <c r="I287" s="936"/>
      <c r="J287" s="936"/>
      <c r="K287" s="891">
        <f t="shared" si="11"/>
        <v>0</v>
      </c>
      <c r="L287" s="894"/>
      <c r="M287" s="894"/>
      <c r="N287" s="884"/>
      <c r="O287" s="894"/>
      <c r="P287" s="894"/>
      <c r="Q287" s="884"/>
      <c r="R287" s="894"/>
      <c r="S287" s="894"/>
      <c r="T287" s="884"/>
    </row>
    <row r="288" spans="1:20" x14ac:dyDescent="0.25">
      <c r="B288" s="933" t="s">
        <v>3102</v>
      </c>
      <c r="C288" s="933" t="s">
        <v>1167</v>
      </c>
      <c r="D288" s="941" t="s">
        <v>4555</v>
      </c>
      <c r="E288" s="925" t="s">
        <v>4556</v>
      </c>
      <c r="F288" s="926"/>
      <c r="G288" s="935" t="s">
        <v>1387</v>
      </c>
      <c r="H288" s="890">
        <f t="shared" si="10"/>
        <v>0</v>
      </c>
      <c r="I288" s="936"/>
      <c r="J288" s="936"/>
      <c r="K288" s="891">
        <f t="shared" si="11"/>
        <v>0</v>
      </c>
      <c r="L288" s="894"/>
      <c r="M288" s="894"/>
      <c r="N288" s="884"/>
      <c r="O288" s="894"/>
      <c r="P288" s="894"/>
      <c r="Q288" s="884"/>
      <c r="R288" s="894"/>
      <c r="S288" s="894"/>
      <c r="T288" s="884"/>
    </row>
    <row r="289" spans="2:20" x14ac:dyDescent="0.25">
      <c r="B289" s="933" t="s">
        <v>3102</v>
      </c>
      <c r="C289" s="933" t="s">
        <v>1167</v>
      </c>
      <c r="D289" s="941" t="s">
        <v>4557</v>
      </c>
      <c r="E289" s="925" t="s">
        <v>4558</v>
      </c>
      <c r="F289" s="926"/>
      <c r="G289" s="935" t="s">
        <v>1387</v>
      </c>
      <c r="H289" s="890">
        <f t="shared" si="10"/>
        <v>0</v>
      </c>
      <c r="I289" s="936"/>
      <c r="J289" s="936"/>
      <c r="K289" s="891">
        <f t="shared" si="11"/>
        <v>0</v>
      </c>
      <c r="L289" s="894"/>
      <c r="M289" s="894"/>
      <c r="N289" s="884"/>
      <c r="O289" s="894"/>
      <c r="P289" s="894"/>
      <c r="Q289" s="884"/>
      <c r="R289" s="894"/>
      <c r="S289" s="894"/>
      <c r="T289" s="884"/>
    </row>
    <row r="290" spans="2:20" x14ac:dyDescent="0.25">
      <c r="B290" s="933" t="s">
        <v>3102</v>
      </c>
      <c r="C290" s="933" t="s">
        <v>1167</v>
      </c>
      <c r="D290" s="941" t="s">
        <v>4559</v>
      </c>
      <c r="E290" s="925" t="s">
        <v>4560</v>
      </c>
      <c r="F290" s="926"/>
      <c r="G290" s="935" t="s">
        <v>1387</v>
      </c>
      <c r="H290" s="890">
        <f t="shared" si="10"/>
        <v>0</v>
      </c>
      <c r="I290" s="936"/>
      <c r="J290" s="936"/>
      <c r="K290" s="891">
        <f t="shared" si="11"/>
        <v>0</v>
      </c>
      <c r="L290" s="894"/>
      <c r="M290" s="894"/>
      <c r="N290" s="884"/>
      <c r="O290" s="894"/>
      <c r="P290" s="894"/>
      <c r="Q290" s="884"/>
      <c r="R290" s="894"/>
      <c r="S290" s="894"/>
      <c r="T290" s="884"/>
    </row>
    <row r="291" spans="2:20" x14ac:dyDescent="0.25">
      <c r="B291" s="933" t="s">
        <v>3102</v>
      </c>
      <c r="C291" s="933" t="s">
        <v>1167</v>
      </c>
      <c r="D291" s="941" t="s">
        <v>4561</v>
      </c>
      <c r="E291" s="925" t="s">
        <v>4560</v>
      </c>
      <c r="F291" s="926"/>
      <c r="G291" s="935" t="s">
        <v>1387</v>
      </c>
      <c r="H291" s="890">
        <f t="shared" si="10"/>
        <v>0</v>
      </c>
      <c r="I291" s="936"/>
      <c r="J291" s="936"/>
      <c r="K291" s="891">
        <f t="shared" si="11"/>
        <v>0</v>
      </c>
      <c r="L291" s="894"/>
      <c r="M291" s="894"/>
      <c r="N291" s="884"/>
      <c r="O291" s="894"/>
      <c r="P291" s="894"/>
      <c r="Q291" s="884"/>
      <c r="R291" s="894"/>
      <c r="S291" s="894"/>
      <c r="T291" s="884"/>
    </row>
    <row r="292" spans="2:20" x14ac:dyDescent="0.25">
      <c r="B292" s="933" t="s">
        <v>3102</v>
      </c>
      <c r="C292" s="933" t="s">
        <v>1167</v>
      </c>
      <c r="D292" s="941" t="s">
        <v>4562</v>
      </c>
      <c r="E292" s="925" t="s">
        <v>4560</v>
      </c>
      <c r="F292" s="939"/>
      <c r="G292" s="938" t="s">
        <v>4337</v>
      </c>
      <c r="H292" s="890">
        <f t="shared" si="10"/>
        <v>0</v>
      </c>
      <c r="I292" s="936"/>
      <c r="J292" s="936"/>
      <c r="K292" s="891">
        <f t="shared" si="11"/>
        <v>0</v>
      </c>
      <c r="L292" s="894"/>
      <c r="M292" s="894"/>
      <c r="N292" s="884"/>
      <c r="O292" s="894"/>
      <c r="P292" s="894"/>
      <c r="Q292" s="884"/>
      <c r="R292" s="894"/>
      <c r="S292" s="894"/>
      <c r="T292" s="884"/>
    </row>
    <row r="293" spans="2:20" x14ac:dyDescent="0.25">
      <c r="B293" s="933" t="s">
        <v>3102</v>
      </c>
      <c r="C293" s="933" t="s">
        <v>1167</v>
      </c>
      <c r="D293" s="941" t="s">
        <v>4562</v>
      </c>
      <c r="E293" s="925" t="s">
        <v>4560</v>
      </c>
      <c r="F293" s="926"/>
      <c r="G293" s="935" t="s">
        <v>1387</v>
      </c>
      <c r="H293" s="890">
        <f t="shared" si="10"/>
        <v>0</v>
      </c>
      <c r="I293" s="936"/>
      <c r="J293" s="936"/>
      <c r="K293" s="891">
        <f t="shared" si="11"/>
        <v>0</v>
      </c>
      <c r="L293" s="894"/>
      <c r="M293" s="894"/>
      <c r="N293" s="884"/>
      <c r="O293" s="894"/>
      <c r="P293" s="894"/>
      <c r="Q293" s="884"/>
      <c r="R293" s="894"/>
      <c r="S293" s="894"/>
      <c r="T293" s="884"/>
    </row>
    <row r="294" spans="2:20" x14ac:dyDescent="0.25">
      <c r="B294" s="933" t="s">
        <v>3102</v>
      </c>
      <c r="C294" s="933" t="s">
        <v>1167</v>
      </c>
      <c r="D294" s="941" t="s">
        <v>4563</v>
      </c>
      <c r="E294" s="925" t="s">
        <v>4564</v>
      </c>
      <c r="F294" s="926"/>
      <c r="G294" s="935" t="s">
        <v>1387</v>
      </c>
      <c r="H294" s="890">
        <f t="shared" si="10"/>
        <v>0</v>
      </c>
      <c r="I294" s="936"/>
      <c r="J294" s="936"/>
      <c r="K294" s="891">
        <f t="shared" si="11"/>
        <v>0</v>
      </c>
      <c r="L294" s="894"/>
      <c r="M294" s="894"/>
      <c r="N294" s="884"/>
      <c r="O294" s="894"/>
      <c r="P294" s="894"/>
      <c r="Q294" s="884"/>
      <c r="R294" s="894"/>
      <c r="S294" s="894"/>
      <c r="T294" s="884"/>
    </row>
    <row r="295" spans="2:20" x14ac:dyDescent="0.25">
      <c r="B295" s="933" t="s">
        <v>3102</v>
      </c>
      <c r="C295" s="933" t="s">
        <v>1174</v>
      </c>
      <c r="D295" s="934" t="s">
        <v>4565</v>
      </c>
      <c r="E295" s="934" t="s">
        <v>4566</v>
      </c>
      <c r="F295" s="926"/>
      <c r="G295" s="935" t="s">
        <v>1387</v>
      </c>
      <c r="H295" s="890">
        <f t="shared" si="10"/>
        <v>0</v>
      </c>
      <c r="I295" s="936"/>
      <c r="J295" s="936"/>
      <c r="K295" s="891">
        <f t="shared" si="11"/>
        <v>0</v>
      </c>
      <c r="L295" s="894"/>
      <c r="M295" s="894"/>
      <c r="N295" s="884"/>
      <c r="O295" s="894"/>
      <c r="P295" s="894"/>
      <c r="Q295" s="884"/>
      <c r="R295" s="894"/>
      <c r="S295" s="894"/>
      <c r="T295" s="884"/>
    </row>
    <row r="296" spans="2:20" x14ac:dyDescent="0.25">
      <c r="B296" s="933" t="s">
        <v>3102</v>
      </c>
      <c r="C296" s="933" t="s">
        <v>1174</v>
      </c>
      <c r="D296" s="934" t="s">
        <v>4567</v>
      </c>
      <c r="E296" s="934" t="s">
        <v>4568</v>
      </c>
      <c r="F296" s="926"/>
      <c r="G296" s="935" t="s">
        <v>1387</v>
      </c>
      <c r="H296" s="890">
        <f t="shared" si="10"/>
        <v>0</v>
      </c>
      <c r="I296" s="936"/>
      <c r="J296" s="936"/>
      <c r="K296" s="891">
        <f t="shared" si="11"/>
        <v>0</v>
      </c>
      <c r="L296" s="894"/>
      <c r="M296" s="894"/>
      <c r="N296" s="884"/>
      <c r="O296" s="894"/>
      <c r="P296" s="894"/>
      <c r="Q296" s="884"/>
      <c r="R296" s="894"/>
      <c r="S296" s="894"/>
      <c r="T296" s="884"/>
    </row>
    <row r="297" spans="2:20" x14ac:dyDescent="0.25">
      <c r="B297" s="933" t="s">
        <v>3102</v>
      </c>
      <c r="C297" s="933" t="s">
        <v>1174</v>
      </c>
      <c r="D297" s="934" t="s">
        <v>4569</v>
      </c>
      <c r="E297" s="934" t="s">
        <v>4570</v>
      </c>
      <c r="F297" s="926"/>
      <c r="G297" s="935" t="s">
        <v>1387</v>
      </c>
      <c r="H297" s="890">
        <f t="shared" si="10"/>
        <v>0</v>
      </c>
      <c r="I297" s="936"/>
      <c r="J297" s="936"/>
      <c r="K297" s="891">
        <f t="shared" si="11"/>
        <v>0</v>
      </c>
      <c r="L297" s="894"/>
      <c r="M297" s="894"/>
      <c r="N297" s="884"/>
      <c r="O297" s="894"/>
      <c r="P297" s="894"/>
      <c r="Q297" s="884"/>
      <c r="R297" s="894"/>
      <c r="S297" s="894"/>
      <c r="T297" s="884"/>
    </row>
    <row r="298" spans="2:20" x14ac:dyDescent="0.25">
      <c r="B298" s="933" t="s">
        <v>3102</v>
      </c>
      <c r="C298" s="933" t="s">
        <v>1174</v>
      </c>
      <c r="D298" s="934" t="s">
        <v>4414</v>
      </c>
      <c r="E298" s="934" t="s">
        <v>4571</v>
      </c>
      <c r="F298" s="926"/>
      <c r="G298" s="935" t="s">
        <v>1387</v>
      </c>
      <c r="H298" s="890">
        <f t="shared" si="10"/>
        <v>0</v>
      </c>
      <c r="I298" s="936"/>
      <c r="J298" s="936"/>
      <c r="K298" s="891">
        <f t="shared" si="11"/>
        <v>0</v>
      </c>
      <c r="L298" s="894"/>
      <c r="M298" s="894"/>
      <c r="N298" s="884"/>
      <c r="O298" s="894"/>
      <c r="P298" s="894"/>
      <c r="Q298" s="884"/>
      <c r="R298" s="894"/>
      <c r="S298" s="894"/>
      <c r="T298" s="884"/>
    </row>
    <row r="299" spans="2:20" x14ac:dyDescent="0.25">
      <c r="B299" s="933" t="s">
        <v>3102</v>
      </c>
      <c r="C299" s="933" t="s">
        <v>1174</v>
      </c>
      <c r="D299" s="934" t="s">
        <v>4572</v>
      </c>
      <c r="E299" s="934" t="s">
        <v>4571</v>
      </c>
      <c r="F299" s="926"/>
      <c r="G299" s="935" t="s">
        <v>1387</v>
      </c>
      <c r="H299" s="890">
        <f t="shared" si="10"/>
        <v>0</v>
      </c>
      <c r="I299" s="936"/>
      <c r="J299" s="936"/>
      <c r="K299" s="891">
        <f t="shared" si="11"/>
        <v>0</v>
      </c>
      <c r="L299" s="894"/>
      <c r="M299" s="894"/>
      <c r="N299" s="884"/>
      <c r="O299" s="894"/>
      <c r="P299" s="894"/>
      <c r="Q299" s="884"/>
      <c r="R299" s="894"/>
      <c r="S299" s="894"/>
      <c r="T299" s="884"/>
    </row>
    <row r="300" spans="2:20" x14ac:dyDescent="0.25">
      <c r="B300" s="933" t="s">
        <v>3102</v>
      </c>
      <c r="C300" s="933" t="s">
        <v>1174</v>
      </c>
      <c r="D300" s="934" t="s">
        <v>4414</v>
      </c>
      <c r="E300" s="934" t="s">
        <v>4573</v>
      </c>
      <c r="F300" s="939"/>
      <c r="G300" s="938" t="s">
        <v>4337</v>
      </c>
      <c r="H300" s="890">
        <f t="shared" si="10"/>
        <v>0</v>
      </c>
      <c r="I300" s="936"/>
      <c r="J300" s="936"/>
      <c r="K300" s="891">
        <f t="shared" si="11"/>
        <v>0</v>
      </c>
      <c r="L300" s="894"/>
      <c r="M300" s="894"/>
      <c r="N300" s="884"/>
      <c r="O300" s="894"/>
      <c r="P300" s="894"/>
      <c r="Q300" s="884"/>
      <c r="R300" s="894"/>
      <c r="S300" s="894"/>
      <c r="T300" s="884"/>
    </row>
    <row r="301" spans="2:20" x14ac:dyDescent="0.25">
      <c r="B301" s="933" t="s">
        <v>3102</v>
      </c>
      <c r="C301" s="933" t="s">
        <v>1174</v>
      </c>
      <c r="D301" s="934" t="s">
        <v>4414</v>
      </c>
      <c r="E301" s="934" t="s">
        <v>4573</v>
      </c>
      <c r="F301" s="940"/>
      <c r="G301" s="938" t="s">
        <v>1377</v>
      </c>
      <c r="H301" s="890">
        <f t="shared" si="10"/>
        <v>0</v>
      </c>
      <c r="I301" s="936"/>
      <c r="J301" s="936"/>
      <c r="K301" s="891">
        <f t="shared" si="11"/>
        <v>0</v>
      </c>
      <c r="L301" s="894"/>
      <c r="M301" s="894"/>
      <c r="N301" s="884"/>
      <c r="O301" s="894"/>
      <c r="P301" s="894"/>
      <c r="Q301" s="884"/>
      <c r="R301" s="894"/>
      <c r="S301" s="894"/>
      <c r="T301" s="884"/>
    </row>
    <row r="302" spans="2:20" x14ac:dyDescent="0.25">
      <c r="B302" s="933" t="s">
        <v>3102</v>
      </c>
      <c r="C302" s="933" t="s">
        <v>1174</v>
      </c>
      <c r="D302" s="934" t="s">
        <v>4574</v>
      </c>
      <c r="E302" s="934" t="s">
        <v>4573</v>
      </c>
      <c r="F302" s="939"/>
      <c r="G302" s="938" t="s">
        <v>4337</v>
      </c>
      <c r="H302" s="890">
        <f t="shared" si="10"/>
        <v>0</v>
      </c>
      <c r="I302" s="936"/>
      <c r="J302" s="936"/>
      <c r="K302" s="891">
        <f t="shared" si="11"/>
        <v>0</v>
      </c>
      <c r="L302" s="894"/>
      <c r="M302" s="894"/>
      <c r="N302" s="884"/>
      <c r="O302" s="894"/>
      <c r="P302" s="894"/>
      <c r="Q302" s="884"/>
      <c r="R302" s="894"/>
      <c r="S302" s="894"/>
      <c r="T302" s="884"/>
    </row>
    <row r="303" spans="2:20" x14ac:dyDescent="0.25">
      <c r="B303" s="933" t="s">
        <v>3102</v>
      </c>
      <c r="C303" s="933" t="s">
        <v>1174</v>
      </c>
      <c r="D303" s="934" t="s">
        <v>4574</v>
      </c>
      <c r="E303" s="934" t="s">
        <v>4573</v>
      </c>
      <c r="F303" s="940"/>
      <c r="G303" s="938" t="s">
        <v>1377</v>
      </c>
      <c r="H303" s="890">
        <f t="shared" si="10"/>
        <v>0</v>
      </c>
      <c r="I303" s="936"/>
      <c r="J303" s="936"/>
      <c r="K303" s="891">
        <f t="shared" si="11"/>
        <v>0</v>
      </c>
      <c r="L303" s="894"/>
      <c r="M303" s="894"/>
      <c r="N303" s="884"/>
      <c r="O303" s="894"/>
      <c r="P303" s="894"/>
      <c r="Q303" s="884"/>
      <c r="R303" s="894"/>
      <c r="S303" s="894"/>
      <c r="T303" s="884"/>
    </row>
    <row r="304" spans="2:20" x14ac:dyDescent="0.25">
      <c r="B304" s="933" t="s">
        <v>3102</v>
      </c>
      <c r="C304" s="933" t="s">
        <v>1174</v>
      </c>
      <c r="D304" s="934" t="s">
        <v>4575</v>
      </c>
      <c r="E304" s="934" t="s">
        <v>4573</v>
      </c>
      <c r="F304" s="939"/>
      <c r="G304" s="938" t="s">
        <v>4337</v>
      </c>
      <c r="H304" s="890">
        <f t="shared" si="10"/>
        <v>0</v>
      </c>
      <c r="I304" s="936"/>
      <c r="J304" s="936"/>
      <c r="K304" s="891">
        <f t="shared" si="11"/>
        <v>0</v>
      </c>
      <c r="L304" s="894"/>
      <c r="M304" s="894"/>
      <c r="N304" s="884"/>
      <c r="O304" s="894"/>
      <c r="P304" s="894"/>
      <c r="Q304" s="884"/>
      <c r="R304" s="894"/>
      <c r="S304" s="894"/>
      <c r="T304" s="884"/>
    </row>
    <row r="305" spans="2:20" x14ac:dyDescent="0.25">
      <c r="B305" s="933" t="s">
        <v>3102</v>
      </c>
      <c r="C305" s="933" t="s">
        <v>1174</v>
      </c>
      <c r="D305" s="934" t="s">
        <v>4575</v>
      </c>
      <c r="E305" s="934" t="s">
        <v>4573</v>
      </c>
      <c r="F305" s="940"/>
      <c r="G305" s="938" t="s">
        <v>1377</v>
      </c>
      <c r="H305" s="890">
        <f t="shared" si="10"/>
        <v>0</v>
      </c>
      <c r="I305" s="936"/>
      <c r="J305" s="936"/>
      <c r="K305" s="891">
        <f t="shared" si="11"/>
        <v>0</v>
      </c>
      <c r="L305" s="894"/>
      <c r="M305" s="894"/>
      <c r="N305" s="884"/>
      <c r="O305" s="894"/>
      <c r="P305" s="894"/>
      <c r="Q305" s="884"/>
      <c r="R305" s="894"/>
      <c r="S305" s="894"/>
      <c r="T305" s="884"/>
    </row>
    <row r="306" spans="2:20" x14ac:dyDescent="0.25">
      <c r="B306" s="933" t="s">
        <v>3102</v>
      </c>
      <c r="C306" s="933" t="s">
        <v>1174</v>
      </c>
      <c r="D306" s="934" t="s">
        <v>4414</v>
      </c>
      <c r="E306" s="934" t="s">
        <v>4576</v>
      </c>
      <c r="F306" s="926"/>
      <c r="G306" s="935" t="s">
        <v>1387</v>
      </c>
      <c r="H306" s="890">
        <f t="shared" si="10"/>
        <v>0</v>
      </c>
      <c r="I306" s="936"/>
      <c r="J306" s="936"/>
      <c r="K306" s="891">
        <f t="shared" si="11"/>
        <v>0</v>
      </c>
      <c r="L306" s="894"/>
      <c r="M306" s="894"/>
      <c r="N306" s="884"/>
      <c r="O306" s="894"/>
      <c r="P306" s="894"/>
      <c r="Q306" s="884"/>
      <c r="R306" s="894"/>
      <c r="S306" s="894"/>
      <c r="T306" s="884"/>
    </row>
    <row r="307" spans="2:20" x14ac:dyDescent="0.25">
      <c r="B307" s="933" t="s">
        <v>3102</v>
      </c>
      <c r="C307" s="933" t="s">
        <v>1174</v>
      </c>
      <c r="D307" s="934" t="s">
        <v>4414</v>
      </c>
      <c r="E307" s="934" t="s">
        <v>4576</v>
      </c>
      <c r="F307" s="926"/>
      <c r="G307" s="938" t="s">
        <v>1372</v>
      </c>
      <c r="H307" s="890">
        <f t="shared" si="10"/>
        <v>0</v>
      </c>
      <c r="I307" s="936"/>
      <c r="J307" s="936"/>
      <c r="K307" s="891">
        <f t="shared" si="11"/>
        <v>0</v>
      </c>
      <c r="L307" s="894"/>
      <c r="M307" s="894"/>
      <c r="N307" s="884"/>
      <c r="O307" s="894"/>
      <c r="P307" s="894"/>
      <c r="Q307" s="884"/>
      <c r="R307" s="894"/>
      <c r="S307" s="894"/>
      <c r="T307" s="884"/>
    </row>
    <row r="308" spans="2:20" x14ac:dyDescent="0.25">
      <c r="B308" s="933" t="s">
        <v>3102</v>
      </c>
      <c r="C308" s="933" t="s">
        <v>1174</v>
      </c>
      <c r="D308" s="934" t="s">
        <v>4574</v>
      </c>
      <c r="E308" s="934" t="s">
        <v>4576</v>
      </c>
      <c r="F308" s="926"/>
      <c r="G308" s="935" t="s">
        <v>1387</v>
      </c>
      <c r="H308" s="890">
        <f t="shared" si="10"/>
        <v>0</v>
      </c>
      <c r="I308" s="936"/>
      <c r="J308" s="936"/>
      <c r="K308" s="891">
        <f t="shared" si="11"/>
        <v>0</v>
      </c>
      <c r="L308" s="894"/>
      <c r="M308" s="894"/>
      <c r="N308" s="884"/>
      <c r="O308" s="894"/>
      <c r="P308" s="894"/>
      <c r="Q308" s="884"/>
      <c r="R308" s="894"/>
      <c r="S308" s="894"/>
      <c r="T308" s="884"/>
    </row>
    <row r="309" spans="2:20" x14ac:dyDescent="0.25">
      <c r="B309" s="933" t="s">
        <v>3102</v>
      </c>
      <c r="C309" s="933" t="s">
        <v>1174</v>
      </c>
      <c r="D309" s="934" t="s">
        <v>4574</v>
      </c>
      <c r="E309" s="934" t="s">
        <v>4576</v>
      </c>
      <c r="F309" s="926"/>
      <c r="G309" s="938" t="s">
        <v>1372</v>
      </c>
      <c r="H309" s="890">
        <f t="shared" si="10"/>
        <v>0</v>
      </c>
      <c r="I309" s="936"/>
      <c r="J309" s="936"/>
      <c r="K309" s="891">
        <f t="shared" si="11"/>
        <v>0</v>
      </c>
      <c r="L309" s="894"/>
      <c r="M309" s="894"/>
      <c r="N309" s="884"/>
      <c r="O309" s="894"/>
      <c r="P309" s="894"/>
      <c r="Q309" s="884"/>
      <c r="R309" s="894"/>
      <c r="S309" s="894"/>
      <c r="T309" s="884"/>
    </row>
    <row r="310" spans="2:20" x14ac:dyDescent="0.25">
      <c r="B310" s="933" t="s">
        <v>3102</v>
      </c>
      <c r="C310" s="933" t="s">
        <v>1174</v>
      </c>
      <c r="D310" s="934" t="s">
        <v>4575</v>
      </c>
      <c r="E310" s="934" t="s">
        <v>4576</v>
      </c>
      <c r="F310" s="926"/>
      <c r="G310" s="935" t="s">
        <v>1387</v>
      </c>
      <c r="H310" s="890">
        <f t="shared" si="10"/>
        <v>0</v>
      </c>
      <c r="I310" s="936"/>
      <c r="J310" s="936"/>
      <c r="K310" s="891">
        <f t="shared" si="11"/>
        <v>0</v>
      </c>
      <c r="L310" s="894"/>
      <c r="M310" s="894"/>
      <c r="N310" s="884"/>
      <c r="O310" s="894"/>
      <c r="P310" s="894"/>
      <c r="Q310" s="884"/>
      <c r="R310" s="894"/>
      <c r="S310" s="894"/>
      <c r="T310" s="884"/>
    </row>
    <row r="311" spans="2:20" x14ac:dyDescent="0.25">
      <c r="B311" s="933" t="s">
        <v>3102</v>
      </c>
      <c r="C311" s="933" t="s">
        <v>1174</v>
      </c>
      <c r="D311" s="934" t="s">
        <v>4575</v>
      </c>
      <c r="E311" s="934" t="s">
        <v>4576</v>
      </c>
      <c r="F311" s="926"/>
      <c r="G311" s="938" t="s">
        <v>1372</v>
      </c>
      <c r="H311" s="890">
        <f t="shared" si="10"/>
        <v>0</v>
      </c>
      <c r="I311" s="936"/>
      <c r="J311" s="936"/>
      <c r="K311" s="891">
        <f t="shared" si="11"/>
        <v>0</v>
      </c>
      <c r="L311" s="894"/>
      <c r="M311" s="894"/>
      <c r="N311" s="884"/>
      <c r="O311" s="894"/>
      <c r="P311" s="894"/>
      <c r="Q311" s="884"/>
      <c r="R311" s="894"/>
      <c r="S311" s="894"/>
      <c r="T311" s="884"/>
    </row>
    <row r="312" spans="2:20" x14ac:dyDescent="0.25">
      <c r="B312" s="933" t="s">
        <v>3102</v>
      </c>
      <c r="C312" s="933" t="s">
        <v>4419</v>
      </c>
      <c r="D312" s="947" t="s">
        <v>4577</v>
      </c>
      <c r="E312" s="947" t="s">
        <v>4578</v>
      </c>
      <c r="F312" s="926"/>
      <c r="G312" s="935" t="s">
        <v>1387</v>
      </c>
      <c r="H312" s="890">
        <f t="shared" si="10"/>
        <v>0</v>
      </c>
      <c r="I312" s="936"/>
      <c r="J312" s="936"/>
      <c r="K312" s="891">
        <f t="shared" si="11"/>
        <v>0</v>
      </c>
      <c r="L312" s="894"/>
      <c r="M312" s="894"/>
      <c r="N312" s="884"/>
      <c r="O312" s="894"/>
      <c r="P312" s="894"/>
      <c r="Q312" s="884"/>
      <c r="R312" s="894"/>
      <c r="S312" s="894"/>
      <c r="T312" s="884"/>
    </row>
    <row r="313" spans="2:20" ht="26.4" x14ac:dyDescent="0.25">
      <c r="B313" s="933" t="s">
        <v>3102</v>
      </c>
      <c r="C313" s="933" t="s">
        <v>4419</v>
      </c>
      <c r="D313" s="947" t="s">
        <v>4579</v>
      </c>
      <c r="E313" s="947" t="s">
        <v>4578</v>
      </c>
      <c r="F313" s="926"/>
      <c r="G313" s="935" t="s">
        <v>1387</v>
      </c>
      <c r="H313" s="890">
        <f t="shared" si="10"/>
        <v>0</v>
      </c>
      <c r="I313" s="936"/>
      <c r="J313" s="936"/>
      <c r="K313" s="891">
        <f t="shared" si="11"/>
        <v>0</v>
      </c>
      <c r="L313" s="894"/>
      <c r="M313" s="894"/>
      <c r="N313" s="884"/>
      <c r="O313" s="894"/>
      <c r="P313" s="894"/>
      <c r="Q313" s="884"/>
      <c r="R313" s="894"/>
      <c r="S313" s="894"/>
      <c r="T313" s="884"/>
    </row>
    <row r="314" spans="2:20" ht="26.4" x14ac:dyDescent="0.25">
      <c r="B314" s="933" t="s">
        <v>3102</v>
      </c>
      <c r="C314" s="933" t="s">
        <v>4419</v>
      </c>
      <c r="D314" s="947" t="s">
        <v>4580</v>
      </c>
      <c r="E314" s="947" t="s">
        <v>4578</v>
      </c>
      <c r="F314" s="926"/>
      <c r="G314" s="935" t="s">
        <v>1387</v>
      </c>
      <c r="H314" s="890">
        <f t="shared" si="10"/>
        <v>0</v>
      </c>
      <c r="I314" s="936"/>
      <c r="J314" s="936"/>
      <c r="K314" s="891">
        <f t="shared" si="11"/>
        <v>0</v>
      </c>
      <c r="L314" s="894"/>
      <c r="M314" s="894"/>
      <c r="N314" s="884"/>
      <c r="O314" s="894"/>
      <c r="P314" s="894"/>
      <c r="Q314" s="884"/>
      <c r="R314" s="894"/>
      <c r="S314" s="894"/>
      <c r="T314" s="884"/>
    </row>
    <row r="315" spans="2:20" x14ac:dyDescent="0.25">
      <c r="B315" s="933" t="s">
        <v>3102</v>
      </c>
      <c r="C315" s="933" t="s">
        <v>4419</v>
      </c>
      <c r="D315" s="947" t="s">
        <v>4581</v>
      </c>
      <c r="E315" s="947" t="s">
        <v>4578</v>
      </c>
      <c r="F315" s="926"/>
      <c r="G315" s="935" t="s">
        <v>1387</v>
      </c>
      <c r="H315" s="890">
        <f t="shared" si="10"/>
        <v>0</v>
      </c>
      <c r="I315" s="936"/>
      <c r="J315" s="936"/>
      <c r="K315" s="891">
        <f t="shared" si="11"/>
        <v>0</v>
      </c>
      <c r="L315" s="894"/>
      <c r="M315" s="894"/>
      <c r="N315" s="884"/>
      <c r="O315" s="894"/>
      <c r="P315" s="894"/>
      <c r="Q315" s="884"/>
      <c r="R315" s="894"/>
      <c r="S315" s="894"/>
      <c r="T315" s="884"/>
    </row>
    <row r="316" spans="2:20" x14ac:dyDescent="0.25">
      <c r="B316" s="933" t="s">
        <v>3102</v>
      </c>
      <c r="C316" s="933" t="s">
        <v>4419</v>
      </c>
      <c r="D316" s="947" t="s">
        <v>4582</v>
      </c>
      <c r="E316" s="947" t="s">
        <v>4583</v>
      </c>
      <c r="F316" s="926"/>
      <c r="G316" s="935" t="s">
        <v>1387</v>
      </c>
      <c r="H316" s="890">
        <f t="shared" si="10"/>
        <v>0</v>
      </c>
      <c r="I316" s="936"/>
      <c r="J316" s="936"/>
      <c r="K316" s="891">
        <f t="shared" si="11"/>
        <v>0</v>
      </c>
      <c r="L316" s="894"/>
      <c r="M316" s="894"/>
      <c r="N316" s="884"/>
      <c r="O316" s="894"/>
      <c r="P316" s="894"/>
      <c r="Q316" s="884"/>
      <c r="R316" s="894"/>
      <c r="S316" s="894"/>
      <c r="T316" s="884"/>
    </row>
    <row r="317" spans="2:20" ht="26.4" x14ac:dyDescent="0.25">
      <c r="B317" s="933" t="s">
        <v>3102</v>
      </c>
      <c r="C317" s="933" t="s">
        <v>4419</v>
      </c>
      <c r="D317" s="947" t="s">
        <v>4584</v>
      </c>
      <c r="E317" s="947" t="s">
        <v>4585</v>
      </c>
      <c r="F317" s="926"/>
      <c r="G317" s="935" t="s">
        <v>1387</v>
      </c>
      <c r="H317" s="890">
        <f t="shared" si="10"/>
        <v>0</v>
      </c>
      <c r="I317" s="936"/>
      <c r="J317" s="936"/>
      <c r="K317" s="891">
        <f t="shared" si="11"/>
        <v>0</v>
      </c>
      <c r="L317" s="894"/>
      <c r="M317" s="894"/>
      <c r="N317" s="884"/>
      <c r="O317" s="894"/>
      <c r="P317" s="894"/>
      <c r="Q317" s="884"/>
      <c r="R317" s="894"/>
      <c r="S317" s="894"/>
      <c r="T317" s="884"/>
    </row>
    <row r="318" spans="2:20" x14ac:dyDescent="0.25">
      <c r="B318" s="933" t="s">
        <v>3102</v>
      </c>
      <c r="C318" s="933" t="s">
        <v>4419</v>
      </c>
      <c r="D318" s="947" t="s">
        <v>4586</v>
      </c>
      <c r="E318" s="947" t="s">
        <v>4587</v>
      </c>
      <c r="F318" s="926"/>
      <c r="G318" s="935" t="s">
        <v>1387</v>
      </c>
      <c r="H318" s="890">
        <f t="shared" si="10"/>
        <v>0</v>
      </c>
      <c r="I318" s="936"/>
      <c r="J318" s="936"/>
      <c r="K318" s="891">
        <f t="shared" si="11"/>
        <v>0</v>
      </c>
      <c r="L318" s="894"/>
      <c r="M318" s="894"/>
      <c r="N318" s="884"/>
      <c r="O318" s="894"/>
      <c r="P318" s="894"/>
      <c r="Q318" s="884"/>
      <c r="R318" s="894"/>
      <c r="S318" s="894"/>
      <c r="T318" s="884"/>
    </row>
    <row r="319" spans="2:20" ht="26.4" x14ac:dyDescent="0.25">
      <c r="B319" s="933" t="s">
        <v>3102</v>
      </c>
      <c r="C319" s="933" t="s">
        <v>4419</v>
      </c>
      <c r="D319" s="947" t="s">
        <v>4588</v>
      </c>
      <c r="E319" s="947" t="s">
        <v>4589</v>
      </c>
      <c r="F319" s="926"/>
      <c r="G319" s="935" t="s">
        <v>1387</v>
      </c>
      <c r="H319" s="890">
        <f t="shared" si="10"/>
        <v>0</v>
      </c>
      <c r="I319" s="936"/>
      <c r="J319" s="936"/>
      <c r="K319" s="891">
        <f t="shared" si="11"/>
        <v>0</v>
      </c>
      <c r="L319" s="894"/>
      <c r="M319" s="894"/>
      <c r="N319" s="884"/>
      <c r="O319" s="894"/>
      <c r="P319" s="894"/>
      <c r="Q319" s="884"/>
      <c r="R319" s="894"/>
      <c r="S319" s="894"/>
      <c r="T319" s="884"/>
    </row>
    <row r="320" spans="2:20" ht="26.4" x14ac:dyDescent="0.25">
      <c r="B320" s="933" t="s">
        <v>3102</v>
      </c>
      <c r="C320" s="933" t="s">
        <v>4419</v>
      </c>
      <c r="D320" s="947" t="s">
        <v>4590</v>
      </c>
      <c r="E320" s="947" t="s">
        <v>4589</v>
      </c>
      <c r="F320" s="926"/>
      <c r="G320" s="935" t="s">
        <v>1387</v>
      </c>
      <c r="H320" s="890">
        <f t="shared" si="10"/>
        <v>0</v>
      </c>
      <c r="I320" s="936"/>
      <c r="J320" s="936"/>
      <c r="K320" s="891">
        <f t="shared" si="11"/>
        <v>0</v>
      </c>
      <c r="L320" s="894"/>
      <c r="M320" s="894"/>
      <c r="N320" s="884"/>
      <c r="O320" s="894"/>
      <c r="P320" s="894"/>
      <c r="Q320" s="884"/>
      <c r="R320" s="894"/>
      <c r="S320" s="894"/>
      <c r="T320" s="884"/>
    </row>
    <row r="321" spans="2:20" ht="26.4" x14ac:dyDescent="0.25">
      <c r="B321" s="933" t="s">
        <v>3102</v>
      </c>
      <c r="C321" s="933" t="s">
        <v>4419</v>
      </c>
      <c r="D321" s="947" t="s">
        <v>4591</v>
      </c>
      <c r="E321" s="947" t="s">
        <v>4592</v>
      </c>
      <c r="F321" s="926"/>
      <c r="G321" s="935" t="s">
        <v>1387</v>
      </c>
      <c r="H321" s="890">
        <f t="shared" si="10"/>
        <v>0</v>
      </c>
      <c r="I321" s="936"/>
      <c r="J321" s="936"/>
      <c r="K321" s="891">
        <f t="shared" si="11"/>
        <v>0</v>
      </c>
      <c r="L321" s="894"/>
      <c r="M321" s="894"/>
      <c r="N321" s="884"/>
      <c r="O321" s="894"/>
      <c r="P321" s="894"/>
      <c r="Q321" s="884"/>
      <c r="R321" s="894"/>
      <c r="S321" s="894"/>
      <c r="T321" s="884"/>
    </row>
    <row r="322" spans="2:20" ht="26.4" x14ac:dyDescent="0.25">
      <c r="B322" s="933" t="s">
        <v>3102</v>
      </c>
      <c r="C322" s="933" t="s">
        <v>4419</v>
      </c>
      <c r="D322" s="947" t="s">
        <v>4593</v>
      </c>
      <c r="E322" s="947" t="s">
        <v>4592</v>
      </c>
      <c r="F322" s="926"/>
      <c r="G322" s="935" t="s">
        <v>1387</v>
      </c>
      <c r="H322" s="890">
        <f t="shared" si="10"/>
        <v>0</v>
      </c>
      <c r="I322" s="936"/>
      <c r="J322" s="936"/>
      <c r="K322" s="891">
        <f t="shared" si="11"/>
        <v>0</v>
      </c>
      <c r="L322" s="894"/>
      <c r="M322" s="894"/>
      <c r="N322" s="884"/>
      <c r="O322" s="894"/>
      <c r="P322" s="894"/>
      <c r="Q322" s="884"/>
      <c r="R322" s="894"/>
      <c r="S322" s="894"/>
      <c r="T322" s="884"/>
    </row>
    <row r="323" spans="2:20" ht="26.4" x14ac:dyDescent="0.25">
      <c r="B323" s="933" t="s">
        <v>3102</v>
      </c>
      <c r="C323" s="933" t="s">
        <v>4419</v>
      </c>
      <c r="D323" s="947" t="s">
        <v>4594</v>
      </c>
      <c r="E323" s="947" t="s">
        <v>4592</v>
      </c>
      <c r="F323" s="926"/>
      <c r="G323" s="935" t="s">
        <v>1387</v>
      </c>
      <c r="H323" s="890">
        <f t="shared" si="10"/>
        <v>0</v>
      </c>
      <c r="I323" s="936"/>
      <c r="J323" s="936"/>
      <c r="K323" s="891">
        <f t="shared" si="11"/>
        <v>0</v>
      </c>
      <c r="L323" s="894"/>
      <c r="M323" s="894"/>
      <c r="N323" s="884"/>
      <c r="O323" s="894"/>
      <c r="P323" s="894"/>
      <c r="Q323" s="884"/>
      <c r="R323" s="894"/>
      <c r="S323" s="894"/>
      <c r="T323" s="884"/>
    </row>
    <row r="324" spans="2:20" ht="26.4" x14ac:dyDescent="0.25">
      <c r="B324" s="933" t="s">
        <v>3102</v>
      </c>
      <c r="C324" s="933" t="s">
        <v>4419</v>
      </c>
      <c r="D324" s="947" t="s">
        <v>4595</v>
      </c>
      <c r="E324" s="947" t="s">
        <v>4596</v>
      </c>
      <c r="F324" s="926"/>
      <c r="G324" s="935" t="s">
        <v>1387</v>
      </c>
      <c r="H324" s="890">
        <f t="shared" si="10"/>
        <v>0</v>
      </c>
      <c r="I324" s="936"/>
      <c r="J324" s="936"/>
      <c r="K324" s="891">
        <f t="shared" si="11"/>
        <v>0</v>
      </c>
      <c r="L324" s="894"/>
      <c r="M324" s="894"/>
      <c r="N324" s="884"/>
      <c r="O324" s="894"/>
      <c r="P324" s="894"/>
      <c r="Q324" s="884"/>
      <c r="R324" s="894"/>
      <c r="S324" s="894"/>
      <c r="T324" s="884"/>
    </row>
    <row r="325" spans="2:20" ht="26.4" x14ac:dyDescent="0.25">
      <c r="B325" s="933" t="s">
        <v>3102</v>
      </c>
      <c r="C325" s="933" t="s">
        <v>4419</v>
      </c>
      <c r="D325" s="947" t="s">
        <v>4597</v>
      </c>
      <c r="E325" s="947" t="s">
        <v>4596</v>
      </c>
      <c r="F325" s="926"/>
      <c r="G325" s="935" t="s">
        <v>1387</v>
      </c>
      <c r="H325" s="890">
        <f t="shared" si="10"/>
        <v>0</v>
      </c>
      <c r="I325" s="936"/>
      <c r="J325" s="936"/>
      <c r="K325" s="891">
        <f t="shared" si="11"/>
        <v>0</v>
      </c>
      <c r="L325" s="894"/>
      <c r="M325" s="894"/>
      <c r="N325" s="884"/>
      <c r="O325" s="894"/>
      <c r="P325" s="894"/>
      <c r="Q325" s="884"/>
      <c r="R325" s="894"/>
      <c r="S325" s="894"/>
      <c r="T325" s="884"/>
    </row>
    <row r="326" spans="2:20" x14ac:dyDescent="0.25">
      <c r="B326" s="933" t="s">
        <v>3102</v>
      </c>
      <c r="C326" s="933" t="s">
        <v>4419</v>
      </c>
      <c r="D326" s="947" t="s">
        <v>4598</v>
      </c>
      <c r="E326" s="947" t="s">
        <v>4596</v>
      </c>
      <c r="F326" s="926"/>
      <c r="G326" s="935" t="s">
        <v>1387</v>
      </c>
      <c r="H326" s="890">
        <f t="shared" si="10"/>
        <v>0</v>
      </c>
      <c r="I326" s="936"/>
      <c r="J326" s="936"/>
      <c r="K326" s="891">
        <f t="shared" si="11"/>
        <v>0</v>
      </c>
      <c r="L326" s="894"/>
      <c r="M326" s="894"/>
      <c r="N326" s="884"/>
      <c r="O326" s="894"/>
      <c r="P326" s="894"/>
      <c r="Q326" s="884"/>
      <c r="R326" s="894"/>
      <c r="S326" s="894"/>
      <c r="T326" s="884"/>
    </row>
    <row r="327" spans="2:20" ht="26.4" x14ac:dyDescent="0.25">
      <c r="B327" s="933" t="s">
        <v>3102</v>
      </c>
      <c r="C327" s="933" t="s">
        <v>4419</v>
      </c>
      <c r="D327" s="947" t="s">
        <v>4599</v>
      </c>
      <c r="E327" s="947" t="s">
        <v>4600</v>
      </c>
      <c r="F327" s="926"/>
      <c r="G327" s="935" t="s">
        <v>1387</v>
      </c>
      <c r="H327" s="890">
        <f t="shared" ref="H327:H390" si="12">K327+N327+Q327+T327</f>
        <v>0</v>
      </c>
      <c r="I327" s="936"/>
      <c r="J327" s="936"/>
      <c r="K327" s="891">
        <f t="shared" si="11"/>
        <v>0</v>
      </c>
      <c r="L327" s="894"/>
      <c r="M327" s="894"/>
      <c r="N327" s="884"/>
      <c r="O327" s="894"/>
      <c r="P327" s="894"/>
      <c r="Q327" s="884"/>
      <c r="R327" s="894"/>
      <c r="S327" s="894"/>
      <c r="T327" s="884"/>
    </row>
    <row r="328" spans="2:20" ht="26.4" x14ac:dyDescent="0.25">
      <c r="B328" s="933" t="s">
        <v>3102</v>
      </c>
      <c r="C328" s="933" t="s">
        <v>4419</v>
      </c>
      <c r="D328" s="947" t="s">
        <v>4601</v>
      </c>
      <c r="E328" s="948" t="s">
        <v>4602</v>
      </c>
      <c r="F328" s="926"/>
      <c r="G328" s="935" t="s">
        <v>1387</v>
      </c>
      <c r="H328" s="890">
        <f t="shared" si="12"/>
        <v>0</v>
      </c>
      <c r="I328" s="936"/>
      <c r="J328" s="936"/>
      <c r="K328" s="891">
        <f t="shared" ref="K328:K391" si="13">I328*J328</f>
        <v>0</v>
      </c>
      <c r="L328" s="894"/>
      <c r="M328" s="894"/>
      <c r="N328" s="884"/>
      <c r="O328" s="894"/>
      <c r="P328" s="894"/>
      <c r="Q328" s="884"/>
      <c r="R328" s="894"/>
      <c r="S328" s="894"/>
      <c r="T328" s="884"/>
    </row>
    <row r="329" spans="2:20" ht="26.4" x14ac:dyDescent="0.25">
      <c r="B329" s="933" t="s">
        <v>3102</v>
      </c>
      <c r="C329" s="933" t="s">
        <v>4419</v>
      </c>
      <c r="D329" s="947" t="s">
        <v>4603</v>
      </c>
      <c r="E329" s="948" t="s">
        <v>4602</v>
      </c>
      <c r="F329" s="926"/>
      <c r="G329" s="935" t="s">
        <v>1387</v>
      </c>
      <c r="H329" s="890">
        <f t="shared" si="12"/>
        <v>0</v>
      </c>
      <c r="I329" s="936"/>
      <c r="J329" s="936"/>
      <c r="K329" s="891">
        <f t="shared" si="13"/>
        <v>0</v>
      </c>
      <c r="L329" s="894"/>
      <c r="M329" s="894"/>
      <c r="N329" s="884"/>
      <c r="O329" s="894"/>
      <c r="P329" s="894"/>
      <c r="Q329" s="884"/>
      <c r="R329" s="894"/>
      <c r="S329" s="894"/>
      <c r="T329" s="884"/>
    </row>
    <row r="330" spans="2:20" ht="26.4" x14ac:dyDescent="0.25">
      <c r="B330" s="933" t="s">
        <v>3102</v>
      </c>
      <c r="C330" s="933" t="s">
        <v>4419</v>
      </c>
      <c r="D330" s="947" t="s">
        <v>4604</v>
      </c>
      <c r="E330" s="948" t="s">
        <v>4602</v>
      </c>
      <c r="F330" s="926"/>
      <c r="G330" s="935" t="s">
        <v>1387</v>
      </c>
      <c r="H330" s="890">
        <f t="shared" si="12"/>
        <v>0</v>
      </c>
      <c r="I330" s="936"/>
      <c r="J330" s="936"/>
      <c r="K330" s="891">
        <f t="shared" si="13"/>
        <v>0</v>
      </c>
      <c r="L330" s="894"/>
      <c r="M330" s="894"/>
      <c r="N330" s="884"/>
      <c r="O330" s="894"/>
      <c r="P330" s="894"/>
      <c r="Q330" s="884"/>
      <c r="R330" s="894"/>
      <c r="S330" s="894"/>
      <c r="T330" s="884"/>
    </row>
    <row r="331" spans="2:20" ht="26.4" x14ac:dyDescent="0.25">
      <c r="B331" s="933" t="s">
        <v>3102</v>
      </c>
      <c r="C331" s="933" t="s">
        <v>4419</v>
      </c>
      <c r="D331" s="947" t="s">
        <v>4605</v>
      </c>
      <c r="E331" s="948" t="s">
        <v>4602</v>
      </c>
      <c r="F331" s="926"/>
      <c r="G331" s="935" t="s">
        <v>1387</v>
      </c>
      <c r="H331" s="890">
        <f t="shared" si="12"/>
        <v>0</v>
      </c>
      <c r="I331" s="936"/>
      <c r="J331" s="936"/>
      <c r="K331" s="891">
        <f t="shared" si="13"/>
        <v>0</v>
      </c>
      <c r="L331" s="894"/>
      <c r="M331" s="894"/>
      <c r="N331" s="884"/>
      <c r="O331" s="894"/>
      <c r="P331" s="894"/>
      <c r="Q331" s="884"/>
      <c r="R331" s="894"/>
      <c r="S331" s="894"/>
      <c r="T331" s="884"/>
    </row>
    <row r="332" spans="2:20" ht="26.4" x14ac:dyDescent="0.25">
      <c r="B332" s="933" t="s">
        <v>3102</v>
      </c>
      <c r="C332" s="933" t="s">
        <v>4419</v>
      </c>
      <c r="D332" s="947" t="s">
        <v>4606</v>
      </c>
      <c r="E332" s="948" t="s">
        <v>4602</v>
      </c>
      <c r="F332" s="926"/>
      <c r="G332" s="935" t="s">
        <v>1387</v>
      </c>
      <c r="H332" s="890">
        <f t="shared" si="12"/>
        <v>0</v>
      </c>
      <c r="I332" s="936"/>
      <c r="J332" s="936"/>
      <c r="K332" s="891">
        <f t="shared" si="13"/>
        <v>0</v>
      </c>
      <c r="L332" s="894"/>
      <c r="M332" s="894"/>
      <c r="N332" s="884"/>
      <c r="O332" s="894"/>
      <c r="P332" s="894"/>
      <c r="Q332" s="884"/>
      <c r="R332" s="894"/>
      <c r="S332" s="894"/>
      <c r="T332" s="884"/>
    </row>
    <row r="333" spans="2:20" ht="26.4" x14ac:dyDescent="0.25">
      <c r="B333" s="933" t="s">
        <v>3102</v>
      </c>
      <c r="C333" s="933" t="s">
        <v>4419</v>
      </c>
      <c r="D333" s="947" t="s">
        <v>4607</v>
      </c>
      <c r="E333" s="948" t="s">
        <v>4602</v>
      </c>
      <c r="F333" s="926"/>
      <c r="G333" s="935" t="s">
        <v>1387</v>
      </c>
      <c r="H333" s="890">
        <f t="shared" si="12"/>
        <v>0</v>
      </c>
      <c r="I333" s="936"/>
      <c r="J333" s="936"/>
      <c r="K333" s="891">
        <f t="shared" si="13"/>
        <v>0</v>
      </c>
      <c r="L333" s="894"/>
      <c r="M333" s="894"/>
      <c r="N333" s="884"/>
      <c r="O333" s="894"/>
      <c r="P333" s="894"/>
      <c r="Q333" s="884"/>
      <c r="R333" s="894"/>
      <c r="S333" s="894"/>
      <c r="T333" s="884"/>
    </row>
    <row r="334" spans="2:20" ht="26.4" x14ac:dyDescent="0.25">
      <c r="B334" s="933" t="s">
        <v>3102</v>
      </c>
      <c r="C334" s="933" t="s">
        <v>4419</v>
      </c>
      <c r="D334" s="947" t="s">
        <v>4608</v>
      </c>
      <c r="E334" s="948" t="s">
        <v>4602</v>
      </c>
      <c r="F334" s="926"/>
      <c r="G334" s="935" t="s">
        <v>1387</v>
      </c>
      <c r="H334" s="890">
        <f t="shared" si="12"/>
        <v>0</v>
      </c>
      <c r="I334" s="936"/>
      <c r="J334" s="936"/>
      <c r="K334" s="891">
        <f t="shared" si="13"/>
        <v>0</v>
      </c>
      <c r="L334" s="894"/>
      <c r="M334" s="894"/>
      <c r="N334" s="884"/>
      <c r="O334" s="894"/>
      <c r="P334" s="894"/>
      <c r="Q334" s="884"/>
      <c r="R334" s="894"/>
      <c r="S334" s="894"/>
      <c r="T334" s="884"/>
    </row>
    <row r="335" spans="2:20" ht="26.4" x14ac:dyDescent="0.25">
      <c r="B335" s="933" t="s">
        <v>3102</v>
      </c>
      <c r="C335" s="933" t="s">
        <v>4419</v>
      </c>
      <c r="D335" s="947" t="s">
        <v>4609</v>
      </c>
      <c r="E335" s="948" t="s">
        <v>4610</v>
      </c>
      <c r="F335" s="926"/>
      <c r="G335" s="935" t="s">
        <v>1387</v>
      </c>
      <c r="H335" s="890">
        <f t="shared" si="12"/>
        <v>0</v>
      </c>
      <c r="I335" s="936"/>
      <c r="J335" s="936"/>
      <c r="K335" s="891">
        <f t="shared" si="13"/>
        <v>0</v>
      </c>
      <c r="L335" s="894"/>
      <c r="M335" s="894"/>
      <c r="N335" s="884"/>
      <c r="O335" s="894"/>
      <c r="P335" s="894"/>
      <c r="Q335" s="884"/>
      <c r="R335" s="894"/>
      <c r="S335" s="894"/>
      <c r="T335" s="884"/>
    </row>
    <row r="336" spans="2:20" ht="26.4" x14ac:dyDescent="0.25">
      <c r="B336" s="933" t="s">
        <v>3102</v>
      </c>
      <c r="C336" s="933" t="s">
        <v>4419</v>
      </c>
      <c r="D336" s="947" t="s">
        <v>4611</v>
      </c>
      <c r="E336" s="948" t="s">
        <v>4610</v>
      </c>
      <c r="F336" s="926"/>
      <c r="G336" s="935" t="s">
        <v>1387</v>
      </c>
      <c r="H336" s="890">
        <f t="shared" si="12"/>
        <v>0</v>
      </c>
      <c r="I336" s="936"/>
      <c r="J336" s="936"/>
      <c r="K336" s="891">
        <f t="shared" si="13"/>
        <v>0</v>
      </c>
      <c r="L336" s="894"/>
      <c r="M336" s="894"/>
      <c r="N336" s="884"/>
      <c r="O336" s="894"/>
      <c r="P336" s="894"/>
      <c r="Q336" s="884"/>
      <c r="R336" s="894"/>
      <c r="S336" s="894"/>
      <c r="T336" s="884"/>
    </row>
    <row r="337" spans="2:20" ht="26.4" x14ac:dyDescent="0.25">
      <c r="B337" s="933" t="s">
        <v>3102</v>
      </c>
      <c r="C337" s="933" t="s">
        <v>4419</v>
      </c>
      <c r="D337" s="947" t="s">
        <v>4612</v>
      </c>
      <c r="E337" s="948" t="s">
        <v>4610</v>
      </c>
      <c r="F337" s="926"/>
      <c r="G337" s="935" t="s">
        <v>1387</v>
      </c>
      <c r="H337" s="890">
        <f t="shared" si="12"/>
        <v>0</v>
      </c>
      <c r="I337" s="936"/>
      <c r="J337" s="936"/>
      <c r="K337" s="891">
        <f t="shared" si="13"/>
        <v>0</v>
      </c>
      <c r="L337" s="894"/>
      <c r="M337" s="894"/>
      <c r="N337" s="884"/>
      <c r="O337" s="894"/>
      <c r="P337" s="894"/>
      <c r="Q337" s="884"/>
      <c r="R337" s="894"/>
      <c r="S337" s="894"/>
      <c r="T337" s="884"/>
    </row>
    <row r="338" spans="2:20" x14ac:dyDescent="0.25">
      <c r="B338" s="933" t="s">
        <v>3102</v>
      </c>
      <c r="C338" s="933" t="s">
        <v>4419</v>
      </c>
      <c r="D338" s="941" t="s">
        <v>4408</v>
      </c>
      <c r="E338" s="925" t="s">
        <v>4613</v>
      </c>
      <c r="F338" s="926"/>
      <c r="G338" s="935" t="s">
        <v>1387</v>
      </c>
      <c r="H338" s="890">
        <f t="shared" si="12"/>
        <v>0</v>
      </c>
      <c r="I338" s="936"/>
      <c r="J338" s="936"/>
      <c r="K338" s="891">
        <f t="shared" si="13"/>
        <v>0</v>
      </c>
      <c r="L338" s="894"/>
      <c r="M338" s="894"/>
      <c r="N338" s="884"/>
      <c r="O338" s="894"/>
      <c r="P338" s="894"/>
      <c r="Q338" s="884"/>
      <c r="R338" s="894"/>
      <c r="S338" s="894"/>
      <c r="T338" s="884"/>
    </row>
    <row r="339" spans="2:20" x14ac:dyDescent="0.25">
      <c r="B339" s="933" t="s">
        <v>3102</v>
      </c>
      <c r="C339" s="933" t="s">
        <v>4419</v>
      </c>
      <c r="D339" s="941" t="s">
        <v>4614</v>
      </c>
      <c r="E339" s="925" t="s">
        <v>4613</v>
      </c>
      <c r="F339" s="926"/>
      <c r="G339" s="935" t="s">
        <v>1387</v>
      </c>
      <c r="H339" s="890">
        <f t="shared" si="12"/>
        <v>0</v>
      </c>
      <c r="I339" s="936"/>
      <c r="J339" s="936"/>
      <c r="K339" s="891">
        <f t="shared" si="13"/>
        <v>0</v>
      </c>
      <c r="L339" s="894"/>
      <c r="M339" s="894"/>
      <c r="N339" s="884"/>
      <c r="O339" s="894"/>
      <c r="P339" s="894"/>
      <c r="Q339" s="884"/>
      <c r="R339" s="894"/>
      <c r="S339" s="894"/>
      <c r="T339" s="884"/>
    </row>
    <row r="340" spans="2:20" x14ac:dyDescent="0.25">
      <c r="B340" s="933" t="s">
        <v>3102</v>
      </c>
      <c r="C340" s="933" t="s">
        <v>4419</v>
      </c>
      <c r="D340" s="941" t="s">
        <v>4614</v>
      </c>
      <c r="E340" s="925" t="s">
        <v>4613</v>
      </c>
      <c r="F340" s="926"/>
      <c r="G340" s="938" t="s">
        <v>1372</v>
      </c>
      <c r="H340" s="890">
        <f t="shared" si="12"/>
        <v>0</v>
      </c>
      <c r="I340" s="936"/>
      <c r="J340" s="936"/>
      <c r="K340" s="891">
        <f t="shared" si="13"/>
        <v>0</v>
      </c>
      <c r="L340" s="894"/>
      <c r="M340" s="894"/>
      <c r="N340" s="884"/>
      <c r="O340" s="894"/>
      <c r="P340" s="894"/>
      <c r="Q340" s="884"/>
      <c r="R340" s="894"/>
      <c r="S340" s="894"/>
      <c r="T340" s="884"/>
    </row>
    <row r="341" spans="2:20" x14ac:dyDescent="0.25">
      <c r="B341" s="933" t="s">
        <v>3102</v>
      </c>
      <c r="C341" s="933" t="s">
        <v>4441</v>
      </c>
      <c r="D341" s="925" t="s">
        <v>4454</v>
      </c>
      <c r="E341" s="925" t="s">
        <v>4615</v>
      </c>
      <c r="F341" s="926"/>
      <c r="G341" s="935" t="s">
        <v>1387</v>
      </c>
      <c r="H341" s="890">
        <f t="shared" si="12"/>
        <v>0</v>
      </c>
      <c r="I341" s="936"/>
      <c r="J341" s="936"/>
      <c r="K341" s="891">
        <f t="shared" si="13"/>
        <v>0</v>
      </c>
      <c r="L341" s="894"/>
      <c r="M341" s="894"/>
      <c r="N341" s="884"/>
      <c r="O341" s="894"/>
      <c r="P341" s="894"/>
      <c r="Q341" s="884"/>
      <c r="R341" s="894"/>
      <c r="S341" s="894"/>
      <c r="T341" s="884"/>
    </row>
    <row r="342" spans="2:20" x14ac:dyDescent="0.25">
      <c r="B342" s="933" t="s">
        <v>3102</v>
      </c>
      <c r="C342" s="933" t="s">
        <v>4441</v>
      </c>
      <c r="D342" s="925" t="s">
        <v>4454</v>
      </c>
      <c r="E342" s="925" t="s">
        <v>4615</v>
      </c>
      <c r="F342" s="926"/>
      <c r="G342" s="938" t="s">
        <v>1372</v>
      </c>
      <c r="H342" s="890">
        <f t="shared" si="12"/>
        <v>0</v>
      </c>
      <c r="I342" s="936"/>
      <c r="J342" s="936"/>
      <c r="K342" s="891">
        <f t="shared" si="13"/>
        <v>0</v>
      </c>
      <c r="L342" s="894"/>
      <c r="M342" s="894"/>
      <c r="N342" s="884"/>
      <c r="O342" s="894"/>
      <c r="P342" s="894"/>
      <c r="Q342" s="884"/>
      <c r="R342" s="894"/>
      <c r="S342" s="894"/>
      <c r="T342" s="884"/>
    </row>
    <row r="343" spans="2:20" x14ac:dyDescent="0.25">
      <c r="B343" s="933" t="s">
        <v>3102</v>
      </c>
      <c r="C343" s="933" t="s">
        <v>4441</v>
      </c>
      <c r="D343" s="941" t="s">
        <v>4414</v>
      </c>
      <c r="E343" s="925" t="s">
        <v>4615</v>
      </c>
      <c r="F343" s="926"/>
      <c r="G343" s="935" t="s">
        <v>1387</v>
      </c>
      <c r="H343" s="890">
        <f t="shared" si="12"/>
        <v>0</v>
      </c>
      <c r="I343" s="936"/>
      <c r="J343" s="936"/>
      <c r="K343" s="891">
        <f t="shared" si="13"/>
        <v>0</v>
      </c>
      <c r="L343" s="894"/>
      <c r="M343" s="894"/>
      <c r="N343" s="884"/>
      <c r="O343" s="894"/>
      <c r="P343" s="894"/>
      <c r="Q343" s="884"/>
      <c r="R343" s="894"/>
      <c r="S343" s="894"/>
      <c r="T343" s="884"/>
    </row>
    <row r="344" spans="2:20" x14ac:dyDescent="0.25">
      <c r="B344" s="933" t="s">
        <v>3102</v>
      </c>
      <c r="C344" s="933" t="s">
        <v>4441</v>
      </c>
      <c r="D344" s="941" t="s">
        <v>4414</v>
      </c>
      <c r="E344" s="925" t="s">
        <v>4615</v>
      </c>
      <c r="F344" s="926"/>
      <c r="G344" s="938" t="s">
        <v>1372</v>
      </c>
      <c r="H344" s="890">
        <f t="shared" si="12"/>
        <v>0</v>
      </c>
      <c r="I344" s="936"/>
      <c r="J344" s="936"/>
      <c r="K344" s="891">
        <f t="shared" si="13"/>
        <v>0</v>
      </c>
      <c r="L344" s="894"/>
      <c r="M344" s="894"/>
      <c r="N344" s="884"/>
      <c r="O344" s="894"/>
      <c r="P344" s="894"/>
      <c r="Q344" s="884"/>
      <c r="R344" s="894"/>
      <c r="S344" s="894"/>
      <c r="T344" s="884"/>
    </row>
    <row r="345" spans="2:20" x14ac:dyDescent="0.25">
      <c r="B345" s="933" t="s">
        <v>3102</v>
      </c>
      <c r="C345" s="933" t="s">
        <v>4402</v>
      </c>
      <c r="D345" s="934" t="s">
        <v>4456</v>
      </c>
      <c r="E345" s="911" t="s">
        <v>4616</v>
      </c>
      <c r="F345" s="926"/>
      <c r="G345" s="935" t="s">
        <v>1387</v>
      </c>
      <c r="H345" s="890">
        <f t="shared" si="12"/>
        <v>0</v>
      </c>
      <c r="I345" s="936"/>
      <c r="J345" s="936"/>
      <c r="K345" s="891">
        <f t="shared" si="13"/>
        <v>0</v>
      </c>
      <c r="L345" s="894"/>
      <c r="M345" s="894"/>
      <c r="N345" s="884"/>
      <c r="O345" s="894"/>
      <c r="P345" s="894"/>
      <c r="Q345" s="884"/>
      <c r="R345" s="894"/>
      <c r="S345" s="894"/>
      <c r="T345" s="884"/>
    </row>
    <row r="346" spans="2:20" x14ac:dyDescent="0.25">
      <c r="B346" s="933" t="s">
        <v>3102</v>
      </c>
      <c r="C346" s="933" t="s">
        <v>4402</v>
      </c>
      <c r="D346" s="934" t="s">
        <v>4500</v>
      </c>
      <c r="E346" s="911" t="s">
        <v>4616</v>
      </c>
      <c r="F346" s="926"/>
      <c r="G346" s="935" t="s">
        <v>1387</v>
      </c>
      <c r="H346" s="890">
        <f t="shared" si="12"/>
        <v>0</v>
      </c>
      <c r="I346" s="936"/>
      <c r="J346" s="936"/>
      <c r="K346" s="891">
        <f t="shared" si="13"/>
        <v>0</v>
      </c>
      <c r="L346" s="894"/>
      <c r="M346" s="894"/>
      <c r="N346" s="884"/>
      <c r="O346" s="894"/>
      <c r="P346" s="894"/>
      <c r="Q346" s="884"/>
      <c r="R346" s="894"/>
      <c r="S346" s="894"/>
      <c r="T346" s="884"/>
    </row>
    <row r="347" spans="2:20" x14ac:dyDescent="0.25">
      <c r="B347" s="933" t="s">
        <v>3102</v>
      </c>
      <c r="C347" s="933" t="s">
        <v>4402</v>
      </c>
      <c r="D347" s="934" t="s">
        <v>4617</v>
      </c>
      <c r="E347" s="911" t="s">
        <v>4616</v>
      </c>
      <c r="F347" s="926"/>
      <c r="G347" s="935" t="s">
        <v>1387</v>
      </c>
      <c r="H347" s="890">
        <f t="shared" si="12"/>
        <v>0</v>
      </c>
      <c r="I347" s="936"/>
      <c r="J347" s="936"/>
      <c r="K347" s="891">
        <f t="shared" si="13"/>
        <v>0</v>
      </c>
      <c r="L347" s="894"/>
      <c r="M347" s="894"/>
      <c r="N347" s="884"/>
      <c r="O347" s="894"/>
      <c r="P347" s="894"/>
      <c r="Q347" s="884"/>
      <c r="R347" s="894"/>
      <c r="S347" s="894"/>
      <c r="T347" s="884"/>
    </row>
    <row r="348" spans="2:20" x14ac:dyDescent="0.25">
      <c r="B348" s="933" t="s">
        <v>3102</v>
      </c>
      <c r="C348" s="933" t="s">
        <v>4402</v>
      </c>
      <c r="D348" s="934" t="s">
        <v>4618</v>
      </c>
      <c r="E348" s="911" t="s">
        <v>4616</v>
      </c>
      <c r="F348" s="926"/>
      <c r="G348" s="935" t="s">
        <v>1387</v>
      </c>
      <c r="H348" s="890">
        <f t="shared" si="12"/>
        <v>0</v>
      </c>
      <c r="I348" s="936"/>
      <c r="J348" s="936"/>
      <c r="K348" s="891">
        <f t="shared" si="13"/>
        <v>0</v>
      </c>
      <c r="L348" s="894"/>
      <c r="M348" s="894"/>
      <c r="N348" s="884"/>
      <c r="O348" s="894"/>
      <c r="P348" s="894"/>
      <c r="Q348" s="884"/>
      <c r="R348" s="894"/>
      <c r="S348" s="894"/>
      <c r="T348" s="884"/>
    </row>
    <row r="349" spans="2:20" x14ac:dyDescent="0.25">
      <c r="B349" s="933" t="s">
        <v>3102</v>
      </c>
      <c r="C349" s="933" t="s">
        <v>4402</v>
      </c>
      <c r="D349" s="934" t="s">
        <v>4456</v>
      </c>
      <c r="E349" s="911" t="s">
        <v>4619</v>
      </c>
      <c r="F349" s="926"/>
      <c r="G349" s="938" t="s">
        <v>1372</v>
      </c>
      <c r="H349" s="890">
        <f t="shared" si="12"/>
        <v>0</v>
      </c>
      <c r="I349" s="936"/>
      <c r="J349" s="936"/>
      <c r="K349" s="891">
        <f t="shared" si="13"/>
        <v>0</v>
      </c>
      <c r="L349" s="894"/>
      <c r="M349" s="894"/>
      <c r="N349" s="884"/>
      <c r="O349" s="894"/>
      <c r="P349" s="894"/>
      <c r="Q349" s="884"/>
      <c r="R349" s="894"/>
      <c r="S349" s="894"/>
      <c r="T349" s="884"/>
    </row>
    <row r="350" spans="2:20" x14ac:dyDescent="0.25">
      <c r="B350" s="933" t="s">
        <v>3102</v>
      </c>
      <c r="C350" s="933" t="s">
        <v>4402</v>
      </c>
      <c r="D350" s="934" t="s">
        <v>4500</v>
      </c>
      <c r="E350" s="911" t="s">
        <v>4619</v>
      </c>
      <c r="F350" s="926"/>
      <c r="G350" s="938" t="s">
        <v>1372</v>
      </c>
      <c r="H350" s="890">
        <f t="shared" si="12"/>
        <v>0</v>
      </c>
      <c r="I350" s="936"/>
      <c r="J350" s="936"/>
      <c r="K350" s="891">
        <f t="shared" si="13"/>
        <v>0</v>
      </c>
      <c r="L350" s="894"/>
      <c r="M350" s="894"/>
      <c r="N350" s="884"/>
      <c r="O350" s="894"/>
      <c r="P350" s="894"/>
      <c r="Q350" s="884"/>
      <c r="R350" s="894"/>
      <c r="S350" s="894"/>
      <c r="T350" s="884"/>
    </row>
    <row r="351" spans="2:20" x14ac:dyDescent="0.25">
      <c r="B351" s="933" t="s">
        <v>3102</v>
      </c>
      <c r="C351" s="933" t="s">
        <v>4402</v>
      </c>
      <c r="D351" s="934" t="s">
        <v>4617</v>
      </c>
      <c r="E351" s="911" t="s">
        <v>4619</v>
      </c>
      <c r="F351" s="926"/>
      <c r="G351" s="938" t="s">
        <v>1372</v>
      </c>
      <c r="H351" s="890">
        <f t="shared" si="12"/>
        <v>0</v>
      </c>
      <c r="I351" s="936"/>
      <c r="J351" s="936"/>
      <c r="K351" s="891">
        <f t="shared" si="13"/>
        <v>0</v>
      </c>
      <c r="L351" s="894"/>
      <c r="M351" s="894"/>
      <c r="N351" s="884"/>
      <c r="O351" s="894"/>
      <c r="P351" s="894"/>
      <c r="Q351" s="884"/>
      <c r="R351" s="894"/>
      <c r="S351" s="894"/>
      <c r="T351" s="884"/>
    </row>
    <row r="352" spans="2:20" x14ac:dyDescent="0.25">
      <c r="B352" s="933" t="s">
        <v>3102</v>
      </c>
      <c r="C352" s="933" t="s">
        <v>4441</v>
      </c>
      <c r="D352" s="941" t="s">
        <v>4408</v>
      </c>
      <c r="E352" s="925" t="s">
        <v>4620</v>
      </c>
      <c r="F352" s="926"/>
      <c r="G352" s="935" t="s">
        <v>1387</v>
      </c>
      <c r="H352" s="890">
        <f t="shared" si="12"/>
        <v>0</v>
      </c>
      <c r="I352" s="936"/>
      <c r="J352" s="936"/>
      <c r="K352" s="891">
        <f t="shared" si="13"/>
        <v>0</v>
      </c>
      <c r="L352" s="894"/>
      <c r="M352" s="894"/>
      <c r="N352" s="884"/>
      <c r="O352" s="894"/>
      <c r="P352" s="894"/>
      <c r="Q352" s="884"/>
      <c r="R352" s="894"/>
      <c r="S352" s="894"/>
      <c r="T352" s="884"/>
    </row>
    <row r="353" spans="2:20" x14ac:dyDescent="0.25">
      <c r="B353" s="933" t="s">
        <v>3102</v>
      </c>
      <c r="C353" s="933" t="s">
        <v>4441</v>
      </c>
      <c r="D353" s="941" t="s">
        <v>4408</v>
      </c>
      <c r="E353" s="925" t="s">
        <v>4620</v>
      </c>
      <c r="F353" s="926"/>
      <c r="G353" s="938" t="s">
        <v>1372</v>
      </c>
      <c r="H353" s="890">
        <f t="shared" si="12"/>
        <v>0</v>
      </c>
      <c r="I353" s="936"/>
      <c r="J353" s="936"/>
      <c r="K353" s="891">
        <f t="shared" si="13"/>
        <v>0</v>
      </c>
      <c r="L353" s="894"/>
      <c r="M353" s="894"/>
      <c r="N353" s="884"/>
      <c r="O353" s="894"/>
      <c r="P353" s="894"/>
      <c r="Q353" s="884"/>
      <c r="R353" s="894"/>
      <c r="S353" s="894"/>
      <c r="T353" s="884"/>
    </row>
    <row r="354" spans="2:20" x14ac:dyDescent="0.25">
      <c r="B354" s="933" t="s">
        <v>3102</v>
      </c>
      <c r="C354" s="933" t="s">
        <v>4441</v>
      </c>
      <c r="D354" s="941" t="s">
        <v>4414</v>
      </c>
      <c r="E354" s="925" t="s">
        <v>4620</v>
      </c>
      <c r="F354" s="926"/>
      <c r="G354" s="935" t="s">
        <v>1387</v>
      </c>
      <c r="H354" s="890">
        <f t="shared" si="12"/>
        <v>0</v>
      </c>
      <c r="I354" s="936"/>
      <c r="J354" s="936"/>
      <c r="K354" s="891">
        <f t="shared" si="13"/>
        <v>0</v>
      </c>
      <c r="L354" s="894"/>
      <c r="M354" s="894"/>
      <c r="N354" s="884"/>
      <c r="O354" s="894"/>
      <c r="P354" s="894"/>
      <c r="Q354" s="884"/>
      <c r="R354" s="894"/>
      <c r="S354" s="894"/>
      <c r="T354" s="884"/>
    </row>
    <row r="355" spans="2:20" x14ac:dyDescent="0.25">
      <c r="B355" s="933" t="s">
        <v>3102</v>
      </c>
      <c r="C355" s="933" t="s">
        <v>4441</v>
      </c>
      <c r="D355" s="941" t="s">
        <v>4414</v>
      </c>
      <c r="E355" s="925" t="s">
        <v>4620</v>
      </c>
      <c r="F355" s="926"/>
      <c r="G355" s="938" t="s">
        <v>1372</v>
      </c>
      <c r="H355" s="890">
        <f t="shared" si="12"/>
        <v>0</v>
      </c>
      <c r="I355" s="936"/>
      <c r="J355" s="936"/>
      <c r="K355" s="891">
        <f t="shared" si="13"/>
        <v>0</v>
      </c>
      <c r="L355" s="894"/>
      <c r="M355" s="894"/>
      <c r="N355" s="884"/>
      <c r="O355" s="894"/>
      <c r="P355" s="894"/>
      <c r="Q355" s="884"/>
      <c r="R355" s="894"/>
      <c r="S355" s="894"/>
      <c r="T355" s="884"/>
    </row>
    <row r="356" spans="2:20" x14ac:dyDescent="0.25">
      <c r="B356" s="933" t="s">
        <v>3102</v>
      </c>
      <c r="C356" s="933" t="s">
        <v>4441</v>
      </c>
      <c r="D356" s="941" t="s">
        <v>4621</v>
      </c>
      <c r="E356" s="925" t="s">
        <v>4620</v>
      </c>
      <c r="F356" s="926">
        <v>303</v>
      </c>
      <c r="G356" s="935" t="s">
        <v>1387</v>
      </c>
      <c r="H356" s="890">
        <f t="shared" si="12"/>
        <v>6091740</v>
      </c>
      <c r="I356" s="936">
        <v>14004</v>
      </c>
      <c r="J356" s="936">
        <v>435</v>
      </c>
      <c r="K356" s="891">
        <f t="shared" si="13"/>
        <v>6091740</v>
      </c>
      <c r="L356" s="894"/>
      <c r="M356" s="894"/>
      <c r="N356" s="884"/>
      <c r="O356" s="894"/>
      <c r="P356" s="894"/>
      <c r="Q356" s="884"/>
      <c r="R356" s="894"/>
      <c r="S356" s="894"/>
      <c r="T356" s="884"/>
    </row>
    <row r="357" spans="2:20" x14ac:dyDescent="0.25">
      <c r="B357" s="933" t="s">
        <v>3102</v>
      </c>
      <c r="C357" s="933" t="s">
        <v>4441</v>
      </c>
      <c r="D357" s="941" t="s">
        <v>4621</v>
      </c>
      <c r="E357" s="925" t="s">
        <v>4620</v>
      </c>
      <c r="F357" s="926"/>
      <c r="G357" s="938" t="s">
        <v>1372</v>
      </c>
      <c r="H357" s="890">
        <f t="shared" si="12"/>
        <v>0</v>
      </c>
      <c r="I357" s="936"/>
      <c r="J357" s="936"/>
      <c r="K357" s="891">
        <f t="shared" si="13"/>
        <v>0</v>
      </c>
      <c r="L357" s="894"/>
      <c r="M357" s="894"/>
      <c r="N357" s="884"/>
      <c r="O357" s="894"/>
      <c r="P357" s="894"/>
      <c r="Q357" s="884"/>
      <c r="R357" s="894"/>
      <c r="S357" s="894"/>
      <c r="T357" s="884"/>
    </row>
    <row r="358" spans="2:20" x14ac:dyDescent="0.25">
      <c r="B358" s="933" t="s">
        <v>3102</v>
      </c>
      <c r="C358" s="933" t="s">
        <v>4441</v>
      </c>
      <c r="D358" s="941" t="s">
        <v>4521</v>
      </c>
      <c r="E358" s="925" t="s">
        <v>4620</v>
      </c>
      <c r="F358" s="926"/>
      <c r="G358" s="935" t="s">
        <v>1387</v>
      </c>
      <c r="H358" s="890">
        <f t="shared" si="12"/>
        <v>0</v>
      </c>
      <c r="I358" s="936"/>
      <c r="J358" s="936"/>
      <c r="K358" s="891">
        <f t="shared" si="13"/>
        <v>0</v>
      </c>
      <c r="L358" s="894"/>
      <c r="M358" s="894"/>
      <c r="N358" s="884"/>
      <c r="O358" s="894"/>
      <c r="P358" s="894"/>
      <c r="Q358" s="884"/>
      <c r="R358" s="894"/>
      <c r="S358" s="894"/>
      <c r="T358" s="884"/>
    </row>
    <row r="359" spans="2:20" x14ac:dyDescent="0.25">
      <c r="B359" s="933" t="s">
        <v>3102</v>
      </c>
      <c r="C359" s="933" t="s">
        <v>4441</v>
      </c>
      <c r="D359" s="941" t="s">
        <v>4521</v>
      </c>
      <c r="E359" s="925" t="s">
        <v>4620</v>
      </c>
      <c r="F359" s="926"/>
      <c r="G359" s="938" t="s">
        <v>1372</v>
      </c>
      <c r="H359" s="890">
        <f t="shared" si="12"/>
        <v>0</v>
      </c>
      <c r="I359" s="936"/>
      <c r="J359" s="936"/>
      <c r="K359" s="891">
        <f t="shared" si="13"/>
        <v>0</v>
      </c>
      <c r="L359" s="894"/>
      <c r="M359" s="894"/>
      <c r="N359" s="884"/>
      <c r="O359" s="894"/>
      <c r="P359" s="894"/>
      <c r="Q359" s="884"/>
      <c r="R359" s="894"/>
      <c r="S359" s="894"/>
      <c r="T359" s="884"/>
    </row>
    <row r="360" spans="2:20" x14ac:dyDescent="0.25">
      <c r="B360" s="933" t="s">
        <v>3102</v>
      </c>
      <c r="C360" s="933" t="s">
        <v>4419</v>
      </c>
      <c r="D360" s="925" t="s">
        <v>4283</v>
      </c>
      <c r="E360" s="925" t="s">
        <v>4622</v>
      </c>
      <c r="F360" s="926"/>
      <c r="G360" s="935" t="s">
        <v>1387</v>
      </c>
      <c r="H360" s="890">
        <f t="shared" si="12"/>
        <v>0</v>
      </c>
      <c r="I360" s="936"/>
      <c r="J360" s="936"/>
      <c r="K360" s="891">
        <f t="shared" si="13"/>
        <v>0</v>
      </c>
      <c r="L360" s="894"/>
      <c r="M360" s="894"/>
      <c r="N360" s="884"/>
      <c r="O360" s="894"/>
      <c r="P360" s="894"/>
      <c r="Q360" s="884"/>
      <c r="R360" s="894"/>
      <c r="S360" s="894"/>
      <c r="T360" s="884"/>
    </row>
    <row r="361" spans="2:20" x14ac:dyDescent="0.25">
      <c r="B361" s="933" t="s">
        <v>3102</v>
      </c>
      <c r="C361" s="933" t="s">
        <v>4419</v>
      </c>
      <c r="D361" s="925" t="s">
        <v>4283</v>
      </c>
      <c r="E361" s="925" t="s">
        <v>4623</v>
      </c>
      <c r="F361" s="926"/>
      <c r="G361" s="935" t="s">
        <v>1387</v>
      </c>
      <c r="H361" s="890">
        <f t="shared" si="12"/>
        <v>0</v>
      </c>
      <c r="I361" s="936"/>
      <c r="J361" s="936"/>
      <c r="K361" s="891">
        <f t="shared" si="13"/>
        <v>0</v>
      </c>
      <c r="L361" s="894"/>
      <c r="M361" s="894"/>
      <c r="N361" s="884"/>
      <c r="O361" s="894"/>
      <c r="P361" s="894"/>
      <c r="Q361" s="884"/>
      <c r="R361" s="894"/>
      <c r="S361" s="894"/>
      <c r="T361" s="884"/>
    </row>
    <row r="362" spans="2:20" x14ac:dyDescent="0.25">
      <c r="B362" s="933" t="s">
        <v>3102</v>
      </c>
      <c r="C362" s="933" t="s">
        <v>4419</v>
      </c>
      <c r="D362" s="941" t="s">
        <v>4408</v>
      </c>
      <c r="E362" s="925" t="s">
        <v>4624</v>
      </c>
      <c r="F362" s="926"/>
      <c r="G362" s="935" t="s">
        <v>1387</v>
      </c>
      <c r="H362" s="890">
        <f t="shared" si="12"/>
        <v>0</v>
      </c>
      <c r="I362" s="936"/>
      <c r="J362" s="936"/>
      <c r="K362" s="891">
        <f t="shared" si="13"/>
        <v>0</v>
      </c>
      <c r="L362" s="894"/>
      <c r="M362" s="894"/>
      <c r="N362" s="884"/>
      <c r="O362" s="894"/>
      <c r="P362" s="894"/>
      <c r="Q362" s="884"/>
      <c r="R362" s="894"/>
      <c r="S362" s="894"/>
      <c r="T362" s="884"/>
    </row>
    <row r="363" spans="2:20" x14ac:dyDescent="0.25">
      <c r="B363" s="933" t="s">
        <v>3102</v>
      </c>
      <c r="C363" s="933" t="s">
        <v>4419</v>
      </c>
      <c r="D363" s="941" t="s">
        <v>4625</v>
      </c>
      <c r="E363" s="925" t="s">
        <v>4624</v>
      </c>
      <c r="F363" s="926"/>
      <c r="G363" s="935" t="s">
        <v>1387</v>
      </c>
      <c r="H363" s="890">
        <f t="shared" si="12"/>
        <v>0</v>
      </c>
      <c r="I363" s="936"/>
      <c r="J363" s="936"/>
      <c r="K363" s="891">
        <f t="shared" si="13"/>
        <v>0</v>
      </c>
      <c r="L363" s="894"/>
      <c r="M363" s="894"/>
      <c r="N363" s="884"/>
      <c r="O363" s="894"/>
      <c r="P363" s="894"/>
      <c r="Q363" s="884"/>
      <c r="R363" s="894"/>
      <c r="S363" s="894"/>
      <c r="T363" s="884"/>
    </row>
    <row r="364" spans="2:20" x14ac:dyDescent="0.25">
      <c r="B364" s="933" t="s">
        <v>3102</v>
      </c>
      <c r="C364" s="933" t="s">
        <v>4419</v>
      </c>
      <c r="D364" s="941" t="s">
        <v>4625</v>
      </c>
      <c r="E364" s="925" t="s">
        <v>4624</v>
      </c>
      <c r="F364" s="926"/>
      <c r="G364" s="938" t="s">
        <v>1372</v>
      </c>
      <c r="H364" s="890">
        <f t="shared" si="12"/>
        <v>0</v>
      </c>
      <c r="I364" s="936"/>
      <c r="J364" s="936"/>
      <c r="K364" s="891">
        <f t="shared" si="13"/>
        <v>0</v>
      </c>
      <c r="L364" s="894"/>
      <c r="M364" s="894"/>
      <c r="N364" s="884"/>
      <c r="O364" s="894"/>
      <c r="P364" s="894"/>
      <c r="Q364" s="884"/>
      <c r="R364" s="894"/>
      <c r="S364" s="894"/>
      <c r="T364" s="884"/>
    </row>
    <row r="365" spans="2:20" x14ac:dyDescent="0.25">
      <c r="B365" s="933" t="s">
        <v>3102</v>
      </c>
      <c r="C365" s="933" t="s">
        <v>4419</v>
      </c>
      <c r="D365" s="941" t="s">
        <v>4626</v>
      </c>
      <c r="E365" s="925" t="s">
        <v>4624</v>
      </c>
      <c r="F365" s="926"/>
      <c r="G365" s="935" t="s">
        <v>1387</v>
      </c>
      <c r="H365" s="890">
        <f t="shared" si="12"/>
        <v>0</v>
      </c>
      <c r="I365" s="936"/>
      <c r="J365" s="936"/>
      <c r="K365" s="891">
        <f t="shared" si="13"/>
        <v>0</v>
      </c>
      <c r="L365" s="894"/>
      <c r="M365" s="894"/>
      <c r="N365" s="884"/>
      <c r="O365" s="894"/>
      <c r="P365" s="894"/>
      <c r="Q365" s="884"/>
      <c r="R365" s="894"/>
      <c r="S365" s="894"/>
      <c r="T365" s="884"/>
    </row>
    <row r="366" spans="2:20" x14ac:dyDescent="0.25">
      <c r="B366" s="933" t="s">
        <v>3102</v>
      </c>
      <c r="C366" s="933" t="s">
        <v>4419</v>
      </c>
      <c r="D366" s="941" t="s">
        <v>4627</v>
      </c>
      <c r="E366" s="925" t="s">
        <v>4624</v>
      </c>
      <c r="F366" s="926"/>
      <c r="G366" s="935" t="s">
        <v>1387</v>
      </c>
      <c r="H366" s="890">
        <f t="shared" si="12"/>
        <v>0</v>
      </c>
      <c r="I366" s="936"/>
      <c r="J366" s="936"/>
      <c r="K366" s="891">
        <f t="shared" si="13"/>
        <v>0</v>
      </c>
      <c r="L366" s="894"/>
      <c r="M366" s="894"/>
      <c r="N366" s="884"/>
      <c r="O366" s="894"/>
      <c r="P366" s="894"/>
      <c r="Q366" s="884"/>
      <c r="R366" s="894"/>
      <c r="S366" s="894"/>
      <c r="T366" s="884"/>
    </row>
    <row r="367" spans="2:20" x14ac:dyDescent="0.25">
      <c r="B367" s="933" t="s">
        <v>3102</v>
      </c>
      <c r="C367" s="933" t="s">
        <v>4419</v>
      </c>
      <c r="D367" s="925" t="s">
        <v>4450</v>
      </c>
      <c r="E367" s="925" t="s">
        <v>4624</v>
      </c>
      <c r="F367" s="926"/>
      <c r="G367" s="935" t="s">
        <v>1387</v>
      </c>
      <c r="H367" s="890">
        <f t="shared" si="12"/>
        <v>0</v>
      </c>
      <c r="I367" s="936"/>
      <c r="J367" s="936"/>
      <c r="K367" s="891">
        <f t="shared" si="13"/>
        <v>0</v>
      </c>
      <c r="L367" s="894"/>
      <c r="M367" s="894"/>
      <c r="N367" s="884"/>
      <c r="O367" s="894"/>
      <c r="P367" s="894"/>
      <c r="Q367" s="884"/>
      <c r="R367" s="894"/>
      <c r="S367" s="894"/>
      <c r="T367" s="884"/>
    </row>
    <row r="368" spans="2:20" ht="26.4" x14ac:dyDescent="0.25">
      <c r="B368" s="933" t="s">
        <v>3102</v>
      </c>
      <c r="C368" s="933" t="s">
        <v>4628</v>
      </c>
      <c r="D368" s="934" t="s">
        <v>4629</v>
      </c>
      <c r="E368" s="934" t="s">
        <v>4630</v>
      </c>
      <c r="F368" s="926"/>
      <c r="G368" s="935" t="s">
        <v>1387</v>
      </c>
      <c r="H368" s="890">
        <f t="shared" si="12"/>
        <v>0</v>
      </c>
      <c r="I368" s="936"/>
      <c r="J368" s="936"/>
      <c r="K368" s="891">
        <f t="shared" si="13"/>
        <v>0</v>
      </c>
      <c r="L368" s="894"/>
      <c r="M368" s="894"/>
      <c r="N368" s="884"/>
      <c r="O368" s="894"/>
      <c r="P368" s="894"/>
      <c r="Q368" s="884"/>
      <c r="R368" s="894"/>
      <c r="S368" s="894"/>
      <c r="T368" s="884"/>
    </row>
    <row r="369" spans="2:20" ht="26.4" x14ac:dyDescent="0.25">
      <c r="B369" s="933" t="s">
        <v>3102</v>
      </c>
      <c r="C369" s="933" t="s">
        <v>4628</v>
      </c>
      <c r="D369" s="934" t="s">
        <v>4631</v>
      </c>
      <c r="E369" s="934" t="s">
        <v>4630</v>
      </c>
      <c r="F369" s="926"/>
      <c r="G369" s="935" t="s">
        <v>1387</v>
      </c>
      <c r="H369" s="890">
        <f t="shared" si="12"/>
        <v>0</v>
      </c>
      <c r="I369" s="936"/>
      <c r="J369" s="936"/>
      <c r="K369" s="891">
        <f t="shared" si="13"/>
        <v>0</v>
      </c>
      <c r="L369" s="894"/>
      <c r="M369" s="894"/>
      <c r="N369" s="884"/>
      <c r="O369" s="894"/>
      <c r="P369" s="894"/>
      <c r="Q369" s="884"/>
      <c r="R369" s="894"/>
      <c r="S369" s="894"/>
      <c r="T369" s="884"/>
    </row>
    <row r="370" spans="2:20" ht="26.4" x14ac:dyDescent="0.25">
      <c r="B370" s="933" t="s">
        <v>3102</v>
      </c>
      <c r="C370" s="933" t="s">
        <v>4628</v>
      </c>
      <c r="D370" s="934" t="s">
        <v>4632</v>
      </c>
      <c r="E370" s="934" t="s">
        <v>4630</v>
      </c>
      <c r="F370" s="926"/>
      <c r="G370" s="935" t="s">
        <v>1387</v>
      </c>
      <c r="H370" s="890">
        <f t="shared" si="12"/>
        <v>0</v>
      </c>
      <c r="I370" s="936"/>
      <c r="J370" s="936"/>
      <c r="K370" s="891">
        <f t="shared" si="13"/>
        <v>0</v>
      </c>
      <c r="L370" s="894"/>
      <c r="M370" s="894"/>
      <c r="N370" s="884"/>
      <c r="O370" s="894"/>
      <c r="P370" s="894"/>
      <c r="Q370" s="884"/>
      <c r="R370" s="894"/>
      <c r="S370" s="894"/>
      <c r="T370" s="884"/>
    </row>
    <row r="371" spans="2:20" x14ac:dyDescent="0.25">
      <c r="B371" s="933" t="s">
        <v>3102</v>
      </c>
      <c r="C371" s="933" t="s">
        <v>4628</v>
      </c>
      <c r="D371" s="934" t="s">
        <v>4633</v>
      </c>
      <c r="E371" s="934" t="s">
        <v>4634</v>
      </c>
      <c r="F371" s="926"/>
      <c r="G371" s="935" t="s">
        <v>1387</v>
      </c>
      <c r="H371" s="890">
        <f t="shared" si="12"/>
        <v>0</v>
      </c>
      <c r="I371" s="936"/>
      <c r="J371" s="936"/>
      <c r="K371" s="891">
        <f t="shared" si="13"/>
        <v>0</v>
      </c>
      <c r="L371" s="894"/>
      <c r="M371" s="894"/>
      <c r="N371" s="884"/>
      <c r="O371" s="894"/>
      <c r="P371" s="894"/>
      <c r="Q371" s="884"/>
      <c r="R371" s="894"/>
      <c r="S371" s="894"/>
      <c r="T371" s="884"/>
    </row>
    <row r="372" spans="2:20" x14ac:dyDescent="0.25">
      <c r="B372" s="933" t="s">
        <v>3102</v>
      </c>
      <c r="C372" s="933" t="s">
        <v>4402</v>
      </c>
      <c r="D372" s="934" t="s">
        <v>4633</v>
      </c>
      <c r="E372" s="934" t="s">
        <v>4634</v>
      </c>
      <c r="F372" s="926"/>
      <c r="G372" s="938" t="s">
        <v>1372</v>
      </c>
      <c r="H372" s="890">
        <f t="shared" si="12"/>
        <v>0</v>
      </c>
      <c r="I372" s="936"/>
      <c r="J372" s="936"/>
      <c r="K372" s="891">
        <f t="shared" si="13"/>
        <v>0</v>
      </c>
      <c r="L372" s="894"/>
      <c r="M372" s="894"/>
      <c r="N372" s="884"/>
      <c r="O372" s="894"/>
      <c r="P372" s="894"/>
      <c r="Q372" s="884"/>
      <c r="R372" s="894"/>
      <c r="S372" s="894"/>
      <c r="T372" s="884"/>
    </row>
    <row r="373" spans="2:20" x14ac:dyDescent="0.25">
      <c r="B373" s="933" t="s">
        <v>3102</v>
      </c>
      <c r="C373" s="933" t="s">
        <v>4628</v>
      </c>
      <c r="D373" s="934" t="s">
        <v>4635</v>
      </c>
      <c r="E373" s="934" t="s">
        <v>4636</v>
      </c>
      <c r="F373" s="926"/>
      <c r="G373" s="935" t="s">
        <v>1387</v>
      </c>
      <c r="H373" s="890">
        <f t="shared" si="12"/>
        <v>0</v>
      </c>
      <c r="I373" s="936"/>
      <c r="J373" s="936"/>
      <c r="K373" s="891">
        <f t="shared" si="13"/>
        <v>0</v>
      </c>
      <c r="L373" s="894"/>
      <c r="M373" s="894"/>
      <c r="N373" s="884"/>
      <c r="O373" s="894"/>
      <c r="P373" s="894"/>
      <c r="Q373" s="884"/>
      <c r="R373" s="894"/>
      <c r="S373" s="894"/>
      <c r="T373" s="884"/>
    </row>
    <row r="374" spans="2:20" x14ac:dyDescent="0.25">
      <c r="B374" s="933" t="s">
        <v>3102</v>
      </c>
      <c r="C374" s="933" t="s">
        <v>4402</v>
      </c>
      <c r="D374" s="934" t="s">
        <v>4403</v>
      </c>
      <c r="E374" s="934" t="s">
        <v>4637</v>
      </c>
      <c r="F374" s="926"/>
      <c r="G374" s="935" t="s">
        <v>1387</v>
      </c>
      <c r="H374" s="890">
        <f t="shared" si="12"/>
        <v>0</v>
      </c>
      <c r="I374" s="936"/>
      <c r="J374" s="936"/>
      <c r="K374" s="891">
        <f t="shared" si="13"/>
        <v>0</v>
      </c>
      <c r="L374" s="894"/>
      <c r="M374" s="894"/>
      <c r="N374" s="884"/>
      <c r="O374" s="894"/>
      <c r="P374" s="894"/>
      <c r="Q374" s="884"/>
      <c r="R374" s="894"/>
      <c r="S374" s="894"/>
      <c r="T374" s="884"/>
    </row>
    <row r="375" spans="2:20" x14ac:dyDescent="0.25">
      <c r="B375" s="933" t="s">
        <v>3102</v>
      </c>
      <c r="C375" s="933" t="s">
        <v>4402</v>
      </c>
      <c r="D375" s="934" t="s">
        <v>4403</v>
      </c>
      <c r="E375" s="934" t="s">
        <v>4638</v>
      </c>
      <c r="F375" s="926"/>
      <c r="G375" s="935" t="s">
        <v>1387</v>
      </c>
      <c r="H375" s="890">
        <f t="shared" si="12"/>
        <v>0</v>
      </c>
      <c r="I375" s="936"/>
      <c r="J375" s="936"/>
      <c r="K375" s="891">
        <f t="shared" si="13"/>
        <v>0</v>
      </c>
      <c r="L375" s="894"/>
      <c r="M375" s="894"/>
      <c r="N375" s="884"/>
      <c r="O375" s="894"/>
      <c r="P375" s="894"/>
      <c r="Q375" s="884"/>
      <c r="R375" s="894"/>
      <c r="S375" s="894"/>
      <c r="T375" s="884"/>
    </row>
    <row r="376" spans="2:20" x14ac:dyDescent="0.25">
      <c r="B376" s="933" t="s">
        <v>3102</v>
      </c>
      <c r="C376" s="933" t="s">
        <v>4402</v>
      </c>
      <c r="D376" s="934" t="s">
        <v>4403</v>
      </c>
      <c r="E376" s="934" t="s">
        <v>4638</v>
      </c>
      <c r="F376" s="926"/>
      <c r="G376" s="938" t="s">
        <v>1372</v>
      </c>
      <c r="H376" s="890">
        <f t="shared" si="12"/>
        <v>0</v>
      </c>
      <c r="I376" s="936"/>
      <c r="J376" s="936"/>
      <c r="K376" s="891">
        <f t="shared" si="13"/>
        <v>0</v>
      </c>
      <c r="L376" s="894"/>
      <c r="M376" s="894"/>
      <c r="N376" s="884"/>
      <c r="O376" s="894"/>
      <c r="P376" s="894"/>
      <c r="Q376" s="884"/>
      <c r="R376" s="894"/>
      <c r="S376" s="894"/>
      <c r="T376" s="884"/>
    </row>
    <row r="377" spans="2:20" x14ac:dyDescent="0.25">
      <c r="B377" s="933" t="s">
        <v>3102</v>
      </c>
      <c r="C377" s="933" t="s">
        <v>4402</v>
      </c>
      <c r="D377" s="934" t="s">
        <v>4639</v>
      </c>
      <c r="E377" s="934" t="s">
        <v>4640</v>
      </c>
      <c r="F377" s="926"/>
      <c r="G377" s="935" t="s">
        <v>1387</v>
      </c>
      <c r="H377" s="890">
        <f t="shared" si="12"/>
        <v>0</v>
      </c>
      <c r="I377" s="936"/>
      <c r="J377" s="936"/>
      <c r="K377" s="891">
        <f t="shared" si="13"/>
        <v>0</v>
      </c>
      <c r="L377" s="894"/>
      <c r="M377" s="894"/>
      <c r="N377" s="884"/>
      <c r="O377" s="894"/>
      <c r="P377" s="894"/>
      <c r="Q377" s="884"/>
      <c r="R377" s="894"/>
      <c r="S377" s="894"/>
      <c r="T377" s="884"/>
    </row>
    <row r="378" spans="2:20" x14ac:dyDescent="0.25">
      <c r="B378" s="933" t="s">
        <v>3102</v>
      </c>
      <c r="C378" s="933" t="s">
        <v>4402</v>
      </c>
      <c r="D378" s="934" t="s">
        <v>4403</v>
      </c>
      <c r="E378" s="934" t="s">
        <v>4640</v>
      </c>
      <c r="F378" s="926"/>
      <c r="G378" s="935" t="s">
        <v>1387</v>
      </c>
      <c r="H378" s="890">
        <f t="shared" si="12"/>
        <v>0</v>
      </c>
      <c r="I378" s="936"/>
      <c r="J378" s="936"/>
      <c r="K378" s="891">
        <f t="shared" si="13"/>
        <v>0</v>
      </c>
      <c r="L378" s="894"/>
      <c r="M378" s="894"/>
      <c r="N378" s="884"/>
      <c r="O378" s="894"/>
      <c r="P378" s="894"/>
      <c r="Q378" s="884"/>
      <c r="R378" s="894"/>
      <c r="S378" s="894"/>
      <c r="T378" s="884"/>
    </row>
    <row r="379" spans="2:20" x14ac:dyDescent="0.25">
      <c r="B379" s="933" t="s">
        <v>3102</v>
      </c>
      <c r="C379" s="933" t="s">
        <v>4402</v>
      </c>
      <c r="D379" s="934" t="s">
        <v>4403</v>
      </c>
      <c r="E379" s="934" t="s">
        <v>4640</v>
      </c>
      <c r="F379" s="926"/>
      <c r="G379" s="938" t="s">
        <v>1372</v>
      </c>
      <c r="H379" s="890">
        <f t="shared" si="12"/>
        <v>0</v>
      </c>
      <c r="I379" s="936"/>
      <c r="J379" s="936"/>
      <c r="K379" s="891">
        <f t="shared" si="13"/>
        <v>0</v>
      </c>
      <c r="L379" s="894"/>
      <c r="M379" s="894"/>
      <c r="N379" s="884"/>
      <c r="O379" s="894"/>
      <c r="P379" s="894"/>
      <c r="Q379" s="884"/>
      <c r="R379" s="894"/>
      <c r="S379" s="894"/>
      <c r="T379" s="884"/>
    </row>
    <row r="380" spans="2:20" x14ac:dyDescent="0.25">
      <c r="B380" s="933" t="s">
        <v>3102</v>
      </c>
      <c r="C380" s="933" t="s">
        <v>4419</v>
      </c>
      <c r="D380" s="941" t="s">
        <v>4641</v>
      </c>
      <c r="E380" s="925" t="s">
        <v>4642</v>
      </c>
      <c r="F380" s="926"/>
      <c r="G380" s="935" t="s">
        <v>1387</v>
      </c>
      <c r="H380" s="890">
        <f t="shared" si="12"/>
        <v>0</v>
      </c>
      <c r="I380" s="936"/>
      <c r="J380" s="936"/>
      <c r="K380" s="891">
        <f t="shared" si="13"/>
        <v>0</v>
      </c>
      <c r="L380" s="894"/>
      <c r="M380" s="894"/>
      <c r="N380" s="884"/>
      <c r="O380" s="894"/>
      <c r="P380" s="894"/>
      <c r="Q380" s="884"/>
      <c r="R380" s="894"/>
      <c r="S380" s="894"/>
      <c r="T380" s="884"/>
    </row>
    <row r="381" spans="2:20" x14ac:dyDescent="0.25">
      <c r="B381" s="933" t="s">
        <v>3102</v>
      </c>
      <c r="C381" s="933" t="s">
        <v>4419</v>
      </c>
      <c r="D381" s="941" t="s">
        <v>4641</v>
      </c>
      <c r="E381" s="925" t="s">
        <v>4642</v>
      </c>
      <c r="F381" s="926"/>
      <c r="G381" s="938" t="s">
        <v>1372</v>
      </c>
      <c r="H381" s="890">
        <f t="shared" si="12"/>
        <v>0</v>
      </c>
      <c r="I381" s="936"/>
      <c r="J381" s="936"/>
      <c r="K381" s="891">
        <f t="shared" si="13"/>
        <v>0</v>
      </c>
      <c r="L381" s="894"/>
      <c r="M381" s="894"/>
      <c r="N381" s="884"/>
      <c r="O381" s="894"/>
      <c r="P381" s="894"/>
      <c r="Q381" s="884"/>
      <c r="R381" s="894"/>
      <c r="S381" s="894"/>
      <c r="T381" s="884"/>
    </row>
    <row r="382" spans="2:20" x14ac:dyDescent="0.25">
      <c r="B382" s="933" t="s">
        <v>3102</v>
      </c>
      <c r="C382" s="933" t="s">
        <v>4419</v>
      </c>
      <c r="D382" s="941" t="s">
        <v>4408</v>
      </c>
      <c r="E382" s="925" t="s">
        <v>4642</v>
      </c>
      <c r="F382" s="926"/>
      <c r="G382" s="935" t="s">
        <v>1387</v>
      </c>
      <c r="H382" s="890">
        <f t="shared" si="12"/>
        <v>0</v>
      </c>
      <c r="I382" s="936"/>
      <c r="J382" s="936"/>
      <c r="K382" s="891">
        <f t="shared" si="13"/>
        <v>0</v>
      </c>
      <c r="L382" s="894"/>
      <c r="M382" s="894"/>
      <c r="N382" s="884"/>
      <c r="O382" s="894"/>
      <c r="P382" s="894"/>
      <c r="Q382" s="884"/>
      <c r="R382" s="894"/>
      <c r="S382" s="894"/>
      <c r="T382" s="884"/>
    </row>
    <row r="383" spans="2:20" x14ac:dyDescent="0.25">
      <c r="B383" s="933" t="s">
        <v>3102</v>
      </c>
      <c r="C383" s="933" t="s">
        <v>4419</v>
      </c>
      <c r="D383" s="925" t="s">
        <v>4430</v>
      </c>
      <c r="E383" s="925" t="s">
        <v>4642</v>
      </c>
      <c r="F383" s="926"/>
      <c r="G383" s="935" t="s">
        <v>1387</v>
      </c>
      <c r="H383" s="890">
        <f t="shared" si="12"/>
        <v>0</v>
      </c>
      <c r="I383" s="936"/>
      <c r="J383" s="936"/>
      <c r="K383" s="891">
        <f t="shared" si="13"/>
        <v>0</v>
      </c>
      <c r="L383" s="894"/>
      <c r="M383" s="894"/>
      <c r="N383" s="884"/>
      <c r="O383" s="894"/>
      <c r="P383" s="894"/>
      <c r="Q383" s="884"/>
      <c r="R383" s="894"/>
      <c r="S383" s="894"/>
      <c r="T383" s="884"/>
    </row>
    <row r="384" spans="2:20" x14ac:dyDescent="0.25">
      <c r="B384" s="933" t="s">
        <v>3102</v>
      </c>
      <c r="C384" s="933" t="s">
        <v>4419</v>
      </c>
      <c r="D384" s="925" t="s">
        <v>4450</v>
      </c>
      <c r="E384" s="925" t="s">
        <v>4642</v>
      </c>
      <c r="F384" s="926"/>
      <c r="G384" s="935" t="s">
        <v>1387</v>
      </c>
      <c r="H384" s="890">
        <f t="shared" si="12"/>
        <v>0</v>
      </c>
      <c r="I384" s="936"/>
      <c r="J384" s="936"/>
      <c r="K384" s="891">
        <f t="shared" si="13"/>
        <v>0</v>
      </c>
      <c r="L384" s="894"/>
      <c r="M384" s="894"/>
      <c r="N384" s="884"/>
      <c r="O384" s="894"/>
      <c r="P384" s="894"/>
      <c r="Q384" s="884"/>
      <c r="R384" s="894"/>
      <c r="S384" s="894"/>
      <c r="T384" s="884"/>
    </row>
    <row r="385" spans="2:20" x14ac:dyDescent="0.25">
      <c r="B385" s="933" t="s">
        <v>3102</v>
      </c>
      <c r="C385" s="933" t="s">
        <v>4419</v>
      </c>
      <c r="D385" s="925" t="s">
        <v>4283</v>
      </c>
      <c r="E385" s="925" t="s">
        <v>4643</v>
      </c>
      <c r="F385" s="926"/>
      <c r="G385" s="935" t="s">
        <v>1387</v>
      </c>
      <c r="H385" s="890">
        <f t="shared" si="12"/>
        <v>0</v>
      </c>
      <c r="I385" s="936"/>
      <c r="J385" s="936"/>
      <c r="K385" s="891">
        <f t="shared" si="13"/>
        <v>0</v>
      </c>
      <c r="L385" s="894"/>
      <c r="M385" s="894"/>
      <c r="N385" s="884"/>
      <c r="O385" s="894"/>
      <c r="P385" s="894"/>
      <c r="Q385" s="884"/>
      <c r="R385" s="894"/>
      <c r="S385" s="894"/>
      <c r="T385" s="884"/>
    </row>
    <row r="386" spans="2:20" x14ac:dyDescent="0.25">
      <c r="B386" s="933" t="s">
        <v>3102</v>
      </c>
      <c r="C386" s="933" t="s">
        <v>4419</v>
      </c>
      <c r="D386" s="925" t="s">
        <v>4430</v>
      </c>
      <c r="E386" s="925" t="s">
        <v>4643</v>
      </c>
      <c r="F386" s="926"/>
      <c r="G386" s="935" t="s">
        <v>1387</v>
      </c>
      <c r="H386" s="890">
        <f t="shared" si="12"/>
        <v>0</v>
      </c>
      <c r="I386" s="936"/>
      <c r="J386" s="936"/>
      <c r="K386" s="891">
        <f t="shared" si="13"/>
        <v>0</v>
      </c>
      <c r="L386" s="894"/>
      <c r="M386" s="894"/>
      <c r="N386" s="884"/>
      <c r="O386" s="894"/>
      <c r="P386" s="894"/>
      <c r="Q386" s="884"/>
      <c r="R386" s="894"/>
      <c r="S386" s="894"/>
      <c r="T386" s="884"/>
    </row>
    <row r="387" spans="2:20" x14ac:dyDescent="0.25">
      <c r="B387" s="933" t="s">
        <v>3102</v>
      </c>
      <c r="C387" s="933" t="s">
        <v>4419</v>
      </c>
      <c r="D387" s="941" t="s">
        <v>4408</v>
      </c>
      <c r="E387" s="925" t="s">
        <v>4644</v>
      </c>
      <c r="F387" s="926"/>
      <c r="G387" s="935" t="s">
        <v>1387</v>
      </c>
      <c r="H387" s="890">
        <f t="shared" si="12"/>
        <v>0</v>
      </c>
      <c r="I387" s="936"/>
      <c r="J387" s="936"/>
      <c r="K387" s="891">
        <f t="shared" si="13"/>
        <v>0</v>
      </c>
      <c r="L387" s="894"/>
      <c r="M387" s="894"/>
      <c r="N387" s="884"/>
      <c r="O387" s="894"/>
      <c r="P387" s="894"/>
      <c r="Q387" s="884"/>
      <c r="R387" s="894"/>
      <c r="S387" s="894"/>
      <c r="T387" s="884"/>
    </row>
    <row r="388" spans="2:20" x14ac:dyDescent="0.25">
      <c r="B388" s="933" t="s">
        <v>3102</v>
      </c>
      <c r="C388" s="933" t="s">
        <v>4419</v>
      </c>
      <c r="D388" s="941" t="s">
        <v>4428</v>
      </c>
      <c r="E388" s="925" t="s">
        <v>4644</v>
      </c>
      <c r="F388" s="926"/>
      <c r="G388" s="935" t="s">
        <v>1387</v>
      </c>
      <c r="H388" s="890">
        <f t="shared" si="12"/>
        <v>0</v>
      </c>
      <c r="I388" s="936"/>
      <c r="J388" s="936"/>
      <c r="K388" s="891">
        <f t="shared" si="13"/>
        <v>0</v>
      </c>
      <c r="L388" s="894"/>
      <c r="M388" s="894"/>
      <c r="N388" s="884"/>
      <c r="O388" s="894"/>
      <c r="P388" s="894"/>
      <c r="Q388" s="884"/>
      <c r="R388" s="894"/>
      <c r="S388" s="894"/>
      <c r="T388" s="884"/>
    </row>
    <row r="389" spans="2:20" x14ac:dyDescent="0.25">
      <c r="B389" s="933" t="s">
        <v>3102</v>
      </c>
      <c r="C389" s="933" t="s">
        <v>4419</v>
      </c>
      <c r="D389" s="941" t="s">
        <v>4645</v>
      </c>
      <c r="E389" s="925" t="s">
        <v>4644</v>
      </c>
      <c r="F389" s="912">
        <v>219</v>
      </c>
      <c r="G389" s="935" t="s">
        <v>1387</v>
      </c>
      <c r="H389" s="890">
        <f t="shared" si="12"/>
        <v>5220000</v>
      </c>
      <c r="I389" s="936">
        <v>12000</v>
      </c>
      <c r="J389" s="936">
        <v>435</v>
      </c>
      <c r="K389" s="891">
        <f t="shared" si="13"/>
        <v>5220000</v>
      </c>
      <c r="L389" s="894"/>
      <c r="M389" s="894"/>
      <c r="N389" s="884"/>
      <c r="O389" s="894"/>
      <c r="P389" s="894"/>
      <c r="Q389" s="884"/>
      <c r="R389" s="894"/>
      <c r="S389" s="894"/>
      <c r="T389" s="884"/>
    </row>
    <row r="390" spans="2:20" x14ac:dyDescent="0.25">
      <c r="B390" s="933" t="s">
        <v>3102</v>
      </c>
      <c r="C390" s="933" t="s">
        <v>4419</v>
      </c>
      <c r="D390" s="941" t="s">
        <v>4645</v>
      </c>
      <c r="E390" s="925" t="s">
        <v>4644</v>
      </c>
      <c r="F390" s="912">
        <v>52</v>
      </c>
      <c r="G390" s="938" t="s">
        <v>1372</v>
      </c>
      <c r="H390" s="890">
        <f t="shared" si="12"/>
        <v>1740000</v>
      </c>
      <c r="I390" s="936">
        <v>4000</v>
      </c>
      <c r="J390" s="936">
        <v>435</v>
      </c>
      <c r="K390" s="891">
        <f t="shared" si="13"/>
        <v>1740000</v>
      </c>
      <c r="L390" s="894"/>
      <c r="M390" s="894"/>
      <c r="N390" s="884"/>
      <c r="O390" s="894"/>
      <c r="P390" s="894"/>
      <c r="Q390" s="884"/>
      <c r="R390" s="894"/>
      <c r="S390" s="894"/>
      <c r="T390" s="884"/>
    </row>
    <row r="391" spans="2:20" x14ac:dyDescent="0.25">
      <c r="B391" s="933" t="s">
        <v>3102</v>
      </c>
      <c r="C391" s="933" t="s">
        <v>4402</v>
      </c>
      <c r="D391" s="934" t="s">
        <v>4646</v>
      </c>
      <c r="E391" s="934" t="s">
        <v>4647</v>
      </c>
      <c r="F391" s="912">
        <v>217</v>
      </c>
      <c r="G391" s="935" t="s">
        <v>1387</v>
      </c>
      <c r="H391" s="890">
        <f t="shared" ref="H391:H454" si="14">K391+N391+Q391+T391</f>
        <v>3714900</v>
      </c>
      <c r="I391" s="936">
        <v>8540</v>
      </c>
      <c r="J391" s="936">
        <v>435</v>
      </c>
      <c r="K391" s="891">
        <f t="shared" si="13"/>
        <v>3714900</v>
      </c>
      <c r="L391" s="894"/>
      <c r="M391" s="894"/>
      <c r="N391" s="884"/>
      <c r="O391" s="894"/>
      <c r="P391" s="894"/>
      <c r="Q391" s="884"/>
      <c r="R391" s="894"/>
      <c r="S391" s="894"/>
      <c r="T391" s="884"/>
    </row>
    <row r="392" spans="2:20" x14ac:dyDescent="0.25">
      <c r="B392" s="933" t="s">
        <v>3102</v>
      </c>
      <c r="C392" s="933" t="s">
        <v>4402</v>
      </c>
      <c r="D392" s="934" t="s">
        <v>4646</v>
      </c>
      <c r="E392" s="934" t="s">
        <v>4647</v>
      </c>
      <c r="F392" s="912">
        <v>36</v>
      </c>
      <c r="G392" s="938" t="s">
        <v>1372</v>
      </c>
      <c r="H392" s="890">
        <f t="shared" si="14"/>
        <v>689040</v>
      </c>
      <c r="I392" s="936">
        <v>1584</v>
      </c>
      <c r="J392" s="936">
        <v>435</v>
      </c>
      <c r="K392" s="891">
        <f t="shared" ref="K392:K455" si="15">I392*J392</f>
        <v>689040</v>
      </c>
      <c r="L392" s="894"/>
      <c r="M392" s="894"/>
      <c r="N392" s="884"/>
      <c r="O392" s="894"/>
      <c r="P392" s="894"/>
      <c r="Q392" s="884"/>
      <c r="R392" s="894"/>
      <c r="S392" s="894"/>
      <c r="T392" s="884"/>
    </row>
    <row r="393" spans="2:20" x14ac:dyDescent="0.25">
      <c r="B393" s="933" t="s">
        <v>3102</v>
      </c>
      <c r="C393" s="933" t="s">
        <v>4402</v>
      </c>
      <c r="D393" s="934" t="s">
        <v>4567</v>
      </c>
      <c r="E393" s="934" t="s">
        <v>4648</v>
      </c>
      <c r="F393" s="926"/>
      <c r="G393" s="935" t="s">
        <v>1387</v>
      </c>
      <c r="H393" s="890">
        <f t="shared" si="14"/>
        <v>0</v>
      </c>
      <c r="I393" s="936"/>
      <c r="J393" s="936"/>
      <c r="K393" s="891">
        <f t="shared" si="15"/>
        <v>0</v>
      </c>
      <c r="L393" s="894"/>
      <c r="M393" s="894"/>
      <c r="N393" s="884"/>
      <c r="O393" s="894"/>
      <c r="P393" s="894"/>
      <c r="Q393" s="884"/>
      <c r="R393" s="894"/>
      <c r="S393" s="894"/>
      <c r="T393" s="884"/>
    </row>
    <row r="394" spans="2:20" x14ac:dyDescent="0.25">
      <c r="B394" s="933" t="s">
        <v>3102</v>
      </c>
      <c r="C394" s="933" t="s">
        <v>4402</v>
      </c>
      <c r="D394" s="934" t="s">
        <v>4567</v>
      </c>
      <c r="E394" s="934" t="s">
        <v>4649</v>
      </c>
      <c r="F394" s="926"/>
      <c r="G394" s="935" t="s">
        <v>1387</v>
      </c>
      <c r="H394" s="890">
        <f t="shared" si="14"/>
        <v>0</v>
      </c>
      <c r="I394" s="936"/>
      <c r="J394" s="936"/>
      <c r="K394" s="891">
        <f t="shared" si="15"/>
        <v>0</v>
      </c>
      <c r="L394" s="894"/>
      <c r="M394" s="894"/>
      <c r="N394" s="884"/>
      <c r="O394" s="894"/>
      <c r="P394" s="894"/>
      <c r="Q394" s="884"/>
      <c r="R394" s="894"/>
      <c r="S394" s="894"/>
      <c r="T394" s="884"/>
    </row>
    <row r="395" spans="2:20" x14ac:dyDescent="0.25">
      <c r="B395" s="933" t="s">
        <v>3102</v>
      </c>
      <c r="C395" s="933" t="s">
        <v>4402</v>
      </c>
      <c r="D395" s="934" t="s">
        <v>4567</v>
      </c>
      <c r="E395" s="934" t="s">
        <v>4650</v>
      </c>
      <c r="F395" s="926"/>
      <c r="G395" s="935" t="s">
        <v>1387</v>
      </c>
      <c r="H395" s="890">
        <f t="shared" si="14"/>
        <v>0</v>
      </c>
      <c r="I395" s="936"/>
      <c r="J395" s="936"/>
      <c r="K395" s="891">
        <f t="shared" si="15"/>
        <v>0</v>
      </c>
      <c r="L395" s="894"/>
      <c r="M395" s="894"/>
      <c r="N395" s="884"/>
      <c r="O395" s="894"/>
      <c r="P395" s="894"/>
      <c r="Q395" s="884"/>
      <c r="R395" s="894"/>
      <c r="S395" s="894"/>
      <c r="T395" s="884"/>
    </row>
    <row r="396" spans="2:20" x14ac:dyDescent="0.25">
      <c r="B396" s="933" t="s">
        <v>3102</v>
      </c>
      <c r="C396" s="933" t="s">
        <v>4402</v>
      </c>
      <c r="D396" s="934" t="s">
        <v>4408</v>
      </c>
      <c r="E396" s="934" t="s">
        <v>4651</v>
      </c>
      <c r="F396" s="926"/>
      <c r="G396" s="935" t="s">
        <v>1387</v>
      </c>
      <c r="H396" s="890">
        <f t="shared" si="14"/>
        <v>0</v>
      </c>
      <c r="I396" s="936"/>
      <c r="J396" s="936"/>
      <c r="K396" s="891">
        <f t="shared" si="15"/>
        <v>0</v>
      </c>
      <c r="L396" s="894"/>
      <c r="M396" s="894"/>
      <c r="N396" s="884"/>
      <c r="O396" s="894"/>
      <c r="P396" s="894"/>
      <c r="Q396" s="884"/>
      <c r="R396" s="894"/>
      <c r="S396" s="894"/>
      <c r="T396" s="884"/>
    </row>
    <row r="397" spans="2:20" x14ac:dyDescent="0.25">
      <c r="B397" s="933" t="s">
        <v>3102</v>
      </c>
      <c r="C397" s="933" t="s">
        <v>4402</v>
      </c>
      <c r="D397" s="934" t="s">
        <v>4414</v>
      </c>
      <c r="E397" s="934" t="s">
        <v>4651</v>
      </c>
      <c r="F397" s="912">
        <v>29</v>
      </c>
      <c r="G397" s="935" t="s">
        <v>1387</v>
      </c>
      <c r="H397" s="890">
        <f t="shared" si="14"/>
        <v>554190</v>
      </c>
      <c r="I397" s="936">
        <v>1274</v>
      </c>
      <c r="J397" s="936">
        <v>435</v>
      </c>
      <c r="K397" s="891">
        <f t="shared" si="15"/>
        <v>554190</v>
      </c>
      <c r="L397" s="894"/>
      <c r="M397" s="894"/>
      <c r="N397" s="884"/>
      <c r="O397" s="894"/>
      <c r="P397" s="894"/>
      <c r="Q397" s="884"/>
      <c r="R397" s="894"/>
      <c r="S397" s="894"/>
      <c r="T397" s="884"/>
    </row>
    <row r="398" spans="2:20" x14ac:dyDescent="0.25">
      <c r="B398" s="933" t="s">
        <v>3102</v>
      </c>
      <c r="C398" s="933" t="s">
        <v>4402</v>
      </c>
      <c r="D398" s="934" t="s">
        <v>4500</v>
      </c>
      <c r="E398" s="934" t="s">
        <v>4651</v>
      </c>
      <c r="F398" s="912">
        <v>347</v>
      </c>
      <c r="G398" s="935" t="s">
        <v>1387</v>
      </c>
      <c r="H398" s="890">
        <f t="shared" si="14"/>
        <v>4413075</v>
      </c>
      <c r="I398" s="936">
        <v>10145</v>
      </c>
      <c r="J398" s="936">
        <v>435</v>
      </c>
      <c r="K398" s="891">
        <f t="shared" si="15"/>
        <v>4413075</v>
      </c>
      <c r="L398" s="894"/>
      <c r="M398" s="894"/>
      <c r="N398" s="884"/>
      <c r="O398" s="894"/>
      <c r="P398" s="894"/>
      <c r="Q398" s="884"/>
      <c r="R398" s="894"/>
      <c r="S398" s="894"/>
      <c r="T398" s="884"/>
    </row>
    <row r="399" spans="2:20" x14ac:dyDescent="0.25">
      <c r="B399" s="933" t="s">
        <v>3102</v>
      </c>
      <c r="C399" s="933" t="s">
        <v>4402</v>
      </c>
      <c r="D399" s="934" t="s">
        <v>4500</v>
      </c>
      <c r="E399" s="934" t="s">
        <v>4651</v>
      </c>
      <c r="F399" s="926"/>
      <c r="G399" s="938" t="s">
        <v>1372</v>
      </c>
      <c r="H399" s="890">
        <f t="shared" si="14"/>
        <v>0</v>
      </c>
      <c r="I399" s="936"/>
      <c r="J399" s="936"/>
      <c r="K399" s="891">
        <f t="shared" si="15"/>
        <v>0</v>
      </c>
      <c r="L399" s="894"/>
      <c r="M399" s="894"/>
      <c r="N399" s="884"/>
      <c r="O399" s="894"/>
      <c r="P399" s="894"/>
      <c r="Q399" s="884"/>
      <c r="R399" s="894"/>
      <c r="S399" s="894"/>
      <c r="T399" s="884"/>
    </row>
    <row r="400" spans="2:20" x14ac:dyDescent="0.25">
      <c r="B400" s="933" t="s">
        <v>3102</v>
      </c>
      <c r="C400" s="933" t="s">
        <v>4402</v>
      </c>
      <c r="D400" s="934" t="s">
        <v>4449</v>
      </c>
      <c r="E400" s="934" t="s">
        <v>4651</v>
      </c>
      <c r="F400" s="926"/>
      <c r="G400" s="935" t="s">
        <v>1387</v>
      </c>
      <c r="H400" s="890">
        <f t="shared" si="14"/>
        <v>0</v>
      </c>
      <c r="I400" s="936"/>
      <c r="J400" s="936"/>
      <c r="K400" s="891">
        <f t="shared" si="15"/>
        <v>0</v>
      </c>
      <c r="L400" s="894"/>
      <c r="M400" s="894"/>
      <c r="N400" s="884"/>
      <c r="O400" s="894"/>
      <c r="P400" s="894"/>
      <c r="Q400" s="884"/>
      <c r="R400" s="894"/>
      <c r="S400" s="894"/>
      <c r="T400" s="884"/>
    </row>
    <row r="401" spans="2:20" x14ac:dyDescent="0.25">
      <c r="B401" s="933" t="s">
        <v>3102</v>
      </c>
      <c r="C401" s="933" t="s">
        <v>4402</v>
      </c>
      <c r="D401" s="934" t="s">
        <v>4521</v>
      </c>
      <c r="E401" s="934" t="s">
        <v>4651</v>
      </c>
      <c r="F401" s="926"/>
      <c r="G401" s="935" t="s">
        <v>1387</v>
      </c>
      <c r="H401" s="890">
        <f t="shared" si="14"/>
        <v>0</v>
      </c>
      <c r="I401" s="936"/>
      <c r="J401" s="936"/>
      <c r="K401" s="891">
        <f t="shared" si="15"/>
        <v>0</v>
      </c>
      <c r="L401" s="894"/>
      <c r="M401" s="894"/>
      <c r="N401" s="884"/>
      <c r="O401" s="894"/>
      <c r="P401" s="894"/>
      <c r="Q401" s="884"/>
      <c r="R401" s="894"/>
      <c r="S401" s="894"/>
      <c r="T401" s="884"/>
    </row>
    <row r="402" spans="2:20" x14ac:dyDescent="0.25">
      <c r="B402" s="933" t="s">
        <v>3102</v>
      </c>
      <c r="C402" s="933" t="s">
        <v>4402</v>
      </c>
      <c r="D402" s="934" t="s">
        <v>4618</v>
      </c>
      <c r="E402" s="934" t="s">
        <v>4651</v>
      </c>
      <c r="F402" s="926"/>
      <c r="G402" s="935" t="s">
        <v>1387</v>
      </c>
      <c r="H402" s="890">
        <f t="shared" si="14"/>
        <v>0</v>
      </c>
      <c r="I402" s="936"/>
      <c r="J402" s="936"/>
      <c r="K402" s="891">
        <f t="shared" si="15"/>
        <v>0</v>
      </c>
      <c r="L402" s="894"/>
      <c r="M402" s="894"/>
      <c r="N402" s="884"/>
      <c r="O402" s="894"/>
      <c r="P402" s="894"/>
      <c r="Q402" s="884"/>
      <c r="R402" s="894"/>
      <c r="S402" s="894"/>
      <c r="T402" s="884"/>
    </row>
    <row r="403" spans="2:20" x14ac:dyDescent="0.25">
      <c r="B403" s="933" t="s">
        <v>3102</v>
      </c>
      <c r="C403" s="933" t="s">
        <v>4441</v>
      </c>
      <c r="D403" s="911" t="s">
        <v>4470</v>
      </c>
      <c r="E403" s="911" t="s">
        <v>4652</v>
      </c>
      <c r="F403" s="926"/>
      <c r="G403" s="935" t="s">
        <v>1387</v>
      </c>
      <c r="H403" s="890">
        <f t="shared" si="14"/>
        <v>0</v>
      </c>
      <c r="I403" s="936"/>
      <c r="J403" s="936"/>
      <c r="K403" s="891">
        <f t="shared" si="15"/>
        <v>0</v>
      </c>
      <c r="L403" s="894"/>
      <c r="M403" s="894"/>
      <c r="N403" s="884"/>
      <c r="O403" s="894"/>
      <c r="P403" s="894"/>
      <c r="Q403" s="884"/>
      <c r="R403" s="894"/>
      <c r="S403" s="894"/>
      <c r="T403" s="884"/>
    </row>
    <row r="404" spans="2:20" x14ac:dyDescent="0.25">
      <c r="B404" s="933" t="s">
        <v>3102</v>
      </c>
      <c r="C404" s="933" t="s">
        <v>4441</v>
      </c>
      <c r="D404" s="911" t="s">
        <v>4470</v>
      </c>
      <c r="E404" s="911" t="s">
        <v>4652</v>
      </c>
      <c r="F404" s="926"/>
      <c r="G404" s="938" t="s">
        <v>1372</v>
      </c>
      <c r="H404" s="890">
        <f t="shared" si="14"/>
        <v>0</v>
      </c>
      <c r="I404" s="936"/>
      <c r="J404" s="936"/>
      <c r="K404" s="891">
        <f t="shared" si="15"/>
        <v>0</v>
      </c>
      <c r="L404" s="894"/>
      <c r="M404" s="894"/>
      <c r="N404" s="884"/>
      <c r="O404" s="894"/>
      <c r="P404" s="894"/>
      <c r="Q404" s="884"/>
      <c r="R404" s="894"/>
      <c r="S404" s="894"/>
      <c r="T404" s="884"/>
    </row>
    <row r="405" spans="2:20" x14ac:dyDescent="0.25">
      <c r="B405" s="933" t="s">
        <v>3102</v>
      </c>
      <c r="C405" s="933" t="s">
        <v>4441</v>
      </c>
      <c r="D405" s="941" t="s">
        <v>4653</v>
      </c>
      <c r="E405" s="925" t="s">
        <v>4654</v>
      </c>
      <c r="F405" s="926"/>
      <c r="G405" s="935" t="s">
        <v>1387</v>
      </c>
      <c r="H405" s="890">
        <f t="shared" si="14"/>
        <v>0</v>
      </c>
      <c r="I405" s="936"/>
      <c r="J405" s="936"/>
      <c r="K405" s="891">
        <f t="shared" si="15"/>
        <v>0</v>
      </c>
      <c r="L405" s="894"/>
      <c r="M405" s="894"/>
      <c r="N405" s="884"/>
      <c r="O405" s="894"/>
      <c r="P405" s="894"/>
      <c r="Q405" s="884"/>
      <c r="R405" s="894"/>
      <c r="S405" s="894"/>
      <c r="T405" s="884"/>
    </row>
    <row r="406" spans="2:20" x14ac:dyDescent="0.25">
      <c r="B406" s="933" t="s">
        <v>3102</v>
      </c>
      <c r="C406" s="933" t="s">
        <v>4441</v>
      </c>
      <c r="D406" s="925" t="s">
        <v>4655</v>
      </c>
      <c r="E406" s="925" t="s">
        <v>4656</v>
      </c>
      <c r="F406" s="926"/>
      <c r="G406" s="935" t="s">
        <v>1387</v>
      </c>
      <c r="H406" s="890">
        <f t="shared" si="14"/>
        <v>0</v>
      </c>
      <c r="I406" s="936"/>
      <c r="J406" s="936"/>
      <c r="K406" s="891">
        <f t="shared" si="15"/>
        <v>0</v>
      </c>
      <c r="L406" s="894"/>
      <c r="M406" s="894"/>
      <c r="N406" s="884"/>
      <c r="O406" s="894"/>
      <c r="P406" s="894"/>
      <c r="Q406" s="884"/>
      <c r="R406" s="894"/>
      <c r="S406" s="894"/>
      <c r="T406" s="884"/>
    </row>
    <row r="407" spans="2:20" x14ac:dyDescent="0.25">
      <c r="B407" s="933" t="s">
        <v>3102</v>
      </c>
      <c r="C407" s="933" t="s">
        <v>4441</v>
      </c>
      <c r="D407" s="925" t="s">
        <v>4655</v>
      </c>
      <c r="E407" s="925" t="s">
        <v>4656</v>
      </c>
      <c r="F407" s="926"/>
      <c r="G407" s="938" t="s">
        <v>1372</v>
      </c>
      <c r="H407" s="890">
        <f t="shared" si="14"/>
        <v>0</v>
      </c>
      <c r="I407" s="936"/>
      <c r="J407" s="936"/>
      <c r="K407" s="891">
        <f t="shared" si="15"/>
        <v>0</v>
      </c>
      <c r="L407" s="894"/>
      <c r="M407" s="894"/>
      <c r="N407" s="884"/>
      <c r="O407" s="894"/>
      <c r="P407" s="894"/>
      <c r="Q407" s="884"/>
      <c r="R407" s="894"/>
      <c r="S407" s="894"/>
      <c r="T407" s="884"/>
    </row>
    <row r="408" spans="2:20" x14ac:dyDescent="0.25">
      <c r="B408" s="933" t="s">
        <v>3102</v>
      </c>
      <c r="C408" s="933" t="s">
        <v>4441</v>
      </c>
      <c r="D408" s="925" t="s">
        <v>4657</v>
      </c>
      <c r="E408" s="925" t="s">
        <v>4656</v>
      </c>
      <c r="F408" s="926">
        <v>105</v>
      </c>
      <c r="G408" s="935" t="s">
        <v>1387</v>
      </c>
      <c r="H408" s="890">
        <f t="shared" si="14"/>
        <v>4549665</v>
      </c>
      <c r="I408" s="936">
        <v>10459</v>
      </c>
      <c r="J408" s="936">
        <v>435</v>
      </c>
      <c r="K408" s="891">
        <f t="shared" si="15"/>
        <v>4549665</v>
      </c>
      <c r="L408" s="894"/>
      <c r="M408" s="894"/>
      <c r="N408" s="884"/>
      <c r="O408" s="894"/>
      <c r="P408" s="894"/>
      <c r="Q408" s="884"/>
      <c r="R408" s="894"/>
      <c r="S408" s="894"/>
      <c r="T408" s="884"/>
    </row>
    <row r="409" spans="2:20" x14ac:dyDescent="0.25">
      <c r="B409" s="933" t="s">
        <v>3102</v>
      </c>
      <c r="C409" s="933" t="s">
        <v>4441</v>
      </c>
      <c r="D409" s="925" t="s">
        <v>4657</v>
      </c>
      <c r="E409" s="925" t="s">
        <v>4656</v>
      </c>
      <c r="F409" s="926"/>
      <c r="G409" s="938" t="s">
        <v>1372</v>
      </c>
      <c r="H409" s="890">
        <f t="shared" si="14"/>
        <v>0</v>
      </c>
      <c r="I409" s="936"/>
      <c r="J409" s="936"/>
      <c r="K409" s="891">
        <f t="shared" si="15"/>
        <v>0</v>
      </c>
      <c r="L409" s="894"/>
      <c r="M409" s="894"/>
      <c r="N409" s="884"/>
      <c r="O409" s="894"/>
      <c r="P409" s="894"/>
      <c r="Q409" s="884"/>
      <c r="R409" s="894"/>
      <c r="S409" s="894"/>
      <c r="T409" s="884"/>
    </row>
    <row r="410" spans="2:20" x14ac:dyDescent="0.25">
      <c r="B410" s="933" t="s">
        <v>3102</v>
      </c>
      <c r="C410" s="933" t="s">
        <v>4441</v>
      </c>
      <c r="D410" s="925" t="s">
        <v>4454</v>
      </c>
      <c r="E410" s="925" t="s">
        <v>4658</v>
      </c>
      <c r="F410" s="926">
        <v>132</v>
      </c>
      <c r="G410" s="935" t="s">
        <v>1387</v>
      </c>
      <c r="H410" s="890">
        <f t="shared" si="14"/>
        <v>4621875</v>
      </c>
      <c r="I410" s="936">
        <v>10625</v>
      </c>
      <c r="J410" s="936">
        <v>435</v>
      </c>
      <c r="K410" s="891">
        <f t="shared" si="15"/>
        <v>4621875</v>
      </c>
      <c r="L410" s="894"/>
      <c r="M410" s="894"/>
      <c r="N410" s="884"/>
      <c r="O410" s="894"/>
      <c r="P410" s="894"/>
      <c r="Q410" s="884"/>
      <c r="R410" s="894"/>
      <c r="S410" s="894"/>
      <c r="T410" s="884"/>
    </row>
    <row r="411" spans="2:20" x14ac:dyDescent="0.25">
      <c r="B411" s="933" t="s">
        <v>3102</v>
      </c>
      <c r="C411" s="933" t="s">
        <v>4441</v>
      </c>
      <c r="D411" s="925" t="s">
        <v>4454</v>
      </c>
      <c r="E411" s="925" t="s">
        <v>4658</v>
      </c>
      <c r="F411" s="926"/>
      <c r="G411" s="938" t="s">
        <v>1372</v>
      </c>
      <c r="H411" s="890">
        <f t="shared" si="14"/>
        <v>0</v>
      </c>
      <c r="I411" s="936"/>
      <c r="J411" s="936"/>
      <c r="K411" s="891">
        <f t="shared" si="15"/>
        <v>0</v>
      </c>
      <c r="L411" s="894"/>
      <c r="M411" s="894"/>
      <c r="N411" s="884"/>
      <c r="O411" s="894"/>
      <c r="P411" s="894"/>
      <c r="Q411" s="884"/>
      <c r="R411" s="894"/>
      <c r="S411" s="894"/>
      <c r="T411" s="884"/>
    </row>
    <row r="412" spans="2:20" x14ac:dyDescent="0.25">
      <c r="B412" s="933" t="s">
        <v>3102</v>
      </c>
      <c r="C412" s="933" t="s">
        <v>4441</v>
      </c>
      <c r="D412" s="925" t="s">
        <v>4659</v>
      </c>
      <c r="E412" s="925" t="s">
        <v>4658</v>
      </c>
      <c r="F412" s="926"/>
      <c r="G412" s="935" t="s">
        <v>1387</v>
      </c>
      <c r="H412" s="890">
        <f t="shared" si="14"/>
        <v>0</v>
      </c>
      <c r="I412" s="936"/>
      <c r="J412" s="936"/>
      <c r="K412" s="891">
        <f t="shared" si="15"/>
        <v>0</v>
      </c>
      <c r="L412" s="894"/>
      <c r="M412" s="894"/>
      <c r="N412" s="884"/>
      <c r="O412" s="894"/>
      <c r="P412" s="894"/>
      <c r="Q412" s="884"/>
      <c r="R412" s="894"/>
      <c r="S412" s="894"/>
      <c r="T412" s="884"/>
    </row>
    <row r="413" spans="2:20" x14ac:dyDescent="0.25">
      <c r="B413" s="933" t="s">
        <v>3102</v>
      </c>
      <c r="C413" s="933" t="s">
        <v>4441</v>
      </c>
      <c r="D413" s="925" t="s">
        <v>4659</v>
      </c>
      <c r="E413" s="925" t="s">
        <v>4658</v>
      </c>
      <c r="F413" s="926"/>
      <c r="G413" s="938" t="s">
        <v>1372</v>
      </c>
      <c r="H413" s="890">
        <f t="shared" si="14"/>
        <v>0</v>
      </c>
      <c r="I413" s="936"/>
      <c r="J413" s="936"/>
      <c r="K413" s="891">
        <f t="shared" si="15"/>
        <v>0</v>
      </c>
      <c r="L413" s="894"/>
      <c r="M413" s="894"/>
      <c r="N413" s="884"/>
      <c r="O413" s="894"/>
      <c r="P413" s="894"/>
      <c r="Q413" s="884"/>
      <c r="R413" s="894"/>
      <c r="S413" s="894"/>
      <c r="T413" s="884"/>
    </row>
    <row r="414" spans="2:20" x14ac:dyDescent="0.25">
      <c r="B414" s="933" t="s">
        <v>3102</v>
      </c>
      <c r="C414" s="933" t="s">
        <v>4441</v>
      </c>
      <c r="D414" s="925" t="s">
        <v>4660</v>
      </c>
      <c r="E414" s="925" t="s">
        <v>4661</v>
      </c>
      <c r="F414" s="926"/>
      <c r="G414" s="935" t="s">
        <v>1387</v>
      </c>
      <c r="H414" s="890">
        <f t="shared" si="14"/>
        <v>0</v>
      </c>
      <c r="I414" s="936"/>
      <c r="J414" s="936"/>
      <c r="K414" s="891">
        <f t="shared" si="15"/>
        <v>0</v>
      </c>
      <c r="L414" s="894"/>
      <c r="M414" s="894"/>
      <c r="N414" s="884"/>
      <c r="O414" s="894"/>
      <c r="P414" s="894"/>
      <c r="Q414" s="884"/>
      <c r="R414" s="894"/>
      <c r="S414" s="894"/>
      <c r="T414" s="884"/>
    </row>
    <row r="415" spans="2:20" x14ac:dyDescent="0.25">
      <c r="B415" s="933" t="s">
        <v>3102</v>
      </c>
      <c r="C415" s="933" t="s">
        <v>4441</v>
      </c>
      <c r="D415" s="925" t="s">
        <v>4662</v>
      </c>
      <c r="E415" s="925" t="s">
        <v>4663</v>
      </c>
      <c r="F415" s="926"/>
      <c r="G415" s="935" t="s">
        <v>1387</v>
      </c>
      <c r="H415" s="890">
        <f t="shared" si="14"/>
        <v>0</v>
      </c>
      <c r="I415" s="936"/>
      <c r="J415" s="936"/>
      <c r="K415" s="891">
        <f t="shared" si="15"/>
        <v>0</v>
      </c>
      <c r="L415" s="894"/>
      <c r="M415" s="894"/>
      <c r="N415" s="884"/>
      <c r="O415" s="894"/>
      <c r="P415" s="894"/>
      <c r="Q415" s="884"/>
      <c r="R415" s="894"/>
      <c r="S415" s="894"/>
      <c r="T415" s="884"/>
    </row>
    <row r="416" spans="2:20" x14ac:dyDescent="0.25">
      <c r="B416" s="933" t="s">
        <v>3102</v>
      </c>
      <c r="C416" s="933" t="s">
        <v>4441</v>
      </c>
      <c r="D416" s="925" t="s">
        <v>4662</v>
      </c>
      <c r="E416" s="925" t="s">
        <v>4663</v>
      </c>
      <c r="F416" s="926"/>
      <c r="G416" s="938" t="s">
        <v>1372</v>
      </c>
      <c r="H416" s="890">
        <f t="shared" si="14"/>
        <v>0</v>
      </c>
      <c r="I416" s="936"/>
      <c r="J416" s="936"/>
      <c r="K416" s="891">
        <f t="shared" si="15"/>
        <v>0</v>
      </c>
      <c r="L416" s="894"/>
      <c r="M416" s="894"/>
      <c r="N416" s="884"/>
      <c r="O416" s="894"/>
      <c r="P416" s="894"/>
      <c r="Q416" s="884"/>
      <c r="R416" s="894"/>
      <c r="S416" s="894"/>
      <c r="T416" s="884"/>
    </row>
    <row r="417" spans="2:20" x14ac:dyDescent="0.25">
      <c r="B417" s="933" t="s">
        <v>3102</v>
      </c>
      <c r="C417" s="933" t="s">
        <v>4441</v>
      </c>
      <c r="D417" s="941" t="s">
        <v>4414</v>
      </c>
      <c r="E417" s="925" t="s">
        <v>4663</v>
      </c>
      <c r="F417" s="926"/>
      <c r="G417" s="935" t="s">
        <v>1387</v>
      </c>
      <c r="H417" s="890">
        <f t="shared" si="14"/>
        <v>0</v>
      </c>
      <c r="I417" s="936"/>
      <c r="J417" s="936"/>
      <c r="K417" s="891">
        <f t="shared" si="15"/>
        <v>0</v>
      </c>
      <c r="L417" s="894"/>
      <c r="M417" s="894"/>
      <c r="N417" s="884"/>
      <c r="O417" s="894"/>
      <c r="P417" s="894"/>
      <c r="Q417" s="884"/>
      <c r="R417" s="894"/>
      <c r="S417" s="894"/>
      <c r="T417" s="884"/>
    </row>
    <row r="418" spans="2:20" x14ac:dyDescent="0.25">
      <c r="B418" s="933" t="s">
        <v>3102</v>
      </c>
      <c r="C418" s="933" t="s">
        <v>4441</v>
      </c>
      <c r="D418" s="941" t="s">
        <v>4414</v>
      </c>
      <c r="E418" s="925" t="s">
        <v>4663</v>
      </c>
      <c r="F418" s="926"/>
      <c r="G418" s="938" t="s">
        <v>1372</v>
      </c>
      <c r="H418" s="890">
        <f t="shared" si="14"/>
        <v>0</v>
      </c>
      <c r="I418" s="936"/>
      <c r="J418" s="936"/>
      <c r="K418" s="891">
        <f t="shared" si="15"/>
        <v>0</v>
      </c>
      <c r="L418" s="894"/>
      <c r="M418" s="894"/>
      <c r="N418" s="884"/>
      <c r="O418" s="894"/>
      <c r="P418" s="894"/>
      <c r="Q418" s="884"/>
      <c r="R418" s="894"/>
      <c r="S418" s="894"/>
      <c r="T418" s="884"/>
    </row>
    <row r="419" spans="2:20" x14ac:dyDescent="0.25">
      <c r="B419" s="933" t="s">
        <v>3102</v>
      </c>
      <c r="C419" s="933" t="s">
        <v>4441</v>
      </c>
      <c r="D419" s="925" t="s">
        <v>4664</v>
      </c>
      <c r="E419" s="925" t="s">
        <v>4665</v>
      </c>
      <c r="F419" s="926"/>
      <c r="G419" s="935" t="s">
        <v>1387</v>
      </c>
      <c r="H419" s="890">
        <f t="shared" si="14"/>
        <v>0</v>
      </c>
      <c r="I419" s="936"/>
      <c r="J419" s="936"/>
      <c r="K419" s="891">
        <f t="shared" si="15"/>
        <v>0</v>
      </c>
      <c r="L419" s="894"/>
      <c r="M419" s="894"/>
      <c r="N419" s="884"/>
      <c r="O419" s="894"/>
      <c r="P419" s="894"/>
      <c r="Q419" s="884"/>
      <c r="R419" s="894"/>
      <c r="S419" s="894"/>
      <c r="T419" s="884"/>
    </row>
    <row r="420" spans="2:20" x14ac:dyDescent="0.25">
      <c r="B420" s="933" t="s">
        <v>3102</v>
      </c>
      <c r="C420" s="933" t="s">
        <v>4419</v>
      </c>
      <c r="D420" s="941" t="s">
        <v>4283</v>
      </c>
      <c r="E420" s="925" t="s">
        <v>4666</v>
      </c>
      <c r="F420" s="926"/>
      <c r="G420" s="935" t="s">
        <v>1387</v>
      </c>
      <c r="H420" s="890">
        <f t="shared" si="14"/>
        <v>0</v>
      </c>
      <c r="I420" s="936"/>
      <c r="J420" s="936"/>
      <c r="K420" s="891">
        <f t="shared" si="15"/>
        <v>0</v>
      </c>
      <c r="L420" s="894"/>
      <c r="M420" s="894"/>
      <c r="N420" s="884"/>
      <c r="O420" s="894"/>
      <c r="P420" s="894"/>
      <c r="Q420" s="884"/>
      <c r="R420" s="894"/>
      <c r="S420" s="894"/>
      <c r="T420" s="884"/>
    </row>
    <row r="421" spans="2:20" x14ac:dyDescent="0.25">
      <c r="B421" s="933" t="s">
        <v>3102</v>
      </c>
      <c r="C421" s="933" t="s">
        <v>4419</v>
      </c>
      <c r="D421" s="941" t="s">
        <v>4667</v>
      </c>
      <c r="E421" s="925" t="s">
        <v>4668</v>
      </c>
      <c r="F421" s="926"/>
      <c r="G421" s="935" t="s">
        <v>1387</v>
      </c>
      <c r="H421" s="890">
        <f t="shared" si="14"/>
        <v>0</v>
      </c>
      <c r="I421" s="936"/>
      <c r="J421" s="936"/>
      <c r="K421" s="891">
        <f t="shared" si="15"/>
        <v>0</v>
      </c>
      <c r="L421" s="894"/>
      <c r="M421" s="894"/>
      <c r="N421" s="884"/>
      <c r="O421" s="894"/>
      <c r="P421" s="894"/>
      <c r="Q421" s="884"/>
      <c r="R421" s="894"/>
      <c r="S421" s="894"/>
      <c r="T421" s="884"/>
    </row>
    <row r="422" spans="2:20" x14ac:dyDescent="0.25">
      <c r="B422" s="933" t="s">
        <v>3102</v>
      </c>
      <c r="C422" s="933" t="s">
        <v>4441</v>
      </c>
      <c r="D422" s="911" t="s">
        <v>4669</v>
      </c>
      <c r="E422" s="911" t="s">
        <v>4670</v>
      </c>
      <c r="F422" s="926"/>
      <c r="G422" s="935" t="s">
        <v>1387</v>
      </c>
      <c r="H422" s="890">
        <f t="shared" si="14"/>
        <v>0</v>
      </c>
      <c r="I422" s="936"/>
      <c r="J422" s="936"/>
      <c r="K422" s="891">
        <f t="shared" si="15"/>
        <v>0</v>
      </c>
      <c r="L422" s="894"/>
      <c r="M422" s="894"/>
      <c r="N422" s="884"/>
      <c r="O422" s="894"/>
      <c r="P422" s="894"/>
      <c r="Q422" s="884"/>
      <c r="R422" s="894"/>
      <c r="S422" s="894"/>
      <c r="T422" s="884"/>
    </row>
    <row r="423" spans="2:20" x14ac:dyDescent="0.25">
      <c r="B423" s="933" t="s">
        <v>3102</v>
      </c>
      <c r="C423" s="933" t="s">
        <v>4402</v>
      </c>
      <c r="D423" s="934" t="s">
        <v>4434</v>
      </c>
      <c r="E423" s="934" t="s">
        <v>4671</v>
      </c>
      <c r="F423" s="926"/>
      <c r="G423" s="935" t="s">
        <v>1387</v>
      </c>
      <c r="H423" s="890">
        <f t="shared" si="14"/>
        <v>0</v>
      </c>
      <c r="I423" s="936"/>
      <c r="J423" s="936"/>
      <c r="K423" s="891">
        <f t="shared" si="15"/>
        <v>0</v>
      </c>
      <c r="L423" s="894"/>
      <c r="M423" s="894"/>
      <c r="N423" s="884"/>
      <c r="O423" s="894"/>
      <c r="P423" s="894"/>
      <c r="Q423" s="884"/>
      <c r="R423" s="894"/>
      <c r="S423" s="894"/>
      <c r="T423" s="884"/>
    </row>
    <row r="424" spans="2:20" x14ac:dyDescent="0.25">
      <c r="B424" s="933" t="s">
        <v>3102</v>
      </c>
      <c r="C424" s="933" t="s">
        <v>4402</v>
      </c>
      <c r="D424" s="934" t="s">
        <v>4672</v>
      </c>
      <c r="E424" s="934" t="s">
        <v>4673</v>
      </c>
      <c r="F424" s="926"/>
      <c r="G424" s="938" t="s">
        <v>1372</v>
      </c>
      <c r="H424" s="890">
        <f t="shared" si="14"/>
        <v>0</v>
      </c>
      <c r="I424" s="936"/>
      <c r="J424" s="936"/>
      <c r="K424" s="891">
        <f t="shared" si="15"/>
        <v>0</v>
      </c>
      <c r="L424" s="894"/>
      <c r="M424" s="894"/>
      <c r="N424" s="884"/>
      <c r="O424" s="894"/>
      <c r="P424" s="894"/>
      <c r="Q424" s="884"/>
      <c r="R424" s="894"/>
      <c r="S424" s="894"/>
      <c r="T424" s="884"/>
    </row>
    <row r="425" spans="2:20" x14ac:dyDescent="0.25">
      <c r="B425" s="933" t="s">
        <v>3102</v>
      </c>
      <c r="C425" s="933" t="s">
        <v>4402</v>
      </c>
      <c r="D425" s="934" t="s">
        <v>4674</v>
      </c>
      <c r="E425" s="934" t="s">
        <v>4675</v>
      </c>
      <c r="F425" s="926"/>
      <c r="G425" s="935" t="s">
        <v>1387</v>
      </c>
      <c r="H425" s="890">
        <f t="shared" si="14"/>
        <v>0</v>
      </c>
      <c r="I425" s="936"/>
      <c r="J425" s="936"/>
      <c r="K425" s="891">
        <f t="shared" si="15"/>
        <v>0</v>
      </c>
      <c r="L425" s="894"/>
      <c r="M425" s="894"/>
      <c r="N425" s="884"/>
      <c r="O425" s="894"/>
      <c r="P425" s="894"/>
      <c r="Q425" s="884"/>
      <c r="R425" s="894"/>
      <c r="S425" s="894"/>
      <c r="T425" s="884"/>
    </row>
    <row r="426" spans="2:20" x14ac:dyDescent="0.25">
      <c r="B426" s="933" t="s">
        <v>3102</v>
      </c>
      <c r="C426" s="933" t="s">
        <v>4402</v>
      </c>
      <c r="D426" s="934" t="s">
        <v>4676</v>
      </c>
      <c r="E426" s="934" t="s">
        <v>4675</v>
      </c>
      <c r="F426" s="926"/>
      <c r="G426" s="935" t="s">
        <v>1387</v>
      </c>
      <c r="H426" s="890">
        <f t="shared" si="14"/>
        <v>0</v>
      </c>
      <c r="I426" s="936"/>
      <c r="J426" s="936"/>
      <c r="K426" s="891">
        <f t="shared" si="15"/>
        <v>0</v>
      </c>
      <c r="L426" s="894"/>
      <c r="M426" s="894"/>
      <c r="N426" s="884"/>
      <c r="O426" s="894"/>
      <c r="P426" s="894"/>
      <c r="Q426" s="884"/>
      <c r="R426" s="894"/>
      <c r="S426" s="894"/>
      <c r="T426" s="884"/>
    </row>
    <row r="427" spans="2:20" x14ac:dyDescent="0.25">
      <c r="B427" s="933" t="s">
        <v>3102</v>
      </c>
      <c r="C427" s="933" t="s">
        <v>4402</v>
      </c>
      <c r="D427" s="934" t="s">
        <v>4677</v>
      </c>
      <c r="E427" s="934" t="s">
        <v>4675</v>
      </c>
      <c r="F427" s="926"/>
      <c r="G427" s="935" t="s">
        <v>1387</v>
      </c>
      <c r="H427" s="890">
        <f t="shared" si="14"/>
        <v>0</v>
      </c>
      <c r="I427" s="936"/>
      <c r="J427" s="936"/>
      <c r="K427" s="891">
        <f t="shared" si="15"/>
        <v>0</v>
      </c>
      <c r="L427" s="894"/>
      <c r="M427" s="894"/>
      <c r="N427" s="884"/>
      <c r="O427" s="894"/>
      <c r="P427" s="894"/>
      <c r="Q427" s="884"/>
      <c r="R427" s="894"/>
      <c r="S427" s="894"/>
      <c r="T427" s="884"/>
    </row>
    <row r="428" spans="2:20" x14ac:dyDescent="0.25">
      <c r="B428" s="933" t="s">
        <v>3102</v>
      </c>
      <c r="C428" s="933" t="s">
        <v>4402</v>
      </c>
      <c r="D428" s="934" t="s">
        <v>4678</v>
      </c>
      <c r="E428" s="934" t="s">
        <v>4675</v>
      </c>
      <c r="F428" s="926"/>
      <c r="G428" s="935" t="s">
        <v>1387</v>
      </c>
      <c r="H428" s="890">
        <f t="shared" si="14"/>
        <v>0</v>
      </c>
      <c r="I428" s="936"/>
      <c r="J428" s="936"/>
      <c r="K428" s="891">
        <f t="shared" si="15"/>
        <v>0</v>
      </c>
      <c r="L428" s="894"/>
      <c r="M428" s="894"/>
      <c r="N428" s="884"/>
      <c r="O428" s="894"/>
      <c r="P428" s="894"/>
      <c r="Q428" s="884"/>
      <c r="R428" s="894"/>
      <c r="S428" s="894"/>
      <c r="T428" s="884"/>
    </row>
    <row r="429" spans="2:20" x14ac:dyDescent="0.25">
      <c r="B429" s="933" t="s">
        <v>3102</v>
      </c>
      <c r="C429" s="933" t="s">
        <v>4402</v>
      </c>
      <c r="D429" s="934" t="s">
        <v>4672</v>
      </c>
      <c r="E429" s="934" t="s">
        <v>4675</v>
      </c>
      <c r="F429" s="926"/>
      <c r="G429" s="935" t="s">
        <v>1387</v>
      </c>
      <c r="H429" s="890">
        <f t="shared" si="14"/>
        <v>0</v>
      </c>
      <c r="I429" s="936"/>
      <c r="J429" s="936"/>
      <c r="K429" s="891">
        <f t="shared" si="15"/>
        <v>0</v>
      </c>
      <c r="L429" s="894"/>
      <c r="M429" s="894"/>
      <c r="N429" s="884"/>
      <c r="O429" s="894"/>
      <c r="P429" s="894"/>
      <c r="Q429" s="884"/>
      <c r="R429" s="894"/>
      <c r="S429" s="894"/>
      <c r="T429" s="884"/>
    </row>
    <row r="430" spans="2:20" x14ac:dyDescent="0.25">
      <c r="B430" s="933" t="s">
        <v>3102</v>
      </c>
      <c r="C430" s="933" t="s">
        <v>4402</v>
      </c>
      <c r="D430" s="934" t="s">
        <v>4521</v>
      </c>
      <c r="E430" s="934" t="s">
        <v>4675</v>
      </c>
      <c r="F430" s="926"/>
      <c r="G430" s="935" t="s">
        <v>1387</v>
      </c>
      <c r="H430" s="890">
        <f t="shared" si="14"/>
        <v>0</v>
      </c>
      <c r="I430" s="936"/>
      <c r="J430" s="936"/>
      <c r="K430" s="891">
        <f t="shared" si="15"/>
        <v>0</v>
      </c>
      <c r="L430" s="894"/>
      <c r="M430" s="894"/>
      <c r="N430" s="884"/>
      <c r="O430" s="894"/>
      <c r="P430" s="894"/>
      <c r="Q430" s="884"/>
      <c r="R430" s="894"/>
      <c r="S430" s="894"/>
      <c r="T430" s="884"/>
    </row>
    <row r="431" spans="2:20" x14ac:dyDescent="0.25">
      <c r="B431" s="933" t="s">
        <v>3102</v>
      </c>
      <c r="C431" s="933" t="s">
        <v>4402</v>
      </c>
      <c r="D431" s="934" t="s">
        <v>4446</v>
      </c>
      <c r="E431" s="934" t="s">
        <v>4675</v>
      </c>
      <c r="F431" s="926"/>
      <c r="G431" s="935" t="s">
        <v>1387</v>
      </c>
      <c r="H431" s="890">
        <f t="shared" si="14"/>
        <v>0</v>
      </c>
      <c r="I431" s="936"/>
      <c r="J431" s="936"/>
      <c r="K431" s="891">
        <f t="shared" si="15"/>
        <v>0</v>
      </c>
      <c r="L431" s="894"/>
      <c r="M431" s="894"/>
      <c r="N431" s="884"/>
      <c r="O431" s="894"/>
      <c r="P431" s="894"/>
      <c r="Q431" s="884"/>
      <c r="R431" s="894"/>
      <c r="S431" s="894"/>
      <c r="T431" s="884"/>
    </row>
    <row r="432" spans="2:20" x14ac:dyDescent="0.25">
      <c r="B432" s="933" t="s">
        <v>3102</v>
      </c>
      <c r="C432" s="933" t="s">
        <v>4402</v>
      </c>
      <c r="D432" s="934" t="s">
        <v>4434</v>
      </c>
      <c r="E432" s="934" t="s">
        <v>4679</v>
      </c>
      <c r="F432" s="926"/>
      <c r="G432" s="935" t="s">
        <v>1387</v>
      </c>
      <c r="H432" s="890">
        <f t="shared" si="14"/>
        <v>0</v>
      </c>
      <c r="I432" s="936"/>
      <c r="J432" s="936"/>
      <c r="K432" s="891">
        <f t="shared" si="15"/>
        <v>0</v>
      </c>
      <c r="L432" s="894"/>
      <c r="M432" s="894"/>
      <c r="N432" s="884"/>
      <c r="O432" s="894"/>
      <c r="P432" s="894"/>
      <c r="Q432" s="884"/>
      <c r="R432" s="894"/>
      <c r="S432" s="894"/>
      <c r="T432" s="884"/>
    </row>
    <row r="433" spans="2:20" x14ac:dyDescent="0.25">
      <c r="B433" s="933" t="s">
        <v>3102</v>
      </c>
      <c r="C433" s="933" t="s">
        <v>4402</v>
      </c>
      <c r="D433" s="934" t="s">
        <v>4434</v>
      </c>
      <c r="E433" s="934" t="s">
        <v>4680</v>
      </c>
      <c r="F433" s="926"/>
      <c r="G433" s="935" t="s">
        <v>1387</v>
      </c>
      <c r="H433" s="890">
        <f t="shared" si="14"/>
        <v>0</v>
      </c>
      <c r="I433" s="936"/>
      <c r="J433" s="936"/>
      <c r="K433" s="891">
        <f t="shared" si="15"/>
        <v>0</v>
      </c>
      <c r="L433" s="894"/>
      <c r="M433" s="894"/>
      <c r="N433" s="884"/>
      <c r="O433" s="894"/>
      <c r="P433" s="894"/>
      <c r="Q433" s="884"/>
      <c r="R433" s="894"/>
      <c r="S433" s="894"/>
      <c r="T433" s="884"/>
    </row>
    <row r="434" spans="2:20" x14ac:dyDescent="0.25">
      <c r="B434" s="933" t="s">
        <v>3102</v>
      </c>
      <c r="C434" s="933" t="s">
        <v>4402</v>
      </c>
      <c r="D434" s="934" t="s">
        <v>4434</v>
      </c>
      <c r="E434" s="934" t="s">
        <v>4681</v>
      </c>
      <c r="F434" s="926"/>
      <c r="G434" s="935" t="s">
        <v>1387</v>
      </c>
      <c r="H434" s="890">
        <f t="shared" si="14"/>
        <v>0</v>
      </c>
      <c r="I434" s="936"/>
      <c r="J434" s="936"/>
      <c r="K434" s="891">
        <f t="shared" si="15"/>
        <v>0</v>
      </c>
      <c r="L434" s="894"/>
      <c r="M434" s="894"/>
      <c r="N434" s="884"/>
      <c r="O434" s="894"/>
      <c r="P434" s="894"/>
      <c r="Q434" s="884"/>
      <c r="R434" s="894"/>
      <c r="S434" s="894"/>
      <c r="T434" s="884"/>
    </row>
    <row r="435" spans="2:20" x14ac:dyDescent="0.25">
      <c r="B435" s="933" t="s">
        <v>3102</v>
      </c>
      <c r="C435" s="933" t="s">
        <v>4402</v>
      </c>
      <c r="D435" s="934" t="s">
        <v>4434</v>
      </c>
      <c r="E435" s="934" t="s">
        <v>4682</v>
      </c>
      <c r="F435" s="926"/>
      <c r="G435" s="935" t="s">
        <v>1387</v>
      </c>
      <c r="H435" s="890">
        <f t="shared" si="14"/>
        <v>0</v>
      </c>
      <c r="I435" s="936"/>
      <c r="J435" s="936"/>
      <c r="K435" s="891">
        <f t="shared" si="15"/>
        <v>0</v>
      </c>
      <c r="L435" s="894"/>
      <c r="M435" s="894"/>
      <c r="N435" s="884"/>
      <c r="O435" s="894"/>
      <c r="P435" s="894"/>
      <c r="Q435" s="884"/>
      <c r="R435" s="894"/>
      <c r="S435" s="894"/>
      <c r="T435" s="884"/>
    </row>
    <row r="436" spans="2:20" x14ac:dyDescent="0.25">
      <c r="B436" s="933" t="s">
        <v>3102</v>
      </c>
      <c r="C436" s="933" t="s">
        <v>4402</v>
      </c>
      <c r="D436" s="934" t="s">
        <v>4434</v>
      </c>
      <c r="E436" s="934" t="s">
        <v>4683</v>
      </c>
      <c r="F436" s="926"/>
      <c r="G436" s="935" t="s">
        <v>1387</v>
      </c>
      <c r="H436" s="890">
        <f t="shared" si="14"/>
        <v>0</v>
      </c>
      <c r="I436" s="936"/>
      <c r="J436" s="936"/>
      <c r="K436" s="891">
        <f t="shared" si="15"/>
        <v>0</v>
      </c>
      <c r="L436" s="894"/>
      <c r="M436" s="894"/>
      <c r="N436" s="884"/>
      <c r="O436" s="894"/>
      <c r="P436" s="894"/>
      <c r="Q436" s="884"/>
      <c r="R436" s="894"/>
      <c r="S436" s="894"/>
      <c r="T436" s="884"/>
    </row>
    <row r="437" spans="2:20" x14ac:dyDescent="0.25">
      <c r="B437" s="933" t="s">
        <v>3102</v>
      </c>
      <c r="C437" s="933" t="s">
        <v>4402</v>
      </c>
      <c r="D437" s="934" t="s">
        <v>4684</v>
      </c>
      <c r="E437" s="934" t="s">
        <v>4685</v>
      </c>
      <c r="F437" s="926"/>
      <c r="G437" s="935" t="s">
        <v>1387</v>
      </c>
      <c r="H437" s="890">
        <f t="shared" si="14"/>
        <v>0</v>
      </c>
      <c r="I437" s="936"/>
      <c r="J437" s="936"/>
      <c r="K437" s="891">
        <f t="shared" si="15"/>
        <v>0</v>
      </c>
      <c r="L437" s="894"/>
      <c r="M437" s="894"/>
      <c r="N437" s="884"/>
      <c r="O437" s="894"/>
      <c r="P437" s="894"/>
      <c r="Q437" s="884"/>
      <c r="R437" s="894"/>
      <c r="S437" s="894"/>
      <c r="T437" s="884"/>
    </row>
    <row r="438" spans="2:20" x14ac:dyDescent="0.25">
      <c r="B438" s="933" t="s">
        <v>3102</v>
      </c>
      <c r="C438" s="933" t="s">
        <v>4402</v>
      </c>
      <c r="D438" s="934" t="s">
        <v>4684</v>
      </c>
      <c r="E438" s="934" t="s">
        <v>4685</v>
      </c>
      <c r="F438" s="926"/>
      <c r="G438" s="938" t="s">
        <v>1372</v>
      </c>
      <c r="H438" s="890">
        <f t="shared" si="14"/>
        <v>0</v>
      </c>
      <c r="I438" s="936"/>
      <c r="J438" s="936"/>
      <c r="K438" s="891">
        <f t="shared" si="15"/>
        <v>0</v>
      </c>
      <c r="L438" s="894"/>
      <c r="M438" s="894"/>
      <c r="N438" s="884"/>
      <c r="O438" s="894"/>
      <c r="P438" s="894"/>
      <c r="Q438" s="884"/>
      <c r="R438" s="894"/>
      <c r="S438" s="894"/>
      <c r="T438" s="884"/>
    </row>
    <row r="439" spans="2:20" x14ac:dyDescent="0.25">
      <c r="B439" s="933" t="s">
        <v>3102</v>
      </c>
      <c r="C439" s="933" t="s">
        <v>4402</v>
      </c>
      <c r="D439" s="934" t="s">
        <v>4686</v>
      </c>
      <c r="E439" s="934" t="s">
        <v>4685</v>
      </c>
      <c r="F439" s="926"/>
      <c r="G439" s="935" t="s">
        <v>1387</v>
      </c>
      <c r="H439" s="890">
        <f t="shared" si="14"/>
        <v>0</v>
      </c>
      <c r="I439" s="936"/>
      <c r="J439" s="936"/>
      <c r="K439" s="891">
        <f t="shared" si="15"/>
        <v>0</v>
      </c>
      <c r="L439" s="894"/>
      <c r="M439" s="894"/>
      <c r="N439" s="884"/>
      <c r="O439" s="894"/>
      <c r="P439" s="894"/>
      <c r="Q439" s="884"/>
      <c r="R439" s="894"/>
      <c r="S439" s="894"/>
      <c r="T439" s="884"/>
    </row>
    <row r="440" spans="2:20" x14ac:dyDescent="0.25">
      <c r="B440" s="933" t="s">
        <v>3102</v>
      </c>
      <c r="C440" s="933" t="s">
        <v>4402</v>
      </c>
      <c r="D440" s="934" t="s">
        <v>4686</v>
      </c>
      <c r="E440" s="934" t="s">
        <v>4685</v>
      </c>
      <c r="F440" s="926"/>
      <c r="G440" s="938" t="s">
        <v>1372</v>
      </c>
      <c r="H440" s="890">
        <f t="shared" si="14"/>
        <v>0</v>
      </c>
      <c r="I440" s="936"/>
      <c r="J440" s="936"/>
      <c r="K440" s="891">
        <f t="shared" si="15"/>
        <v>0</v>
      </c>
      <c r="L440" s="894"/>
      <c r="M440" s="894"/>
      <c r="N440" s="884"/>
      <c r="O440" s="894"/>
      <c r="P440" s="894"/>
      <c r="Q440" s="884"/>
      <c r="R440" s="894"/>
      <c r="S440" s="894"/>
      <c r="T440" s="884"/>
    </row>
    <row r="441" spans="2:20" x14ac:dyDescent="0.25">
      <c r="B441" s="933" t="s">
        <v>3102</v>
      </c>
      <c r="C441" s="933" t="s">
        <v>4402</v>
      </c>
      <c r="D441" s="934" t="s">
        <v>4403</v>
      </c>
      <c r="E441" s="934" t="s">
        <v>4687</v>
      </c>
      <c r="F441" s="926"/>
      <c r="G441" s="935" t="s">
        <v>1387</v>
      </c>
      <c r="H441" s="890">
        <f t="shared" si="14"/>
        <v>0</v>
      </c>
      <c r="I441" s="936"/>
      <c r="J441" s="936"/>
      <c r="K441" s="891">
        <f t="shared" si="15"/>
        <v>0</v>
      </c>
      <c r="L441" s="894"/>
      <c r="M441" s="894"/>
      <c r="N441" s="884"/>
      <c r="O441" s="894"/>
      <c r="P441" s="894"/>
      <c r="Q441" s="884"/>
      <c r="R441" s="894"/>
      <c r="S441" s="894"/>
      <c r="T441" s="884"/>
    </row>
    <row r="442" spans="2:20" x14ac:dyDescent="0.25">
      <c r="B442" s="933" t="s">
        <v>3102</v>
      </c>
      <c r="C442" s="933" t="s">
        <v>4688</v>
      </c>
      <c r="D442" s="934" t="s">
        <v>4689</v>
      </c>
      <c r="E442" s="934" t="s">
        <v>4690</v>
      </c>
      <c r="F442" s="926"/>
      <c r="G442" s="935" t="s">
        <v>1387</v>
      </c>
      <c r="H442" s="890">
        <f t="shared" si="14"/>
        <v>0</v>
      </c>
      <c r="I442" s="936"/>
      <c r="J442" s="936"/>
      <c r="K442" s="891">
        <f t="shared" si="15"/>
        <v>0</v>
      </c>
      <c r="L442" s="894"/>
      <c r="M442" s="894"/>
      <c r="N442" s="884"/>
      <c r="O442" s="894"/>
      <c r="P442" s="894"/>
      <c r="Q442" s="884"/>
      <c r="R442" s="894"/>
      <c r="S442" s="894"/>
      <c r="T442" s="884"/>
    </row>
    <row r="443" spans="2:20" x14ac:dyDescent="0.25">
      <c r="B443" s="933" t="s">
        <v>3102</v>
      </c>
      <c r="C443" s="933" t="s">
        <v>4402</v>
      </c>
      <c r="D443" s="934" t="s">
        <v>4689</v>
      </c>
      <c r="E443" s="934" t="s">
        <v>4690</v>
      </c>
      <c r="F443" s="926"/>
      <c r="G443" s="938" t="s">
        <v>1372</v>
      </c>
      <c r="H443" s="890">
        <f t="shared" si="14"/>
        <v>0</v>
      </c>
      <c r="I443" s="936"/>
      <c r="J443" s="936"/>
      <c r="K443" s="891">
        <f t="shared" si="15"/>
        <v>0</v>
      </c>
      <c r="L443" s="894"/>
      <c r="M443" s="894"/>
      <c r="N443" s="884"/>
      <c r="O443" s="894"/>
      <c r="P443" s="894"/>
      <c r="Q443" s="884"/>
      <c r="R443" s="894"/>
      <c r="S443" s="894"/>
      <c r="T443" s="884"/>
    </row>
    <row r="444" spans="2:20" x14ac:dyDescent="0.25">
      <c r="B444" s="933" t="s">
        <v>3102</v>
      </c>
      <c r="C444" s="933" t="s">
        <v>4688</v>
      </c>
      <c r="D444" s="934" t="s">
        <v>4691</v>
      </c>
      <c r="E444" s="934" t="s">
        <v>4690</v>
      </c>
      <c r="F444" s="926"/>
      <c r="G444" s="935" t="s">
        <v>1387</v>
      </c>
      <c r="H444" s="890">
        <f t="shared" si="14"/>
        <v>0</v>
      </c>
      <c r="I444" s="936"/>
      <c r="J444" s="936"/>
      <c r="K444" s="891">
        <f t="shared" si="15"/>
        <v>0</v>
      </c>
      <c r="L444" s="894"/>
      <c r="M444" s="894"/>
      <c r="N444" s="884"/>
      <c r="O444" s="894"/>
      <c r="P444" s="894"/>
      <c r="Q444" s="884"/>
      <c r="R444" s="894"/>
      <c r="S444" s="894"/>
      <c r="T444" s="884"/>
    </row>
    <row r="445" spans="2:20" x14ac:dyDescent="0.25">
      <c r="B445" s="933" t="s">
        <v>3102</v>
      </c>
      <c r="C445" s="933" t="s">
        <v>4402</v>
      </c>
      <c r="D445" s="934" t="s">
        <v>4691</v>
      </c>
      <c r="E445" s="934" t="s">
        <v>4690</v>
      </c>
      <c r="F445" s="926"/>
      <c r="G445" s="938" t="s">
        <v>1372</v>
      </c>
      <c r="H445" s="890">
        <f t="shared" si="14"/>
        <v>0</v>
      </c>
      <c r="I445" s="936"/>
      <c r="J445" s="936"/>
      <c r="K445" s="891">
        <f t="shared" si="15"/>
        <v>0</v>
      </c>
      <c r="L445" s="894"/>
      <c r="M445" s="894"/>
      <c r="N445" s="884"/>
      <c r="O445" s="894"/>
      <c r="P445" s="894"/>
      <c r="Q445" s="884"/>
      <c r="R445" s="894"/>
      <c r="S445" s="894"/>
      <c r="T445" s="884"/>
    </row>
    <row r="446" spans="2:20" x14ac:dyDescent="0.25">
      <c r="B446" s="933" t="s">
        <v>3102</v>
      </c>
      <c r="C446" s="933" t="s">
        <v>4688</v>
      </c>
      <c r="D446" s="934" t="s">
        <v>4449</v>
      </c>
      <c r="E446" s="934" t="s">
        <v>4690</v>
      </c>
      <c r="F446" s="926"/>
      <c r="G446" s="935" t="s">
        <v>1387</v>
      </c>
      <c r="H446" s="890">
        <f t="shared" si="14"/>
        <v>0</v>
      </c>
      <c r="I446" s="936"/>
      <c r="J446" s="936"/>
      <c r="K446" s="891">
        <f t="shared" si="15"/>
        <v>0</v>
      </c>
      <c r="L446" s="894"/>
      <c r="M446" s="894"/>
      <c r="N446" s="884"/>
      <c r="O446" s="894"/>
      <c r="P446" s="894"/>
      <c r="Q446" s="884"/>
      <c r="R446" s="894"/>
      <c r="S446" s="894"/>
      <c r="T446" s="884"/>
    </row>
    <row r="447" spans="2:20" x14ac:dyDescent="0.25">
      <c r="B447" s="933" t="s">
        <v>3102</v>
      </c>
      <c r="C447" s="933" t="s">
        <v>4402</v>
      </c>
      <c r="D447" s="934" t="s">
        <v>4449</v>
      </c>
      <c r="E447" s="934" t="s">
        <v>4690</v>
      </c>
      <c r="F447" s="926"/>
      <c r="G447" s="938" t="s">
        <v>1372</v>
      </c>
      <c r="H447" s="890">
        <f t="shared" si="14"/>
        <v>0</v>
      </c>
      <c r="I447" s="936"/>
      <c r="J447" s="936"/>
      <c r="K447" s="891">
        <f t="shared" si="15"/>
        <v>0</v>
      </c>
      <c r="L447" s="894"/>
      <c r="M447" s="894"/>
      <c r="N447" s="884"/>
      <c r="O447" s="894"/>
      <c r="P447" s="894"/>
      <c r="Q447" s="884"/>
      <c r="R447" s="894"/>
      <c r="S447" s="894"/>
      <c r="T447" s="884"/>
    </row>
    <row r="448" spans="2:20" x14ac:dyDescent="0.25">
      <c r="B448" s="933" t="s">
        <v>3102</v>
      </c>
      <c r="C448" s="933" t="s">
        <v>4688</v>
      </c>
      <c r="D448" s="934" t="s">
        <v>4692</v>
      </c>
      <c r="E448" s="934" t="s">
        <v>4690</v>
      </c>
      <c r="F448" s="926"/>
      <c r="G448" s="935" t="s">
        <v>1387</v>
      </c>
      <c r="H448" s="890">
        <f t="shared" si="14"/>
        <v>0</v>
      </c>
      <c r="I448" s="936"/>
      <c r="J448" s="936"/>
      <c r="K448" s="891">
        <f t="shared" si="15"/>
        <v>0</v>
      </c>
      <c r="L448" s="894"/>
      <c r="M448" s="894"/>
      <c r="N448" s="884"/>
      <c r="O448" s="894"/>
      <c r="P448" s="894"/>
      <c r="Q448" s="884"/>
      <c r="R448" s="894"/>
      <c r="S448" s="894"/>
      <c r="T448" s="884"/>
    </row>
    <row r="449" spans="2:20" x14ac:dyDescent="0.25">
      <c r="B449" s="933" t="s">
        <v>3102</v>
      </c>
      <c r="C449" s="933" t="s">
        <v>4402</v>
      </c>
      <c r="D449" s="934" t="s">
        <v>4692</v>
      </c>
      <c r="E449" s="934" t="s">
        <v>4690</v>
      </c>
      <c r="F449" s="926"/>
      <c r="G449" s="938" t="s">
        <v>1372</v>
      </c>
      <c r="H449" s="890">
        <f t="shared" si="14"/>
        <v>0</v>
      </c>
      <c r="I449" s="936"/>
      <c r="J449" s="936"/>
      <c r="K449" s="891">
        <f t="shared" si="15"/>
        <v>0</v>
      </c>
      <c r="L449" s="894"/>
      <c r="M449" s="894"/>
      <c r="N449" s="884"/>
      <c r="O449" s="894"/>
      <c r="P449" s="894"/>
      <c r="Q449" s="884"/>
      <c r="R449" s="894"/>
      <c r="S449" s="894"/>
      <c r="T449" s="884"/>
    </row>
    <row r="450" spans="2:20" x14ac:dyDescent="0.25">
      <c r="B450" s="933" t="s">
        <v>3102</v>
      </c>
      <c r="C450" s="933" t="s">
        <v>4688</v>
      </c>
      <c r="D450" s="934" t="s">
        <v>4521</v>
      </c>
      <c r="E450" s="934" t="s">
        <v>4690</v>
      </c>
      <c r="F450" s="926"/>
      <c r="G450" s="935" t="s">
        <v>1387</v>
      </c>
      <c r="H450" s="890">
        <f t="shared" si="14"/>
        <v>0</v>
      </c>
      <c r="I450" s="936"/>
      <c r="J450" s="936"/>
      <c r="K450" s="891">
        <f t="shared" si="15"/>
        <v>0</v>
      </c>
      <c r="L450" s="894"/>
      <c r="M450" s="894"/>
      <c r="N450" s="884"/>
      <c r="O450" s="894"/>
      <c r="P450" s="894"/>
      <c r="Q450" s="884"/>
      <c r="R450" s="894"/>
      <c r="S450" s="894"/>
      <c r="T450" s="884"/>
    </row>
    <row r="451" spans="2:20" x14ac:dyDescent="0.25">
      <c r="B451" s="933" t="s">
        <v>3102</v>
      </c>
      <c r="C451" s="933" t="s">
        <v>4402</v>
      </c>
      <c r="D451" s="934" t="s">
        <v>4521</v>
      </c>
      <c r="E451" s="934" t="s">
        <v>4690</v>
      </c>
      <c r="F451" s="926"/>
      <c r="G451" s="938" t="s">
        <v>1372</v>
      </c>
      <c r="H451" s="890">
        <f t="shared" si="14"/>
        <v>0</v>
      </c>
      <c r="I451" s="936"/>
      <c r="J451" s="936"/>
      <c r="K451" s="891">
        <f t="shared" si="15"/>
        <v>0</v>
      </c>
      <c r="L451" s="894"/>
      <c r="M451" s="894"/>
      <c r="N451" s="884"/>
      <c r="O451" s="894"/>
      <c r="P451" s="894"/>
      <c r="Q451" s="884"/>
      <c r="R451" s="894"/>
      <c r="S451" s="894"/>
      <c r="T451" s="884"/>
    </row>
    <row r="452" spans="2:20" x14ac:dyDescent="0.25">
      <c r="B452" s="933" t="s">
        <v>3102</v>
      </c>
      <c r="C452" s="933" t="s">
        <v>4688</v>
      </c>
      <c r="D452" s="934" t="s">
        <v>4693</v>
      </c>
      <c r="E452" s="934" t="s">
        <v>4690</v>
      </c>
      <c r="F452" s="926"/>
      <c r="G452" s="935" t="s">
        <v>1387</v>
      </c>
      <c r="H452" s="890">
        <f t="shared" si="14"/>
        <v>0</v>
      </c>
      <c r="I452" s="936"/>
      <c r="J452" s="936"/>
      <c r="K452" s="891">
        <f t="shared" si="15"/>
        <v>0</v>
      </c>
      <c r="L452" s="894"/>
      <c r="M452" s="894"/>
      <c r="N452" s="884"/>
      <c r="O452" s="894"/>
      <c r="P452" s="894"/>
      <c r="Q452" s="884"/>
      <c r="R452" s="894"/>
      <c r="S452" s="894"/>
      <c r="T452" s="884"/>
    </row>
    <row r="453" spans="2:20" x14ac:dyDescent="0.25">
      <c r="B453" s="933" t="s">
        <v>3102</v>
      </c>
      <c r="C453" s="933" t="s">
        <v>4402</v>
      </c>
      <c r="D453" s="934" t="s">
        <v>4693</v>
      </c>
      <c r="E453" s="934" t="s">
        <v>4690</v>
      </c>
      <c r="F453" s="926"/>
      <c r="G453" s="938" t="s">
        <v>1372</v>
      </c>
      <c r="H453" s="890">
        <f t="shared" si="14"/>
        <v>0</v>
      </c>
      <c r="I453" s="936"/>
      <c r="J453" s="936"/>
      <c r="K453" s="891">
        <f t="shared" si="15"/>
        <v>0</v>
      </c>
      <c r="L453" s="894"/>
      <c r="M453" s="894"/>
      <c r="N453" s="884"/>
      <c r="O453" s="894"/>
      <c r="P453" s="894"/>
      <c r="Q453" s="884"/>
      <c r="R453" s="894"/>
      <c r="S453" s="894"/>
      <c r="T453" s="884"/>
    </row>
    <row r="454" spans="2:20" x14ac:dyDescent="0.25">
      <c r="B454" s="933" t="s">
        <v>3102</v>
      </c>
      <c r="C454" s="933" t="s">
        <v>4402</v>
      </c>
      <c r="D454" s="934" t="s">
        <v>4410</v>
      </c>
      <c r="E454" s="934" t="s">
        <v>4694</v>
      </c>
      <c r="F454" s="926"/>
      <c r="G454" s="935" t="s">
        <v>1387</v>
      </c>
      <c r="H454" s="890">
        <f t="shared" si="14"/>
        <v>0</v>
      </c>
      <c r="I454" s="936"/>
      <c r="J454" s="936"/>
      <c r="K454" s="891">
        <f t="shared" si="15"/>
        <v>0</v>
      </c>
      <c r="L454" s="894"/>
      <c r="M454" s="894"/>
      <c r="N454" s="884"/>
      <c r="O454" s="894"/>
      <c r="P454" s="894"/>
      <c r="Q454" s="884"/>
      <c r="R454" s="894"/>
      <c r="S454" s="894"/>
      <c r="T454" s="884"/>
    </row>
    <row r="455" spans="2:20" x14ac:dyDescent="0.25">
      <c r="B455" s="933" t="s">
        <v>3102</v>
      </c>
      <c r="C455" s="933" t="s">
        <v>4402</v>
      </c>
      <c r="D455" s="934" t="s">
        <v>4695</v>
      </c>
      <c r="E455" s="934" t="s">
        <v>4694</v>
      </c>
      <c r="F455" s="926"/>
      <c r="G455" s="935" t="s">
        <v>1387</v>
      </c>
      <c r="H455" s="890">
        <f t="shared" ref="H455:H518" si="16">K455+N455+Q455+T455</f>
        <v>0</v>
      </c>
      <c r="I455" s="936"/>
      <c r="J455" s="936"/>
      <c r="K455" s="891">
        <f t="shared" si="15"/>
        <v>0</v>
      </c>
      <c r="L455" s="894"/>
      <c r="M455" s="894"/>
      <c r="N455" s="884"/>
      <c r="O455" s="894"/>
      <c r="P455" s="894"/>
      <c r="Q455" s="884"/>
      <c r="R455" s="894"/>
      <c r="S455" s="894"/>
      <c r="T455" s="884"/>
    </row>
    <row r="456" spans="2:20" x14ac:dyDescent="0.25">
      <c r="B456" s="933" t="s">
        <v>3102</v>
      </c>
      <c r="C456" s="933" t="s">
        <v>4402</v>
      </c>
      <c r="D456" s="934" t="s">
        <v>4403</v>
      </c>
      <c r="E456" s="934" t="s">
        <v>4696</v>
      </c>
      <c r="F456" s="926"/>
      <c r="G456" s="935" t="s">
        <v>1387</v>
      </c>
      <c r="H456" s="890">
        <f t="shared" si="16"/>
        <v>0</v>
      </c>
      <c r="I456" s="936"/>
      <c r="J456" s="936"/>
      <c r="K456" s="891">
        <f t="shared" ref="K456:K519" si="17">I456*J456</f>
        <v>0</v>
      </c>
      <c r="L456" s="894"/>
      <c r="M456" s="894"/>
      <c r="N456" s="884"/>
      <c r="O456" s="894"/>
      <c r="P456" s="894"/>
      <c r="Q456" s="884"/>
      <c r="R456" s="894"/>
      <c r="S456" s="894"/>
      <c r="T456" s="884"/>
    </row>
    <row r="457" spans="2:20" x14ac:dyDescent="0.25">
      <c r="B457" s="933" t="s">
        <v>3102</v>
      </c>
      <c r="C457" s="933" t="s">
        <v>4402</v>
      </c>
      <c r="D457" s="934" t="s">
        <v>4403</v>
      </c>
      <c r="E457" s="934" t="s">
        <v>4697</v>
      </c>
      <c r="F457" s="926"/>
      <c r="G457" s="935" t="s">
        <v>1387</v>
      </c>
      <c r="H457" s="890">
        <f t="shared" si="16"/>
        <v>0</v>
      </c>
      <c r="I457" s="936"/>
      <c r="J457" s="936"/>
      <c r="K457" s="891">
        <f t="shared" si="17"/>
        <v>0</v>
      </c>
      <c r="L457" s="894"/>
      <c r="M457" s="894"/>
      <c r="N457" s="884"/>
      <c r="O457" s="894"/>
      <c r="P457" s="894"/>
      <c r="Q457" s="884"/>
      <c r="R457" s="894"/>
      <c r="S457" s="894"/>
      <c r="T457" s="884"/>
    </row>
    <row r="458" spans="2:20" x14ac:dyDescent="0.25">
      <c r="B458" s="933" t="s">
        <v>3102</v>
      </c>
      <c r="C458" s="933" t="s">
        <v>4419</v>
      </c>
      <c r="D458" s="941" t="s">
        <v>4698</v>
      </c>
      <c r="E458" s="925" t="s">
        <v>4699</v>
      </c>
      <c r="F458" s="926"/>
      <c r="G458" s="935" t="s">
        <v>1387</v>
      </c>
      <c r="H458" s="890">
        <f t="shared" si="16"/>
        <v>0</v>
      </c>
      <c r="I458" s="936"/>
      <c r="J458" s="936"/>
      <c r="K458" s="891">
        <f t="shared" si="17"/>
        <v>0</v>
      </c>
      <c r="L458" s="894"/>
      <c r="M458" s="894"/>
      <c r="N458" s="884"/>
      <c r="O458" s="894"/>
      <c r="P458" s="894"/>
      <c r="Q458" s="884"/>
      <c r="R458" s="894"/>
      <c r="S458" s="894"/>
      <c r="T458" s="884"/>
    </row>
    <row r="459" spans="2:20" x14ac:dyDescent="0.25">
      <c r="B459" s="933" t="s">
        <v>3102</v>
      </c>
      <c r="C459" s="933" t="s">
        <v>4419</v>
      </c>
      <c r="D459" s="941" t="s">
        <v>4428</v>
      </c>
      <c r="E459" s="925" t="s">
        <v>4699</v>
      </c>
      <c r="F459" s="926"/>
      <c r="G459" s="935" t="s">
        <v>1387</v>
      </c>
      <c r="H459" s="890">
        <f t="shared" si="16"/>
        <v>0</v>
      </c>
      <c r="I459" s="936"/>
      <c r="J459" s="936"/>
      <c r="K459" s="891">
        <f t="shared" si="17"/>
        <v>0</v>
      </c>
      <c r="L459" s="894"/>
      <c r="M459" s="894"/>
      <c r="N459" s="884"/>
      <c r="O459" s="894"/>
      <c r="P459" s="894"/>
      <c r="Q459" s="884"/>
      <c r="R459" s="894"/>
      <c r="S459" s="894"/>
      <c r="T459" s="884"/>
    </row>
    <row r="460" spans="2:20" x14ac:dyDescent="0.25">
      <c r="B460" s="933" t="s">
        <v>3102</v>
      </c>
      <c r="C460" s="933" t="s">
        <v>4419</v>
      </c>
      <c r="D460" s="941" t="s">
        <v>4700</v>
      </c>
      <c r="E460" s="925" t="s">
        <v>4699</v>
      </c>
      <c r="F460" s="926"/>
      <c r="G460" s="935" t="s">
        <v>1387</v>
      </c>
      <c r="H460" s="890">
        <f t="shared" si="16"/>
        <v>0</v>
      </c>
      <c r="I460" s="936"/>
      <c r="J460" s="936"/>
      <c r="K460" s="891">
        <f t="shared" si="17"/>
        <v>0</v>
      </c>
      <c r="L460" s="894"/>
      <c r="M460" s="894"/>
      <c r="N460" s="884"/>
      <c r="O460" s="894"/>
      <c r="P460" s="894"/>
      <c r="Q460" s="884"/>
      <c r="R460" s="894"/>
      <c r="S460" s="894"/>
      <c r="T460" s="884"/>
    </row>
    <row r="461" spans="2:20" x14ac:dyDescent="0.25">
      <c r="B461" s="933" t="s">
        <v>3102</v>
      </c>
      <c r="C461" s="933" t="s">
        <v>4419</v>
      </c>
      <c r="D461" s="941" t="s">
        <v>4700</v>
      </c>
      <c r="E461" s="925" t="s">
        <v>4699</v>
      </c>
      <c r="F461" s="926"/>
      <c r="G461" s="938" t="s">
        <v>1372</v>
      </c>
      <c r="H461" s="890">
        <f t="shared" si="16"/>
        <v>0</v>
      </c>
      <c r="I461" s="936"/>
      <c r="J461" s="936"/>
      <c r="K461" s="891">
        <f t="shared" si="17"/>
        <v>0</v>
      </c>
      <c r="L461" s="894"/>
      <c r="M461" s="894"/>
      <c r="N461" s="884"/>
      <c r="O461" s="894"/>
      <c r="P461" s="894"/>
      <c r="Q461" s="884"/>
      <c r="R461" s="894"/>
      <c r="S461" s="894"/>
      <c r="T461" s="884"/>
    </row>
    <row r="462" spans="2:20" x14ac:dyDescent="0.25">
      <c r="B462" s="933" t="s">
        <v>3102</v>
      </c>
      <c r="C462" s="933" t="s">
        <v>4419</v>
      </c>
      <c r="D462" s="941" t="s">
        <v>4283</v>
      </c>
      <c r="E462" s="925" t="s">
        <v>4701</v>
      </c>
      <c r="F462" s="926"/>
      <c r="G462" s="935" t="s">
        <v>1387</v>
      </c>
      <c r="H462" s="890">
        <f t="shared" si="16"/>
        <v>0</v>
      </c>
      <c r="I462" s="936"/>
      <c r="J462" s="936"/>
      <c r="K462" s="891">
        <f t="shared" si="17"/>
        <v>0</v>
      </c>
      <c r="L462" s="894"/>
      <c r="M462" s="894"/>
      <c r="N462" s="884"/>
      <c r="O462" s="894"/>
      <c r="P462" s="894"/>
      <c r="Q462" s="884"/>
      <c r="R462" s="894"/>
      <c r="S462" s="894"/>
      <c r="T462" s="884"/>
    </row>
    <row r="463" spans="2:20" x14ac:dyDescent="0.25">
      <c r="B463" s="933" t="s">
        <v>3102</v>
      </c>
      <c r="C463" s="933" t="s">
        <v>4402</v>
      </c>
      <c r="D463" s="934" t="s">
        <v>4702</v>
      </c>
      <c r="E463" s="934" t="s">
        <v>4703</v>
      </c>
      <c r="F463" s="926"/>
      <c r="G463" s="935" t="s">
        <v>1387</v>
      </c>
      <c r="H463" s="890">
        <f t="shared" si="16"/>
        <v>0</v>
      </c>
      <c r="I463" s="936"/>
      <c r="J463" s="936"/>
      <c r="K463" s="891">
        <f t="shared" si="17"/>
        <v>0</v>
      </c>
      <c r="L463" s="894"/>
      <c r="M463" s="894"/>
      <c r="N463" s="884"/>
      <c r="O463" s="894"/>
      <c r="P463" s="894"/>
      <c r="Q463" s="884"/>
      <c r="R463" s="894"/>
      <c r="S463" s="894"/>
      <c r="T463" s="884"/>
    </row>
    <row r="464" spans="2:20" x14ac:dyDescent="0.25">
      <c r="B464" s="933" t="s">
        <v>3102</v>
      </c>
      <c r="C464" s="933" t="s">
        <v>4402</v>
      </c>
      <c r="D464" s="934" t="s">
        <v>4403</v>
      </c>
      <c r="E464" s="934" t="s">
        <v>4704</v>
      </c>
      <c r="F464" s="926"/>
      <c r="G464" s="935" t="s">
        <v>1387</v>
      </c>
      <c r="H464" s="890">
        <f t="shared" si="16"/>
        <v>0</v>
      </c>
      <c r="I464" s="936"/>
      <c r="J464" s="936"/>
      <c r="K464" s="891">
        <f t="shared" si="17"/>
        <v>0</v>
      </c>
      <c r="L464" s="894"/>
      <c r="M464" s="894"/>
      <c r="N464" s="884"/>
      <c r="O464" s="894"/>
      <c r="P464" s="894"/>
      <c r="Q464" s="884"/>
      <c r="R464" s="894"/>
      <c r="S464" s="894"/>
      <c r="T464" s="884"/>
    </row>
    <row r="465" spans="2:20" x14ac:dyDescent="0.25">
      <c r="B465" s="933" t="s">
        <v>3102</v>
      </c>
      <c r="C465" s="933" t="s">
        <v>4402</v>
      </c>
      <c r="D465" s="934" t="s">
        <v>4410</v>
      </c>
      <c r="E465" s="934" t="s">
        <v>4705</v>
      </c>
      <c r="F465" s="926"/>
      <c r="G465" s="935" t="s">
        <v>1387</v>
      </c>
      <c r="H465" s="890">
        <f t="shared" si="16"/>
        <v>0</v>
      </c>
      <c r="I465" s="936"/>
      <c r="J465" s="936"/>
      <c r="K465" s="891">
        <f t="shared" si="17"/>
        <v>0</v>
      </c>
      <c r="L465" s="894"/>
      <c r="M465" s="894"/>
      <c r="N465" s="884"/>
      <c r="O465" s="894"/>
      <c r="P465" s="894"/>
      <c r="Q465" s="884"/>
      <c r="R465" s="894"/>
      <c r="S465" s="894"/>
      <c r="T465" s="884"/>
    </row>
    <row r="466" spans="2:20" x14ac:dyDescent="0.25">
      <c r="B466" s="933" t="s">
        <v>3102</v>
      </c>
      <c r="C466" s="933" t="s">
        <v>4402</v>
      </c>
      <c r="D466" s="934" t="s">
        <v>4706</v>
      </c>
      <c r="E466" s="934" t="s">
        <v>4705</v>
      </c>
      <c r="F466" s="926"/>
      <c r="G466" s="935" t="s">
        <v>1387</v>
      </c>
      <c r="H466" s="890">
        <f t="shared" si="16"/>
        <v>0</v>
      </c>
      <c r="I466" s="936"/>
      <c r="J466" s="936"/>
      <c r="K466" s="891">
        <f t="shared" si="17"/>
        <v>0</v>
      </c>
      <c r="L466" s="894"/>
      <c r="M466" s="894"/>
      <c r="N466" s="884"/>
      <c r="O466" s="894"/>
      <c r="P466" s="894"/>
      <c r="Q466" s="884"/>
      <c r="R466" s="894"/>
      <c r="S466" s="894"/>
      <c r="T466" s="884"/>
    </row>
    <row r="467" spans="2:20" x14ac:dyDescent="0.25">
      <c r="B467" s="933" t="s">
        <v>3102</v>
      </c>
      <c r="C467" s="933" t="s">
        <v>4402</v>
      </c>
      <c r="D467" s="934" t="s">
        <v>4707</v>
      </c>
      <c r="E467" s="934" t="s">
        <v>4708</v>
      </c>
      <c r="F467" s="912">
        <v>295</v>
      </c>
      <c r="G467" s="935" t="s">
        <v>1387</v>
      </c>
      <c r="H467" s="890">
        <f t="shared" si="16"/>
        <v>3597450</v>
      </c>
      <c r="I467" s="936">
        <v>8270</v>
      </c>
      <c r="J467" s="936">
        <v>435</v>
      </c>
      <c r="K467" s="891">
        <f t="shared" si="17"/>
        <v>3597450</v>
      </c>
      <c r="L467" s="894"/>
      <c r="M467" s="894"/>
      <c r="N467" s="884"/>
      <c r="O467" s="894"/>
      <c r="P467" s="894"/>
      <c r="Q467" s="884"/>
      <c r="R467" s="894"/>
      <c r="S467" s="894"/>
      <c r="T467" s="884"/>
    </row>
    <row r="468" spans="2:20" x14ac:dyDescent="0.25">
      <c r="B468" s="933" t="s">
        <v>3102</v>
      </c>
      <c r="C468" s="933" t="s">
        <v>4402</v>
      </c>
      <c r="D468" s="934" t="s">
        <v>4707</v>
      </c>
      <c r="E468" s="934" t="s">
        <v>4708</v>
      </c>
      <c r="F468" s="912">
        <v>55</v>
      </c>
      <c r="G468" s="938" t="s">
        <v>1372</v>
      </c>
      <c r="H468" s="890">
        <f t="shared" si="16"/>
        <v>752550</v>
      </c>
      <c r="I468" s="936">
        <v>1730</v>
      </c>
      <c r="J468" s="936">
        <v>435</v>
      </c>
      <c r="K468" s="891">
        <f t="shared" si="17"/>
        <v>752550</v>
      </c>
      <c r="L468" s="894"/>
      <c r="M468" s="894"/>
      <c r="N468" s="884"/>
      <c r="O468" s="894"/>
      <c r="P468" s="894"/>
      <c r="Q468" s="884"/>
      <c r="R468" s="894"/>
      <c r="S468" s="894"/>
      <c r="T468" s="884"/>
    </row>
    <row r="469" spans="2:20" x14ac:dyDescent="0.25">
      <c r="B469" s="933" t="s">
        <v>3102</v>
      </c>
      <c r="C469" s="933" t="s">
        <v>4402</v>
      </c>
      <c r="D469" s="934" t="s">
        <v>4709</v>
      </c>
      <c r="E469" s="934" t="s">
        <v>4708</v>
      </c>
      <c r="F469" s="926"/>
      <c r="G469" s="935" t="s">
        <v>1387</v>
      </c>
      <c r="H469" s="890">
        <f t="shared" si="16"/>
        <v>0</v>
      </c>
      <c r="I469" s="936"/>
      <c r="J469" s="936"/>
      <c r="K469" s="891">
        <f t="shared" si="17"/>
        <v>0</v>
      </c>
      <c r="L469" s="894"/>
      <c r="M469" s="894"/>
      <c r="N469" s="884"/>
      <c r="O469" s="894"/>
      <c r="P469" s="894"/>
      <c r="Q469" s="884"/>
      <c r="R469" s="894"/>
      <c r="S469" s="894"/>
      <c r="T469" s="884"/>
    </row>
    <row r="470" spans="2:20" x14ac:dyDescent="0.25">
      <c r="B470" s="933" t="s">
        <v>3102</v>
      </c>
      <c r="C470" s="933" t="s">
        <v>4419</v>
      </c>
      <c r="D470" s="941" t="s">
        <v>4408</v>
      </c>
      <c r="E470" s="925" t="s">
        <v>4710</v>
      </c>
      <c r="F470" s="926"/>
      <c r="G470" s="935" t="s">
        <v>1387</v>
      </c>
      <c r="H470" s="890">
        <f t="shared" si="16"/>
        <v>0</v>
      </c>
      <c r="I470" s="936"/>
      <c r="J470" s="936"/>
      <c r="K470" s="891">
        <f t="shared" si="17"/>
        <v>0</v>
      </c>
      <c r="L470" s="894"/>
      <c r="M470" s="894"/>
      <c r="N470" s="884"/>
      <c r="O470" s="894"/>
      <c r="P470" s="894"/>
      <c r="Q470" s="884"/>
      <c r="R470" s="894"/>
      <c r="S470" s="894"/>
      <c r="T470" s="884"/>
    </row>
    <row r="471" spans="2:20" x14ac:dyDescent="0.25">
      <c r="B471" s="933" t="s">
        <v>3102</v>
      </c>
      <c r="C471" s="933" t="s">
        <v>4419</v>
      </c>
      <c r="D471" s="941" t="s">
        <v>4428</v>
      </c>
      <c r="E471" s="925" t="s">
        <v>4710</v>
      </c>
      <c r="F471" s="926"/>
      <c r="G471" s="935" t="s">
        <v>1387</v>
      </c>
      <c r="H471" s="890">
        <f t="shared" si="16"/>
        <v>0</v>
      </c>
      <c r="I471" s="936"/>
      <c r="J471" s="936"/>
      <c r="K471" s="891">
        <f t="shared" si="17"/>
        <v>0</v>
      </c>
      <c r="L471" s="894"/>
      <c r="M471" s="894"/>
      <c r="N471" s="884"/>
      <c r="O471" s="894"/>
      <c r="P471" s="894"/>
      <c r="Q471" s="884"/>
      <c r="R471" s="894"/>
      <c r="S471" s="894"/>
      <c r="T471" s="884"/>
    </row>
    <row r="472" spans="2:20" x14ac:dyDescent="0.25">
      <c r="B472" s="933" t="s">
        <v>3102</v>
      </c>
      <c r="C472" s="933" t="s">
        <v>4419</v>
      </c>
      <c r="D472" s="941" t="s">
        <v>4711</v>
      </c>
      <c r="E472" s="925" t="s">
        <v>4710</v>
      </c>
      <c r="F472" s="926"/>
      <c r="G472" s="935" t="s">
        <v>1387</v>
      </c>
      <c r="H472" s="890">
        <f t="shared" si="16"/>
        <v>0</v>
      </c>
      <c r="I472" s="936"/>
      <c r="J472" s="936"/>
      <c r="K472" s="891">
        <f t="shared" si="17"/>
        <v>0</v>
      </c>
      <c r="L472" s="894"/>
      <c r="M472" s="894"/>
      <c r="N472" s="884"/>
      <c r="O472" s="894"/>
      <c r="P472" s="894"/>
      <c r="Q472" s="884"/>
      <c r="R472" s="894"/>
      <c r="S472" s="894"/>
      <c r="T472" s="884"/>
    </row>
    <row r="473" spans="2:20" x14ac:dyDescent="0.25">
      <c r="B473" s="933" t="s">
        <v>3102</v>
      </c>
      <c r="C473" s="933" t="s">
        <v>4419</v>
      </c>
      <c r="D473" s="941" t="s">
        <v>4711</v>
      </c>
      <c r="E473" s="925" t="s">
        <v>4710</v>
      </c>
      <c r="F473" s="926"/>
      <c r="G473" s="938" t="s">
        <v>1372</v>
      </c>
      <c r="H473" s="890">
        <f t="shared" si="16"/>
        <v>0</v>
      </c>
      <c r="I473" s="936"/>
      <c r="J473" s="936"/>
      <c r="K473" s="891">
        <f t="shared" si="17"/>
        <v>0</v>
      </c>
      <c r="L473" s="894"/>
      <c r="M473" s="894"/>
      <c r="N473" s="884"/>
      <c r="O473" s="894"/>
      <c r="P473" s="894"/>
      <c r="Q473" s="884"/>
      <c r="R473" s="894"/>
      <c r="S473" s="894"/>
      <c r="T473" s="884"/>
    </row>
    <row r="474" spans="2:20" x14ac:dyDescent="0.25">
      <c r="B474" s="933" t="s">
        <v>3102</v>
      </c>
      <c r="C474" s="933" t="s">
        <v>4419</v>
      </c>
      <c r="D474" s="925" t="s">
        <v>4430</v>
      </c>
      <c r="E474" s="925" t="s">
        <v>4710</v>
      </c>
      <c r="F474" s="926"/>
      <c r="G474" s="935" t="s">
        <v>1387</v>
      </c>
      <c r="H474" s="890">
        <f t="shared" si="16"/>
        <v>0</v>
      </c>
      <c r="I474" s="936"/>
      <c r="J474" s="936"/>
      <c r="K474" s="891">
        <f t="shared" si="17"/>
        <v>0</v>
      </c>
      <c r="L474" s="894"/>
      <c r="M474" s="894"/>
      <c r="N474" s="884"/>
      <c r="O474" s="894"/>
      <c r="P474" s="894"/>
      <c r="Q474" s="884"/>
      <c r="R474" s="894"/>
      <c r="S474" s="894"/>
      <c r="T474" s="884"/>
    </row>
    <row r="475" spans="2:20" x14ac:dyDescent="0.25">
      <c r="B475" s="933" t="s">
        <v>3102</v>
      </c>
      <c r="C475" s="933" t="s">
        <v>4419</v>
      </c>
      <c r="D475" s="941" t="s">
        <v>4283</v>
      </c>
      <c r="E475" s="925" t="s">
        <v>4712</v>
      </c>
      <c r="F475" s="926"/>
      <c r="G475" s="935" t="s">
        <v>1387</v>
      </c>
      <c r="H475" s="890">
        <f t="shared" si="16"/>
        <v>0</v>
      </c>
      <c r="I475" s="936"/>
      <c r="J475" s="936"/>
      <c r="K475" s="891">
        <f t="shared" si="17"/>
        <v>0</v>
      </c>
      <c r="L475" s="894"/>
      <c r="M475" s="894"/>
      <c r="N475" s="884"/>
      <c r="O475" s="894"/>
      <c r="P475" s="894"/>
      <c r="Q475" s="884"/>
      <c r="R475" s="894"/>
      <c r="S475" s="894"/>
      <c r="T475" s="884"/>
    </row>
    <row r="476" spans="2:20" x14ac:dyDescent="0.25">
      <c r="B476" s="933" t="s">
        <v>3102</v>
      </c>
      <c r="C476" s="933" t="s">
        <v>4419</v>
      </c>
      <c r="D476" s="941" t="s">
        <v>4283</v>
      </c>
      <c r="E476" s="925" t="s">
        <v>4713</v>
      </c>
      <c r="F476" s="926"/>
      <c r="G476" s="935" t="s">
        <v>1387</v>
      </c>
      <c r="H476" s="890">
        <f t="shared" si="16"/>
        <v>0</v>
      </c>
      <c r="I476" s="936"/>
      <c r="J476" s="936"/>
      <c r="K476" s="891">
        <f t="shared" si="17"/>
        <v>0</v>
      </c>
      <c r="L476" s="894"/>
      <c r="M476" s="894"/>
      <c r="N476" s="884"/>
      <c r="O476" s="894"/>
      <c r="P476" s="894"/>
      <c r="Q476" s="884"/>
      <c r="R476" s="894"/>
      <c r="S476" s="894"/>
      <c r="T476" s="884"/>
    </row>
    <row r="477" spans="2:20" x14ac:dyDescent="0.25">
      <c r="B477" s="933" t="s">
        <v>3102</v>
      </c>
      <c r="C477" s="933" t="s">
        <v>4714</v>
      </c>
      <c r="D477" s="934" t="s">
        <v>4715</v>
      </c>
      <c r="E477" s="934" t="s">
        <v>4716</v>
      </c>
      <c r="F477" s="926"/>
      <c r="G477" s="935" t="s">
        <v>1387</v>
      </c>
      <c r="H477" s="890">
        <f t="shared" si="16"/>
        <v>0</v>
      </c>
      <c r="I477" s="936"/>
      <c r="J477" s="936"/>
      <c r="K477" s="891">
        <f t="shared" si="17"/>
        <v>0</v>
      </c>
      <c r="L477" s="894"/>
      <c r="M477" s="894"/>
      <c r="N477" s="884"/>
      <c r="O477" s="894"/>
      <c r="P477" s="894"/>
      <c r="Q477" s="884"/>
      <c r="R477" s="894"/>
      <c r="S477" s="894"/>
      <c r="T477" s="884"/>
    </row>
    <row r="478" spans="2:20" x14ac:dyDescent="0.25">
      <c r="B478" s="933" t="s">
        <v>3102</v>
      </c>
      <c r="C478" s="933" t="s">
        <v>4714</v>
      </c>
      <c r="D478" s="934" t="s">
        <v>4500</v>
      </c>
      <c r="E478" s="934" t="s">
        <v>4717</v>
      </c>
      <c r="F478" s="926"/>
      <c r="G478" s="935" t="s">
        <v>1387</v>
      </c>
      <c r="H478" s="890">
        <f t="shared" si="16"/>
        <v>0</v>
      </c>
      <c r="I478" s="936"/>
      <c r="J478" s="936"/>
      <c r="K478" s="891">
        <f t="shared" si="17"/>
        <v>0</v>
      </c>
      <c r="L478" s="894"/>
      <c r="M478" s="894"/>
      <c r="N478" s="884"/>
      <c r="O478" s="894"/>
      <c r="P478" s="894"/>
      <c r="Q478" s="884"/>
      <c r="R478" s="894"/>
      <c r="S478" s="894"/>
      <c r="T478" s="884"/>
    </row>
    <row r="479" spans="2:20" x14ac:dyDescent="0.25">
      <c r="B479" s="933" t="s">
        <v>3102</v>
      </c>
      <c r="C479" s="933" t="s">
        <v>4402</v>
      </c>
      <c r="D479" s="934" t="s">
        <v>4500</v>
      </c>
      <c r="E479" s="934" t="s">
        <v>4717</v>
      </c>
      <c r="F479" s="926"/>
      <c r="G479" s="938" t="s">
        <v>1372</v>
      </c>
      <c r="H479" s="890">
        <f t="shared" si="16"/>
        <v>0</v>
      </c>
      <c r="I479" s="936"/>
      <c r="J479" s="936"/>
      <c r="K479" s="891">
        <f t="shared" si="17"/>
        <v>0</v>
      </c>
      <c r="L479" s="894"/>
      <c r="M479" s="894"/>
      <c r="N479" s="884"/>
      <c r="O479" s="894"/>
      <c r="P479" s="894"/>
      <c r="Q479" s="884"/>
      <c r="R479" s="894"/>
      <c r="S479" s="894"/>
      <c r="T479" s="884"/>
    </row>
    <row r="480" spans="2:20" x14ac:dyDescent="0.25">
      <c r="B480" s="933" t="s">
        <v>3102</v>
      </c>
      <c r="C480" s="933" t="s">
        <v>4402</v>
      </c>
      <c r="D480" s="934" t="s">
        <v>4403</v>
      </c>
      <c r="E480" s="934" t="s">
        <v>4718</v>
      </c>
      <c r="F480" s="926"/>
      <c r="G480" s="935" t="s">
        <v>1387</v>
      </c>
      <c r="H480" s="890">
        <f t="shared" si="16"/>
        <v>0</v>
      </c>
      <c r="I480" s="936"/>
      <c r="J480" s="936"/>
      <c r="K480" s="891">
        <f t="shared" si="17"/>
        <v>0</v>
      </c>
      <c r="L480" s="894"/>
      <c r="M480" s="894"/>
      <c r="N480" s="884"/>
      <c r="O480" s="894"/>
      <c r="P480" s="894"/>
      <c r="Q480" s="884"/>
      <c r="R480" s="894"/>
      <c r="S480" s="894"/>
      <c r="T480" s="884"/>
    </row>
    <row r="481" spans="2:20" x14ac:dyDescent="0.25">
      <c r="B481" s="933" t="s">
        <v>3102</v>
      </c>
      <c r="C481" s="933" t="s">
        <v>4402</v>
      </c>
      <c r="D481" s="934" t="s">
        <v>4403</v>
      </c>
      <c r="E481" s="934" t="s">
        <v>4719</v>
      </c>
      <c r="F481" s="926"/>
      <c r="G481" s="935" t="s">
        <v>1387</v>
      </c>
      <c r="H481" s="890">
        <f t="shared" si="16"/>
        <v>0</v>
      </c>
      <c r="I481" s="936"/>
      <c r="J481" s="936"/>
      <c r="K481" s="891">
        <f t="shared" si="17"/>
        <v>0</v>
      </c>
      <c r="L481" s="894"/>
      <c r="M481" s="894"/>
      <c r="N481" s="884"/>
      <c r="O481" s="894"/>
      <c r="P481" s="894"/>
      <c r="Q481" s="884"/>
      <c r="R481" s="894"/>
      <c r="S481" s="894"/>
      <c r="T481" s="884"/>
    </row>
    <row r="482" spans="2:20" x14ac:dyDescent="0.25">
      <c r="B482" s="933" t="s">
        <v>3102</v>
      </c>
      <c r="C482" s="933" t="s">
        <v>4402</v>
      </c>
      <c r="D482" s="934" t="s">
        <v>4403</v>
      </c>
      <c r="E482" s="934" t="s">
        <v>4719</v>
      </c>
      <c r="F482" s="926"/>
      <c r="G482" s="938" t="s">
        <v>1372</v>
      </c>
      <c r="H482" s="890">
        <f t="shared" si="16"/>
        <v>0</v>
      </c>
      <c r="I482" s="936"/>
      <c r="J482" s="936"/>
      <c r="K482" s="891">
        <f t="shared" si="17"/>
        <v>0</v>
      </c>
      <c r="L482" s="894"/>
      <c r="M482" s="894"/>
      <c r="N482" s="884"/>
      <c r="O482" s="894"/>
      <c r="P482" s="894"/>
      <c r="Q482" s="884"/>
      <c r="R482" s="894"/>
      <c r="S482" s="894"/>
      <c r="T482" s="884"/>
    </row>
    <row r="483" spans="2:20" ht="26.4" x14ac:dyDescent="0.25">
      <c r="B483" s="933" t="s">
        <v>3102</v>
      </c>
      <c r="C483" s="933" t="s">
        <v>4402</v>
      </c>
      <c r="D483" s="945" t="s">
        <v>4720</v>
      </c>
      <c r="E483" s="945" t="s">
        <v>4721</v>
      </c>
      <c r="F483" s="926"/>
      <c r="G483" s="935" t="s">
        <v>1387</v>
      </c>
      <c r="H483" s="890">
        <f t="shared" si="16"/>
        <v>0</v>
      </c>
      <c r="I483" s="936"/>
      <c r="J483" s="936"/>
      <c r="K483" s="891">
        <f t="shared" si="17"/>
        <v>0</v>
      </c>
      <c r="L483" s="894"/>
      <c r="M483" s="894"/>
      <c r="N483" s="884"/>
      <c r="O483" s="894"/>
      <c r="P483" s="894"/>
      <c r="Q483" s="884"/>
      <c r="R483" s="894"/>
      <c r="S483" s="894"/>
      <c r="T483" s="884"/>
    </row>
    <row r="484" spans="2:20" ht="26.4" x14ac:dyDescent="0.25">
      <c r="B484" s="933" t="s">
        <v>3102</v>
      </c>
      <c r="C484" s="933" t="s">
        <v>4402</v>
      </c>
      <c r="D484" s="945" t="s">
        <v>4722</v>
      </c>
      <c r="E484" s="934" t="s">
        <v>4723</v>
      </c>
      <c r="F484" s="926"/>
      <c r="G484" s="935" t="s">
        <v>1387</v>
      </c>
      <c r="H484" s="890">
        <f t="shared" si="16"/>
        <v>0</v>
      </c>
      <c r="I484" s="936"/>
      <c r="J484" s="936"/>
      <c r="K484" s="891">
        <f t="shared" si="17"/>
        <v>0</v>
      </c>
      <c r="L484" s="894"/>
      <c r="M484" s="894"/>
      <c r="N484" s="884"/>
      <c r="O484" s="894"/>
      <c r="P484" s="894"/>
      <c r="Q484" s="884"/>
      <c r="R484" s="894"/>
      <c r="S484" s="894"/>
      <c r="T484" s="884"/>
    </row>
    <row r="485" spans="2:20" x14ac:dyDescent="0.25">
      <c r="B485" s="933" t="s">
        <v>3102</v>
      </c>
      <c r="C485" s="933" t="s">
        <v>4402</v>
      </c>
      <c r="D485" s="934" t="s">
        <v>4500</v>
      </c>
      <c r="E485" s="934" t="s">
        <v>4724</v>
      </c>
      <c r="F485" s="926"/>
      <c r="G485" s="938" t="s">
        <v>1372</v>
      </c>
      <c r="H485" s="890">
        <f t="shared" si="16"/>
        <v>0</v>
      </c>
      <c r="I485" s="936"/>
      <c r="J485" s="936"/>
      <c r="K485" s="891">
        <f t="shared" si="17"/>
        <v>0</v>
      </c>
      <c r="L485" s="894"/>
      <c r="M485" s="894"/>
      <c r="N485" s="884"/>
      <c r="O485" s="894"/>
      <c r="P485" s="894"/>
      <c r="Q485" s="884"/>
      <c r="R485" s="894"/>
      <c r="S485" s="894"/>
      <c r="T485" s="884"/>
    </row>
    <row r="486" spans="2:20" x14ac:dyDescent="0.25">
      <c r="B486" s="933" t="s">
        <v>3102</v>
      </c>
      <c r="C486" s="933" t="s">
        <v>4402</v>
      </c>
      <c r="D486" s="934" t="s">
        <v>4456</v>
      </c>
      <c r="E486" s="934" t="s">
        <v>4725</v>
      </c>
      <c r="F486" s="926"/>
      <c r="G486" s="935" t="s">
        <v>1387</v>
      </c>
      <c r="H486" s="890">
        <f t="shared" si="16"/>
        <v>0</v>
      </c>
      <c r="I486" s="936"/>
      <c r="J486" s="936"/>
      <c r="K486" s="891">
        <f t="shared" si="17"/>
        <v>0</v>
      </c>
      <c r="L486" s="894"/>
      <c r="M486" s="894"/>
      <c r="N486" s="884"/>
      <c r="O486" s="894"/>
      <c r="P486" s="894"/>
      <c r="Q486" s="884"/>
      <c r="R486" s="894"/>
      <c r="S486" s="894"/>
      <c r="T486" s="884"/>
    </row>
    <row r="487" spans="2:20" x14ac:dyDescent="0.25">
      <c r="B487" s="933" t="s">
        <v>3102</v>
      </c>
      <c r="C487" s="933" t="s">
        <v>4402</v>
      </c>
      <c r="D487" s="934" t="s">
        <v>4414</v>
      </c>
      <c r="E487" s="934" t="s">
        <v>4725</v>
      </c>
      <c r="F487" s="926"/>
      <c r="G487" s="935" t="s">
        <v>1387</v>
      </c>
      <c r="H487" s="890">
        <f t="shared" si="16"/>
        <v>0</v>
      </c>
      <c r="I487" s="936"/>
      <c r="J487" s="936"/>
      <c r="K487" s="891">
        <f t="shared" si="17"/>
        <v>0</v>
      </c>
      <c r="L487" s="894"/>
      <c r="M487" s="894"/>
      <c r="N487" s="884"/>
      <c r="O487" s="894"/>
      <c r="P487" s="894"/>
      <c r="Q487" s="884"/>
      <c r="R487" s="894"/>
      <c r="S487" s="894"/>
      <c r="T487" s="884"/>
    </row>
    <row r="488" spans="2:20" x14ac:dyDescent="0.25">
      <c r="B488" s="933" t="s">
        <v>3102</v>
      </c>
      <c r="C488" s="933" t="s">
        <v>4402</v>
      </c>
      <c r="D488" s="934" t="s">
        <v>4500</v>
      </c>
      <c r="E488" s="934" t="s">
        <v>4725</v>
      </c>
      <c r="F488" s="926"/>
      <c r="G488" s="935" t="s">
        <v>1387</v>
      </c>
      <c r="H488" s="890">
        <f t="shared" si="16"/>
        <v>0</v>
      </c>
      <c r="I488" s="936"/>
      <c r="J488" s="936"/>
      <c r="K488" s="891">
        <f t="shared" si="17"/>
        <v>0</v>
      </c>
      <c r="L488" s="894"/>
      <c r="M488" s="894"/>
      <c r="N488" s="884"/>
      <c r="O488" s="894"/>
      <c r="P488" s="894"/>
      <c r="Q488" s="884"/>
      <c r="R488" s="894"/>
      <c r="S488" s="894"/>
      <c r="T488" s="884"/>
    </row>
    <row r="489" spans="2:20" x14ac:dyDescent="0.25">
      <c r="B489" s="933" t="s">
        <v>3102</v>
      </c>
      <c r="C489" s="933" t="s">
        <v>4402</v>
      </c>
      <c r="D489" s="934" t="s">
        <v>4449</v>
      </c>
      <c r="E489" s="934" t="s">
        <v>4725</v>
      </c>
      <c r="F489" s="926"/>
      <c r="G489" s="935" t="s">
        <v>1387</v>
      </c>
      <c r="H489" s="890">
        <f t="shared" si="16"/>
        <v>0</v>
      </c>
      <c r="I489" s="936"/>
      <c r="J489" s="936"/>
      <c r="K489" s="891">
        <f t="shared" si="17"/>
        <v>0</v>
      </c>
      <c r="L489" s="894"/>
      <c r="M489" s="894"/>
      <c r="N489" s="884"/>
      <c r="O489" s="894"/>
      <c r="P489" s="894"/>
      <c r="Q489" s="884"/>
      <c r="R489" s="894"/>
      <c r="S489" s="894"/>
      <c r="T489" s="884"/>
    </row>
    <row r="490" spans="2:20" x14ac:dyDescent="0.25">
      <c r="B490" s="933" t="s">
        <v>3102</v>
      </c>
      <c r="C490" s="933" t="s">
        <v>4402</v>
      </c>
      <c r="D490" s="934" t="s">
        <v>4726</v>
      </c>
      <c r="E490" s="934" t="s">
        <v>4725</v>
      </c>
      <c r="F490" s="926"/>
      <c r="G490" s="935" t="s">
        <v>1387</v>
      </c>
      <c r="H490" s="890">
        <f t="shared" si="16"/>
        <v>0</v>
      </c>
      <c r="I490" s="936"/>
      <c r="J490" s="936"/>
      <c r="K490" s="891">
        <f t="shared" si="17"/>
        <v>0</v>
      </c>
      <c r="L490" s="894"/>
      <c r="M490" s="894"/>
      <c r="N490" s="884"/>
      <c r="O490" s="894"/>
      <c r="P490" s="894"/>
      <c r="Q490" s="884"/>
      <c r="R490" s="894"/>
      <c r="S490" s="894"/>
      <c r="T490" s="884"/>
    </row>
    <row r="491" spans="2:20" x14ac:dyDescent="0.25">
      <c r="B491" s="933" t="s">
        <v>3102</v>
      </c>
      <c r="C491" s="933" t="s">
        <v>4402</v>
      </c>
      <c r="D491" s="934" t="s">
        <v>4727</v>
      </c>
      <c r="E491" s="934" t="s">
        <v>4728</v>
      </c>
      <c r="F491" s="926"/>
      <c r="G491" s="935" t="s">
        <v>1387</v>
      </c>
      <c r="H491" s="890">
        <f t="shared" si="16"/>
        <v>0</v>
      </c>
      <c r="I491" s="936"/>
      <c r="J491" s="936"/>
      <c r="K491" s="891">
        <f t="shared" si="17"/>
        <v>0</v>
      </c>
      <c r="L491" s="894"/>
      <c r="M491" s="894"/>
      <c r="N491" s="884"/>
      <c r="O491" s="894"/>
      <c r="P491" s="894"/>
      <c r="Q491" s="884"/>
      <c r="R491" s="894"/>
      <c r="S491" s="894"/>
      <c r="T491" s="884"/>
    </row>
    <row r="492" spans="2:20" x14ac:dyDescent="0.25">
      <c r="B492" s="933" t="s">
        <v>3102</v>
      </c>
      <c r="C492" s="933" t="s">
        <v>4402</v>
      </c>
      <c r="D492" s="934" t="s">
        <v>4729</v>
      </c>
      <c r="E492" s="934" t="s">
        <v>4728</v>
      </c>
      <c r="F492" s="926"/>
      <c r="G492" s="935" t="s">
        <v>1387</v>
      </c>
      <c r="H492" s="890">
        <f t="shared" si="16"/>
        <v>0</v>
      </c>
      <c r="I492" s="936"/>
      <c r="J492" s="936"/>
      <c r="K492" s="891">
        <f t="shared" si="17"/>
        <v>0</v>
      </c>
      <c r="L492" s="894"/>
      <c r="M492" s="894"/>
      <c r="N492" s="884"/>
      <c r="O492" s="894"/>
      <c r="P492" s="894"/>
      <c r="Q492" s="884"/>
      <c r="R492" s="894"/>
      <c r="S492" s="894"/>
      <c r="T492" s="884"/>
    </row>
    <row r="493" spans="2:20" x14ac:dyDescent="0.25">
      <c r="B493" s="933" t="s">
        <v>3102</v>
      </c>
      <c r="C493" s="933" t="s">
        <v>4419</v>
      </c>
      <c r="D493" s="941" t="s">
        <v>4730</v>
      </c>
      <c r="E493" s="925" t="s">
        <v>4731</v>
      </c>
      <c r="F493" s="926"/>
      <c r="G493" s="935" t="s">
        <v>1387</v>
      </c>
      <c r="H493" s="890">
        <f t="shared" si="16"/>
        <v>0</v>
      </c>
      <c r="I493" s="936"/>
      <c r="J493" s="936"/>
      <c r="K493" s="891">
        <f t="shared" si="17"/>
        <v>0</v>
      </c>
      <c r="L493" s="894"/>
      <c r="M493" s="894"/>
      <c r="N493" s="884"/>
      <c r="O493" s="894"/>
      <c r="P493" s="894"/>
      <c r="Q493" s="884"/>
      <c r="R493" s="894"/>
      <c r="S493" s="894"/>
      <c r="T493" s="884"/>
    </row>
    <row r="494" spans="2:20" x14ac:dyDescent="0.25">
      <c r="B494" s="933" t="s">
        <v>3102</v>
      </c>
      <c r="C494" s="933" t="s">
        <v>4419</v>
      </c>
      <c r="D494" s="941" t="s">
        <v>4732</v>
      </c>
      <c r="E494" s="925" t="s">
        <v>4731</v>
      </c>
      <c r="F494" s="926"/>
      <c r="G494" s="935" t="s">
        <v>1387</v>
      </c>
      <c r="H494" s="890">
        <f t="shared" si="16"/>
        <v>0</v>
      </c>
      <c r="I494" s="936"/>
      <c r="J494" s="936"/>
      <c r="K494" s="891">
        <f t="shared" si="17"/>
        <v>0</v>
      </c>
      <c r="L494" s="894"/>
      <c r="M494" s="894"/>
      <c r="N494" s="884"/>
      <c r="O494" s="894"/>
      <c r="P494" s="894"/>
      <c r="Q494" s="884"/>
      <c r="R494" s="894"/>
      <c r="S494" s="894"/>
      <c r="T494" s="884"/>
    </row>
    <row r="495" spans="2:20" x14ac:dyDescent="0.25">
      <c r="B495" s="933" t="s">
        <v>3102</v>
      </c>
      <c r="C495" s="933" t="s">
        <v>4419</v>
      </c>
      <c r="D495" s="941" t="s">
        <v>4732</v>
      </c>
      <c r="E495" s="925" t="s">
        <v>4731</v>
      </c>
      <c r="F495" s="926"/>
      <c r="G495" s="938" t="s">
        <v>1372</v>
      </c>
      <c r="H495" s="890">
        <f t="shared" si="16"/>
        <v>0</v>
      </c>
      <c r="I495" s="936"/>
      <c r="J495" s="936"/>
      <c r="K495" s="891">
        <f t="shared" si="17"/>
        <v>0</v>
      </c>
      <c r="L495" s="894"/>
      <c r="M495" s="894"/>
      <c r="N495" s="884"/>
      <c r="O495" s="894"/>
      <c r="P495" s="894"/>
      <c r="Q495" s="884"/>
      <c r="R495" s="894"/>
      <c r="S495" s="894"/>
      <c r="T495" s="884"/>
    </row>
    <row r="496" spans="2:20" x14ac:dyDescent="0.25">
      <c r="B496" s="933" t="s">
        <v>3102</v>
      </c>
      <c r="C496" s="933" t="s">
        <v>4419</v>
      </c>
      <c r="D496" s="941" t="s">
        <v>4449</v>
      </c>
      <c r="E496" s="925" t="s">
        <v>4731</v>
      </c>
      <c r="F496" s="926"/>
      <c r="G496" s="935" t="s">
        <v>1387</v>
      </c>
      <c r="H496" s="890">
        <f t="shared" si="16"/>
        <v>0</v>
      </c>
      <c r="I496" s="936"/>
      <c r="J496" s="936"/>
      <c r="K496" s="891">
        <f t="shared" si="17"/>
        <v>0</v>
      </c>
      <c r="L496" s="894"/>
      <c r="M496" s="894"/>
      <c r="N496" s="884"/>
      <c r="O496" s="894"/>
      <c r="P496" s="894"/>
      <c r="Q496" s="884"/>
      <c r="R496" s="894"/>
      <c r="S496" s="894"/>
      <c r="T496" s="884"/>
    </row>
    <row r="497" spans="2:20" x14ac:dyDescent="0.25">
      <c r="B497" s="933" t="s">
        <v>3102</v>
      </c>
      <c r="C497" s="933" t="s">
        <v>4419</v>
      </c>
      <c r="D497" s="925" t="s">
        <v>4450</v>
      </c>
      <c r="E497" s="925" t="s">
        <v>4731</v>
      </c>
      <c r="F497" s="926"/>
      <c r="G497" s="935" t="s">
        <v>1387</v>
      </c>
      <c r="H497" s="890">
        <f t="shared" si="16"/>
        <v>0</v>
      </c>
      <c r="I497" s="936"/>
      <c r="J497" s="936"/>
      <c r="K497" s="891">
        <f t="shared" si="17"/>
        <v>0</v>
      </c>
      <c r="L497" s="894"/>
      <c r="M497" s="894"/>
      <c r="N497" s="884"/>
      <c r="O497" s="894"/>
      <c r="P497" s="894"/>
      <c r="Q497" s="884"/>
      <c r="R497" s="894"/>
      <c r="S497" s="894"/>
      <c r="T497" s="884"/>
    </row>
    <row r="498" spans="2:20" x14ac:dyDescent="0.25">
      <c r="B498" s="933" t="s">
        <v>3102</v>
      </c>
      <c r="C498" s="933" t="s">
        <v>4419</v>
      </c>
      <c r="D498" s="925" t="s">
        <v>4428</v>
      </c>
      <c r="E498" s="925" t="s">
        <v>4733</v>
      </c>
      <c r="F498" s="926"/>
      <c r="G498" s="935" t="s">
        <v>1387</v>
      </c>
      <c r="H498" s="890">
        <f t="shared" si="16"/>
        <v>0</v>
      </c>
      <c r="I498" s="936"/>
      <c r="J498" s="936"/>
      <c r="K498" s="891">
        <f t="shared" si="17"/>
        <v>0</v>
      </c>
      <c r="L498" s="894"/>
      <c r="M498" s="894"/>
      <c r="N498" s="884"/>
      <c r="O498" s="894"/>
      <c r="P498" s="894"/>
      <c r="Q498" s="884"/>
      <c r="R498" s="894"/>
      <c r="S498" s="894"/>
      <c r="T498" s="884"/>
    </row>
    <row r="499" spans="2:20" ht="26.4" x14ac:dyDescent="0.25">
      <c r="B499" s="933" t="s">
        <v>3102</v>
      </c>
      <c r="C499" s="933" t="s">
        <v>4494</v>
      </c>
      <c r="D499" s="945" t="s">
        <v>4734</v>
      </c>
      <c r="E499" s="934" t="s">
        <v>4735</v>
      </c>
      <c r="F499" s="926"/>
      <c r="G499" s="935" t="s">
        <v>1387</v>
      </c>
      <c r="H499" s="890">
        <f t="shared" si="16"/>
        <v>0</v>
      </c>
      <c r="I499" s="936"/>
      <c r="J499" s="936"/>
      <c r="K499" s="891">
        <f t="shared" si="17"/>
        <v>0</v>
      </c>
      <c r="L499" s="894"/>
      <c r="M499" s="894"/>
      <c r="N499" s="884"/>
      <c r="O499" s="894"/>
      <c r="P499" s="894"/>
      <c r="Q499" s="884"/>
      <c r="R499" s="894"/>
      <c r="S499" s="894"/>
      <c r="T499" s="884"/>
    </row>
    <row r="500" spans="2:20" ht="26.4" x14ac:dyDescent="0.25">
      <c r="B500" s="933" t="s">
        <v>3102</v>
      </c>
      <c r="C500" s="933" t="s">
        <v>4494</v>
      </c>
      <c r="D500" s="945" t="s">
        <v>4736</v>
      </c>
      <c r="E500" s="934" t="s">
        <v>4735</v>
      </c>
      <c r="F500" s="926"/>
      <c r="G500" s="935" t="s">
        <v>1387</v>
      </c>
      <c r="H500" s="890">
        <f t="shared" si="16"/>
        <v>0</v>
      </c>
      <c r="I500" s="936"/>
      <c r="J500" s="936"/>
      <c r="K500" s="891">
        <f t="shared" si="17"/>
        <v>0</v>
      </c>
      <c r="L500" s="894"/>
      <c r="M500" s="894"/>
      <c r="N500" s="884"/>
      <c r="O500" s="894"/>
      <c r="P500" s="894"/>
      <c r="Q500" s="884"/>
      <c r="R500" s="894"/>
      <c r="S500" s="894"/>
      <c r="T500" s="884"/>
    </row>
    <row r="501" spans="2:20" ht="26.4" x14ac:dyDescent="0.25">
      <c r="B501" s="933" t="s">
        <v>3102</v>
      </c>
      <c r="C501" s="933" t="s">
        <v>4494</v>
      </c>
      <c r="D501" s="945" t="s">
        <v>4417</v>
      </c>
      <c r="E501" s="934" t="s">
        <v>4735</v>
      </c>
      <c r="F501" s="926"/>
      <c r="G501" s="935" t="s">
        <v>1387</v>
      </c>
      <c r="H501" s="890">
        <f t="shared" si="16"/>
        <v>0</v>
      </c>
      <c r="I501" s="936"/>
      <c r="J501" s="936"/>
      <c r="K501" s="891">
        <f t="shared" si="17"/>
        <v>0</v>
      </c>
      <c r="L501" s="894"/>
      <c r="M501" s="894"/>
      <c r="N501" s="884"/>
      <c r="O501" s="894"/>
      <c r="P501" s="894"/>
      <c r="Q501" s="884"/>
      <c r="R501" s="894"/>
      <c r="S501" s="894"/>
      <c r="T501" s="884"/>
    </row>
    <row r="502" spans="2:20" ht="26.4" x14ac:dyDescent="0.25">
      <c r="B502" s="933" t="s">
        <v>3102</v>
      </c>
      <c r="C502" s="933" t="s">
        <v>4494</v>
      </c>
      <c r="D502" s="945" t="s">
        <v>4737</v>
      </c>
      <c r="E502" s="934" t="s">
        <v>4735</v>
      </c>
      <c r="F502" s="926">
        <v>39</v>
      </c>
      <c r="G502" s="935" t="s">
        <v>1387</v>
      </c>
      <c r="H502" s="890">
        <f t="shared" si="16"/>
        <v>3045000</v>
      </c>
      <c r="I502" s="936">
        <v>7000</v>
      </c>
      <c r="J502" s="936">
        <v>435</v>
      </c>
      <c r="K502" s="891">
        <f t="shared" si="17"/>
        <v>3045000</v>
      </c>
      <c r="L502" s="894"/>
      <c r="M502" s="894"/>
      <c r="N502" s="884"/>
      <c r="O502" s="894"/>
      <c r="P502" s="894"/>
      <c r="Q502" s="884"/>
      <c r="R502" s="894"/>
      <c r="S502" s="894"/>
      <c r="T502" s="884"/>
    </row>
    <row r="503" spans="2:20" ht="26.4" x14ac:dyDescent="0.25">
      <c r="B503" s="933" t="s">
        <v>3102</v>
      </c>
      <c r="C503" s="933" t="s">
        <v>4494</v>
      </c>
      <c r="D503" s="945" t="s">
        <v>4738</v>
      </c>
      <c r="E503" s="934" t="s">
        <v>4735</v>
      </c>
      <c r="F503" s="926"/>
      <c r="G503" s="935" t="s">
        <v>1387</v>
      </c>
      <c r="H503" s="890">
        <f t="shared" si="16"/>
        <v>0</v>
      </c>
      <c r="I503" s="936"/>
      <c r="J503" s="936"/>
      <c r="K503" s="891">
        <f t="shared" si="17"/>
        <v>0</v>
      </c>
      <c r="L503" s="894"/>
      <c r="M503" s="894"/>
      <c r="N503" s="884"/>
      <c r="O503" s="894"/>
      <c r="P503" s="894"/>
      <c r="Q503" s="884"/>
      <c r="R503" s="894"/>
      <c r="S503" s="894"/>
      <c r="T503" s="884"/>
    </row>
    <row r="504" spans="2:20" ht="26.4" x14ac:dyDescent="0.25">
      <c r="B504" s="933" t="s">
        <v>3102</v>
      </c>
      <c r="C504" s="933" t="s">
        <v>4402</v>
      </c>
      <c r="D504" s="945" t="s">
        <v>4739</v>
      </c>
      <c r="E504" s="934" t="s">
        <v>4740</v>
      </c>
      <c r="F504" s="926"/>
      <c r="G504" s="935" t="s">
        <v>1387</v>
      </c>
      <c r="H504" s="890">
        <f t="shared" si="16"/>
        <v>0</v>
      </c>
      <c r="I504" s="936"/>
      <c r="J504" s="936"/>
      <c r="K504" s="891">
        <f t="shared" si="17"/>
        <v>0</v>
      </c>
      <c r="L504" s="894"/>
      <c r="M504" s="894"/>
      <c r="N504" s="884"/>
      <c r="O504" s="894"/>
      <c r="P504" s="894"/>
      <c r="Q504" s="884"/>
      <c r="R504" s="894"/>
      <c r="S504" s="894"/>
      <c r="T504" s="884"/>
    </row>
    <row r="505" spans="2:20" ht="26.4" x14ac:dyDescent="0.25">
      <c r="B505" s="933" t="s">
        <v>3102</v>
      </c>
      <c r="C505" s="933" t="s">
        <v>4402</v>
      </c>
      <c r="D505" s="945" t="s">
        <v>4741</v>
      </c>
      <c r="E505" s="934" t="s">
        <v>4742</v>
      </c>
      <c r="F505" s="926"/>
      <c r="G505" s="935" t="s">
        <v>1387</v>
      </c>
      <c r="H505" s="890">
        <f t="shared" si="16"/>
        <v>0</v>
      </c>
      <c r="I505" s="936"/>
      <c r="J505" s="936"/>
      <c r="K505" s="891">
        <f t="shared" si="17"/>
        <v>0</v>
      </c>
      <c r="L505" s="894"/>
      <c r="M505" s="894"/>
      <c r="N505" s="884"/>
      <c r="O505" s="894"/>
      <c r="P505" s="894"/>
      <c r="Q505" s="884"/>
      <c r="R505" s="894"/>
      <c r="S505" s="894"/>
      <c r="T505" s="884"/>
    </row>
    <row r="506" spans="2:20" x14ac:dyDescent="0.25">
      <c r="B506" s="933" t="s">
        <v>3102</v>
      </c>
      <c r="C506" s="933" t="s">
        <v>1174</v>
      </c>
      <c r="D506" s="945" t="s">
        <v>4743</v>
      </c>
      <c r="E506" s="934" t="s">
        <v>4744</v>
      </c>
      <c r="F506" s="926"/>
      <c r="G506" s="935" t="s">
        <v>1387</v>
      </c>
      <c r="H506" s="890">
        <f t="shared" si="16"/>
        <v>0</v>
      </c>
      <c r="I506" s="936"/>
      <c r="J506" s="936"/>
      <c r="K506" s="891">
        <f t="shared" si="17"/>
        <v>0</v>
      </c>
      <c r="L506" s="894"/>
      <c r="M506" s="894"/>
      <c r="N506" s="884"/>
      <c r="O506" s="894"/>
      <c r="P506" s="894"/>
      <c r="Q506" s="884"/>
      <c r="R506" s="894"/>
      <c r="S506" s="894"/>
      <c r="T506" s="884"/>
    </row>
    <row r="507" spans="2:20" x14ac:dyDescent="0.25">
      <c r="B507" s="933" t="s">
        <v>3102</v>
      </c>
      <c r="C507" s="933" t="s">
        <v>1174</v>
      </c>
      <c r="D507" s="945" t="s">
        <v>4414</v>
      </c>
      <c r="E507" s="934" t="s">
        <v>4744</v>
      </c>
      <c r="F507" s="926"/>
      <c r="G507" s="935" t="s">
        <v>1387</v>
      </c>
      <c r="H507" s="890">
        <f t="shared" si="16"/>
        <v>0</v>
      </c>
      <c r="I507" s="936"/>
      <c r="J507" s="936"/>
      <c r="K507" s="891">
        <f t="shared" si="17"/>
        <v>0</v>
      </c>
      <c r="L507" s="894"/>
      <c r="M507" s="894"/>
      <c r="N507" s="884"/>
      <c r="O507" s="894"/>
      <c r="P507" s="894"/>
      <c r="Q507" s="884"/>
      <c r="R507" s="894"/>
      <c r="S507" s="894"/>
      <c r="T507" s="884"/>
    </row>
    <row r="508" spans="2:20" x14ac:dyDescent="0.25">
      <c r="B508" s="933" t="s">
        <v>3102</v>
      </c>
      <c r="C508" s="933" t="s">
        <v>1174</v>
      </c>
      <c r="D508" s="945" t="s">
        <v>4745</v>
      </c>
      <c r="E508" s="934" t="s">
        <v>4744</v>
      </c>
      <c r="F508" s="926"/>
      <c r="G508" s="935" t="s">
        <v>1387</v>
      </c>
      <c r="H508" s="890">
        <f t="shared" si="16"/>
        <v>0</v>
      </c>
      <c r="I508" s="936"/>
      <c r="J508" s="936"/>
      <c r="K508" s="891">
        <f t="shared" si="17"/>
        <v>0</v>
      </c>
      <c r="L508" s="894"/>
      <c r="M508" s="894"/>
      <c r="N508" s="884"/>
      <c r="O508" s="894"/>
      <c r="P508" s="894"/>
      <c r="Q508" s="884"/>
      <c r="R508" s="894"/>
      <c r="S508" s="894"/>
      <c r="T508" s="884"/>
    </row>
    <row r="509" spans="2:20" x14ac:dyDescent="0.25">
      <c r="B509" s="933" t="s">
        <v>3102</v>
      </c>
      <c r="C509" s="933" t="s">
        <v>1174</v>
      </c>
      <c r="D509" s="949" t="s">
        <v>4746</v>
      </c>
      <c r="E509" s="934" t="s">
        <v>4744</v>
      </c>
      <c r="F509" s="926"/>
      <c r="G509" s="935" t="s">
        <v>1387</v>
      </c>
      <c r="H509" s="890">
        <f t="shared" si="16"/>
        <v>0</v>
      </c>
      <c r="I509" s="936"/>
      <c r="J509" s="936"/>
      <c r="K509" s="891">
        <f t="shared" si="17"/>
        <v>0</v>
      </c>
      <c r="L509" s="894"/>
      <c r="M509" s="894"/>
      <c r="N509" s="884"/>
      <c r="O509" s="894"/>
      <c r="P509" s="894"/>
      <c r="Q509" s="884"/>
      <c r="R509" s="894"/>
      <c r="S509" s="894"/>
      <c r="T509" s="884"/>
    </row>
    <row r="510" spans="2:20" x14ac:dyDescent="0.25">
      <c r="B510" s="933" t="s">
        <v>3102</v>
      </c>
      <c r="C510" s="933" t="s">
        <v>1174</v>
      </c>
      <c r="D510" s="945" t="s">
        <v>4747</v>
      </c>
      <c r="E510" s="934" t="s">
        <v>4744</v>
      </c>
      <c r="F510" s="926"/>
      <c r="G510" s="935" t="s">
        <v>1387</v>
      </c>
      <c r="H510" s="890">
        <f t="shared" si="16"/>
        <v>0</v>
      </c>
      <c r="I510" s="936"/>
      <c r="J510" s="936"/>
      <c r="K510" s="891">
        <f t="shared" si="17"/>
        <v>0</v>
      </c>
      <c r="L510" s="894"/>
      <c r="M510" s="894"/>
      <c r="N510" s="884"/>
      <c r="O510" s="894"/>
      <c r="P510" s="894"/>
      <c r="Q510" s="884"/>
      <c r="R510" s="894"/>
      <c r="S510" s="894"/>
      <c r="T510" s="884"/>
    </row>
    <row r="511" spans="2:20" x14ac:dyDescent="0.25">
      <c r="B511" s="933" t="s">
        <v>3102</v>
      </c>
      <c r="C511" s="933" t="s">
        <v>1174</v>
      </c>
      <c r="D511" s="945" t="s">
        <v>4748</v>
      </c>
      <c r="E511" s="934" t="s">
        <v>4744</v>
      </c>
      <c r="F511" s="926"/>
      <c r="G511" s="935" t="s">
        <v>1387</v>
      </c>
      <c r="H511" s="890">
        <f t="shared" si="16"/>
        <v>0</v>
      </c>
      <c r="I511" s="936"/>
      <c r="J511" s="936"/>
      <c r="K511" s="891">
        <f t="shared" si="17"/>
        <v>0</v>
      </c>
      <c r="L511" s="894"/>
      <c r="M511" s="894"/>
      <c r="N511" s="884"/>
      <c r="O511" s="894"/>
      <c r="P511" s="894"/>
      <c r="Q511" s="884"/>
      <c r="R511" s="894"/>
      <c r="S511" s="894"/>
      <c r="T511" s="884"/>
    </row>
    <row r="512" spans="2:20" x14ac:dyDescent="0.25">
      <c r="B512" s="933" t="s">
        <v>3102</v>
      </c>
      <c r="C512" s="933" t="s">
        <v>1174</v>
      </c>
      <c r="D512" s="945" t="s">
        <v>4749</v>
      </c>
      <c r="E512" s="934" t="s">
        <v>4744</v>
      </c>
      <c r="F512" s="926"/>
      <c r="G512" s="935" t="s">
        <v>1387</v>
      </c>
      <c r="H512" s="890">
        <f t="shared" si="16"/>
        <v>0</v>
      </c>
      <c r="I512" s="936"/>
      <c r="J512" s="936"/>
      <c r="K512" s="891">
        <f t="shared" si="17"/>
        <v>0</v>
      </c>
      <c r="L512" s="894"/>
      <c r="M512" s="894"/>
      <c r="N512" s="884"/>
      <c r="O512" s="894"/>
      <c r="P512" s="894"/>
      <c r="Q512" s="884"/>
      <c r="R512" s="894"/>
      <c r="S512" s="894"/>
      <c r="T512" s="884"/>
    </row>
    <row r="513" spans="2:20" ht="26.4" x14ac:dyDescent="0.25">
      <c r="B513" s="933" t="s">
        <v>3102</v>
      </c>
      <c r="C513" s="933" t="s">
        <v>1174</v>
      </c>
      <c r="D513" s="945" t="s">
        <v>4750</v>
      </c>
      <c r="E513" s="934" t="s">
        <v>4744</v>
      </c>
      <c r="F513" s="926"/>
      <c r="G513" s="935" t="s">
        <v>1387</v>
      </c>
      <c r="H513" s="890">
        <f t="shared" si="16"/>
        <v>0</v>
      </c>
      <c r="I513" s="936"/>
      <c r="J513" s="936"/>
      <c r="K513" s="891">
        <f t="shared" si="17"/>
        <v>0</v>
      </c>
      <c r="L513" s="894"/>
      <c r="M513" s="894"/>
      <c r="N513" s="884"/>
      <c r="O513" s="894"/>
      <c r="P513" s="894"/>
      <c r="Q513" s="884"/>
      <c r="R513" s="894"/>
      <c r="S513" s="894"/>
      <c r="T513" s="884"/>
    </row>
    <row r="514" spans="2:20" ht="26.4" x14ac:dyDescent="0.25">
      <c r="B514" s="933" t="s">
        <v>3102</v>
      </c>
      <c r="C514" s="933" t="s">
        <v>4402</v>
      </c>
      <c r="D514" s="945" t="s">
        <v>4751</v>
      </c>
      <c r="E514" s="934" t="s">
        <v>4752</v>
      </c>
      <c r="F514" s="926"/>
      <c r="G514" s="935" t="s">
        <v>1387</v>
      </c>
      <c r="H514" s="890">
        <f t="shared" si="16"/>
        <v>0</v>
      </c>
      <c r="I514" s="936"/>
      <c r="J514" s="936"/>
      <c r="K514" s="891">
        <f t="shared" si="17"/>
        <v>0</v>
      </c>
      <c r="L514" s="894"/>
      <c r="M514" s="894"/>
      <c r="N514" s="884"/>
      <c r="O514" s="894"/>
      <c r="P514" s="894"/>
      <c r="Q514" s="884"/>
      <c r="R514" s="894"/>
      <c r="S514" s="894"/>
      <c r="T514" s="884"/>
    </row>
    <row r="515" spans="2:20" ht="26.4" x14ac:dyDescent="0.25">
      <c r="B515" s="933" t="s">
        <v>3102</v>
      </c>
      <c r="C515" s="933" t="s">
        <v>4402</v>
      </c>
      <c r="D515" s="945" t="s">
        <v>4753</v>
      </c>
      <c r="E515" s="934" t="s">
        <v>4752</v>
      </c>
      <c r="F515" s="926"/>
      <c r="G515" s="935" t="s">
        <v>1387</v>
      </c>
      <c r="H515" s="890">
        <f t="shared" si="16"/>
        <v>0</v>
      </c>
      <c r="I515" s="936"/>
      <c r="J515" s="936"/>
      <c r="K515" s="891">
        <f t="shared" si="17"/>
        <v>0</v>
      </c>
      <c r="L515" s="894"/>
      <c r="M515" s="894"/>
      <c r="N515" s="884"/>
      <c r="O515" s="894"/>
      <c r="P515" s="894"/>
      <c r="Q515" s="884"/>
      <c r="R515" s="894"/>
      <c r="S515" s="894"/>
      <c r="T515" s="884"/>
    </row>
    <row r="516" spans="2:20" ht="26.4" x14ac:dyDescent="0.25">
      <c r="B516" s="933" t="s">
        <v>3102</v>
      </c>
      <c r="C516" s="933" t="s">
        <v>4402</v>
      </c>
      <c r="D516" s="945" t="s">
        <v>4754</v>
      </c>
      <c r="E516" s="934" t="s">
        <v>4755</v>
      </c>
      <c r="F516" s="926"/>
      <c r="G516" s="935" t="s">
        <v>1387</v>
      </c>
      <c r="H516" s="890">
        <f t="shared" si="16"/>
        <v>0</v>
      </c>
      <c r="I516" s="936"/>
      <c r="J516" s="936"/>
      <c r="K516" s="891">
        <f t="shared" si="17"/>
        <v>0</v>
      </c>
      <c r="L516" s="894"/>
      <c r="M516" s="894"/>
      <c r="N516" s="884"/>
      <c r="O516" s="894"/>
      <c r="P516" s="894"/>
      <c r="Q516" s="884"/>
      <c r="R516" s="894"/>
      <c r="S516" s="894"/>
      <c r="T516" s="884"/>
    </row>
    <row r="517" spans="2:20" ht="26.4" x14ac:dyDescent="0.25">
      <c r="B517" s="933" t="s">
        <v>3102</v>
      </c>
      <c r="C517" s="933" t="s">
        <v>4402</v>
      </c>
      <c r="D517" s="945" t="s">
        <v>4756</v>
      </c>
      <c r="E517" s="934" t="s">
        <v>4755</v>
      </c>
      <c r="F517" s="926"/>
      <c r="G517" s="935" t="s">
        <v>1387</v>
      </c>
      <c r="H517" s="890">
        <f t="shared" si="16"/>
        <v>0</v>
      </c>
      <c r="I517" s="936"/>
      <c r="J517" s="936"/>
      <c r="K517" s="891">
        <f t="shared" si="17"/>
        <v>0</v>
      </c>
      <c r="L517" s="894"/>
      <c r="M517" s="894"/>
      <c r="N517" s="884"/>
      <c r="O517" s="894"/>
      <c r="P517" s="894"/>
      <c r="Q517" s="884"/>
      <c r="R517" s="894"/>
      <c r="S517" s="894"/>
      <c r="T517" s="884"/>
    </row>
    <row r="518" spans="2:20" ht="26.4" x14ac:dyDescent="0.25">
      <c r="B518" s="933" t="s">
        <v>3102</v>
      </c>
      <c r="C518" s="933" t="s">
        <v>4402</v>
      </c>
      <c r="D518" s="945" t="s">
        <v>4757</v>
      </c>
      <c r="E518" s="934" t="s">
        <v>4755</v>
      </c>
      <c r="F518" s="926"/>
      <c r="G518" s="935" t="s">
        <v>1387</v>
      </c>
      <c r="H518" s="890">
        <f t="shared" si="16"/>
        <v>0</v>
      </c>
      <c r="I518" s="936"/>
      <c r="J518" s="936"/>
      <c r="K518" s="891">
        <f t="shared" si="17"/>
        <v>0</v>
      </c>
      <c r="L518" s="894"/>
      <c r="M518" s="894"/>
      <c r="N518" s="884"/>
      <c r="O518" s="894"/>
      <c r="P518" s="894"/>
      <c r="Q518" s="884"/>
      <c r="R518" s="894"/>
      <c r="S518" s="894"/>
      <c r="T518" s="884"/>
    </row>
    <row r="519" spans="2:20" ht="26.4" x14ac:dyDescent="0.25">
      <c r="B519" s="933" t="s">
        <v>3102</v>
      </c>
      <c r="C519" s="933" t="s">
        <v>4402</v>
      </c>
      <c r="D519" s="945" t="s">
        <v>4758</v>
      </c>
      <c r="E519" s="934" t="s">
        <v>4759</v>
      </c>
      <c r="F519" s="926"/>
      <c r="G519" s="935" t="s">
        <v>1387</v>
      </c>
      <c r="H519" s="890">
        <f t="shared" ref="H519:H536" si="18">K519+N519+Q519+T519</f>
        <v>0</v>
      </c>
      <c r="I519" s="936"/>
      <c r="J519" s="936"/>
      <c r="K519" s="891">
        <f t="shared" si="17"/>
        <v>0</v>
      </c>
      <c r="L519" s="894"/>
      <c r="M519" s="894"/>
      <c r="N519" s="884"/>
      <c r="O519" s="894"/>
      <c r="P519" s="894"/>
      <c r="Q519" s="884"/>
      <c r="R519" s="894"/>
      <c r="S519" s="894"/>
      <c r="T519" s="884"/>
    </row>
    <row r="520" spans="2:20" x14ac:dyDescent="0.25">
      <c r="B520" s="933" t="s">
        <v>3102</v>
      </c>
      <c r="C520" s="933" t="s">
        <v>4402</v>
      </c>
      <c r="D520" s="945" t="s">
        <v>4760</v>
      </c>
      <c r="E520" s="934" t="s">
        <v>4761</v>
      </c>
      <c r="F520" s="926"/>
      <c r="G520" s="935" t="s">
        <v>1387</v>
      </c>
      <c r="H520" s="890">
        <f t="shared" si="18"/>
        <v>0</v>
      </c>
      <c r="I520" s="936"/>
      <c r="J520" s="936"/>
      <c r="K520" s="891">
        <f t="shared" ref="K520:K535" si="19">I520*J520</f>
        <v>0</v>
      </c>
      <c r="L520" s="894"/>
      <c r="M520" s="894"/>
      <c r="N520" s="884"/>
      <c r="O520" s="894"/>
      <c r="P520" s="894"/>
      <c r="Q520" s="884"/>
      <c r="R520" s="894"/>
      <c r="S520" s="894"/>
      <c r="T520" s="884"/>
    </row>
    <row r="521" spans="2:20" x14ac:dyDescent="0.25">
      <c r="B521" s="933" t="s">
        <v>3102</v>
      </c>
      <c r="C521" s="933" t="s">
        <v>4402</v>
      </c>
      <c r="D521" s="945" t="s">
        <v>4762</v>
      </c>
      <c r="E521" s="934" t="s">
        <v>4761</v>
      </c>
      <c r="F521" s="926"/>
      <c r="G521" s="935" t="s">
        <v>1387</v>
      </c>
      <c r="H521" s="890">
        <f t="shared" si="18"/>
        <v>0</v>
      </c>
      <c r="I521" s="936"/>
      <c r="J521" s="936"/>
      <c r="K521" s="891">
        <f t="shared" si="19"/>
        <v>0</v>
      </c>
      <c r="L521" s="894"/>
      <c r="M521" s="894"/>
      <c r="N521" s="884"/>
      <c r="O521" s="894"/>
      <c r="P521" s="894"/>
      <c r="Q521" s="884"/>
      <c r="R521" s="894"/>
      <c r="S521" s="894"/>
      <c r="T521" s="884"/>
    </row>
    <row r="522" spans="2:20" x14ac:dyDescent="0.25">
      <c r="B522" s="933" t="s">
        <v>3102</v>
      </c>
      <c r="C522" s="933" t="s">
        <v>4402</v>
      </c>
      <c r="D522" s="945" t="s">
        <v>4763</v>
      </c>
      <c r="E522" s="934" t="s">
        <v>4761</v>
      </c>
      <c r="F522" s="926"/>
      <c r="G522" s="935" t="s">
        <v>1387</v>
      </c>
      <c r="H522" s="890">
        <f t="shared" si="18"/>
        <v>0</v>
      </c>
      <c r="I522" s="936"/>
      <c r="J522" s="936"/>
      <c r="K522" s="891">
        <f t="shared" si="19"/>
        <v>0</v>
      </c>
      <c r="L522" s="894"/>
      <c r="M522" s="894"/>
      <c r="N522" s="884"/>
      <c r="O522" s="894"/>
      <c r="P522" s="894"/>
      <c r="Q522" s="884"/>
      <c r="R522" s="894"/>
      <c r="S522" s="894"/>
      <c r="T522" s="884"/>
    </row>
    <row r="523" spans="2:20" ht="26.4" x14ac:dyDescent="0.25">
      <c r="B523" s="933" t="s">
        <v>3102</v>
      </c>
      <c r="C523" s="933" t="s">
        <v>4402</v>
      </c>
      <c r="D523" s="945" t="s">
        <v>4764</v>
      </c>
      <c r="E523" s="934" t="s">
        <v>4765</v>
      </c>
      <c r="F523" s="926"/>
      <c r="G523" s="935" t="s">
        <v>1387</v>
      </c>
      <c r="H523" s="890">
        <f t="shared" si="18"/>
        <v>0</v>
      </c>
      <c r="I523" s="936"/>
      <c r="J523" s="936"/>
      <c r="K523" s="891">
        <f t="shared" si="19"/>
        <v>0</v>
      </c>
      <c r="L523" s="894"/>
      <c r="M523" s="894"/>
      <c r="N523" s="884"/>
      <c r="O523" s="894"/>
      <c r="P523" s="894"/>
      <c r="Q523" s="884"/>
      <c r="R523" s="894"/>
      <c r="S523" s="894"/>
      <c r="T523" s="884"/>
    </row>
    <row r="524" spans="2:20" ht="26.4" x14ac:dyDescent="0.25">
      <c r="B524" s="933" t="s">
        <v>3102</v>
      </c>
      <c r="C524" s="933" t="s">
        <v>4402</v>
      </c>
      <c r="D524" s="945" t="s">
        <v>4766</v>
      </c>
      <c r="E524" s="934" t="s">
        <v>4765</v>
      </c>
      <c r="F524" s="926"/>
      <c r="G524" s="935" t="s">
        <v>1387</v>
      </c>
      <c r="H524" s="890">
        <f t="shared" si="18"/>
        <v>0</v>
      </c>
      <c r="I524" s="936"/>
      <c r="J524" s="936"/>
      <c r="K524" s="891">
        <f t="shared" si="19"/>
        <v>0</v>
      </c>
      <c r="L524" s="894"/>
      <c r="M524" s="894"/>
      <c r="N524" s="884"/>
      <c r="O524" s="894"/>
      <c r="P524" s="894"/>
      <c r="Q524" s="884"/>
      <c r="R524" s="894"/>
      <c r="S524" s="894"/>
      <c r="T524" s="884"/>
    </row>
    <row r="525" spans="2:20" x14ac:dyDescent="0.25">
      <c r="B525" s="933" t="s">
        <v>3102</v>
      </c>
      <c r="C525" s="933" t="s">
        <v>1174</v>
      </c>
      <c r="D525" s="934" t="s">
        <v>4767</v>
      </c>
      <c r="E525" s="934"/>
      <c r="F525" s="926"/>
      <c r="G525" s="935" t="s">
        <v>1387</v>
      </c>
      <c r="H525" s="890">
        <f t="shared" si="18"/>
        <v>0</v>
      </c>
      <c r="I525" s="936"/>
      <c r="J525" s="936"/>
      <c r="K525" s="891">
        <f t="shared" si="19"/>
        <v>0</v>
      </c>
      <c r="L525" s="894"/>
      <c r="M525" s="894"/>
      <c r="N525" s="884"/>
      <c r="O525" s="894"/>
      <c r="P525" s="894"/>
      <c r="Q525" s="884"/>
      <c r="R525" s="894"/>
      <c r="S525" s="894"/>
      <c r="T525" s="884"/>
    </row>
    <row r="526" spans="2:20" ht="14.4" x14ac:dyDescent="0.3">
      <c r="B526" s="906" t="s">
        <v>1374</v>
      </c>
      <c r="C526" s="950" t="s">
        <v>4768</v>
      </c>
      <c r="D526" s="906" t="s">
        <v>4288</v>
      </c>
      <c r="E526" s="951" t="s">
        <v>4769</v>
      </c>
      <c r="F526" s="912">
        <v>1160</v>
      </c>
      <c r="G526" s="912" t="s">
        <v>1387</v>
      </c>
      <c r="H526" s="890">
        <f t="shared" si="18"/>
        <v>21750000</v>
      </c>
      <c r="I526" s="952">
        <v>50000</v>
      </c>
      <c r="J526" s="953">
        <v>435</v>
      </c>
      <c r="K526" s="891">
        <f t="shared" si="19"/>
        <v>21750000</v>
      </c>
      <c r="L526" s="892"/>
      <c r="M526" s="892"/>
      <c r="N526" s="890">
        <f>L526*M526</f>
        <v>0</v>
      </c>
      <c r="O526" s="892"/>
      <c r="P526" s="892"/>
      <c r="Q526" s="890">
        <f>O526*P526</f>
        <v>0</v>
      </c>
      <c r="R526" s="892"/>
      <c r="S526" s="892"/>
      <c r="T526" s="890">
        <f>R526*S526</f>
        <v>0</v>
      </c>
    </row>
    <row r="527" spans="2:20" ht="14.4" x14ac:dyDescent="0.3">
      <c r="B527" s="906" t="s">
        <v>1374</v>
      </c>
      <c r="C527" s="950" t="s">
        <v>4768</v>
      </c>
      <c r="D527" s="906" t="s">
        <v>4770</v>
      </c>
      <c r="E527" s="954" t="s">
        <v>4771</v>
      </c>
      <c r="F527" s="912">
        <v>1120</v>
      </c>
      <c r="G527" s="912" t="s">
        <v>1387</v>
      </c>
      <c r="H527" s="890">
        <f t="shared" si="18"/>
        <v>17400000</v>
      </c>
      <c r="I527" s="952">
        <v>40000</v>
      </c>
      <c r="J527" s="953">
        <v>435</v>
      </c>
      <c r="K527" s="891">
        <f t="shared" si="19"/>
        <v>17400000</v>
      </c>
      <c r="L527" s="894"/>
      <c r="M527" s="894"/>
      <c r="N527" s="884"/>
      <c r="O527" s="894"/>
      <c r="P527" s="894"/>
      <c r="Q527" s="884"/>
      <c r="R527" s="894"/>
      <c r="S527" s="894"/>
      <c r="T527" s="884"/>
    </row>
    <row r="528" spans="2:20" ht="14.4" x14ac:dyDescent="0.3">
      <c r="B528" s="906" t="s">
        <v>1374</v>
      </c>
      <c r="C528" s="950" t="s">
        <v>4768</v>
      </c>
      <c r="D528" s="906" t="s">
        <v>4770</v>
      </c>
      <c r="E528" s="954" t="s">
        <v>4772</v>
      </c>
      <c r="F528" s="912">
        <v>950</v>
      </c>
      <c r="G528" s="912" t="s">
        <v>1387</v>
      </c>
      <c r="H528" s="890">
        <f t="shared" si="18"/>
        <v>13245315</v>
      </c>
      <c r="I528" s="952">
        <v>30449</v>
      </c>
      <c r="J528" s="953">
        <v>435</v>
      </c>
      <c r="K528" s="891">
        <f t="shared" si="19"/>
        <v>13245315</v>
      </c>
      <c r="L528" s="894"/>
      <c r="M528" s="894"/>
      <c r="N528" s="884"/>
      <c r="O528" s="894"/>
      <c r="P528" s="894"/>
      <c r="Q528" s="884"/>
      <c r="R528" s="894"/>
      <c r="S528" s="894"/>
      <c r="T528" s="884"/>
    </row>
    <row r="529" spans="1:22" ht="14.4" x14ac:dyDescent="0.3">
      <c r="B529" s="906" t="s">
        <v>1374</v>
      </c>
      <c r="C529" s="950" t="s">
        <v>4768</v>
      </c>
      <c r="D529" s="906" t="s">
        <v>4770</v>
      </c>
      <c r="E529" s="954" t="s">
        <v>4773</v>
      </c>
      <c r="F529" s="912">
        <v>751.5</v>
      </c>
      <c r="G529" s="912" t="s">
        <v>1387</v>
      </c>
      <c r="H529" s="890">
        <f t="shared" si="18"/>
        <v>27405000</v>
      </c>
      <c r="I529" s="952">
        <v>63000</v>
      </c>
      <c r="J529" s="953">
        <v>435</v>
      </c>
      <c r="K529" s="891">
        <f t="shared" si="19"/>
        <v>27405000</v>
      </c>
      <c r="L529" s="894"/>
      <c r="M529" s="894"/>
      <c r="N529" s="884"/>
      <c r="O529" s="894"/>
      <c r="P529" s="894"/>
      <c r="Q529" s="884"/>
      <c r="R529" s="894"/>
      <c r="S529" s="894"/>
      <c r="T529" s="884"/>
    </row>
    <row r="530" spans="1:22" ht="14.4" x14ac:dyDescent="0.3">
      <c r="A530" s="955">
        <v>1</v>
      </c>
      <c r="B530" s="954" t="s">
        <v>1374</v>
      </c>
      <c r="C530" s="954" t="s">
        <v>4774</v>
      </c>
      <c r="D530" s="954" t="s">
        <v>4775</v>
      </c>
      <c r="E530" s="954" t="s">
        <v>4776</v>
      </c>
      <c r="F530" s="956">
        <v>315.2</v>
      </c>
      <c r="G530" s="955" t="s">
        <v>4346</v>
      </c>
      <c r="H530" s="890">
        <f t="shared" si="18"/>
        <v>6525000</v>
      </c>
      <c r="I530" s="957">
        <v>15000</v>
      </c>
      <c r="J530" s="957">
        <v>435</v>
      </c>
      <c r="K530" s="891">
        <f t="shared" si="19"/>
        <v>6525000</v>
      </c>
      <c r="L530" s="955"/>
      <c r="M530" s="892"/>
      <c r="N530" s="890"/>
      <c r="O530" s="892"/>
      <c r="P530" s="892"/>
      <c r="Q530" s="890">
        <f>O530*P530</f>
        <v>0</v>
      </c>
      <c r="R530" s="892"/>
      <c r="S530" s="892"/>
      <c r="T530" s="890">
        <f>R530*S530</f>
        <v>0</v>
      </c>
    </row>
    <row r="531" spans="1:22" ht="14.4" x14ac:dyDescent="0.3">
      <c r="A531" s="914">
        <v>2</v>
      </c>
      <c r="B531" s="954" t="s">
        <v>1374</v>
      </c>
      <c r="C531" s="954" t="s">
        <v>4774</v>
      </c>
      <c r="D531" s="954" t="s">
        <v>4775</v>
      </c>
      <c r="E531" s="954" t="s">
        <v>4777</v>
      </c>
      <c r="F531" s="956">
        <v>123.1</v>
      </c>
      <c r="G531" s="955" t="s">
        <v>4346</v>
      </c>
      <c r="H531" s="890">
        <f t="shared" si="18"/>
        <v>8925765</v>
      </c>
      <c r="I531" s="957">
        <v>20519</v>
      </c>
      <c r="J531" s="957">
        <v>435</v>
      </c>
      <c r="K531" s="891">
        <f t="shared" si="19"/>
        <v>8925765</v>
      </c>
      <c r="L531" s="955"/>
      <c r="M531" s="894"/>
      <c r="N531" s="884"/>
      <c r="O531" s="894"/>
      <c r="P531" s="894"/>
      <c r="Q531" s="884"/>
      <c r="R531" s="894"/>
      <c r="S531" s="894"/>
      <c r="T531" s="884"/>
    </row>
    <row r="532" spans="1:22" ht="14.4" x14ac:dyDescent="0.3">
      <c r="A532" s="914">
        <v>3</v>
      </c>
      <c r="B532" s="954" t="s">
        <v>1374</v>
      </c>
      <c r="C532" s="954" t="s">
        <v>4774</v>
      </c>
      <c r="D532" s="954" t="s">
        <v>4775</v>
      </c>
      <c r="E532" s="954" t="s">
        <v>4778</v>
      </c>
      <c r="F532" s="956">
        <v>127.68</v>
      </c>
      <c r="G532" s="955" t="s">
        <v>4346</v>
      </c>
      <c r="H532" s="890">
        <f t="shared" si="18"/>
        <v>18270000</v>
      </c>
      <c r="I532" s="957">
        <v>42000</v>
      </c>
      <c r="J532" s="957">
        <v>435</v>
      </c>
      <c r="K532" s="891">
        <f t="shared" si="19"/>
        <v>18270000</v>
      </c>
      <c r="L532" s="955"/>
      <c r="M532" s="894"/>
      <c r="N532" s="884"/>
      <c r="O532" s="894"/>
      <c r="P532" s="894"/>
      <c r="Q532" s="884"/>
      <c r="R532" s="894"/>
      <c r="S532" s="894"/>
      <c r="T532" s="884"/>
    </row>
    <row r="533" spans="1:22" ht="14.4" x14ac:dyDescent="0.3">
      <c r="A533" s="914">
        <v>5</v>
      </c>
      <c r="B533" s="954" t="s">
        <v>1374</v>
      </c>
      <c r="C533" s="954" t="s">
        <v>4774</v>
      </c>
      <c r="D533" s="954" t="s">
        <v>4775</v>
      </c>
      <c r="E533" s="954" t="s">
        <v>4779</v>
      </c>
      <c r="F533" s="956">
        <v>240.6</v>
      </c>
      <c r="G533" s="955" t="s">
        <v>4780</v>
      </c>
      <c r="H533" s="890">
        <f t="shared" si="18"/>
        <v>19575000</v>
      </c>
      <c r="I533" s="957">
        <v>45000</v>
      </c>
      <c r="J533" s="957">
        <v>435</v>
      </c>
      <c r="K533" s="891">
        <f t="shared" si="19"/>
        <v>19575000</v>
      </c>
      <c r="L533" s="955"/>
      <c r="M533" s="894"/>
      <c r="N533" s="884"/>
      <c r="O533" s="894"/>
      <c r="P533" s="894"/>
      <c r="Q533" s="884"/>
      <c r="R533" s="894"/>
      <c r="S533" s="894"/>
      <c r="T533" s="884"/>
    </row>
    <row r="534" spans="1:22" ht="14.4" x14ac:dyDescent="0.3">
      <c r="A534" s="914"/>
      <c r="B534" s="954" t="s">
        <v>1374</v>
      </c>
      <c r="C534" s="954" t="s">
        <v>4774</v>
      </c>
      <c r="D534" s="954" t="s">
        <v>4775</v>
      </c>
      <c r="E534" s="929" t="s">
        <v>4781</v>
      </c>
      <c r="F534" s="955">
        <v>440.5</v>
      </c>
      <c r="G534" s="955" t="s">
        <v>4346</v>
      </c>
      <c r="H534" s="890">
        <f t="shared" si="18"/>
        <v>2390000</v>
      </c>
      <c r="I534" s="958"/>
      <c r="J534" s="958"/>
      <c r="K534" s="891">
        <f t="shared" si="19"/>
        <v>0</v>
      </c>
      <c r="L534" s="955"/>
      <c r="M534" s="894"/>
      <c r="N534" s="884"/>
      <c r="O534" s="894"/>
      <c r="P534" s="894"/>
      <c r="Q534" s="884"/>
      <c r="R534" s="894">
        <v>100</v>
      </c>
      <c r="S534" s="894">
        <v>23900</v>
      </c>
      <c r="T534" s="884">
        <f>R534*S534</f>
        <v>2390000</v>
      </c>
    </row>
    <row r="535" spans="1:22" x14ac:dyDescent="0.25">
      <c r="A535" s="914"/>
      <c r="B535" s="954" t="s">
        <v>1374</v>
      </c>
      <c r="C535" s="954" t="s">
        <v>4774</v>
      </c>
      <c r="D535" s="954" t="s">
        <v>4775</v>
      </c>
      <c r="E535" s="929" t="s">
        <v>4782</v>
      </c>
      <c r="F535" s="955">
        <v>180</v>
      </c>
      <c r="G535" s="955" t="s">
        <v>4346</v>
      </c>
      <c r="H535" s="890">
        <f t="shared" si="18"/>
        <v>119500</v>
      </c>
      <c r="I535" s="884"/>
      <c r="J535" s="884"/>
      <c r="K535" s="891">
        <f t="shared" si="19"/>
        <v>0</v>
      </c>
      <c r="L535" s="955"/>
      <c r="M535" s="894"/>
      <c r="N535" s="884"/>
      <c r="O535" s="894"/>
      <c r="P535" s="894"/>
      <c r="Q535" s="884"/>
      <c r="R535" s="894">
        <v>5</v>
      </c>
      <c r="S535" s="894">
        <v>23900</v>
      </c>
      <c r="T535" s="884">
        <f>R535*S535</f>
        <v>119500</v>
      </c>
    </row>
    <row r="536" spans="1:22" x14ac:dyDescent="0.25">
      <c r="A536" s="914"/>
      <c r="B536" s="954" t="s">
        <v>1374</v>
      </c>
      <c r="C536" s="954" t="s">
        <v>4774</v>
      </c>
      <c r="D536" s="954" t="s">
        <v>4775</v>
      </c>
      <c r="E536" s="929" t="s">
        <v>1180</v>
      </c>
      <c r="F536" s="912"/>
      <c r="G536" s="912" t="s">
        <v>4337</v>
      </c>
      <c r="H536" s="890">
        <f t="shared" si="18"/>
        <v>1912000</v>
      </c>
      <c r="I536" s="884"/>
      <c r="J536" s="884"/>
      <c r="K536" s="884"/>
      <c r="L536" s="912"/>
      <c r="M536" s="894"/>
      <c r="N536" s="884"/>
      <c r="O536" s="894"/>
      <c r="P536" s="894"/>
      <c r="Q536" s="884"/>
      <c r="R536" s="894">
        <v>80</v>
      </c>
      <c r="S536" s="894">
        <v>23900</v>
      </c>
      <c r="T536" s="884">
        <f>R536*S536</f>
        <v>1912000</v>
      </c>
    </row>
    <row r="537" spans="1:22" x14ac:dyDescent="0.25">
      <c r="H537" s="967">
        <f>SUM(H6:H536)</f>
        <v>728849360.375</v>
      </c>
      <c r="I537" s="893"/>
      <c r="J537" s="893"/>
      <c r="K537" s="962"/>
      <c r="L537" s="963"/>
      <c r="M537" s="963"/>
      <c r="N537" s="893"/>
      <c r="O537" s="963"/>
      <c r="P537" s="963"/>
      <c r="Q537" s="893"/>
      <c r="R537" s="963"/>
      <c r="S537" s="963"/>
      <c r="T537" s="893"/>
    </row>
    <row r="538" spans="1:22" x14ac:dyDescent="0.25">
      <c r="H538" s="961"/>
      <c r="I538" s="893"/>
      <c r="J538" s="893"/>
      <c r="K538" s="962"/>
      <c r="L538" s="964"/>
      <c r="M538" s="963"/>
      <c r="N538" s="893"/>
      <c r="O538" s="963"/>
      <c r="P538" s="963"/>
      <c r="Q538" s="893"/>
      <c r="R538" s="963"/>
      <c r="S538" s="963"/>
      <c r="T538" s="961"/>
    </row>
    <row r="539" spans="1:22" x14ac:dyDescent="0.25">
      <c r="H539" s="961"/>
      <c r="I539" s="893"/>
      <c r="J539" s="893"/>
      <c r="K539" s="962"/>
      <c r="L539" s="963"/>
      <c r="M539" s="963"/>
      <c r="N539" s="893"/>
      <c r="O539" s="963"/>
      <c r="P539" s="963"/>
      <c r="Q539" s="893"/>
      <c r="R539" s="963"/>
      <c r="S539" s="963"/>
      <c r="T539" s="893"/>
    </row>
    <row r="540" spans="1:22" x14ac:dyDescent="0.25">
      <c r="H540" s="961"/>
      <c r="I540" s="962"/>
      <c r="J540" s="893"/>
      <c r="K540" s="962"/>
      <c r="L540" s="962"/>
      <c r="M540" s="962"/>
      <c r="N540" s="962"/>
      <c r="O540" s="962">
        <f t="shared" ref="O540:Q540" si="20">SUM(O6:O539)</f>
        <v>0</v>
      </c>
      <c r="P540" s="962">
        <f t="shared" si="20"/>
        <v>0</v>
      </c>
      <c r="Q540" s="962">
        <f t="shared" si="20"/>
        <v>0</v>
      </c>
      <c r="R540" s="962"/>
      <c r="S540" s="962"/>
      <c r="T540" s="962"/>
      <c r="V540" s="962"/>
    </row>
    <row r="541" spans="1:22" x14ac:dyDescent="0.25">
      <c r="H541" s="893"/>
      <c r="I541" s="893"/>
      <c r="J541" s="893"/>
      <c r="K541" s="962"/>
      <c r="L541" s="963"/>
      <c r="M541" s="963"/>
      <c r="N541" s="893"/>
      <c r="O541" s="963"/>
      <c r="P541" s="963"/>
      <c r="Q541" s="893"/>
      <c r="R541" s="963"/>
      <c r="S541" s="963"/>
      <c r="T541" s="893"/>
    </row>
    <row r="542" spans="1:22" x14ac:dyDescent="0.25">
      <c r="H542" s="893"/>
      <c r="I542" s="893"/>
      <c r="J542" s="893"/>
      <c r="K542" s="893"/>
      <c r="L542" s="963"/>
      <c r="M542" s="963"/>
      <c r="N542" s="893"/>
      <c r="O542" s="963"/>
      <c r="P542" s="963"/>
      <c r="Q542" s="893"/>
      <c r="R542" s="963"/>
      <c r="S542" s="963"/>
      <c r="T542" s="893"/>
    </row>
    <row r="543" spans="1:22" x14ac:dyDescent="0.25">
      <c r="H543" s="962"/>
      <c r="I543" s="893"/>
      <c r="J543" s="893"/>
      <c r="K543" s="893"/>
      <c r="L543" s="963"/>
      <c r="M543" s="963"/>
      <c r="N543" s="893"/>
      <c r="O543" s="963"/>
      <c r="P543" s="963"/>
      <c r="Q543" s="893"/>
      <c r="R543" s="963"/>
      <c r="S543" s="963"/>
      <c r="T543" s="893"/>
    </row>
    <row r="544" spans="1:22" x14ac:dyDescent="0.25">
      <c r="H544" s="893"/>
      <c r="I544" s="893"/>
      <c r="J544" s="893"/>
      <c r="K544" s="893"/>
      <c r="L544" s="963"/>
      <c r="M544" s="963"/>
      <c r="N544" s="893"/>
      <c r="O544" s="963"/>
      <c r="P544" s="963"/>
      <c r="Q544" s="893"/>
      <c r="R544" s="963"/>
      <c r="S544" s="963"/>
      <c r="T544" s="893"/>
    </row>
    <row r="545" spans="8:20" x14ac:dyDescent="0.25">
      <c r="H545" s="893"/>
      <c r="I545" s="893"/>
      <c r="J545" s="893"/>
      <c r="K545" s="893"/>
      <c r="L545" s="963"/>
      <c r="M545" s="963"/>
      <c r="N545" s="893"/>
      <c r="O545" s="963"/>
      <c r="P545" s="963"/>
      <c r="Q545" s="893"/>
      <c r="R545" s="963"/>
      <c r="S545" s="963"/>
      <c r="T545" s="893"/>
    </row>
    <row r="546" spans="8:20" x14ac:dyDescent="0.25">
      <c r="H546" s="893"/>
      <c r="I546" s="893"/>
      <c r="J546" s="893"/>
      <c r="K546" s="893"/>
      <c r="L546" s="963"/>
      <c r="M546" s="963"/>
      <c r="N546" s="893"/>
      <c r="O546" s="963"/>
      <c r="P546" s="963"/>
      <c r="Q546" s="893"/>
      <c r="R546" s="963"/>
      <c r="S546" s="963"/>
      <c r="T546" s="893"/>
    </row>
    <row r="547" spans="8:20" x14ac:dyDescent="0.25">
      <c r="H547" s="893"/>
      <c r="I547" s="893"/>
      <c r="J547" s="893"/>
      <c r="K547" s="893"/>
      <c r="L547" s="963"/>
      <c r="M547" s="963"/>
      <c r="N547" s="893"/>
      <c r="O547" s="963"/>
      <c r="P547" s="963"/>
      <c r="Q547" s="893"/>
      <c r="R547" s="963"/>
      <c r="S547" s="963"/>
      <c r="T547" s="893"/>
    </row>
    <row r="548" spans="8:20" x14ac:dyDescent="0.25">
      <c r="H548" s="893"/>
      <c r="I548" s="893"/>
      <c r="J548" s="893"/>
      <c r="K548" s="893"/>
      <c r="L548" s="963"/>
      <c r="M548" s="963"/>
      <c r="N548" s="893"/>
      <c r="O548" s="963"/>
      <c r="P548" s="963"/>
      <c r="Q548" s="893"/>
      <c r="R548" s="963"/>
      <c r="S548" s="963"/>
      <c r="T548" s="893"/>
    </row>
    <row r="549" spans="8:20" x14ac:dyDescent="0.25">
      <c r="H549" s="893"/>
      <c r="I549" s="893"/>
      <c r="J549" s="893"/>
      <c r="K549" s="893"/>
      <c r="L549" s="963"/>
      <c r="M549" s="963"/>
      <c r="N549" s="893"/>
      <c r="O549" s="963"/>
      <c r="P549" s="963"/>
      <c r="Q549" s="893"/>
      <c r="R549" s="963"/>
      <c r="S549" s="963"/>
      <c r="T549" s="893"/>
    </row>
    <row r="550" spans="8:20" x14ac:dyDescent="0.25">
      <c r="H550" s="893"/>
      <c r="I550" s="893"/>
      <c r="J550" s="893"/>
      <c r="K550" s="893"/>
      <c r="L550" s="963"/>
      <c r="M550" s="963"/>
      <c r="N550" s="893"/>
      <c r="O550" s="963"/>
      <c r="P550" s="963"/>
      <c r="Q550" s="893"/>
      <c r="R550" s="963"/>
      <c r="S550" s="963"/>
      <c r="T550" s="893"/>
    </row>
    <row r="551" spans="8:20" x14ac:dyDescent="0.25">
      <c r="H551" s="893"/>
      <c r="I551" s="893"/>
      <c r="J551" s="893"/>
      <c r="K551" s="893"/>
      <c r="L551" s="963"/>
      <c r="M551" s="963"/>
      <c r="N551" s="893"/>
      <c r="O551" s="963"/>
      <c r="P551" s="963"/>
      <c r="Q551" s="893"/>
      <c r="R551" s="963"/>
      <c r="S551" s="963"/>
      <c r="T551" s="893"/>
    </row>
    <row r="552" spans="8:20" x14ac:dyDescent="0.25">
      <c r="H552" s="893"/>
      <c r="I552" s="893"/>
      <c r="J552" s="893"/>
      <c r="K552" s="893"/>
      <c r="L552" s="963"/>
      <c r="M552" s="963"/>
      <c r="N552" s="893"/>
      <c r="O552" s="963"/>
      <c r="P552" s="963"/>
      <c r="Q552" s="893"/>
      <c r="R552" s="963"/>
      <c r="S552" s="963"/>
      <c r="T552" s="893"/>
    </row>
    <row r="553" spans="8:20" x14ac:dyDescent="0.25">
      <c r="H553" s="893"/>
      <c r="I553" s="893"/>
      <c r="J553" s="893"/>
      <c r="K553" s="893"/>
      <c r="L553" s="963"/>
      <c r="M553" s="963"/>
      <c r="N553" s="893"/>
      <c r="O553" s="963"/>
      <c r="P553" s="963"/>
      <c r="Q553" s="893"/>
      <c r="R553" s="963"/>
      <c r="S553" s="963"/>
      <c r="T553" s="893"/>
    </row>
    <row r="554" spans="8:20" x14ac:dyDescent="0.25">
      <c r="H554" s="893"/>
      <c r="I554" s="893"/>
      <c r="J554" s="893"/>
      <c r="K554" s="893"/>
      <c r="L554" s="963"/>
      <c r="M554" s="963"/>
      <c r="N554" s="893"/>
      <c r="O554" s="963"/>
      <c r="P554" s="963"/>
      <c r="Q554" s="893"/>
      <c r="R554" s="963"/>
      <c r="S554" s="963"/>
      <c r="T554" s="893"/>
    </row>
    <row r="555" spans="8:20" x14ac:dyDescent="0.25">
      <c r="H555" s="893"/>
      <c r="I555" s="893"/>
      <c r="J555" s="893"/>
      <c r="K555" s="893"/>
      <c r="L555" s="963"/>
      <c r="M555" s="963"/>
      <c r="N555" s="893"/>
      <c r="O555" s="963"/>
      <c r="P555" s="963"/>
      <c r="Q555" s="893"/>
      <c r="R555" s="963"/>
      <c r="S555" s="963"/>
      <c r="T555" s="893"/>
    </row>
    <row r="556" spans="8:20" x14ac:dyDescent="0.25">
      <c r="H556" s="893"/>
      <c r="I556" s="893"/>
      <c r="J556" s="893"/>
      <c r="K556" s="893"/>
      <c r="L556" s="963"/>
      <c r="M556" s="963"/>
      <c r="N556" s="893"/>
      <c r="O556" s="963"/>
      <c r="P556" s="963"/>
      <c r="Q556" s="893"/>
      <c r="R556" s="963"/>
      <c r="S556" s="963"/>
      <c r="T556" s="893"/>
    </row>
    <row r="557" spans="8:20" x14ac:dyDescent="0.25">
      <c r="H557" s="893"/>
      <c r="I557" s="893"/>
      <c r="J557" s="893"/>
      <c r="K557" s="893"/>
      <c r="L557" s="963"/>
      <c r="M557" s="963"/>
      <c r="N557" s="893"/>
      <c r="O557" s="963"/>
      <c r="P557" s="963"/>
      <c r="Q557" s="893"/>
      <c r="R557" s="963"/>
      <c r="S557" s="963"/>
      <c r="T557" s="893"/>
    </row>
    <row r="558" spans="8:20" x14ac:dyDescent="0.25">
      <c r="H558" s="893"/>
      <c r="I558" s="893"/>
      <c r="J558" s="893"/>
      <c r="K558" s="893"/>
      <c r="L558" s="963"/>
      <c r="M558" s="963"/>
      <c r="N558" s="893"/>
      <c r="O558" s="963"/>
      <c r="P558" s="963"/>
      <c r="Q558" s="893"/>
      <c r="R558" s="963"/>
      <c r="S558" s="963"/>
      <c r="T558" s="893"/>
    </row>
    <row r="559" spans="8:20" x14ac:dyDescent="0.25">
      <c r="H559" s="893"/>
      <c r="I559" s="893"/>
      <c r="J559" s="893"/>
      <c r="K559" s="893"/>
      <c r="L559" s="963"/>
      <c r="M559" s="963"/>
      <c r="N559" s="893"/>
      <c r="O559" s="963"/>
      <c r="P559" s="963"/>
      <c r="Q559" s="893"/>
      <c r="R559" s="963"/>
      <c r="S559" s="963"/>
      <c r="T559" s="893"/>
    </row>
    <row r="560" spans="8:20" x14ac:dyDescent="0.25">
      <c r="H560" s="893"/>
      <c r="I560" s="893"/>
      <c r="J560" s="893"/>
      <c r="K560" s="893"/>
      <c r="L560" s="963"/>
      <c r="M560" s="963"/>
      <c r="N560" s="893"/>
      <c r="O560" s="963"/>
      <c r="P560" s="963"/>
      <c r="Q560" s="893"/>
      <c r="R560" s="963"/>
      <c r="S560" s="963"/>
      <c r="T560" s="893"/>
    </row>
    <row r="561" spans="8:20" x14ac:dyDescent="0.25">
      <c r="H561" s="893"/>
      <c r="I561" s="893"/>
      <c r="J561" s="893"/>
      <c r="K561" s="893"/>
      <c r="L561" s="963"/>
      <c r="M561" s="963"/>
      <c r="N561" s="893"/>
      <c r="O561" s="963"/>
      <c r="P561" s="963"/>
      <c r="Q561" s="893"/>
      <c r="R561" s="963"/>
      <c r="S561" s="963"/>
      <c r="T561" s="893"/>
    </row>
    <row r="562" spans="8:20" x14ac:dyDescent="0.25">
      <c r="H562" s="893"/>
      <c r="I562" s="893"/>
      <c r="J562" s="893"/>
      <c r="K562" s="893"/>
      <c r="L562" s="963"/>
      <c r="M562" s="963"/>
      <c r="N562" s="893"/>
      <c r="O562" s="963"/>
      <c r="P562" s="963"/>
      <c r="Q562" s="893"/>
      <c r="R562" s="963"/>
      <c r="S562" s="963"/>
      <c r="T562" s="893"/>
    </row>
    <row r="563" spans="8:20" x14ac:dyDescent="0.25">
      <c r="H563" s="893"/>
      <c r="I563" s="893"/>
      <c r="J563" s="893"/>
      <c r="K563" s="893"/>
      <c r="L563" s="963"/>
      <c r="M563" s="963"/>
      <c r="N563" s="893"/>
      <c r="O563" s="963"/>
      <c r="P563" s="963"/>
      <c r="Q563" s="893"/>
      <c r="R563" s="963"/>
      <c r="S563" s="963"/>
      <c r="T563" s="893"/>
    </row>
    <row r="564" spans="8:20" x14ac:dyDescent="0.25">
      <c r="H564" s="893"/>
      <c r="I564" s="893"/>
      <c r="J564" s="893"/>
      <c r="K564" s="893"/>
      <c r="L564" s="963"/>
      <c r="M564" s="963"/>
      <c r="N564" s="893"/>
      <c r="O564" s="963"/>
      <c r="P564" s="963"/>
      <c r="Q564" s="893"/>
      <c r="R564" s="963"/>
      <c r="S564" s="963"/>
      <c r="T564" s="893"/>
    </row>
    <row r="565" spans="8:20" x14ac:dyDescent="0.25">
      <c r="H565" s="893"/>
      <c r="I565" s="893"/>
      <c r="J565" s="893"/>
      <c r="K565" s="893"/>
      <c r="L565" s="963"/>
      <c r="M565" s="963"/>
      <c r="N565" s="893"/>
      <c r="O565" s="963"/>
      <c r="P565" s="963"/>
      <c r="Q565" s="893"/>
      <c r="R565" s="963"/>
      <c r="S565" s="963"/>
      <c r="T565" s="893"/>
    </row>
    <row r="566" spans="8:20" x14ac:dyDescent="0.25">
      <c r="H566" s="893"/>
      <c r="I566" s="893"/>
      <c r="J566" s="893"/>
      <c r="K566" s="893"/>
      <c r="L566" s="963"/>
      <c r="M566" s="963"/>
      <c r="N566" s="893"/>
      <c r="O566" s="963"/>
      <c r="P566" s="963"/>
      <c r="Q566" s="893"/>
      <c r="R566" s="963"/>
      <c r="S566" s="963"/>
      <c r="T566" s="893"/>
    </row>
    <row r="567" spans="8:20" x14ac:dyDescent="0.25">
      <c r="H567" s="893"/>
      <c r="I567" s="893"/>
      <c r="J567" s="893"/>
      <c r="K567" s="893"/>
      <c r="L567" s="963"/>
      <c r="M567" s="963"/>
      <c r="N567" s="893"/>
      <c r="O567" s="963"/>
      <c r="P567" s="963"/>
      <c r="Q567" s="893"/>
      <c r="R567" s="963"/>
      <c r="S567" s="963"/>
      <c r="T567" s="893"/>
    </row>
    <row r="568" spans="8:20" x14ac:dyDescent="0.25">
      <c r="H568" s="893"/>
      <c r="I568" s="893"/>
      <c r="J568" s="893"/>
      <c r="K568" s="893"/>
      <c r="L568" s="963"/>
      <c r="M568" s="963"/>
      <c r="N568" s="893"/>
      <c r="O568" s="963"/>
      <c r="P568" s="963"/>
      <c r="Q568" s="893"/>
      <c r="R568" s="963"/>
      <c r="S568" s="963"/>
      <c r="T568" s="893"/>
    </row>
    <row r="569" spans="8:20" x14ac:dyDescent="0.25">
      <c r="H569" s="893"/>
      <c r="I569" s="893"/>
      <c r="J569" s="893"/>
      <c r="K569" s="893"/>
      <c r="L569" s="963"/>
      <c r="M569" s="963"/>
      <c r="N569" s="893"/>
      <c r="O569" s="963"/>
      <c r="P569" s="963"/>
      <c r="Q569" s="893"/>
      <c r="R569" s="963"/>
      <c r="S569" s="963"/>
      <c r="T569" s="893"/>
    </row>
    <row r="570" spans="8:20" x14ac:dyDescent="0.25">
      <c r="H570" s="893"/>
      <c r="I570" s="893"/>
      <c r="J570" s="893"/>
      <c r="K570" s="893"/>
      <c r="L570" s="963"/>
      <c r="M570" s="963"/>
      <c r="N570" s="893"/>
      <c r="O570" s="963"/>
      <c r="P570" s="963"/>
      <c r="Q570" s="893"/>
      <c r="R570" s="963"/>
      <c r="S570" s="963"/>
      <c r="T570" s="893"/>
    </row>
    <row r="571" spans="8:20" x14ac:dyDescent="0.25">
      <c r="H571" s="893"/>
      <c r="I571" s="893"/>
      <c r="J571" s="893"/>
      <c r="K571" s="893"/>
      <c r="L571" s="963"/>
      <c r="M571" s="963"/>
      <c r="N571" s="893"/>
      <c r="O571" s="963"/>
      <c r="P571" s="963"/>
      <c r="Q571" s="893"/>
      <c r="R571" s="963"/>
      <c r="S571" s="963"/>
      <c r="T571" s="893"/>
    </row>
    <row r="572" spans="8:20" x14ac:dyDescent="0.25">
      <c r="H572" s="893"/>
      <c r="I572" s="893"/>
      <c r="J572" s="893"/>
      <c r="K572" s="893"/>
      <c r="L572" s="963"/>
      <c r="M572" s="963"/>
      <c r="N572" s="893"/>
      <c r="O572" s="963"/>
      <c r="P572" s="963"/>
      <c r="Q572" s="893"/>
      <c r="R572" s="963"/>
      <c r="S572" s="963"/>
      <c r="T572" s="893"/>
    </row>
    <row r="573" spans="8:20" x14ac:dyDescent="0.25">
      <c r="H573" s="893"/>
      <c r="I573" s="893"/>
      <c r="J573" s="893"/>
      <c r="K573" s="893"/>
      <c r="L573" s="963"/>
      <c r="M573" s="963"/>
      <c r="N573" s="893"/>
      <c r="O573" s="963"/>
      <c r="P573" s="963"/>
      <c r="Q573" s="893"/>
      <c r="R573" s="963"/>
      <c r="S573" s="963"/>
      <c r="T573" s="893"/>
    </row>
    <row r="574" spans="8:20" x14ac:dyDescent="0.25">
      <c r="H574" s="893"/>
      <c r="I574" s="893"/>
      <c r="J574" s="893"/>
      <c r="K574" s="893"/>
      <c r="L574" s="963"/>
      <c r="M574" s="963"/>
      <c r="N574" s="893"/>
      <c r="O574" s="963"/>
      <c r="P574" s="963"/>
      <c r="Q574" s="893"/>
      <c r="R574" s="963"/>
      <c r="S574" s="963"/>
      <c r="T574" s="893"/>
    </row>
    <row r="575" spans="8:20" x14ac:dyDescent="0.25">
      <c r="H575" s="893"/>
      <c r="I575" s="893"/>
      <c r="J575" s="893"/>
      <c r="K575" s="893"/>
      <c r="L575" s="963"/>
      <c r="M575" s="963"/>
      <c r="N575" s="893"/>
      <c r="O575" s="963"/>
      <c r="P575" s="963"/>
      <c r="Q575" s="893"/>
      <c r="R575" s="963"/>
      <c r="S575" s="963"/>
      <c r="T575" s="893"/>
    </row>
    <row r="576" spans="8:20" x14ac:dyDescent="0.25">
      <c r="H576" s="893"/>
      <c r="I576" s="893"/>
      <c r="J576" s="893"/>
      <c r="K576" s="893"/>
      <c r="L576" s="963"/>
      <c r="M576" s="963"/>
      <c r="N576" s="893"/>
      <c r="O576" s="963"/>
      <c r="P576" s="963"/>
      <c r="Q576" s="893"/>
      <c r="R576" s="963"/>
      <c r="S576" s="963"/>
      <c r="T576" s="893"/>
    </row>
    <row r="577" spans="8:20" x14ac:dyDescent="0.25">
      <c r="H577" s="893"/>
      <c r="I577" s="893"/>
      <c r="J577" s="893"/>
      <c r="K577" s="893"/>
      <c r="L577" s="963"/>
      <c r="M577" s="963"/>
      <c r="N577" s="893"/>
      <c r="O577" s="963"/>
      <c r="P577" s="963"/>
      <c r="Q577" s="893"/>
      <c r="R577" s="963"/>
      <c r="S577" s="963"/>
      <c r="T577" s="893"/>
    </row>
    <row r="578" spans="8:20" x14ac:dyDescent="0.25">
      <c r="H578" s="893"/>
      <c r="I578" s="893"/>
      <c r="J578" s="893"/>
      <c r="K578" s="893"/>
      <c r="L578" s="963"/>
      <c r="M578" s="963"/>
      <c r="N578" s="893"/>
      <c r="O578" s="963"/>
      <c r="P578" s="963"/>
      <c r="Q578" s="893"/>
      <c r="R578" s="963"/>
      <c r="S578" s="963"/>
      <c r="T578" s="893"/>
    </row>
    <row r="579" spans="8:20" x14ac:dyDescent="0.25">
      <c r="H579" s="893"/>
      <c r="I579" s="893"/>
      <c r="J579" s="893"/>
      <c r="K579" s="893"/>
      <c r="L579" s="963"/>
      <c r="M579" s="963"/>
      <c r="N579" s="893"/>
      <c r="O579" s="963"/>
      <c r="P579" s="963"/>
      <c r="Q579" s="893"/>
      <c r="R579" s="963"/>
      <c r="S579" s="963"/>
      <c r="T579" s="893"/>
    </row>
    <row r="580" spans="8:20" x14ac:dyDescent="0.25">
      <c r="H580" s="893"/>
      <c r="I580" s="893"/>
      <c r="J580" s="893"/>
      <c r="K580" s="893"/>
      <c r="L580" s="963"/>
      <c r="M580" s="963"/>
      <c r="N580" s="893"/>
      <c r="O580" s="963"/>
      <c r="P580" s="963"/>
      <c r="Q580" s="893"/>
      <c r="R580" s="963"/>
      <c r="S580" s="963"/>
      <c r="T580" s="893"/>
    </row>
    <row r="581" spans="8:20" x14ac:dyDescent="0.25">
      <c r="H581" s="893"/>
      <c r="I581" s="893"/>
      <c r="J581" s="893"/>
      <c r="K581" s="893"/>
      <c r="L581" s="963"/>
      <c r="M581" s="963"/>
      <c r="N581" s="893"/>
      <c r="O581" s="963"/>
      <c r="P581" s="963"/>
      <c r="Q581" s="893"/>
      <c r="R581" s="963"/>
      <c r="S581" s="963"/>
      <c r="T581" s="893"/>
    </row>
    <row r="582" spans="8:20" x14ac:dyDescent="0.25">
      <c r="H582" s="893"/>
      <c r="I582" s="893"/>
      <c r="J582" s="893"/>
      <c r="K582" s="893"/>
      <c r="L582" s="963"/>
      <c r="M582" s="963"/>
      <c r="N582" s="893"/>
      <c r="O582" s="963"/>
      <c r="P582" s="963"/>
      <c r="Q582" s="893"/>
      <c r="R582" s="963"/>
      <c r="S582" s="963"/>
      <c r="T582" s="893"/>
    </row>
    <row r="583" spans="8:20" x14ac:dyDescent="0.25">
      <c r="H583" s="893"/>
      <c r="I583" s="893"/>
      <c r="J583" s="893"/>
      <c r="K583" s="893"/>
      <c r="L583" s="963"/>
      <c r="M583" s="963"/>
      <c r="N583" s="893"/>
      <c r="O583" s="963"/>
      <c r="P583" s="963"/>
      <c r="Q583" s="893"/>
      <c r="R583" s="963"/>
      <c r="S583" s="963"/>
      <c r="T583" s="893"/>
    </row>
    <row r="584" spans="8:20" x14ac:dyDescent="0.25">
      <c r="H584" s="893"/>
      <c r="I584" s="893"/>
      <c r="J584" s="893"/>
      <c r="K584" s="893"/>
      <c r="L584" s="963"/>
      <c r="M584" s="963"/>
      <c r="N584" s="893"/>
      <c r="O584" s="963"/>
      <c r="P584" s="963"/>
      <c r="Q584" s="893"/>
      <c r="R584" s="963"/>
      <c r="S584" s="963"/>
      <c r="T584" s="893"/>
    </row>
    <row r="585" spans="8:20" x14ac:dyDescent="0.25">
      <c r="H585" s="893"/>
      <c r="I585" s="893"/>
      <c r="J585" s="893"/>
      <c r="K585" s="893"/>
      <c r="L585" s="963"/>
      <c r="M585" s="963"/>
      <c r="N585" s="893"/>
      <c r="O585" s="963"/>
      <c r="P585" s="963"/>
      <c r="Q585" s="893"/>
      <c r="R585" s="963"/>
      <c r="S585" s="963"/>
      <c r="T585" s="893"/>
    </row>
    <row r="586" spans="8:20" x14ac:dyDescent="0.25">
      <c r="H586" s="893"/>
      <c r="I586" s="893"/>
      <c r="J586" s="893"/>
      <c r="K586" s="893"/>
      <c r="L586" s="963"/>
      <c r="M586" s="963"/>
      <c r="N586" s="893"/>
      <c r="O586" s="963"/>
      <c r="P586" s="963"/>
      <c r="Q586" s="893"/>
      <c r="R586" s="963"/>
      <c r="S586" s="963"/>
      <c r="T586" s="893"/>
    </row>
    <row r="587" spans="8:20" x14ac:dyDescent="0.25">
      <c r="H587" s="893"/>
      <c r="I587" s="893"/>
      <c r="J587" s="893"/>
      <c r="K587" s="893"/>
      <c r="L587" s="963"/>
      <c r="M587" s="963"/>
      <c r="N587" s="893"/>
      <c r="O587" s="963"/>
      <c r="P587" s="963"/>
      <c r="Q587" s="893"/>
      <c r="R587" s="963"/>
      <c r="S587" s="963"/>
      <c r="T587" s="893"/>
    </row>
    <row r="588" spans="8:20" x14ac:dyDescent="0.25">
      <c r="H588" s="893"/>
      <c r="I588" s="893"/>
      <c r="J588" s="893"/>
      <c r="K588" s="893"/>
      <c r="L588" s="963"/>
      <c r="M588" s="963"/>
      <c r="N588" s="893"/>
      <c r="O588" s="963"/>
      <c r="P588" s="963"/>
      <c r="Q588" s="893"/>
      <c r="R588" s="963"/>
      <c r="S588" s="963"/>
      <c r="T588" s="893"/>
    </row>
    <row r="589" spans="8:20" x14ac:dyDescent="0.25">
      <c r="H589" s="893"/>
      <c r="I589" s="893"/>
      <c r="J589" s="893"/>
      <c r="K589" s="893"/>
      <c r="L589" s="963"/>
      <c r="M589" s="963"/>
      <c r="N589" s="893"/>
      <c r="O589" s="963"/>
      <c r="P589" s="963"/>
      <c r="Q589" s="893"/>
      <c r="R589" s="963"/>
      <c r="S589" s="963"/>
      <c r="T589" s="893"/>
    </row>
    <row r="590" spans="8:20" x14ac:dyDescent="0.25">
      <c r="H590" s="893"/>
      <c r="I590" s="893"/>
      <c r="J590" s="893"/>
      <c r="K590" s="893"/>
      <c r="L590" s="963"/>
      <c r="M590" s="963"/>
      <c r="N590" s="893"/>
      <c r="O590" s="963"/>
      <c r="P590" s="963"/>
      <c r="Q590" s="893"/>
      <c r="R590" s="963"/>
      <c r="S590" s="963"/>
      <c r="T590" s="893"/>
    </row>
    <row r="591" spans="8:20" x14ac:dyDescent="0.25">
      <c r="H591" s="893"/>
      <c r="I591" s="893"/>
      <c r="J591" s="893"/>
      <c r="K591" s="893"/>
      <c r="L591" s="963"/>
      <c r="M591" s="963"/>
      <c r="N591" s="893"/>
      <c r="O591" s="963"/>
      <c r="P591" s="963"/>
      <c r="Q591" s="893"/>
      <c r="R591" s="963"/>
      <c r="S591" s="963"/>
      <c r="T591" s="893"/>
    </row>
    <row r="592" spans="8:20" x14ac:dyDescent="0.25">
      <c r="H592" s="893"/>
      <c r="I592" s="893"/>
      <c r="J592" s="893"/>
      <c r="K592" s="893"/>
      <c r="L592" s="963"/>
      <c r="M592" s="963"/>
      <c r="N592" s="893"/>
      <c r="O592" s="963"/>
      <c r="P592" s="963"/>
      <c r="Q592" s="893"/>
      <c r="R592" s="963"/>
      <c r="S592" s="963"/>
      <c r="T592" s="893"/>
    </row>
    <row r="593" spans="8:20" x14ac:dyDescent="0.25">
      <c r="H593" s="893"/>
      <c r="I593" s="893"/>
      <c r="J593" s="893"/>
      <c r="K593" s="893"/>
      <c r="L593" s="963"/>
      <c r="M593" s="963"/>
      <c r="N593" s="893"/>
      <c r="O593" s="963"/>
      <c r="P593" s="963"/>
      <c r="Q593" s="893"/>
      <c r="R593" s="963"/>
      <c r="S593" s="963"/>
      <c r="T593" s="893"/>
    </row>
    <row r="594" spans="8:20" x14ac:dyDescent="0.25">
      <c r="H594" s="893"/>
      <c r="I594" s="893"/>
      <c r="J594" s="893"/>
      <c r="K594" s="893"/>
      <c r="L594" s="963"/>
      <c r="M594" s="963"/>
      <c r="N594" s="893"/>
      <c r="O594" s="963"/>
      <c r="P594" s="963"/>
      <c r="Q594" s="893"/>
      <c r="R594" s="963"/>
      <c r="S594" s="963"/>
      <c r="T594" s="893"/>
    </row>
    <row r="595" spans="8:20" x14ac:dyDescent="0.25">
      <c r="H595" s="893"/>
      <c r="I595" s="893"/>
      <c r="J595" s="893"/>
      <c r="K595" s="893"/>
      <c r="L595" s="963"/>
      <c r="M595" s="963"/>
      <c r="N595" s="893"/>
      <c r="O595" s="963"/>
      <c r="P595" s="963"/>
      <c r="Q595" s="893"/>
      <c r="R595" s="963"/>
      <c r="S595" s="963"/>
      <c r="T595" s="893"/>
    </row>
    <row r="596" spans="8:20" x14ac:dyDescent="0.25">
      <c r="H596" s="893"/>
      <c r="I596" s="893"/>
      <c r="J596" s="893"/>
      <c r="K596" s="893"/>
      <c r="L596" s="963"/>
      <c r="M596" s="963"/>
      <c r="N596" s="893"/>
      <c r="O596" s="963"/>
      <c r="P596" s="963"/>
      <c r="Q596" s="893"/>
      <c r="R596" s="963"/>
      <c r="S596" s="963"/>
      <c r="T596" s="893"/>
    </row>
    <row r="597" spans="8:20" x14ac:dyDescent="0.25">
      <c r="H597" s="893"/>
      <c r="I597" s="893"/>
      <c r="J597" s="893"/>
      <c r="K597" s="893"/>
      <c r="L597" s="963"/>
      <c r="M597" s="963"/>
      <c r="N597" s="893"/>
      <c r="O597" s="963"/>
      <c r="P597" s="963"/>
      <c r="Q597" s="893"/>
      <c r="R597" s="963"/>
      <c r="S597" s="963"/>
      <c r="T597" s="893"/>
    </row>
    <row r="598" spans="8:20" x14ac:dyDescent="0.25">
      <c r="H598" s="893"/>
      <c r="I598" s="893"/>
      <c r="J598" s="893"/>
      <c r="K598" s="893"/>
      <c r="L598" s="963"/>
      <c r="M598" s="963"/>
      <c r="N598" s="893"/>
      <c r="O598" s="963"/>
      <c r="P598" s="963"/>
      <c r="Q598" s="893"/>
      <c r="R598" s="963"/>
      <c r="S598" s="963"/>
      <c r="T598" s="893"/>
    </row>
    <row r="599" spans="8:20" x14ac:dyDescent="0.25">
      <c r="H599" s="893"/>
      <c r="I599" s="893"/>
      <c r="J599" s="893"/>
      <c r="K599" s="893"/>
      <c r="L599" s="963"/>
      <c r="M599" s="963"/>
      <c r="N599" s="893"/>
      <c r="O599" s="963"/>
      <c r="P599" s="963"/>
      <c r="Q599" s="893"/>
      <c r="R599" s="963"/>
      <c r="S599" s="963"/>
      <c r="T599" s="893"/>
    </row>
    <row r="600" spans="8:20" x14ac:dyDescent="0.25">
      <c r="H600" s="893"/>
      <c r="I600" s="893"/>
      <c r="J600" s="893"/>
      <c r="K600" s="893"/>
      <c r="L600" s="963"/>
      <c r="M600" s="963"/>
      <c r="N600" s="893"/>
      <c r="O600" s="963"/>
      <c r="P600" s="963"/>
      <c r="Q600" s="893"/>
      <c r="R600" s="963"/>
      <c r="S600" s="963"/>
      <c r="T600" s="893"/>
    </row>
    <row r="601" spans="8:20" x14ac:dyDescent="0.25">
      <c r="H601" s="893"/>
      <c r="I601" s="893"/>
      <c r="J601" s="893"/>
      <c r="K601" s="893"/>
      <c r="L601" s="963"/>
      <c r="M601" s="963"/>
      <c r="N601" s="893"/>
      <c r="O601" s="963"/>
      <c r="P601" s="963"/>
      <c r="Q601" s="893"/>
      <c r="R601" s="963"/>
      <c r="S601" s="963"/>
      <c r="T601" s="893"/>
    </row>
    <row r="602" spans="8:20" x14ac:dyDescent="0.25">
      <c r="H602" s="893"/>
      <c r="I602" s="893"/>
      <c r="J602" s="893"/>
      <c r="K602" s="893"/>
      <c r="L602" s="963"/>
      <c r="M602" s="963"/>
      <c r="N602" s="893"/>
      <c r="O602" s="963"/>
      <c r="P602" s="963"/>
      <c r="Q602" s="893"/>
      <c r="R602" s="963"/>
      <c r="S602" s="963"/>
      <c r="T602" s="893"/>
    </row>
    <row r="603" spans="8:20" x14ac:dyDescent="0.25">
      <c r="H603" s="893"/>
      <c r="I603" s="893"/>
      <c r="J603" s="893"/>
      <c r="K603" s="893"/>
      <c r="L603" s="963"/>
      <c r="M603" s="963"/>
      <c r="N603" s="893"/>
      <c r="O603" s="963"/>
      <c r="P603" s="963"/>
      <c r="Q603" s="893"/>
      <c r="R603" s="963"/>
      <c r="S603" s="963"/>
      <c r="T603" s="893"/>
    </row>
    <row r="604" spans="8:20" x14ac:dyDescent="0.25">
      <c r="H604" s="893"/>
      <c r="I604" s="893"/>
      <c r="J604" s="893"/>
      <c r="K604" s="893"/>
      <c r="L604" s="963"/>
      <c r="M604" s="963"/>
      <c r="N604" s="893"/>
      <c r="O604" s="963"/>
      <c r="P604" s="963"/>
      <c r="Q604" s="893"/>
      <c r="R604" s="963"/>
      <c r="S604" s="963"/>
      <c r="T604" s="893"/>
    </row>
    <row r="605" spans="8:20" x14ac:dyDescent="0.25">
      <c r="H605" s="893"/>
      <c r="I605" s="893"/>
      <c r="J605" s="893"/>
      <c r="K605" s="893"/>
      <c r="L605" s="963"/>
      <c r="M605" s="963"/>
      <c r="N605" s="893"/>
      <c r="O605" s="963"/>
      <c r="P605" s="963"/>
      <c r="Q605" s="893"/>
      <c r="R605" s="963"/>
      <c r="S605" s="963"/>
      <c r="T605" s="893"/>
    </row>
    <row r="606" spans="8:20" x14ac:dyDescent="0.25">
      <c r="H606" s="893"/>
      <c r="I606" s="893"/>
      <c r="J606" s="893"/>
      <c r="K606" s="893"/>
      <c r="L606" s="963"/>
      <c r="M606" s="963"/>
      <c r="N606" s="893"/>
      <c r="O606" s="963"/>
      <c r="P606" s="963"/>
      <c r="Q606" s="893"/>
      <c r="R606" s="963"/>
      <c r="S606" s="963"/>
      <c r="T606" s="893"/>
    </row>
    <row r="607" spans="8:20" x14ac:dyDescent="0.25">
      <c r="H607" s="893"/>
      <c r="I607" s="893"/>
      <c r="J607" s="893"/>
      <c r="K607" s="893"/>
      <c r="L607" s="963"/>
      <c r="M607" s="963"/>
      <c r="N607" s="893"/>
      <c r="O607" s="963"/>
      <c r="P607" s="963"/>
      <c r="Q607" s="893"/>
      <c r="R607" s="963"/>
      <c r="S607" s="963"/>
      <c r="T607" s="893"/>
    </row>
    <row r="608" spans="8:20" x14ac:dyDescent="0.25">
      <c r="H608" s="893"/>
      <c r="I608" s="893"/>
      <c r="J608" s="893"/>
      <c r="K608" s="893"/>
      <c r="L608" s="963"/>
      <c r="M608" s="963"/>
      <c r="N608" s="893"/>
      <c r="O608" s="963"/>
      <c r="P608" s="963"/>
      <c r="Q608" s="893"/>
      <c r="R608" s="963"/>
      <c r="S608" s="963"/>
      <c r="T608" s="893"/>
    </row>
    <row r="609" spans="8:20" x14ac:dyDescent="0.25">
      <c r="H609" s="893"/>
      <c r="I609" s="893"/>
      <c r="J609" s="893"/>
      <c r="K609" s="893"/>
      <c r="L609" s="963"/>
      <c r="M609" s="963"/>
      <c r="N609" s="893"/>
      <c r="O609" s="963"/>
      <c r="P609" s="963"/>
      <c r="Q609" s="893"/>
      <c r="R609" s="963"/>
      <c r="S609" s="963"/>
      <c r="T609" s="893"/>
    </row>
    <row r="610" spans="8:20" x14ac:dyDescent="0.25">
      <c r="H610" s="893"/>
      <c r="I610" s="893"/>
      <c r="J610" s="893"/>
      <c r="K610" s="893"/>
      <c r="L610" s="963"/>
      <c r="M610" s="963"/>
      <c r="N610" s="893"/>
      <c r="O610" s="963"/>
      <c r="P610" s="963"/>
      <c r="Q610" s="893"/>
      <c r="R610" s="963"/>
      <c r="S610" s="963"/>
      <c r="T610" s="893"/>
    </row>
    <row r="611" spans="8:20" x14ac:dyDescent="0.25">
      <c r="H611" s="893"/>
      <c r="I611" s="893"/>
      <c r="J611" s="893"/>
      <c r="K611" s="893"/>
      <c r="L611" s="963"/>
      <c r="M611" s="963"/>
      <c r="N611" s="893"/>
      <c r="O611" s="963"/>
      <c r="P611" s="963"/>
      <c r="Q611" s="893"/>
      <c r="R611" s="963"/>
      <c r="S611" s="963"/>
      <c r="T611" s="893"/>
    </row>
    <row r="612" spans="8:20" x14ac:dyDescent="0.25">
      <c r="H612" s="893"/>
      <c r="I612" s="893"/>
      <c r="J612" s="893"/>
      <c r="K612" s="893"/>
      <c r="L612" s="963"/>
      <c r="M612" s="963"/>
      <c r="N612" s="893"/>
      <c r="O612" s="963"/>
      <c r="P612" s="963"/>
      <c r="Q612" s="893"/>
      <c r="R612" s="963"/>
      <c r="S612" s="963"/>
      <c r="T612" s="893"/>
    </row>
    <row r="613" spans="8:20" x14ac:dyDescent="0.25">
      <c r="H613" s="893"/>
      <c r="I613" s="893"/>
      <c r="J613" s="893"/>
      <c r="K613" s="893"/>
      <c r="L613" s="963"/>
      <c r="M613" s="963"/>
      <c r="N613" s="893"/>
      <c r="O613" s="963"/>
      <c r="P613" s="963"/>
      <c r="Q613" s="893"/>
      <c r="R613" s="963"/>
      <c r="S613" s="963"/>
      <c r="T613" s="893"/>
    </row>
    <row r="614" spans="8:20" x14ac:dyDescent="0.25">
      <c r="H614" s="893"/>
      <c r="I614" s="893"/>
      <c r="J614" s="893"/>
      <c r="K614" s="893"/>
      <c r="L614" s="963"/>
      <c r="M614" s="963"/>
      <c r="N614" s="893"/>
      <c r="O614" s="963"/>
      <c r="P614" s="963"/>
      <c r="Q614" s="893"/>
      <c r="R614" s="963"/>
      <c r="S614" s="963"/>
      <c r="T614" s="893"/>
    </row>
    <row r="615" spans="8:20" x14ac:dyDescent="0.25">
      <c r="H615" s="893"/>
      <c r="I615" s="893"/>
      <c r="J615" s="893"/>
      <c r="K615" s="893"/>
      <c r="L615" s="963"/>
      <c r="M615" s="963"/>
      <c r="N615" s="893"/>
      <c r="O615" s="963"/>
      <c r="P615" s="963"/>
      <c r="Q615" s="893"/>
      <c r="R615" s="963"/>
      <c r="S615" s="963"/>
      <c r="T615" s="893"/>
    </row>
    <row r="616" spans="8:20" x14ac:dyDescent="0.25">
      <c r="H616" s="893"/>
      <c r="I616" s="893"/>
      <c r="J616" s="893"/>
      <c r="K616" s="893"/>
      <c r="L616" s="963"/>
      <c r="M616" s="963"/>
      <c r="N616" s="893"/>
      <c r="O616" s="963"/>
      <c r="P616" s="963"/>
      <c r="Q616" s="893"/>
      <c r="R616" s="963"/>
      <c r="S616" s="963"/>
      <c r="T616" s="893"/>
    </row>
    <row r="617" spans="8:20" x14ac:dyDescent="0.25">
      <c r="H617" s="893"/>
      <c r="I617" s="893"/>
      <c r="J617" s="893"/>
      <c r="K617" s="893"/>
      <c r="L617" s="963"/>
      <c r="M617" s="963"/>
      <c r="N617" s="893"/>
      <c r="O617" s="963"/>
      <c r="P617" s="963"/>
      <c r="Q617" s="893"/>
      <c r="R617" s="963"/>
      <c r="S617" s="963"/>
      <c r="T617" s="893"/>
    </row>
    <row r="618" spans="8:20" x14ac:dyDescent="0.25">
      <c r="H618" s="893"/>
      <c r="I618" s="893"/>
      <c r="J618" s="893"/>
      <c r="K618" s="893"/>
      <c r="L618" s="963"/>
      <c r="M618" s="963"/>
      <c r="N618" s="893"/>
      <c r="O618" s="963"/>
      <c r="P618" s="963"/>
      <c r="Q618" s="893"/>
      <c r="R618" s="963"/>
      <c r="S618" s="963"/>
      <c r="T618" s="893"/>
    </row>
    <row r="619" spans="8:20" x14ac:dyDescent="0.25">
      <c r="H619" s="893"/>
      <c r="I619" s="893"/>
      <c r="J619" s="893"/>
      <c r="K619" s="893"/>
      <c r="L619" s="963"/>
      <c r="M619" s="963"/>
      <c r="N619" s="893"/>
      <c r="O619" s="963"/>
      <c r="P619" s="963"/>
      <c r="Q619" s="893"/>
      <c r="R619" s="963"/>
      <c r="S619" s="963"/>
      <c r="T619" s="893"/>
    </row>
    <row r="620" spans="8:20" x14ac:dyDescent="0.25">
      <c r="H620" s="893"/>
      <c r="I620" s="893"/>
      <c r="J620" s="893"/>
      <c r="K620" s="893"/>
      <c r="L620" s="963"/>
      <c r="M620" s="963"/>
      <c r="N620" s="893"/>
      <c r="O620" s="963"/>
      <c r="P620" s="963"/>
      <c r="Q620" s="893"/>
      <c r="R620" s="963"/>
      <c r="S620" s="963"/>
      <c r="T620" s="893"/>
    </row>
    <row r="621" spans="8:20" x14ac:dyDescent="0.25">
      <c r="H621" s="893"/>
      <c r="I621" s="893"/>
      <c r="J621" s="893"/>
      <c r="K621" s="893"/>
      <c r="L621" s="963"/>
      <c r="M621" s="963"/>
      <c r="N621" s="893"/>
      <c r="O621" s="963"/>
      <c r="P621" s="963"/>
      <c r="Q621" s="893"/>
      <c r="R621" s="963"/>
      <c r="S621" s="963"/>
      <c r="T621" s="893"/>
    </row>
    <row r="622" spans="8:20" x14ac:dyDescent="0.25">
      <c r="H622" s="893"/>
      <c r="I622" s="893"/>
      <c r="J622" s="893"/>
      <c r="K622" s="893"/>
      <c r="L622" s="963"/>
      <c r="M622" s="963"/>
      <c r="N622" s="893"/>
      <c r="O622" s="963"/>
      <c r="P622" s="963"/>
      <c r="Q622" s="893"/>
      <c r="R622" s="963"/>
      <c r="S622" s="963"/>
      <c r="T622" s="893"/>
    </row>
    <row r="623" spans="8:20" x14ac:dyDescent="0.25">
      <c r="H623" s="893"/>
      <c r="I623" s="893"/>
      <c r="J623" s="893"/>
      <c r="K623" s="893"/>
      <c r="L623" s="963"/>
      <c r="M623" s="963"/>
      <c r="N623" s="893"/>
      <c r="O623" s="963"/>
      <c r="P623" s="963"/>
      <c r="Q623" s="893"/>
      <c r="R623" s="963"/>
      <c r="S623" s="963"/>
      <c r="T623" s="893"/>
    </row>
    <row r="624" spans="8:20" x14ac:dyDescent="0.25">
      <c r="H624" s="893"/>
      <c r="I624" s="893"/>
      <c r="J624" s="893"/>
      <c r="K624" s="893"/>
      <c r="L624" s="963"/>
      <c r="M624" s="963"/>
      <c r="N624" s="893"/>
      <c r="O624" s="963"/>
      <c r="P624" s="963"/>
      <c r="Q624" s="893"/>
      <c r="R624" s="963"/>
      <c r="S624" s="963"/>
      <c r="T624" s="893"/>
    </row>
    <row r="625" spans="8:20" x14ac:dyDescent="0.25">
      <c r="H625" s="893"/>
      <c r="I625" s="893"/>
      <c r="J625" s="893"/>
      <c r="K625" s="893"/>
      <c r="L625" s="963"/>
      <c r="M625" s="963"/>
      <c r="N625" s="893"/>
      <c r="O625" s="963"/>
      <c r="P625" s="963"/>
      <c r="Q625" s="893"/>
      <c r="R625" s="963"/>
      <c r="S625" s="963"/>
      <c r="T625" s="893"/>
    </row>
    <row r="626" spans="8:20" x14ac:dyDescent="0.25">
      <c r="H626" s="893"/>
      <c r="I626" s="893"/>
      <c r="J626" s="893"/>
      <c r="K626" s="893"/>
      <c r="L626" s="963"/>
      <c r="M626" s="963"/>
      <c r="N626" s="893"/>
      <c r="O626" s="963"/>
      <c r="P626" s="963"/>
      <c r="Q626" s="893"/>
      <c r="R626" s="963"/>
      <c r="S626" s="963"/>
      <c r="T626" s="893"/>
    </row>
    <row r="627" spans="8:20" x14ac:dyDescent="0.25">
      <c r="H627" s="893"/>
      <c r="I627" s="893"/>
      <c r="J627" s="893"/>
      <c r="K627" s="893"/>
      <c r="L627" s="963"/>
      <c r="M627" s="963"/>
      <c r="N627" s="893"/>
      <c r="O627" s="963"/>
      <c r="P627" s="963"/>
      <c r="Q627" s="893"/>
      <c r="R627" s="963"/>
      <c r="S627" s="963"/>
      <c r="T627" s="893"/>
    </row>
    <row r="628" spans="8:20" x14ac:dyDescent="0.25">
      <c r="H628" s="893"/>
      <c r="I628" s="893"/>
      <c r="J628" s="893"/>
      <c r="K628" s="893"/>
      <c r="L628" s="963"/>
      <c r="M628" s="963"/>
      <c r="N628" s="893"/>
      <c r="O628" s="963"/>
      <c r="P628" s="963"/>
      <c r="Q628" s="893"/>
      <c r="R628" s="963"/>
      <c r="S628" s="963"/>
      <c r="T628" s="893"/>
    </row>
    <row r="629" spans="8:20" x14ac:dyDescent="0.25">
      <c r="H629" s="893"/>
      <c r="I629" s="893"/>
      <c r="J629" s="893"/>
      <c r="K629" s="893"/>
      <c r="L629" s="963"/>
      <c r="M629" s="963"/>
      <c r="N629" s="893"/>
      <c r="O629" s="963"/>
      <c r="P629" s="963"/>
      <c r="Q629" s="893"/>
      <c r="R629" s="963"/>
      <c r="S629" s="963"/>
      <c r="T629" s="893"/>
    </row>
    <row r="630" spans="8:20" x14ac:dyDescent="0.25">
      <c r="H630" s="893"/>
      <c r="I630" s="893"/>
      <c r="J630" s="893"/>
      <c r="K630" s="893"/>
      <c r="L630" s="963"/>
      <c r="M630" s="963"/>
      <c r="N630" s="893"/>
      <c r="O630" s="963"/>
      <c r="P630" s="963"/>
      <c r="Q630" s="893"/>
      <c r="R630" s="963"/>
      <c r="S630" s="963"/>
      <c r="T630" s="893"/>
    </row>
    <row r="631" spans="8:20" x14ac:dyDescent="0.25">
      <c r="H631" s="893"/>
      <c r="I631" s="893"/>
      <c r="J631" s="893"/>
      <c r="K631" s="893"/>
      <c r="L631" s="963"/>
      <c r="M631" s="963"/>
      <c r="N631" s="893"/>
      <c r="O631" s="963"/>
      <c r="P631" s="963"/>
      <c r="Q631" s="893"/>
      <c r="R631" s="963"/>
      <c r="S631" s="963"/>
      <c r="T631" s="893"/>
    </row>
    <row r="632" spans="8:20" x14ac:dyDescent="0.25">
      <c r="H632" s="893"/>
      <c r="I632" s="893"/>
      <c r="J632" s="893"/>
      <c r="K632" s="893"/>
      <c r="L632" s="963"/>
      <c r="M632" s="963"/>
      <c r="N632" s="893"/>
      <c r="O632" s="963"/>
      <c r="P632" s="963"/>
      <c r="Q632" s="893"/>
      <c r="R632" s="963"/>
      <c r="S632" s="963"/>
      <c r="T632" s="893"/>
    </row>
    <row r="633" spans="8:20" x14ac:dyDescent="0.25">
      <c r="H633" s="893"/>
      <c r="I633" s="893"/>
      <c r="J633" s="893"/>
      <c r="K633" s="893"/>
      <c r="L633" s="963"/>
      <c r="M633" s="963"/>
      <c r="N633" s="893"/>
      <c r="O633" s="963"/>
      <c r="P633" s="963"/>
      <c r="Q633" s="893"/>
      <c r="R633" s="963"/>
      <c r="S633" s="963"/>
      <c r="T633" s="893"/>
    </row>
    <row r="634" spans="8:20" x14ac:dyDescent="0.25">
      <c r="H634" s="893"/>
      <c r="I634" s="893"/>
      <c r="J634" s="893"/>
      <c r="K634" s="893"/>
      <c r="L634" s="963"/>
      <c r="M634" s="963"/>
      <c r="N634" s="893"/>
      <c r="O634" s="963"/>
      <c r="P634" s="963"/>
      <c r="Q634" s="893"/>
      <c r="R634" s="963"/>
      <c r="S634" s="963"/>
      <c r="T634" s="893"/>
    </row>
    <row r="635" spans="8:20" x14ac:dyDescent="0.25">
      <c r="H635" s="893"/>
      <c r="I635" s="893"/>
      <c r="J635" s="893"/>
      <c r="K635" s="893"/>
      <c r="L635" s="963"/>
      <c r="M635" s="963"/>
      <c r="N635" s="893"/>
      <c r="O635" s="963"/>
      <c r="P635" s="963"/>
      <c r="Q635" s="893"/>
      <c r="R635" s="963"/>
      <c r="S635" s="963"/>
      <c r="T635" s="893"/>
    </row>
    <row r="636" spans="8:20" x14ac:dyDescent="0.25">
      <c r="H636" s="893"/>
      <c r="I636" s="893"/>
      <c r="J636" s="893"/>
      <c r="K636" s="893"/>
      <c r="L636" s="963"/>
      <c r="M636" s="963"/>
      <c r="N636" s="893"/>
      <c r="O636" s="963"/>
      <c r="P636" s="963"/>
      <c r="Q636" s="893"/>
      <c r="R636" s="963"/>
      <c r="S636" s="963"/>
      <c r="T636" s="893"/>
    </row>
    <row r="637" spans="8:20" x14ac:dyDescent="0.25">
      <c r="H637" s="893"/>
      <c r="I637" s="893"/>
      <c r="J637" s="893"/>
      <c r="K637" s="893"/>
      <c r="L637" s="963"/>
      <c r="M637" s="963"/>
      <c r="N637" s="893"/>
      <c r="O637" s="963"/>
      <c r="P637" s="963"/>
      <c r="Q637" s="893"/>
      <c r="R637" s="963"/>
      <c r="S637" s="963"/>
      <c r="T637" s="893"/>
    </row>
    <row r="638" spans="8:20" x14ac:dyDescent="0.25">
      <c r="H638" s="893"/>
      <c r="I638" s="893"/>
      <c r="J638" s="893"/>
      <c r="K638" s="893"/>
      <c r="L638" s="963"/>
      <c r="M638" s="963"/>
      <c r="N638" s="893"/>
      <c r="O638" s="963"/>
      <c r="P638" s="963"/>
      <c r="Q638" s="893"/>
      <c r="R638" s="963"/>
      <c r="S638" s="963"/>
      <c r="T638" s="893"/>
    </row>
    <row r="639" spans="8:20" x14ac:dyDescent="0.25">
      <c r="H639" s="893"/>
      <c r="I639" s="893"/>
      <c r="J639" s="893"/>
      <c r="K639" s="893"/>
      <c r="L639" s="963"/>
      <c r="M639" s="963"/>
      <c r="N639" s="893"/>
      <c r="O639" s="963"/>
      <c r="P639" s="963"/>
      <c r="Q639" s="893"/>
      <c r="R639" s="963"/>
      <c r="S639" s="963"/>
      <c r="T639" s="893"/>
    </row>
    <row r="640" spans="8:20" x14ac:dyDescent="0.25">
      <c r="H640" s="893"/>
      <c r="I640" s="893"/>
      <c r="J640" s="893"/>
      <c r="K640" s="893"/>
      <c r="L640" s="963"/>
      <c r="M640" s="963"/>
      <c r="N640" s="893"/>
      <c r="O640" s="963"/>
      <c r="P640" s="963"/>
      <c r="Q640" s="893"/>
      <c r="R640" s="963"/>
      <c r="S640" s="963"/>
      <c r="T640" s="893"/>
    </row>
    <row r="641" spans="8:20" x14ac:dyDescent="0.25">
      <c r="H641" s="893"/>
      <c r="I641" s="893"/>
      <c r="J641" s="893"/>
      <c r="K641" s="893"/>
      <c r="L641" s="963"/>
      <c r="M641" s="963"/>
      <c r="N641" s="893"/>
      <c r="O641" s="963"/>
      <c r="P641" s="963"/>
      <c r="Q641" s="893"/>
      <c r="R641" s="963"/>
      <c r="S641" s="963"/>
      <c r="T641" s="893"/>
    </row>
    <row r="642" spans="8:20" x14ac:dyDescent="0.25">
      <c r="H642" s="893"/>
      <c r="I642" s="893"/>
      <c r="J642" s="893"/>
      <c r="K642" s="893"/>
      <c r="L642" s="963"/>
      <c r="M642" s="963"/>
      <c r="N642" s="893"/>
      <c r="O642" s="963"/>
      <c r="P642" s="963"/>
      <c r="Q642" s="893"/>
      <c r="R642" s="963"/>
      <c r="S642" s="963"/>
      <c r="T642" s="893"/>
    </row>
    <row r="643" spans="8:20" x14ac:dyDescent="0.25">
      <c r="H643" s="893"/>
      <c r="I643" s="893"/>
      <c r="J643" s="893"/>
      <c r="K643" s="893"/>
      <c r="L643" s="963"/>
      <c r="M643" s="963"/>
      <c r="N643" s="893"/>
      <c r="O643" s="963"/>
      <c r="P643" s="963"/>
      <c r="Q643" s="893"/>
      <c r="R643" s="963"/>
      <c r="S643" s="963"/>
      <c r="T643" s="893"/>
    </row>
    <row r="644" spans="8:20" x14ac:dyDescent="0.25">
      <c r="H644" s="893"/>
      <c r="I644" s="893"/>
      <c r="J644" s="893"/>
      <c r="K644" s="893"/>
      <c r="L644" s="963"/>
      <c r="M644" s="963"/>
      <c r="N644" s="893"/>
      <c r="O644" s="963"/>
      <c r="P644" s="963"/>
      <c r="Q644" s="893"/>
      <c r="R644" s="963"/>
      <c r="S644" s="963"/>
      <c r="T644" s="893"/>
    </row>
    <row r="645" spans="8:20" x14ac:dyDescent="0.25">
      <c r="H645" s="893"/>
      <c r="I645" s="893"/>
      <c r="J645" s="893"/>
      <c r="K645" s="893"/>
      <c r="L645" s="963"/>
      <c r="M645" s="963"/>
      <c r="N645" s="893"/>
      <c r="O645" s="963"/>
      <c r="P645" s="963"/>
      <c r="Q645" s="893"/>
      <c r="R645" s="963"/>
      <c r="S645" s="963"/>
      <c r="T645" s="893"/>
    </row>
    <row r="646" spans="8:20" x14ac:dyDescent="0.25">
      <c r="H646" s="893"/>
      <c r="I646" s="893"/>
      <c r="J646" s="893"/>
      <c r="K646" s="893"/>
      <c r="L646" s="963"/>
      <c r="M646" s="963"/>
      <c r="N646" s="893"/>
      <c r="O646" s="963"/>
      <c r="P646" s="963"/>
      <c r="Q646" s="893"/>
      <c r="R646" s="963"/>
      <c r="S646" s="963"/>
      <c r="T646" s="893"/>
    </row>
    <row r="647" spans="8:20" x14ac:dyDescent="0.25">
      <c r="H647" s="893"/>
      <c r="I647" s="893"/>
      <c r="J647" s="893"/>
      <c r="K647" s="893"/>
      <c r="L647" s="963"/>
      <c r="M647" s="963"/>
      <c r="N647" s="893"/>
      <c r="O647" s="963"/>
      <c r="P647" s="963"/>
      <c r="Q647" s="893"/>
      <c r="R647" s="963"/>
      <c r="S647" s="963"/>
      <c r="T647" s="893"/>
    </row>
    <row r="648" spans="8:20" x14ac:dyDescent="0.25">
      <c r="H648" s="893"/>
      <c r="I648" s="893"/>
      <c r="J648" s="893"/>
      <c r="K648" s="893"/>
      <c r="L648" s="963"/>
      <c r="M648" s="963"/>
      <c r="N648" s="893"/>
      <c r="O648" s="963"/>
      <c r="P648" s="963"/>
      <c r="Q648" s="893"/>
      <c r="R648" s="963"/>
      <c r="S648" s="963"/>
      <c r="T648" s="893"/>
    </row>
    <row r="649" spans="8:20" x14ac:dyDescent="0.25">
      <c r="H649" s="893"/>
      <c r="I649" s="893"/>
      <c r="J649" s="893"/>
      <c r="K649" s="893"/>
      <c r="L649" s="963"/>
      <c r="M649" s="963"/>
      <c r="N649" s="893"/>
      <c r="O649" s="963"/>
      <c r="P649" s="963"/>
      <c r="Q649" s="893"/>
      <c r="R649" s="963"/>
      <c r="S649" s="963"/>
      <c r="T649" s="893"/>
    </row>
    <row r="650" spans="8:20" x14ac:dyDescent="0.25">
      <c r="H650" s="893"/>
      <c r="I650" s="893"/>
      <c r="J650" s="893"/>
      <c r="K650" s="893"/>
      <c r="L650" s="963"/>
      <c r="M650" s="963"/>
      <c r="N650" s="893"/>
      <c r="O650" s="963"/>
      <c r="P650" s="963"/>
      <c r="Q650" s="893"/>
      <c r="R650" s="963"/>
      <c r="S650" s="963"/>
      <c r="T650" s="893"/>
    </row>
    <row r="651" spans="8:20" x14ac:dyDescent="0.25">
      <c r="H651" s="893"/>
      <c r="I651" s="893"/>
      <c r="J651" s="893"/>
      <c r="K651" s="893"/>
      <c r="L651" s="963"/>
      <c r="M651" s="963"/>
      <c r="N651" s="893"/>
      <c r="O651" s="963"/>
      <c r="P651" s="963"/>
      <c r="Q651" s="893"/>
      <c r="R651" s="963"/>
      <c r="S651" s="963"/>
      <c r="T651" s="893"/>
    </row>
    <row r="652" spans="8:20" x14ac:dyDescent="0.25">
      <c r="H652" s="893"/>
      <c r="I652" s="893"/>
      <c r="J652" s="893"/>
      <c r="K652" s="893"/>
      <c r="L652" s="963"/>
      <c r="M652" s="963"/>
      <c r="N652" s="893"/>
      <c r="O652" s="963"/>
      <c r="P652" s="963"/>
      <c r="Q652" s="893"/>
      <c r="R652" s="963"/>
      <c r="S652" s="963"/>
      <c r="T652" s="893"/>
    </row>
    <row r="653" spans="8:20" x14ac:dyDescent="0.25">
      <c r="H653" s="893"/>
      <c r="I653" s="893"/>
      <c r="J653" s="893"/>
      <c r="K653" s="893"/>
      <c r="L653" s="963"/>
      <c r="M653" s="963"/>
      <c r="N653" s="893"/>
      <c r="O653" s="963"/>
      <c r="P653" s="963"/>
      <c r="Q653" s="893"/>
      <c r="R653" s="963"/>
      <c r="S653" s="963"/>
      <c r="T653" s="893"/>
    </row>
    <row r="654" spans="8:20" x14ac:dyDescent="0.25">
      <c r="H654" s="893"/>
      <c r="I654" s="893"/>
      <c r="J654" s="893"/>
      <c r="K654" s="893"/>
      <c r="L654" s="963"/>
      <c r="M654" s="963"/>
      <c r="N654" s="893"/>
      <c r="O654" s="963"/>
      <c r="P654" s="963"/>
      <c r="Q654" s="893"/>
      <c r="R654" s="963"/>
      <c r="S654" s="963"/>
      <c r="T654" s="893"/>
    </row>
    <row r="655" spans="8:20" x14ac:dyDescent="0.25">
      <c r="H655" s="893"/>
      <c r="I655" s="893"/>
      <c r="J655" s="893"/>
      <c r="K655" s="893"/>
      <c r="L655" s="963"/>
      <c r="M655" s="963"/>
      <c r="N655" s="893"/>
      <c r="O655" s="963"/>
      <c r="P655" s="963"/>
      <c r="Q655" s="893"/>
      <c r="R655" s="963"/>
      <c r="S655" s="963"/>
      <c r="T655" s="893"/>
    </row>
    <row r="656" spans="8:20" x14ac:dyDescent="0.25">
      <c r="H656" s="893"/>
      <c r="I656" s="893"/>
      <c r="J656" s="893"/>
      <c r="K656" s="893"/>
      <c r="L656" s="963"/>
      <c r="M656" s="963"/>
      <c r="N656" s="893"/>
      <c r="O656" s="963"/>
      <c r="P656" s="963"/>
      <c r="Q656" s="893"/>
      <c r="R656" s="963"/>
      <c r="S656" s="963"/>
      <c r="T656" s="893"/>
    </row>
    <row r="657" spans="8:20" x14ac:dyDescent="0.25">
      <c r="H657" s="893"/>
      <c r="I657" s="893"/>
      <c r="J657" s="893"/>
      <c r="K657" s="893"/>
      <c r="L657" s="963"/>
      <c r="M657" s="963"/>
      <c r="N657" s="893"/>
      <c r="O657" s="963"/>
      <c r="P657" s="963"/>
      <c r="Q657" s="893"/>
      <c r="R657" s="963"/>
      <c r="S657" s="963"/>
      <c r="T657" s="893"/>
    </row>
    <row r="658" spans="8:20" x14ac:dyDescent="0.25">
      <c r="H658" s="893"/>
      <c r="I658" s="893"/>
      <c r="J658" s="893"/>
      <c r="K658" s="893"/>
      <c r="L658" s="963"/>
      <c r="M658" s="963"/>
      <c r="N658" s="893"/>
      <c r="O658" s="963"/>
      <c r="P658" s="963"/>
      <c r="Q658" s="893"/>
      <c r="R658" s="963"/>
      <c r="S658" s="963"/>
      <c r="T658" s="893"/>
    </row>
    <row r="659" spans="8:20" x14ac:dyDescent="0.25">
      <c r="H659" s="893"/>
      <c r="I659" s="893"/>
      <c r="J659" s="893"/>
      <c r="K659" s="893"/>
      <c r="L659" s="963"/>
      <c r="M659" s="963"/>
      <c r="N659" s="893"/>
      <c r="O659" s="963"/>
      <c r="P659" s="963"/>
      <c r="Q659" s="893"/>
      <c r="R659" s="963"/>
      <c r="S659" s="963"/>
      <c r="T659" s="893"/>
    </row>
    <row r="660" spans="8:20" x14ac:dyDescent="0.25">
      <c r="H660" s="893"/>
      <c r="I660" s="893"/>
      <c r="J660" s="893"/>
      <c r="K660" s="893"/>
      <c r="L660" s="963"/>
      <c r="M660" s="963"/>
      <c r="N660" s="893"/>
      <c r="O660" s="963"/>
      <c r="P660" s="963"/>
      <c r="Q660" s="893"/>
      <c r="R660" s="963"/>
      <c r="S660" s="963"/>
      <c r="T660" s="893"/>
    </row>
    <row r="661" spans="8:20" x14ac:dyDescent="0.25">
      <c r="H661" s="893"/>
      <c r="I661" s="893"/>
      <c r="J661" s="893"/>
      <c r="K661" s="893"/>
      <c r="L661" s="963"/>
      <c r="M661" s="963"/>
      <c r="N661" s="893"/>
      <c r="O661" s="963"/>
      <c r="P661" s="963"/>
      <c r="Q661" s="893"/>
      <c r="R661" s="963"/>
      <c r="S661" s="963"/>
      <c r="T661" s="893"/>
    </row>
    <row r="662" spans="8:20" x14ac:dyDescent="0.25">
      <c r="H662" s="893"/>
      <c r="I662" s="893"/>
      <c r="J662" s="893"/>
      <c r="K662" s="893"/>
      <c r="L662" s="963"/>
      <c r="M662" s="963"/>
      <c r="N662" s="893"/>
      <c r="O662" s="963"/>
      <c r="P662" s="963"/>
      <c r="Q662" s="893"/>
      <c r="R662" s="963"/>
      <c r="S662" s="963"/>
      <c r="T662" s="893"/>
    </row>
    <row r="663" spans="8:20" x14ac:dyDescent="0.25">
      <c r="H663" s="893"/>
      <c r="I663" s="893"/>
      <c r="J663" s="893"/>
      <c r="K663" s="893"/>
      <c r="L663" s="963"/>
      <c r="M663" s="963"/>
      <c r="N663" s="893"/>
      <c r="O663" s="963"/>
      <c r="P663" s="963"/>
      <c r="Q663" s="893"/>
      <c r="R663" s="963"/>
      <c r="S663" s="963"/>
      <c r="T663" s="893"/>
    </row>
    <row r="664" spans="8:20" x14ac:dyDescent="0.25">
      <c r="H664" s="893"/>
      <c r="I664" s="893"/>
      <c r="J664" s="893"/>
      <c r="K664" s="893"/>
      <c r="L664" s="963"/>
      <c r="M664" s="963"/>
      <c r="N664" s="893"/>
      <c r="O664" s="963"/>
      <c r="P664" s="963"/>
      <c r="Q664" s="893"/>
      <c r="R664" s="963"/>
      <c r="S664" s="963"/>
      <c r="T664" s="893"/>
    </row>
    <row r="665" spans="8:20" x14ac:dyDescent="0.25">
      <c r="H665" s="893"/>
      <c r="I665" s="893"/>
      <c r="J665" s="893"/>
      <c r="K665" s="893"/>
      <c r="L665" s="963"/>
      <c r="M665" s="963"/>
      <c r="N665" s="893"/>
      <c r="O665" s="963"/>
      <c r="P665" s="963"/>
      <c r="Q665" s="893"/>
      <c r="R665" s="963"/>
      <c r="S665" s="963"/>
      <c r="T665" s="893"/>
    </row>
    <row r="666" spans="8:20" x14ac:dyDescent="0.25">
      <c r="H666" s="893"/>
      <c r="I666" s="893"/>
      <c r="J666" s="893"/>
      <c r="K666" s="893"/>
      <c r="L666" s="963"/>
      <c r="M666" s="963"/>
      <c r="N666" s="893"/>
      <c r="O666" s="963"/>
      <c r="P666" s="963"/>
      <c r="Q666" s="893"/>
      <c r="R666" s="963"/>
      <c r="S666" s="963"/>
      <c r="T666" s="893"/>
    </row>
    <row r="667" spans="8:20" x14ac:dyDescent="0.25">
      <c r="H667" s="893"/>
      <c r="I667" s="893"/>
      <c r="J667" s="893"/>
      <c r="K667" s="893"/>
      <c r="L667" s="963"/>
      <c r="M667" s="963"/>
      <c r="N667" s="893"/>
      <c r="O667" s="963"/>
      <c r="P667" s="963"/>
      <c r="Q667" s="893"/>
      <c r="R667" s="963"/>
      <c r="S667" s="963"/>
      <c r="T667" s="893"/>
    </row>
    <row r="668" spans="8:20" x14ac:dyDescent="0.25">
      <c r="H668" s="893"/>
      <c r="I668" s="893"/>
      <c r="J668" s="893"/>
      <c r="K668" s="893"/>
      <c r="L668" s="963"/>
      <c r="M668" s="963"/>
      <c r="N668" s="893"/>
      <c r="O668" s="963"/>
      <c r="P668" s="963"/>
      <c r="Q668" s="893"/>
      <c r="R668" s="963"/>
      <c r="S668" s="963"/>
      <c r="T668" s="893"/>
    </row>
    <row r="669" spans="8:20" x14ac:dyDescent="0.25">
      <c r="H669" s="893"/>
      <c r="I669" s="893"/>
      <c r="J669" s="893"/>
      <c r="K669" s="893"/>
      <c r="L669" s="963"/>
      <c r="M669" s="963"/>
      <c r="N669" s="893"/>
      <c r="O669" s="963"/>
      <c r="P669" s="963"/>
      <c r="Q669" s="893"/>
      <c r="R669" s="963"/>
      <c r="S669" s="963"/>
      <c r="T669" s="893"/>
    </row>
    <row r="670" spans="8:20" x14ac:dyDescent="0.25">
      <c r="H670" s="893"/>
      <c r="I670" s="893"/>
      <c r="J670" s="893"/>
      <c r="K670" s="893"/>
      <c r="L670" s="963"/>
      <c r="M670" s="963"/>
      <c r="N670" s="893"/>
      <c r="O670" s="963"/>
      <c r="P670" s="963"/>
      <c r="Q670" s="893"/>
      <c r="R670" s="963"/>
      <c r="S670" s="963"/>
      <c r="T670" s="893"/>
    </row>
    <row r="671" spans="8:20" x14ac:dyDescent="0.25">
      <c r="H671" s="893"/>
      <c r="I671" s="893"/>
      <c r="J671" s="893"/>
      <c r="K671" s="893"/>
      <c r="L671" s="963"/>
      <c r="M671" s="963"/>
      <c r="N671" s="893"/>
      <c r="O671" s="963"/>
      <c r="P671" s="963"/>
      <c r="Q671" s="893"/>
      <c r="R671" s="963"/>
      <c r="S671" s="963"/>
      <c r="T671" s="893"/>
    </row>
    <row r="672" spans="8:20" x14ac:dyDescent="0.25">
      <c r="H672" s="893"/>
      <c r="I672" s="893"/>
      <c r="J672" s="893"/>
      <c r="K672" s="893"/>
      <c r="L672" s="963"/>
      <c r="M672" s="963"/>
      <c r="N672" s="893"/>
      <c r="O672" s="963"/>
      <c r="P672" s="963"/>
      <c r="Q672" s="893"/>
      <c r="R672" s="963"/>
      <c r="S672" s="963"/>
      <c r="T672" s="893"/>
    </row>
    <row r="673" spans="8:20" x14ac:dyDescent="0.25">
      <c r="H673" s="893"/>
      <c r="I673" s="893"/>
      <c r="J673" s="893"/>
      <c r="K673" s="893"/>
      <c r="L673" s="963"/>
      <c r="M673" s="963"/>
      <c r="N673" s="893"/>
      <c r="O673" s="963"/>
      <c r="P673" s="963"/>
      <c r="Q673" s="893"/>
      <c r="R673" s="963"/>
      <c r="S673" s="963"/>
      <c r="T673" s="893"/>
    </row>
    <row r="674" spans="8:20" x14ac:dyDescent="0.25">
      <c r="H674" s="893"/>
      <c r="I674" s="893"/>
      <c r="J674" s="893"/>
      <c r="K674" s="893"/>
      <c r="L674" s="963"/>
      <c r="M674" s="963"/>
      <c r="N674" s="893"/>
      <c r="O674" s="963"/>
      <c r="P674" s="963"/>
      <c r="Q674" s="893"/>
      <c r="R674" s="963"/>
      <c r="S674" s="963"/>
      <c r="T674" s="893"/>
    </row>
    <row r="675" spans="8:20" x14ac:dyDescent="0.25">
      <c r="H675" s="893"/>
      <c r="I675" s="893"/>
      <c r="J675" s="893"/>
      <c r="K675" s="893"/>
      <c r="L675" s="963"/>
      <c r="M675" s="963"/>
      <c r="N675" s="893"/>
      <c r="O675" s="963"/>
      <c r="P675" s="963"/>
      <c r="Q675" s="893"/>
      <c r="R675" s="963"/>
      <c r="S675" s="963"/>
      <c r="T675" s="893"/>
    </row>
    <row r="676" spans="8:20" x14ac:dyDescent="0.25">
      <c r="H676" s="893"/>
      <c r="I676" s="893"/>
      <c r="J676" s="893"/>
      <c r="K676" s="893"/>
      <c r="L676" s="963"/>
      <c r="M676" s="963"/>
      <c r="N676" s="893"/>
      <c r="O676" s="963"/>
      <c r="P676" s="963"/>
      <c r="Q676" s="893"/>
      <c r="R676" s="963"/>
      <c r="S676" s="963"/>
      <c r="T676" s="893"/>
    </row>
    <row r="677" spans="8:20" x14ac:dyDescent="0.25">
      <c r="H677" s="893"/>
      <c r="I677" s="893"/>
      <c r="J677" s="893"/>
      <c r="K677" s="893"/>
      <c r="L677" s="963"/>
      <c r="M677" s="963"/>
      <c r="N677" s="893"/>
      <c r="O677" s="963"/>
      <c r="P677" s="963"/>
      <c r="Q677" s="893"/>
      <c r="R677" s="963"/>
      <c r="S677" s="963"/>
      <c r="T677" s="893"/>
    </row>
    <row r="678" spans="8:20" x14ac:dyDescent="0.25">
      <c r="H678" s="893"/>
      <c r="I678" s="893"/>
      <c r="J678" s="893"/>
      <c r="K678" s="893"/>
      <c r="L678" s="963"/>
      <c r="M678" s="963"/>
      <c r="N678" s="893"/>
      <c r="O678" s="963"/>
      <c r="P678" s="963"/>
      <c r="Q678" s="893"/>
      <c r="R678" s="963"/>
      <c r="S678" s="963"/>
      <c r="T678" s="893"/>
    </row>
    <row r="679" spans="8:20" x14ac:dyDescent="0.25">
      <c r="H679" s="893"/>
      <c r="I679" s="893"/>
      <c r="J679" s="893"/>
      <c r="K679" s="893"/>
      <c r="L679" s="963"/>
      <c r="M679" s="963"/>
      <c r="N679" s="893"/>
      <c r="O679" s="963"/>
      <c r="P679" s="963"/>
      <c r="Q679" s="893"/>
      <c r="R679" s="963"/>
      <c r="S679" s="963"/>
      <c r="T679" s="893"/>
    </row>
    <row r="680" spans="8:20" x14ac:dyDescent="0.25">
      <c r="H680" s="893"/>
      <c r="I680" s="893"/>
      <c r="J680" s="893"/>
      <c r="K680" s="893"/>
      <c r="L680" s="963"/>
      <c r="M680" s="963"/>
      <c r="N680" s="893"/>
      <c r="O680" s="963"/>
      <c r="P680" s="963"/>
      <c r="Q680" s="893"/>
      <c r="R680" s="963"/>
      <c r="S680" s="963"/>
      <c r="T680" s="893"/>
    </row>
    <row r="681" spans="8:20" x14ac:dyDescent="0.25">
      <c r="H681" s="893"/>
      <c r="I681" s="893"/>
      <c r="J681" s="893"/>
      <c r="K681" s="893"/>
      <c r="L681" s="963"/>
      <c r="M681" s="963"/>
      <c r="N681" s="893"/>
      <c r="O681" s="963"/>
      <c r="P681" s="963"/>
      <c r="Q681" s="893"/>
      <c r="R681" s="963"/>
      <c r="S681" s="963"/>
      <c r="T681" s="893"/>
    </row>
    <row r="682" spans="8:20" x14ac:dyDescent="0.25">
      <c r="H682" s="893"/>
      <c r="I682" s="893"/>
      <c r="J682" s="893"/>
      <c r="K682" s="893"/>
      <c r="L682" s="963"/>
      <c r="M682" s="963"/>
      <c r="N682" s="893"/>
      <c r="O682" s="963"/>
      <c r="P682" s="963"/>
      <c r="Q682" s="893"/>
      <c r="R682" s="963"/>
      <c r="S682" s="963"/>
      <c r="T682" s="893"/>
    </row>
    <row r="683" spans="8:20" x14ac:dyDescent="0.25">
      <c r="H683" s="893"/>
      <c r="I683" s="893"/>
      <c r="J683" s="893"/>
      <c r="K683" s="893"/>
      <c r="L683" s="963"/>
      <c r="M683" s="963"/>
      <c r="N683" s="893"/>
      <c r="O683" s="963"/>
      <c r="P683" s="963"/>
      <c r="Q683" s="893"/>
      <c r="R683" s="963"/>
      <c r="S683" s="963"/>
      <c r="T683" s="893"/>
    </row>
    <row r="684" spans="8:20" x14ac:dyDescent="0.25">
      <c r="H684" s="893"/>
      <c r="I684" s="893"/>
      <c r="J684" s="893"/>
      <c r="K684" s="893"/>
      <c r="L684" s="963"/>
      <c r="M684" s="963"/>
      <c r="N684" s="893"/>
      <c r="O684" s="963"/>
      <c r="P684" s="963"/>
      <c r="Q684" s="893"/>
      <c r="R684" s="963"/>
      <c r="S684" s="963"/>
      <c r="T684" s="893"/>
    </row>
    <row r="685" spans="8:20" x14ac:dyDescent="0.25">
      <c r="H685" s="893"/>
      <c r="I685" s="893"/>
      <c r="J685" s="893"/>
      <c r="K685" s="893"/>
      <c r="L685" s="963"/>
      <c r="M685" s="963"/>
      <c r="N685" s="893"/>
      <c r="O685" s="963"/>
      <c r="P685" s="963"/>
      <c r="Q685" s="893"/>
      <c r="R685" s="963"/>
      <c r="S685" s="963"/>
      <c r="T685" s="893"/>
    </row>
    <row r="686" spans="8:20" x14ac:dyDescent="0.25">
      <c r="H686" s="893"/>
      <c r="I686" s="893"/>
      <c r="J686" s="893"/>
      <c r="K686" s="893"/>
      <c r="L686" s="963"/>
      <c r="M686" s="963"/>
      <c r="N686" s="893"/>
      <c r="O686" s="963"/>
      <c r="P686" s="963"/>
      <c r="Q686" s="893"/>
      <c r="R686" s="963"/>
      <c r="S686" s="963"/>
      <c r="T686" s="893"/>
    </row>
    <row r="687" spans="8:20" x14ac:dyDescent="0.25">
      <c r="H687" s="893"/>
      <c r="I687" s="893"/>
      <c r="J687" s="893"/>
      <c r="K687" s="893"/>
      <c r="L687" s="963"/>
      <c r="M687" s="963"/>
      <c r="N687" s="893"/>
      <c r="O687" s="963"/>
      <c r="P687" s="963"/>
      <c r="Q687" s="893"/>
      <c r="R687" s="963"/>
      <c r="S687" s="963"/>
      <c r="T687" s="893"/>
    </row>
    <row r="688" spans="8:20" x14ac:dyDescent="0.25">
      <c r="H688" s="893"/>
      <c r="I688" s="893"/>
      <c r="J688" s="893"/>
      <c r="K688" s="893"/>
      <c r="L688" s="963"/>
      <c r="M688" s="963"/>
      <c r="N688" s="893"/>
      <c r="O688" s="963"/>
      <c r="P688" s="963"/>
      <c r="Q688" s="893"/>
      <c r="R688" s="963"/>
      <c r="S688" s="963"/>
      <c r="T688" s="893"/>
    </row>
    <row r="689" spans="8:20" x14ac:dyDescent="0.25">
      <c r="H689" s="893"/>
      <c r="I689" s="893"/>
      <c r="J689" s="893"/>
      <c r="K689" s="893"/>
      <c r="L689" s="963"/>
      <c r="M689" s="963"/>
      <c r="N689" s="893"/>
      <c r="O689" s="963"/>
      <c r="P689" s="963"/>
      <c r="Q689" s="893"/>
      <c r="R689" s="963"/>
      <c r="S689" s="963"/>
      <c r="T689" s="893"/>
    </row>
    <row r="690" spans="8:20" x14ac:dyDescent="0.25">
      <c r="H690" s="893"/>
      <c r="I690" s="893"/>
      <c r="J690" s="893"/>
      <c r="K690" s="893"/>
      <c r="L690" s="963"/>
      <c r="M690" s="963"/>
      <c r="N690" s="893"/>
      <c r="O690" s="963"/>
      <c r="P690" s="963"/>
      <c r="Q690" s="893"/>
      <c r="R690" s="963"/>
      <c r="S690" s="963"/>
      <c r="T690" s="893"/>
    </row>
    <row r="691" spans="8:20" x14ac:dyDescent="0.25">
      <c r="H691" s="893"/>
      <c r="I691" s="893"/>
      <c r="J691" s="893"/>
      <c r="K691" s="893"/>
      <c r="L691" s="963"/>
      <c r="M691" s="963"/>
      <c r="N691" s="893"/>
      <c r="O691" s="963"/>
      <c r="P691" s="963"/>
      <c r="Q691" s="893"/>
      <c r="R691" s="963"/>
      <c r="S691" s="963"/>
      <c r="T691" s="893"/>
    </row>
    <row r="692" spans="8:20" x14ac:dyDescent="0.25">
      <c r="H692" s="893"/>
      <c r="I692" s="893"/>
      <c r="J692" s="893"/>
      <c r="K692" s="893"/>
      <c r="L692" s="963"/>
      <c r="M692" s="963"/>
      <c r="N692" s="893"/>
      <c r="O692" s="963"/>
      <c r="P692" s="963"/>
      <c r="Q692" s="893"/>
      <c r="R692" s="963"/>
      <c r="S692" s="963"/>
      <c r="T692" s="893"/>
    </row>
    <row r="693" spans="8:20" x14ac:dyDescent="0.25">
      <c r="H693" s="893"/>
      <c r="I693" s="893"/>
      <c r="J693" s="893"/>
      <c r="K693" s="893"/>
      <c r="L693" s="963"/>
      <c r="M693" s="963"/>
      <c r="N693" s="893"/>
      <c r="O693" s="963"/>
      <c r="P693" s="963"/>
      <c r="Q693" s="893"/>
      <c r="R693" s="963"/>
      <c r="S693" s="963"/>
      <c r="T693" s="893"/>
    </row>
    <row r="694" spans="8:20" x14ac:dyDescent="0.25">
      <c r="H694" s="893"/>
      <c r="I694" s="893"/>
      <c r="J694" s="893"/>
      <c r="K694" s="893"/>
      <c r="L694" s="963"/>
      <c r="M694" s="963"/>
      <c r="N694" s="893"/>
      <c r="O694" s="963"/>
      <c r="P694" s="963"/>
      <c r="Q694" s="893"/>
      <c r="R694" s="963"/>
      <c r="S694" s="963"/>
      <c r="T694" s="893"/>
    </row>
    <row r="695" spans="8:20" x14ac:dyDescent="0.25">
      <c r="H695" s="893"/>
      <c r="I695" s="893"/>
      <c r="J695" s="893"/>
      <c r="K695" s="893"/>
      <c r="L695" s="963"/>
      <c r="M695" s="963"/>
      <c r="N695" s="893"/>
      <c r="O695" s="963"/>
      <c r="P695" s="963"/>
      <c r="Q695" s="893"/>
      <c r="R695" s="963"/>
      <c r="S695" s="963"/>
      <c r="T695" s="893"/>
    </row>
    <row r="696" spans="8:20" x14ac:dyDescent="0.25">
      <c r="H696" s="893"/>
      <c r="I696" s="893"/>
      <c r="J696" s="893"/>
      <c r="K696" s="893"/>
      <c r="L696" s="963"/>
      <c r="M696" s="963"/>
      <c r="N696" s="893"/>
      <c r="O696" s="963"/>
      <c r="P696" s="963"/>
      <c r="Q696" s="893"/>
      <c r="R696" s="963"/>
      <c r="S696" s="963"/>
      <c r="T696" s="893"/>
    </row>
    <row r="697" spans="8:20" x14ac:dyDescent="0.25">
      <c r="H697" s="893"/>
      <c r="I697" s="893"/>
      <c r="J697" s="893"/>
      <c r="K697" s="893"/>
      <c r="L697" s="963"/>
      <c r="M697" s="963"/>
      <c r="N697" s="893"/>
      <c r="O697" s="963"/>
      <c r="P697" s="963"/>
      <c r="Q697" s="893"/>
      <c r="R697" s="963"/>
      <c r="S697" s="963"/>
      <c r="T697" s="893"/>
    </row>
    <row r="698" spans="8:20" x14ac:dyDescent="0.25">
      <c r="H698" s="893"/>
      <c r="I698" s="893"/>
      <c r="J698" s="893"/>
      <c r="K698" s="893"/>
      <c r="L698" s="963"/>
      <c r="M698" s="963"/>
      <c r="N698" s="893"/>
      <c r="O698" s="963"/>
      <c r="P698" s="963"/>
      <c r="Q698" s="893"/>
      <c r="R698" s="963"/>
      <c r="S698" s="963"/>
      <c r="T698" s="893"/>
    </row>
    <row r="699" spans="8:20" x14ac:dyDescent="0.25">
      <c r="H699" s="893"/>
      <c r="I699" s="893"/>
      <c r="J699" s="893"/>
      <c r="K699" s="893"/>
      <c r="L699" s="963"/>
      <c r="M699" s="963"/>
      <c r="N699" s="893"/>
      <c r="O699" s="963"/>
      <c r="P699" s="963"/>
      <c r="Q699" s="893"/>
      <c r="R699" s="963"/>
      <c r="S699" s="963"/>
      <c r="T699" s="893"/>
    </row>
    <row r="700" spans="8:20" x14ac:dyDescent="0.25">
      <c r="H700" s="893"/>
      <c r="I700" s="893"/>
      <c r="J700" s="893"/>
      <c r="K700" s="893"/>
      <c r="L700" s="963"/>
      <c r="M700" s="963"/>
      <c r="N700" s="893"/>
      <c r="O700" s="963"/>
      <c r="P700" s="963"/>
      <c r="Q700" s="893"/>
      <c r="R700" s="963"/>
      <c r="S700" s="963"/>
      <c r="T700" s="893"/>
    </row>
    <row r="701" spans="8:20" x14ac:dyDescent="0.25">
      <c r="H701" s="893"/>
      <c r="I701" s="893"/>
      <c r="J701" s="893"/>
      <c r="K701" s="893"/>
      <c r="L701" s="963"/>
      <c r="M701" s="963"/>
      <c r="N701" s="893"/>
      <c r="O701" s="963"/>
      <c r="P701" s="963"/>
      <c r="Q701" s="893"/>
      <c r="R701" s="963"/>
      <c r="S701" s="963"/>
      <c r="T701" s="893"/>
    </row>
    <row r="702" spans="8:20" x14ac:dyDescent="0.25">
      <c r="H702" s="893"/>
      <c r="I702" s="893"/>
      <c r="J702" s="893"/>
      <c r="K702" s="893"/>
      <c r="L702" s="963"/>
      <c r="M702" s="963"/>
      <c r="N702" s="893"/>
      <c r="O702" s="963"/>
      <c r="P702" s="963"/>
      <c r="Q702" s="893"/>
      <c r="R702" s="963"/>
      <c r="S702" s="963"/>
      <c r="T702" s="893"/>
    </row>
    <row r="703" spans="8:20" x14ac:dyDescent="0.25">
      <c r="H703" s="893"/>
      <c r="I703" s="893"/>
      <c r="J703" s="893"/>
      <c r="K703" s="893"/>
      <c r="L703" s="963"/>
      <c r="M703" s="963"/>
      <c r="N703" s="893"/>
      <c r="O703" s="963"/>
      <c r="P703" s="963"/>
      <c r="Q703" s="893"/>
      <c r="R703" s="963"/>
      <c r="S703" s="963"/>
      <c r="T703" s="893"/>
    </row>
    <row r="704" spans="8:20" x14ac:dyDescent="0.25">
      <c r="H704" s="893"/>
      <c r="I704" s="893"/>
      <c r="J704" s="893"/>
      <c r="K704" s="893"/>
      <c r="L704" s="963"/>
      <c r="M704" s="963"/>
      <c r="N704" s="893"/>
      <c r="O704" s="963"/>
      <c r="P704" s="963"/>
      <c r="Q704" s="893"/>
      <c r="R704" s="963"/>
      <c r="S704" s="963"/>
      <c r="T704" s="893"/>
    </row>
    <row r="705" spans="8:20" x14ac:dyDescent="0.25">
      <c r="H705" s="893"/>
      <c r="I705" s="893"/>
      <c r="J705" s="893"/>
      <c r="K705" s="893"/>
      <c r="L705" s="963"/>
      <c r="M705" s="963"/>
      <c r="N705" s="893"/>
      <c r="O705" s="963"/>
      <c r="P705" s="963"/>
      <c r="Q705" s="893"/>
      <c r="R705" s="963"/>
      <c r="S705" s="963"/>
      <c r="T705" s="893"/>
    </row>
    <row r="706" spans="8:20" x14ac:dyDescent="0.25">
      <c r="H706" s="893"/>
      <c r="I706" s="893"/>
      <c r="J706" s="893"/>
      <c r="K706" s="893"/>
      <c r="L706" s="963"/>
      <c r="M706" s="963"/>
      <c r="N706" s="893"/>
      <c r="O706" s="963"/>
      <c r="P706" s="963"/>
      <c r="Q706" s="893"/>
      <c r="R706" s="963"/>
      <c r="S706" s="963"/>
      <c r="T706" s="893"/>
    </row>
    <row r="707" spans="8:20" x14ac:dyDescent="0.25">
      <c r="H707" s="893"/>
      <c r="I707" s="893"/>
      <c r="J707" s="893"/>
      <c r="K707" s="893"/>
      <c r="L707" s="963"/>
      <c r="M707" s="963"/>
      <c r="N707" s="893"/>
      <c r="O707" s="963"/>
      <c r="P707" s="963"/>
      <c r="Q707" s="893"/>
      <c r="R707" s="963"/>
      <c r="S707" s="963"/>
      <c r="T707" s="893"/>
    </row>
    <row r="708" spans="8:20" x14ac:dyDescent="0.25">
      <c r="H708" s="893"/>
      <c r="I708" s="893"/>
      <c r="J708" s="893"/>
      <c r="K708" s="893"/>
      <c r="L708" s="963"/>
      <c r="M708" s="963"/>
      <c r="N708" s="893"/>
      <c r="O708" s="963"/>
      <c r="P708" s="963"/>
      <c r="Q708" s="893"/>
      <c r="R708" s="963"/>
      <c r="S708" s="963"/>
      <c r="T708" s="893"/>
    </row>
    <row r="709" spans="8:20" x14ac:dyDescent="0.25">
      <c r="H709" s="893"/>
      <c r="I709" s="893"/>
      <c r="J709" s="893"/>
      <c r="K709" s="893"/>
      <c r="L709" s="963"/>
      <c r="M709" s="963"/>
      <c r="N709" s="893"/>
      <c r="O709" s="963"/>
      <c r="P709" s="963"/>
      <c r="Q709" s="893"/>
      <c r="R709" s="963"/>
      <c r="S709" s="963"/>
      <c r="T709" s="893"/>
    </row>
    <row r="710" spans="8:20" x14ac:dyDescent="0.25">
      <c r="H710" s="893"/>
      <c r="I710" s="893"/>
      <c r="J710" s="893"/>
      <c r="K710" s="893"/>
      <c r="L710" s="963"/>
      <c r="M710" s="963"/>
      <c r="N710" s="893"/>
      <c r="O710" s="963"/>
      <c r="P710" s="963"/>
      <c r="Q710" s="893"/>
      <c r="R710" s="963"/>
      <c r="S710" s="963"/>
      <c r="T710" s="893"/>
    </row>
    <row r="711" spans="8:20" x14ac:dyDescent="0.25">
      <c r="H711" s="893"/>
      <c r="I711" s="893"/>
      <c r="J711" s="893"/>
      <c r="K711" s="893"/>
      <c r="L711" s="963"/>
      <c r="M711" s="963"/>
      <c r="N711" s="893"/>
      <c r="O711" s="963"/>
      <c r="P711" s="963"/>
      <c r="Q711" s="893"/>
      <c r="R711" s="963"/>
      <c r="S711" s="963"/>
      <c r="T711" s="893"/>
    </row>
    <row r="712" spans="8:20" x14ac:dyDescent="0.25">
      <c r="H712" s="893"/>
      <c r="I712" s="893"/>
      <c r="J712" s="893"/>
      <c r="K712" s="893"/>
      <c r="L712" s="963"/>
      <c r="M712" s="963"/>
      <c r="N712" s="893"/>
      <c r="O712" s="963"/>
      <c r="P712" s="963"/>
      <c r="Q712" s="893"/>
      <c r="R712" s="963"/>
      <c r="S712" s="963"/>
      <c r="T712" s="893"/>
    </row>
    <row r="713" spans="8:20" x14ac:dyDescent="0.25">
      <c r="H713" s="893"/>
      <c r="I713" s="893"/>
      <c r="J713" s="893"/>
      <c r="K713" s="893"/>
      <c r="L713" s="963"/>
      <c r="M713" s="963"/>
      <c r="N713" s="893"/>
      <c r="O713" s="963"/>
      <c r="P713" s="963"/>
      <c r="Q713" s="893"/>
      <c r="R713" s="963"/>
      <c r="S713" s="963"/>
      <c r="T713" s="893"/>
    </row>
    <row r="714" spans="8:20" x14ac:dyDescent="0.25">
      <c r="H714" s="893"/>
      <c r="I714" s="893"/>
      <c r="J714" s="893"/>
      <c r="K714" s="893"/>
      <c r="L714" s="963"/>
      <c r="M714" s="963"/>
      <c r="N714" s="893"/>
      <c r="O714" s="963"/>
      <c r="P714" s="963"/>
      <c r="Q714" s="893"/>
      <c r="R714" s="963"/>
      <c r="S714" s="963"/>
      <c r="T714" s="893"/>
    </row>
    <row r="715" spans="8:20" x14ac:dyDescent="0.25">
      <c r="H715" s="893"/>
      <c r="I715" s="893"/>
      <c r="J715" s="893"/>
      <c r="K715" s="893"/>
      <c r="L715" s="963"/>
      <c r="M715" s="963"/>
      <c r="N715" s="893"/>
      <c r="O715" s="963"/>
      <c r="P715" s="963"/>
      <c r="Q715" s="893"/>
      <c r="R715" s="963"/>
      <c r="S715" s="963"/>
      <c r="T715" s="893"/>
    </row>
    <row r="716" spans="8:20" x14ac:dyDescent="0.25">
      <c r="H716" s="893"/>
      <c r="I716" s="893"/>
      <c r="J716" s="893"/>
      <c r="K716" s="893"/>
      <c r="L716" s="963"/>
      <c r="M716" s="963"/>
      <c r="N716" s="893"/>
      <c r="O716" s="963"/>
      <c r="P716" s="963"/>
      <c r="Q716" s="893"/>
      <c r="R716" s="963"/>
      <c r="S716" s="963"/>
      <c r="T716" s="893"/>
    </row>
    <row r="717" spans="8:20" x14ac:dyDescent="0.25">
      <c r="H717" s="893"/>
      <c r="I717" s="893"/>
      <c r="J717" s="893"/>
      <c r="K717" s="893"/>
      <c r="L717" s="963"/>
      <c r="M717" s="963"/>
      <c r="N717" s="893"/>
      <c r="O717" s="963"/>
      <c r="P717" s="963"/>
      <c r="Q717" s="893"/>
      <c r="R717" s="963"/>
      <c r="S717" s="963"/>
      <c r="T717" s="893"/>
    </row>
    <row r="718" spans="8:20" x14ac:dyDescent="0.25">
      <c r="H718" s="893"/>
      <c r="I718" s="893"/>
      <c r="J718" s="893"/>
      <c r="K718" s="893"/>
      <c r="L718" s="963"/>
      <c r="M718" s="963"/>
      <c r="N718" s="893"/>
      <c r="O718" s="963"/>
      <c r="P718" s="963"/>
      <c r="Q718" s="893"/>
      <c r="R718" s="963"/>
      <c r="S718" s="963"/>
      <c r="T718" s="893"/>
    </row>
    <row r="719" spans="8:20" x14ac:dyDescent="0.25">
      <c r="H719" s="893"/>
      <c r="I719" s="893"/>
      <c r="J719" s="893"/>
      <c r="K719" s="893"/>
      <c r="L719" s="963"/>
      <c r="M719" s="963"/>
      <c r="N719" s="893"/>
      <c r="O719" s="963"/>
      <c r="P719" s="963"/>
      <c r="Q719" s="893"/>
      <c r="R719" s="963"/>
      <c r="S719" s="963"/>
      <c r="T719" s="893"/>
    </row>
    <row r="720" spans="8:20" x14ac:dyDescent="0.25">
      <c r="H720" s="893"/>
      <c r="I720" s="893"/>
      <c r="J720" s="893"/>
      <c r="K720" s="893"/>
      <c r="L720" s="963"/>
      <c r="M720" s="963"/>
      <c r="N720" s="893"/>
      <c r="O720" s="963"/>
      <c r="P720" s="963"/>
      <c r="Q720" s="893"/>
      <c r="R720" s="963"/>
      <c r="S720" s="963"/>
      <c r="T720" s="893"/>
    </row>
    <row r="721" spans="8:20" x14ac:dyDescent="0.25">
      <c r="H721" s="893"/>
      <c r="I721" s="893"/>
      <c r="J721" s="893"/>
      <c r="K721" s="893"/>
      <c r="L721" s="963"/>
      <c r="M721" s="963"/>
      <c r="N721" s="893"/>
      <c r="O721" s="963"/>
      <c r="P721" s="963"/>
      <c r="Q721" s="893"/>
      <c r="R721" s="963"/>
      <c r="S721" s="963"/>
      <c r="T721" s="893"/>
    </row>
    <row r="722" spans="8:20" x14ac:dyDescent="0.25">
      <c r="H722" s="893"/>
      <c r="I722" s="893"/>
      <c r="J722" s="893"/>
      <c r="K722" s="893"/>
      <c r="L722" s="963"/>
      <c r="M722" s="963"/>
      <c r="N722" s="893"/>
      <c r="O722" s="963"/>
      <c r="P722" s="963"/>
      <c r="Q722" s="893"/>
      <c r="R722" s="963"/>
      <c r="S722" s="963"/>
      <c r="T722" s="893"/>
    </row>
    <row r="723" spans="8:20" x14ac:dyDescent="0.25">
      <c r="H723" s="893"/>
      <c r="I723" s="893"/>
      <c r="J723" s="893"/>
      <c r="K723" s="893"/>
      <c r="L723" s="963"/>
      <c r="M723" s="963"/>
      <c r="N723" s="893"/>
      <c r="O723" s="963"/>
      <c r="P723" s="963"/>
      <c r="Q723" s="893"/>
      <c r="R723" s="963"/>
      <c r="S723" s="963"/>
      <c r="T723" s="893"/>
    </row>
    <row r="724" spans="8:20" x14ac:dyDescent="0.25">
      <c r="H724" s="893"/>
      <c r="I724" s="893"/>
      <c r="J724" s="893"/>
      <c r="K724" s="893"/>
      <c r="L724" s="963"/>
      <c r="M724" s="963"/>
      <c r="N724" s="893"/>
      <c r="O724" s="963"/>
      <c r="P724" s="963"/>
      <c r="Q724" s="893"/>
      <c r="R724" s="963"/>
      <c r="S724" s="963"/>
      <c r="T724" s="893"/>
    </row>
    <row r="725" spans="8:20" x14ac:dyDescent="0.25">
      <c r="H725" s="893"/>
      <c r="I725" s="893"/>
      <c r="J725" s="893"/>
      <c r="K725" s="893"/>
      <c r="L725" s="963"/>
      <c r="M725" s="963"/>
      <c r="N725" s="893"/>
      <c r="O725" s="963"/>
      <c r="P725" s="963"/>
      <c r="Q725" s="893"/>
      <c r="R725" s="963"/>
      <c r="S725" s="963"/>
      <c r="T725" s="893"/>
    </row>
    <row r="726" spans="8:20" x14ac:dyDescent="0.25">
      <c r="H726" s="893"/>
      <c r="I726" s="893"/>
      <c r="J726" s="893"/>
      <c r="K726" s="893"/>
      <c r="L726" s="963"/>
      <c r="M726" s="963"/>
      <c r="N726" s="893"/>
      <c r="O726" s="963"/>
      <c r="P726" s="963"/>
      <c r="Q726" s="893"/>
      <c r="R726" s="963"/>
      <c r="S726" s="963"/>
      <c r="T726" s="893"/>
    </row>
    <row r="727" spans="8:20" x14ac:dyDescent="0.25">
      <c r="H727" s="893"/>
      <c r="I727" s="893"/>
      <c r="J727" s="893"/>
      <c r="K727" s="893"/>
      <c r="L727" s="963"/>
      <c r="M727" s="963"/>
      <c r="N727" s="893"/>
      <c r="O727" s="963"/>
      <c r="P727" s="963"/>
      <c r="Q727" s="893"/>
      <c r="R727" s="963"/>
      <c r="S727" s="963"/>
      <c r="T727" s="893"/>
    </row>
    <row r="728" spans="8:20" x14ac:dyDescent="0.25">
      <c r="H728" s="893"/>
      <c r="I728" s="893"/>
      <c r="J728" s="893"/>
      <c r="K728" s="893"/>
      <c r="L728" s="963"/>
      <c r="M728" s="963"/>
      <c r="N728" s="893"/>
      <c r="O728" s="963"/>
      <c r="P728" s="963"/>
      <c r="Q728" s="893"/>
      <c r="R728" s="963"/>
      <c r="S728" s="963"/>
      <c r="T728" s="893"/>
    </row>
    <row r="729" spans="8:20" x14ac:dyDescent="0.25">
      <c r="H729" s="893"/>
      <c r="I729" s="893"/>
      <c r="J729" s="893"/>
      <c r="K729" s="893"/>
      <c r="L729" s="963"/>
      <c r="M729" s="963"/>
      <c r="N729" s="893"/>
      <c r="O729" s="963"/>
      <c r="P729" s="963"/>
      <c r="Q729" s="893"/>
      <c r="R729" s="963"/>
      <c r="S729" s="963"/>
      <c r="T729" s="893"/>
    </row>
    <row r="730" spans="8:20" x14ac:dyDescent="0.25">
      <c r="H730" s="893"/>
      <c r="I730" s="893"/>
      <c r="J730" s="893"/>
      <c r="K730" s="893"/>
      <c r="L730" s="963"/>
      <c r="M730" s="963"/>
      <c r="N730" s="893"/>
      <c r="O730" s="963"/>
      <c r="P730" s="963"/>
      <c r="Q730" s="893"/>
      <c r="R730" s="963"/>
      <c r="S730" s="963"/>
      <c r="T730" s="893"/>
    </row>
    <row r="731" spans="8:20" x14ac:dyDescent="0.25">
      <c r="H731" s="893"/>
      <c r="I731" s="893"/>
      <c r="J731" s="893"/>
      <c r="K731" s="893"/>
      <c r="L731" s="963"/>
      <c r="M731" s="963"/>
      <c r="N731" s="893"/>
      <c r="O731" s="963"/>
      <c r="P731" s="963"/>
      <c r="Q731" s="893"/>
      <c r="R731" s="963"/>
      <c r="S731" s="963"/>
      <c r="T731" s="893"/>
    </row>
    <row r="732" spans="8:20" x14ac:dyDescent="0.25">
      <c r="H732" s="893"/>
      <c r="I732" s="893"/>
      <c r="J732" s="893"/>
      <c r="K732" s="893"/>
      <c r="L732" s="963"/>
      <c r="M732" s="963"/>
      <c r="N732" s="893"/>
      <c r="O732" s="963"/>
      <c r="P732" s="963"/>
      <c r="Q732" s="893"/>
      <c r="R732" s="963"/>
      <c r="S732" s="963"/>
      <c r="T732" s="893"/>
    </row>
    <row r="733" spans="8:20" x14ac:dyDescent="0.25">
      <c r="H733" s="893"/>
      <c r="I733" s="893"/>
      <c r="J733" s="893"/>
      <c r="K733" s="893"/>
      <c r="L733" s="963"/>
      <c r="M733" s="963"/>
      <c r="N733" s="893"/>
      <c r="O733" s="963"/>
      <c r="P733" s="963"/>
      <c r="Q733" s="893"/>
      <c r="R733" s="963"/>
      <c r="S733" s="963"/>
      <c r="T733" s="893"/>
    </row>
    <row r="734" spans="8:20" x14ac:dyDescent="0.25">
      <c r="H734" s="893"/>
      <c r="I734" s="893"/>
      <c r="J734" s="893"/>
      <c r="K734" s="893"/>
      <c r="L734" s="963"/>
      <c r="M734" s="963"/>
      <c r="N734" s="893"/>
      <c r="O734" s="963"/>
      <c r="P734" s="963"/>
      <c r="Q734" s="893"/>
      <c r="R734" s="963"/>
      <c r="S734" s="963"/>
      <c r="T734" s="893"/>
    </row>
    <row r="735" spans="8:20" x14ac:dyDescent="0.25">
      <c r="H735" s="893"/>
      <c r="I735" s="893"/>
      <c r="J735" s="893"/>
      <c r="K735" s="893"/>
      <c r="L735" s="963"/>
      <c r="M735" s="963"/>
      <c r="N735" s="893"/>
      <c r="O735" s="963"/>
      <c r="P735" s="963"/>
      <c r="Q735" s="893"/>
      <c r="R735" s="963"/>
      <c r="S735" s="963"/>
      <c r="T735" s="893"/>
    </row>
    <row r="736" spans="8:20" x14ac:dyDescent="0.25">
      <c r="H736" s="893"/>
      <c r="I736" s="893"/>
      <c r="J736" s="893"/>
      <c r="K736" s="893"/>
      <c r="L736" s="963"/>
      <c r="M736" s="963"/>
      <c r="N736" s="893"/>
      <c r="O736" s="963"/>
      <c r="P736" s="963"/>
      <c r="Q736" s="893"/>
      <c r="R736" s="963"/>
      <c r="S736" s="963"/>
      <c r="T736" s="893"/>
    </row>
    <row r="737" spans="8:20" x14ac:dyDescent="0.25">
      <c r="H737" s="893"/>
      <c r="I737" s="893"/>
      <c r="J737" s="893"/>
      <c r="K737" s="893"/>
      <c r="L737" s="963"/>
      <c r="M737" s="963"/>
      <c r="N737" s="893"/>
      <c r="O737" s="963"/>
      <c r="P737" s="963"/>
      <c r="Q737" s="893"/>
      <c r="R737" s="963"/>
      <c r="S737" s="963"/>
      <c r="T737" s="893"/>
    </row>
    <row r="738" spans="8:20" x14ac:dyDescent="0.25">
      <c r="H738" s="893"/>
      <c r="I738" s="893"/>
      <c r="J738" s="893"/>
      <c r="K738" s="893"/>
      <c r="L738" s="963"/>
      <c r="M738" s="963"/>
      <c r="N738" s="893"/>
      <c r="O738" s="963"/>
      <c r="P738" s="963"/>
      <c r="Q738" s="893"/>
      <c r="R738" s="963"/>
      <c r="S738" s="963"/>
      <c r="T738" s="893"/>
    </row>
    <row r="739" spans="8:20" x14ac:dyDescent="0.25">
      <c r="H739" s="893"/>
      <c r="I739" s="893"/>
      <c r="J739" s="893"/>
      <c r="K739" s="893"/>
      <c r="L739" s="963"/>
      <c r="M739" s="963"/>
      <c r="N739" s="893"/>
      <c r="O739" s="963"/>
      <c r="P739" s="963"/>
      <c r="Q739" s="893"/>
      <c r="R739" s="963"/>
      <c r="S739" s="963"/>
      <c r="T739" s="893"/>
    </row>
    <row r="740" spans="8:20" x14ac:dyDescent="0.25">
      <c r="H740" s="893"/>
      <c r="I740" s="893"/>
      <c r="J740" s="893"/>
      <c r="K740" s="893"/>
      <c r="L740" s="963"/>
      <c r="M740" s="963"/>
      <c r="N740" s="893"/>
      <c r="O740" s="963"/>
      <c r="P740" s="963"/>
      <c r="Q740" s="893"/>
      <c r="R740" s="963"/>
      <c r="S740" s="963"/>
      <c r="T740" s="893"/>
    </row>
    <row r="741" spans="8:20" x14ac:dyDescent="0.25">
      <c r="H741" s="893"/>
      <c r="I741" s="893"/>
      <c r="J741" s="893"/>
      <c r="K741" s="893"/>
      <c r="L741" s="963"/>
      <c r="M741" s="963"/>
      <c r="N741" s="893"/>
      <c r="O741" s="963"/>
      <c r="P741" s="963"/>
      <c r="Q741" s="893"/>
      <c r="R741" s="963"/>
      <c r="S741" s="963"/>
      <c r="T741" s="893"/>
    </row>
    <row r="742" spans="8:20" x14ac:dyDescent="0.25">
      <c r="H742" s="893"/>
      <c r="I742" s="893"/>
      <c r="J742" s="893"/>
      <c r="K742" s="893"/>
      <c r="L742" s="963"/>
      <c r="M742" s="963"/>
      <c r="N742" s="893"/>
      <c r="O742" s="963"/>
      <c r="P742" s="963"/>
      <c r="Q742" s="893"/>
      <c r="R742" s="963"/>
      <c r="S742" s="963"/>
      <c r="T742" s="893"/>
    </row>
    <row r="743" spans="8:20" x14ac:dyDescent="0.25">
      <c r="H743" s="893"/>
      <c r="I743" s="893"/>
      <c r="J743" s="893"/>
      <c r="K743" s="893"/>
      <c r="L743" s="963"/>
      <c r="M743" s="963"/>
      <c r="N743" s="893"/>
      <c r="O743" s="963"/>
      <c r="P743" s="963"/>
      <c r="Q743" s="893"/>
      <c r="R743" s="963"/>
      <c r="S743" s="963"/>
      <c r="T743" s="893"/>
    </row>
    <row r="744" spans="8:20" x14ac:dyDescent="0.25">
      <c r="H744" s="893"/>
      <c r="I744" s="893"/>
      <c r="J744" s="893"/>
      <c r="K744" s="893"/>
      <c r="L744" s="963"/>
      <c r="M744" s="963"/>
      <c r="N744" s="893"/>
      <c r="O744" s="963"/>
      <c r="P744" s="963"/>
      <c r="Q744" s="893"/>
      <c r="R744" s="963"/>
      <c r="S744" s="963"/>
      <c r="T744" s="893"/>
    </row>
    <row r="745" spans="8:20" x14ac:dyDescent="0.25">
      <c r="H745" s="893"/>
      <c r="I745" s="893"/>
      <c r="J745" s="893"/>
      <c r="K745" s="893"/>
      <c r="L745" s="963"/>
      <c r="M745" s="963"/>
      <c r="N745" s="893"/>
      <c r="O745" s="963"/>
      <c r="P745" s="963"/>
      <c r="Q745" s="893"/>
      <c r="R745" s="963"/>
      <c r="S745" s="963"/>
      <c r="T745" s="893"/>
    </row>
    <row r="746" spans="8:20" x14ac:dyDescent="0.25">
      <c r="H746" s="893"/>
      <c r="I746" s="893"/>
      <c r="J746" s="893"/>
      <c r="K746" s="893"/>
      <c r="L746" s="963"/>
      <c r="M746" s="963"/>
      <c r="N746" s="893"/>
      <c r="O746" s="963"/>
      <c r="P746" s="963"/>
      <c r="Q746" s="893"/>
      <c r="R746" s="963"/>
      <c r="S746" s="963"/>
      <c r="T746" s="893"/>
    </row>
    <row r="747" spans="8:20" x14ac:dyDescent="0.25">
      <c r="H747" s="893"/>
      <c r="I747" s="893"/>
      <c r="J747" s="893"/>
      <c r="K747" s="893"/>
      <c r="L747" s="963"/>
      <c r="M747" s="963"/>
      <c r="N747" s="893"/>
      <c r="O747" s="963"/>
      <c r="P747" s="963"/>
      <c r="Q747" s="893"/>
      <c r="R747" s="963"/>
      <c r="S747" s="963"/>
      <c r="T747" s="893"/>
    </row>
    <row r="748" spans="8:20" x14ac:dyDescent="0.25">
      <c r="H748" s="893"/>
      <c r="I748" s="893"/>
      <c r="J748" s="893"/>
      <c r="K748" s="893"/>
      <c r="L748" s="963"/>
      <c r="M748" s="963"/>
      <c r="N748" s="893"/>
      <c r="O748" s="963"/>
      <c r="P748" s="963"/>
      <c r="Q748" s="893"/>
      <c r="R748" s="963"/>
      <c r="S748" s="963"/>
      <c r="T748" s="893"/>
    </row>
    <row r="749" spans="8:20" x14ac:dyDescent="0.25">
      <c r="H749" s="893"/>
      <c r="I749" s="893"/>
      <c r="J749" s="893"/>
      <c r="K749" s="893"/>
      <c r="L749" s="963"/>
      <c r="M749" s="963"/>
      <c r="N749" s="893"/>
      <c r="O749" s="963"/>
      <c r="P749" s="963"/>
      <c r="Q749" s="893"/>
      <c r="R749" s="963"/>
      <c r="S749" s="963"/>
      <c r="T749" s="893"/>
    </row>
    <row r="750" spans="8:20" x14ac:dyDescent="0.25">
      <c r="H750" s="893"/>
      <c r="I750" s="893"/>
      <c r="J750" s="893"/>
      <c r="K750" s="893"/>
      <c r="L750" s="963"/>
      <c r="M750" s="963"/>
      <c r="N750" s="893"/>
      <c r="O750" s="963"/>
      <c r="P750" s="963"/>
      <c r="Q750" s="893"/>
      <c r="R750" s="963"/>
      <c r="S750" s="963"/>
      <c r="T750" s="893"/>
    </row>
    <row r="751" spans="8:20" x14ac:dyDescent="0.25">
      <c r="H751" s="893"/>
      <c r="I751" s="893"/>
      <c r="J751" s="893"/>
      <c r="K751" s="893"/>
      <c r="L751" s="963"/>
      <c r="M751" s="963"/>
      <c r="N751" s="893"/>
      <c r="O751" s="963"/>
      <c r="P751" s="963"/>
      <c r="Q751" s="893"/>
      <c r="R751" s="963"/>
      <c r="S751" s="963"/>
      <c r="T751" s="893"/>
    </row>
    <row r="752" spans="8:20" x14ac:dyDescent="0.25">
      <c r="H752" s="893"/>
      <c r="I752" s="893"/>
      <c r="J752" s="893"/>
      <c r="K752" s="893"/>
      <c r="L752" s="963"/>
      <c r="M752" s="963"/>
      <c r="N752" s="893"/>
      <c r="O752" s="963"/>
      <c r="P752" s="963"/>
      <c r="Q752" s="893"/>
      <c r="R752" s="963"/>
      <c r="S752" s="963"/>
      <c r="T752" s="893"/>
    </row>
    <row r="753" spans="8:20" x14ac:dyDescent="0.25">
      <c r="H753" s="893"/>
      <c r="I753" s="893"/>
      <c r="J753" s="893"/>
      <c r="K753" s="893"/>
      <c r="L753" s="963"/>
      <c r="M753" s="963"/>
      <c r="N753" s="893"/>
      <c r="O753" s="963"/>
      <c r="P753" s="963"/>
      <c r="Q753" s="893"/>
      <c r="R753" s="963"/>
      <c r="S753" s="963"/>
      <c r="T753" s="893"/>
    </row>
    <row r="754" spans="8:20" x14ac:dyDescent="0.25">
      <c r="H754" s="893"/>
      <c r="I754" s="893"/>
      <c r="J754" s="893"/>
      <c r="K754" s="893"/>
      <c r="L754" s="963"/>
      <c r="M754" s="963"/>
      <c r="N754" s="893"/>
      <c r="O754" s="963"/>
      <c r="P754" s="963"/>
      <c r="Q754" s="893"/>
      <c r="R754" s="963"/>
      <c r="S754" s="963"/>
      <c r="T754" s="893"/>
    </row>
    <row r="755" spans="8:20" x14ac:dyDescent="0.25">
      <c r="H755" s="893"/>
      <c r="I755" s="893"/>
      <c r="J755" s="893"/>
      <c r="K755" s="893"/>
      <c r="L755" s="963"/>
      <c r="M755" s="963"/>
      <c r="N755" s="893"/>
      <c r="O755" s="963"/>
      <c r="P755" s="963"/>
      <c r="Q755" s="893"/>
      <c r="R755" s="963"/>
      <c r="S755" s="963"/>
      <c r="T755" s="893"/>
    </row>
    <row r="756" spans="8:20" x14ac:dyDescent="0.25">
      <c r="H756" s="893"/>
      <c r="I756" s="893"/>
      <c r="J756" s="893"/>
      <c r="K756" s="893"/>
      <c r="L756" s="963"/>
      <c r="M756" s="963"/>
      <c r="N756" s="893"/>
      <c r="O756" s="963"/>
      <c r="P756" s="963"/>
      <c r="Q756" s="893"/>
      <c r="R756" s="963"/>
      <c r="S756" s="963"/>
      <c r="T756" s="893"/>
    </row>
    <row r="757" spans="8:20" x14ac:dyDescent="0.25">
      <c r="H757" s="893"/>
      <c r="I757" s="893"/>
      <c r="J757" s="893"/>
      <c r="K757" s="893"/>
      <c r="L757" s="963"/>
      <c r="M757" s="963"/>
      <c r="N757" s="893"/>
      <c r="O757" s="963"/>
      <c r="P757" s="963"/>
      <c r="Q757" s="893"/>
      <c r="R757" s="963"/>
      <c r="S757" s="963"/>
      <c r="T757" s="893"/>
    </row>
    <row r="758" spans="8:20" x14ac:dyDescent="0.25">
      <c r="H758" s="893"/>
      <c r="I758" s="893"/>
      <c r="J758" s="893"/>
      <c r="K758" s="893"/>
      <c r="L758" s="963"/>
      <c r="M758" s="963"/>
      <c r="N758" s="893"/>
      <c r="O758" s="963"/>
      <c r="P758" s="963"/>
      <c r="Q758" s="893"/>
      <c r="R758" s="963"/>
      <c r="S758" s="963"/>
      <c r="T758" s="893"/>
    </row>
    <row r="759" spans="8:20" x14ac:dyDescent="0.25">
      <c r="H759" s="893"/>
      <c r="I759" s="893"/>
      <c r="J759" s="893"/>
      <c r="K759" s="893"/>
      <c r="L759" s="963"/>
      <c r="M759" s="963"/>
      <c r="N759" s="893"/>
      <c r="O759" s="963"/>
      <c r="P759" s="963"/>
      <c r="Q759" s="893"/>
      <c r="R759" s="963"/>
      <c r="S759" s="963"/>
      <c r="T759" s="893"/>
    </row>
    <row r="760" spans="8:20" x14ac:dyDescent="0.25">
      <c r="H760" s="893"/>
      <c r="I760" s="893"/>
      <c r="J760" s="893"/>
      <c r="K760" s="893"/>
      <c r="L760" s="963"/>
      <c r="M760" s="963"/>
      <c r="N760" s="893"/>
      <c r="O760" s="963"/>
      <c r="P760" s="963"/>
      <c r="Q760" s="893"/>
      <c r="R760" s="963"/>
      <c r="S760" s="963"/>
      <c r="T760" s="893"/>
    </row>
    <row r="761" spans="8:20" x14ac:dyDescent="0.25">
      <c r="H761" s="893"/>
      <c r="I761" s="893"/>
      <c r="J761" s="893"/>
      <c r="K761" s="893"/>
      <c r="L761" s="963"/>
      <c r="M761" s="963"/>
      <c r="N761" s="893"/>
      <c r="O761" s="963"/>
      <c r="P761" s="963"/>
      <c r="Q761" s="893"/>
      <c r="R761" s="963"/>
      <c r="S761" s="963"/>
      <c r="T761" s="893"/>
    </row>
    <row r="762" spans="8:20" x14ac:dyDescent="0.25">
      <c r="H762" s="893"/>
      <c r="I762" s="893"/>
      <c r="J762" s="893"/>
      <c r="K762" s="893"/>
      <c r="L762" s="963"/>
      <c r="M762" s="963"/>
      <c r="N762" s="893"/>
      <c r="O762" s="963"/>
      <c r="P762" s="963"/>
      <c r="Q762" s="893"/>
      <c r="R762" s="963"/>
      <c r="S762" s="963"/>
      <c r="T762" s="893"/>
    </row>
    <row r="763" spans="8:20" x14ac:dyDescent="0.25">
      <c r="H763" s="893"/>
      <c r="I763" s="893"/>
      <c r="J763" s="893"/>
      <c r="K763" s="893"/>
      <c r="L763" s="963"/>
      <c r="M763" s="963"/>
      <c r="N763" s="893"/>
      <c r="O763" s="963"/>
      <c r="P763" s="963"/>
      <c r="Q763" s="893"/>
      <c r="R763" s="963"/>
      <c r="S763" s="963"/>
      <c r="T763" s="893"/>
    </row>
    <row r="764" spans="8:20" x14ac:dyDescent="0.25">
      <c r="H764" s="893"/>
      <c r="I764" s="893"/>
      <c r="J764" s="893"/>
      <c r="K764" s="893"/>
      <c r="L764" s="963"/>
      <c r="M764" s="963"/>
      <c r="N764" s="893"/>
      <c r="O764" s="963"/>
      <c r="P764" s="963"/>
      <c r="Q764" s="893"/>
      <c r="R764" s="963"/>
      <c r="S764" s="963"/>
      <c r="T764" s="893"/>
    </row>
    <row r="765" spans="8:20" x14ac:dyDescent="0.25">
      <c r="H765" s="893"/>
      <c r="I765" s="893"/>
      <c r="J765" s="893"/>
      <c r="K765" s="893"/>
      <c r="L765" s="963"/>
      <c r="M765" s="963"/>
      <c r="N765" s="893"/>
      <c r="O765" s="963"/>
      <c r="P765" s="963"/>
      <c r="Q765" s="893"/>
      <c r="R765" s="963"/>
      <c r="S765" s="963"/>
      <c r="T765" s="893"/>
    </row>
    <row r="766" spans="8:20" x14ac:dyDescent="0.25">
      <c r="H766" s="893"/>
      <c r="I766" s="893"/>
      <c r="J766" s="893"/>
      <c r="K766" s="893"/>
      <c r="L766" s="963"/>
      <c r="M766" s="963"/>
      <c r="N766" s="893"/>
      <c r="O766" s="963"/>
      <c r="P766" s="963"/>
      <c r="Q766" s="893"/>
      <c r="R766" s="963"/>
      <c r="S766" s="963"/>
      <c r="T766" s="893"/>
    </row>
    <row r="767" spans="8:20" x14ac:dyDescent="0.25">
      <c r="H767" s="893"/>
      <c r="I767" s="893"/>
      <c r="J767" s="893"/>
      <c r="K767" s="893"/>
      <c r="L767" s="963"/>
      <c r="M767" s="963"/>
      <c r="N767" s="893"/>
      <c r="O767" s="963"/>
      <c r="P767" s="963"/>
      <c r="Q767" s="893"/>
      <c r="R767" s="963"/>
      <c r="S767" s="963"/>
      <c r="T767" s="893"/>
    </row>
    <row r="768" spans="8:20" x14ac:dyDescent="0.25">
      <c r="H768" s="893"/>
      <c r="I768" s="893"/>
      <c r="J768" s="893"/>
      <c r="K768" s="893"/>
      <c r="L768" s="963"/>
      <c r="M768" s="963"/>
      <c r="N768" s="893"/>
      <c r="O768" s="963"/>
      <c r="P768" s="963"/>
      <c r="Q768" s="893"/>
      <c r="R768" s="963"/>
      <c r="S768" s="963"/>
      <c r="T768" s="893"/>
    </row>
    <row r="769" spans="8:20" x14ac:dyDescent="0.25">
      <c r="H769" s="893"/>
      <c r="I769" s="893"/>
      <c r="J769" s="893"/>
      <c r="K769" s="893"/>
      <c r="L769" s="963"/>
      <c r="M769" s="963"/>
      <c r="N769" s="893"/>
      <c r="O769" s="963"/>
      <c r="P769" s="963"/>
      <c r="Q769" s="893"/>
      <c r="R769" s="963"/>
      <c r="S769" s="963"/>
      <c r="T769" s="893"/>
    </row>
    <row r="770" spans="8:20" x14ac:dyDescent="0.25">
      <c r="H770" s="893"/>
      <c r="I770" s="893"/>
      <c r="J770" s="893"/>
      <c r="K770" s="893"/>
      <c r="L770" s="963"/>
      <c r="M770" s="963"/>
      <c r="N770" s="893"/>
      <c r="O770" s="963"/>
      <c r="P770" s="963"/>
      <c r="Q770" s="893"/>
      <c r="R770" s="963"/>
      <c r="S770" s="963"/>
      <c r="T770" s="893"/>
    </row>
    <row r="771" spans="8:20" x14ac:dyDescent="0.25">
      <c r="H771" s="893"/>
      <c r="I771" s="893"/>
      <c r="J771" s="893"/>
      <c r="K771" s="893"/>
      <c r="L771" s="963"/>
      <c r="M771" s="963"/>
      <c r="N771" s="893"/>
      <c r="O771" s="963"/>
      <c r="P771" s="963"/>
      <c r="Q771" s="893"/>
      <c r="R771" s="963"/>
      <c r="S771" s="963"/>
      <c r="T771" s="893"/>
    </row>
    <row r="772" spans="8:20" x14ac:dyDescent="0.25">
      <c r="H772" s="893"/>
      <c r="I772" s="893"/>
      <c r="J772" s="893"/>
      <c r="K772" s="893"/>
      <c r="L772" s="963"/>
      <c r="M772" s="963"/>
      <c r="N772" s="893"/>
      <c r="O772" s="963"/>
      <c r="P772" s="963"/>
      <c r="Q772" s="893"/>
      <c r="R772" s="963"/>
      <c r="S772" s="963"/>
      <c r="T772" s="893"/>
    </row>
    <row r="773" spans="8:20" x14ac:dyDescent="0.25">
      <c r="H773" s="893"/>
      <c r="I773" s="893"/>
      <c r="J773" s="893"/>
      <c r="K773" s="893"/>
      <c r="L773" s="963"/>
      <c r="M773" s="963"/>
      <c r="N773" s="893"/>
      <c r="O773" s="963"/>
      <c r="P773" s="963"/>
      <c r="Q773" s="893"/>
      <c r="R773" s="963"/>
      <c r="S773" s="963"/>
      <c r="T773" s="893"/>
    </row>
    <row r="774" spans="8:20" x14ac:dyDescent="0.25">
      <c r="H774" s="893"/>
      <c r="I774" s="893"/>
      <c r="J774" s="893"/>
      <c r="K774" s="893"/>
      <c r="L774" s="963"/>
      <c r="M774" s="963"/>
      <c r="N774" s="893"/>
      <c r="O774" s="963"/>
      <c r="P774" s="963"/>
      <c r="Q774" s="893"/>
      <c r="R774" s="963"/>
      <c r="S774" s="963"/>
      <c r="T774" s="893"/>
    </row>
    <row r="775" spans="8:20" x14ac:dyDescent="0.25">
      <c r="H775" s="893"/>
      <c r="I775" s="893"/>
      <c r="J775" s="893"/>
      <c r="K775" s="893"/>
      <c r="L775" s="963"/>
      <c r="M775" s="963"/>
      <c r="N775" s="893"/>
      <c r="O775" s="963"/>
      <c r="P775" s="963"/>
      <c r="Q775" s="893"/>
      <c r="R775" s="963"/>
      <c r="S775" s="963"/>
      <c r="T775" s="893"/>
    </row>
    <row r="776" spans="8:20" x14ac:dyDescent="0.25">
      <c r="H776" s="893"/>
      <c r="I776" s="893"/>
      <c r="J776" s="893"/>
      <c r="K776" s="893"/>
      <c r="L776" s="963"/>
      <c r="M776" s="963"/>
      <c r="N776" s="893"/>
      <c r="O776" s="963"/>
      <c r="P776" s="963"/>
      <c r="Q776" s="893"/>
      <c r="R776" s="963"/>
      <c r="S776" s="963"/>
      <c r="T776" s="893"/>
    </row>
    <row r="777" spans="8:20" x14ac:dyDescent="0.25">
      <c r="H777" s="893"/>
      <c r="I777" s="893"/>
      <c r="J777" s="893"/>
      <c r="K777" s="893"/>
      <c r="L777" s="963"/>
      <c r="M777" s="963"/>
      <c r="N777" s="893"/>
      <c r="O777" s="963"/>
      <c r="P777" s="963"/>
      <c r="Q777" s="893"/>
      <c r="R777" s="963"/>
      <c r="S777" s="963"/>
      <c r="T777" s="893"/>
    </row>
    <row r="778" spans="8:20" x14ac:dyDescent="0.25">
      <c r="H778" s="893"/>
      <c r="I778" s="893"/>
      <c r="J778" s="893"/>
      <c r="K778" s="893"/>
      <c r="L778" s="963"/>
      <c r="M778" s="963"/>
      <c r="N778" s="893"/>
      <c r="O778" s="963"/>
      <c r="P778" s="963"/>
      <c r="Q778" s="893"/>
      <c r="R778" s="963"/>
      <c r="S778" s="963"/>
      <c r="T778" s="893"/>
    </row>
    <row r="779" spans="8:20" x14ac:dyDescent="0.25">
      <c r="H779" s="893"/>
      <c r="I779" s="893"/>
      <c r="J779" s="893"/>
      <c r="K779" s="893"/>
      <c r="L779" s="963"/>
      <c r="M779" s="963"/>
      <c r="N779" s="893"/>
      <c r="O779" s="963"/>
      <c r="P779" s="963"/>
      <c r="Q779" s="893"/>
      <c r="R779" s="963"/>
      <c r="S779" s="963"/>
      <c r="T779" s="893"/>
    </row>
    <row r="780" spans="8:20" x14ac:dyDescent="0.25">
      <c r="H780" s="893"/>
      <c r="I780" s="893"/>
      <c r="J780" s="893"/>
      <c r="K780" s="893"/>
      <c r="L780" s="963"/>
      <c r="M780" s="963"/>
      <c r="N780" s="893"/>
      <c r="O780" s="963"/>
      <c r="P780" s="963"/>
      <c r="Q780" s="893"/>
      <c r="R780" s="963"/>
      <c r="S780" s="963"/>
      <c r="T780" s="893"/>
    </row>
    <row r="781" spans="8:20" x14ac:dyDescent="0.25">
      <c r="H781" s="893"/>
      <c r="I781" s="893"/>
      <c r="J781" s="893"/>
      <c r="K781" s="893"/>
      <c r="L781" s="963"/>
      <c r="M781" s="963"/>
      <c r="N781" s="893"/>
      <c r="O781" s="963"/>
      <c r="P781" s="963"/>
      <c r="Q781" s="893"/>
      <c r="R781" s="963"/>
      <c r="S781" s="963"/>
      <c r="T781" s="893"/>
    </row>
    <row r="782" spans="8:20" x14ac:dyDescent="0.25">
      <c r="H782" s="893"/>
      <c r="I782" s="893"/>
      <c r="J782" s="893"/>
      <c r="K782" s="893"/>
      <c r="L782" s="963"/>
      <c r="M782" s="963"/>
      <c r="N782" s="893"/>
      <c r="O782" s="963"/>
      <c r="P782" s="963"/>
      <c r="Q782" s="893"/>
      <c r="R782" s="963"/>
      <c r="S782" s="963"/>
      <c r="T782" s="893"/>
    </row>
    <row r="783" spans="8:20" x14ac:dyDescent="0.25">
      <c r="H783" s="893"/>
      <c r="I783" s="893"/>
      <c r="J783" s="893"/>
      <c r="K783" s="893"/>
      <c r="L783" s="963"/>
      <c r="M783" s="963"/>
      <c r="N783" s="893"/>
      <c r="O783" s="963"/>
      <c r="P783" s="963"/>
      <c r="Q783" s="893"/>
      <c r="R783" s="963"/>
      <c r="S783" s="963"/>
      <c r="T783" s="893"/>
    </row>
    <row r="784" spans="8:20" x14ac:dyDescent="0.25">
      <c r="H784" s="893"/>
      <c r="I784" s="893"/>
      <c r="J784" s="893"/>
      <c r="K784" s="893"/>
      <c r="L784" s="963"/>
      <c r="M784" s="963"/>
      <c r="N784" s="893"/>
      <c r="O784" s="963"/>
      <c r="P784" s="963"/>
      <c r="Q784" s="893"/>
      <c r="R784" s="963"/>
      <c r="S784" s="963"/>
      <c r="T784" s="893"/>
    </row>
    <row r="785" spans="8:20" x14ac:dyDescent="0.25">
      <c r="H785" s="893"/>
      <c r="I785" s="893"/>
      <c r="J785" s="893"/>
      <c r="K785" s="893"/>
      <c r="L785" s="963"/>
      <c r="M785" s="963"/>
      <c r="N785" s="893"/>
      <c r="O785" s="963"/>
      <c r="P785" s="963"/>
      <c r="Q785" s="893"/>
      <c r="R785" s="963"/>
      <c r="S785" s="963"/>
      <c r="T785" s="893"/>
    </row>
    <row r="786" spans="8:20" x14ac:dyDescent="0.25">
      <c r="H786" s="893"/>
      <c r="I786" s="893"/>
      <c r="J786" s="893"/>
      <c r="K786" s="893"/>
      <c r="L786" s="963"/>
      <c r="M786" s="963"/>
      <c r="N786" s="893"/>
      <c r="O786" s="963"/>
      <c r="P786" s="963"/>
      <c r="Q786" s="893"/>
      <c r="R786" s="963"/>
      <c r="S786" s="963"/>
      <c r="T786" s="893"/>
    </row>
    <row r="787" spans="8:20" x14ac:dyDescent="0.25">
      <c r="H787" s="893"/>
      <c r="I787" s="893"/>
      <c r="J787" s="893"/>
      <c r="K787" s="893"/>
      <c r="L787" s="963"/>
      <c r="M787" s="963"/>
      <c r="N787" s="893"/>
      <c r="O787" s="963"/>
      <c r="P787" s="963"/>
      <c r="Q787" s="893"/>
      <c r="R787" s="963"/>
      <c r="S787" s="963"/>
      <c r="T787" s="893"/>
    </row>
    <row r="788" spans="8:20" x14ac:dyDescent="0.25">
      <c r="H788" s="893"/>
      <c r="I788" s="893"/>
      <c r="J788" s="893"/>
      <c r="K788" s="893"/>
      <c r="L788" s="963"/>
      <c r="M788" s="963"/>
      <c r="N788" s="893"/>
      <c r="O788" s="963"/>
      <c r="P788" s="963"/>
      <c r="Q788" s="893"/>
      <c r="R788" s="963"/>
      <c r="S788" s="963"/>
      <c r="T788" s="893"/>
    </row>
    <row r="789" spans="8:20" x14ac:dyDescent="0.25">
      <c r="H789" s="893"/>
      <c r="I789" s="893"/>
      <c r="J789" s="893"/>
      <c r="K789" s="893"/>
      <c r="L789" s="963"/>
      <c r="M789" s="963"/>
      <c r="N789" s="893"/>
      <c r="O789" s="963"/>
      <c r="P789" s="963"/>
      <c r="Q789" s="893"/>
      <c r="R789" s="963"/>
      <c r="S789" s="963"/>
      <c r="T789" s="893"/>
    </row>
    <row r="790" spans="8:20" x14ac:dyDescent="0.25">
      <c r="H790" s="893"/>
      <c r="I790" s="893"/>
      <c r="J790" s="893"/>
      <c r="K790" s="893"/>
      <c r="L790" s="963"/>
      <c r="M790" s="963"/>
      <c r="N790" s="893"/>
      <c r="O790" s="963"/>
      <c r="P790" s="963"/>
      <c r="Q790" s="893"/>
      <c r="R790" s="963"/>
      <c r="S790" s="963"/>
      <c r="T790" s="893"/>
    </row>
    <row r="791" spans="8:20" x14ac:dyDescent="0.25">
      <c r="H791" s="893"/>
      <c r="I791" s="893"/>
      <c r="J791" s="893"/>
      <c r="K791" s="893"/>
      <c r="L791" s="963"/>
      <c r="M791" s="963"/>
      <c r="N791" s="893"/>
      <c r="O791" s="963"/>
      <c r="P791" s="963"/>
      <c r="Q791" s="893"/>
      <c r="R791" s="963"/>
      <c r="S791" s="963"/>
      <c r="T791" s="893"/>
    </row>
    <row r="792" spans="8:20" x14ac:dyDescent="0.25">
      <c r="H792" s="893"/>
      <c r="I792" s="893"/>
      <c r="J792" s="893"/>
      <c r="K792" s="893"/>
      <c r="L792" s="963"/>
      <c r="M792" s="963"/>
      <c r="N792" s="893"/>
      <c r="O792" s="963"/>
      <c r="P792" s="963"/>
      <c r="Q792" s="893"/>
      <c r="R792" s="963"/>
      <c r="S792" s="963"/>
      <c r="T792" s="893"/>
    </row>
    <row r="793" spans="8:20" x14ac:dyDescent="0.25">
      <c r="H793" s="893"/>
      <c r="I793" s="893"/>
      <c r="J793" s="893"/>
      <c r="K793" s="893"/>
      <c r="L793" s="963"/>
      <c r="M793" s="963"/>
      <c r="N793" s="893"/>
      <c r="O793" s="963"/>
      <c r="P793" s="963"/>
      <c r="Q793" s="893"/>
      <c r="R793" s="963"/>
      <c r="S793" s="963"/>
      <c r="T793" s="893"/>
    </row>
    <row r="794" spans="8:20" x14ac:dyDescent="0.25">
      <c r="H794" s="893"/>
      <c r="I794" s="893"/>
      <c r="J794" s="893"/>
      <c r="K794" s="893"/>
      <c r="L794" s="963"/>
      <c r="M794" s="963"/>
      <c r="N794" s="893"/>
      <c r="O794" s="963"/>
      <c r="P794" s="963"/>
      <c r="Q794" s="893"/>
      <c r="R794" s="963"/>
      <c r="S794" s="963"/>
      <c r="T794" s="893"/>
    </row>
    <row r="795" spans="8:20" x14ac:dyDescent="0.25">
      <c r="H795" s="893"/>
      <c r="I795" s="893"/>
      <c r="J795" s="893"/>
      <c r="K795" s="893"/>
      <c r="L795" s="963"/>
      <c r="M795" s="963"/>
      <c r="N795" s="893"/>
      <c r="O795" s="963"/>
      <c r="P795" s="963"/>
      <c r="Q795" s="893"/>
      <c r="R795" s="963"/>
      <c r="S795" s="963"/>
      <c r="T795" s="893"/>
    </row>
    <row r="796" spans="8:20" x14ac:dyDescent="0.25">
      <c r="H796" s="893"/>
      <c r="I796" s="893"/>
      <c r="J796" s="893"/>
      <c r="K796" s="893"/>
      <c r="L796" s="963"/>
      <c r="M796" s="963"/>
      <c r="N796" s="893"/>
      <c r="O796" s="963"/>
      <c r="P796" s="963"/>
      <c r="Q796" s="893"/>
      <c r="R796" s="963"/>
      <c r="S796" s="963"/>
      <c r="T796" s="893"/>
    </row>
    <row r="797" spans="8:20" x14ac:dyDescent="0.25">
      <c r="H797" s="893"/>
      <c r="I797" s="893"/>
      <c r="J797" s="893"/>
      <c r="K797" s="893"/>
      <c r="L797" s="963"/>
      <c r="M797" s="963"/>
      <c r="N797" s="893"/>
      <c r="O797" s="963"/>
      <c r="P797" s="963"/>
      <c r="Q797" s="893"/>
      <c r="R797" s="963"/>
      <c r="S797" s="963"/>
      <c r="T797" s="893"/>
    </row>
    <row r="798" spans="8:20" x14ac:dyDescent="0.25">
      <c r="H798" s="893"/>
      <c r="I798" s="893"/>
      <c r="J798" s="893"/>
      <c r="K798" s="893"/>
      <c r="L798" s="963"/>
      <c r="M798" s="963"/>
      <c r="N798" s="893"/>
      <c r="O798" s="963"/>
      <c r="P798" s="963"/>
      <c r="Q798" s="893"/>
      <c r="R798" s="963"/>
      <c r="S798" s="963"/>
      <c r="T798" s="893"/>
    </row>
    <row r="799" spans="8:20" x14ac:dyDescent="0.25">
      <c r="H799" s="893"/>
      <c r="I799" s="893"/>
      <c r="J799" s="893"/>
      <c r="K799" s="893"/>
      <c r="L799" s="963"/>
      <c r="M799" s="963"/>
      <c r="N799" s="893"/>
      <c r="O799" s="963"/>
      <c r="P799" s="963"/>
      <c r="Q799" s="893"/>
      <c r="R799" s="963"/>
      <c r="S799" s="963"/>
      <c r="T799" s="893"/>
    </row>
    <row r="800" spans="8:20" x14ac:dyDescent="0.25">
      <c r="H800" s="893"/>
      <c r="I800" s="893"/>
      <c r="J800" s="893"/>
      <c r="K800" s="893"/>
      <c r="L800" s="963"/>
      <c r="M800" s="963"/>
      <c r="N800" s="893"/>
      <c r="O800" s="963"/>
      <c r="P800" s="963"/>
      <c r="Q800" s="893"/>
      <c r="R800" s="963"/>
      <c r="S800" s="963"/>
      <c r="T800" s="893"/>
    </row>
    <row r="801" spans="8:20" x14ac:dyDescent="0.25">
      <c r="H801" s="893"/>
      <c r="I801" s="893"/>
      <c r="J801" s="893"/>
      <c r="K801" s="893"/>
      <c r="L801" s="963"/>
      <c r="M801" s="963"/>
      <c r="N801" s="893"/>
      <c r="O801" s="963"/>
      <c r="P801" s="963"/>
      <c r="Q801" s="893"/>
      <c r="R801" s="963"/>
      <c r="S801" s="963"/>
      <c r="T801" s="893"/>
    </row>
    <row r="802" spans="8:20" x14ac:dyDescent="0.25">
      <c r="H802" s="893"/>
      <c r="I802" s="893"/>
      <c r="J802" s="893"/>
      <c r="K802" s="893"/>
      <c r="L802" s="963"/>
      <c r="M802" s="963"/>
      <c r="N802" s="893"/>
      <c r="O802" s="963"/>
      <c r="P802" s="963"/>
      <c r="Q802" s="893"/>
      <c r="R802" s="963"/>
      <c r="S802" s="963"/>
      <c r="T802" s="893"/>
    </row>
    <row r="803" spans="8:20" x14ac:dyDescent="0.25">
      <c r="H803" s="893"/>
      <c r="I803" s="893"/>
      <c r="J803" s="893"/>
      <c r="K803" s="893"/>
      <c r="L803" s="963"/>
      <c r="M803" s="963"/>
      <c r="N803" s="893"/>
      <c r="O803" s="963"/>
      <c r="P803" s="963"/>
      <c r="Q803" s="893"/>
      <c r="R803" s="963"/>
      <c r="S803" s="963"/>
      <c r="T803" s="893"/>
    </row>
    <row r="804" spans="8:20" x14ac:dyDescent="0.25">
      <c r="H804" s="893"/>
      <c r="I804" s="893"/>
      <c r="J804" s="893"/>
      <c r="K804" s="893"/>
      <c r="L804" s="963"/>
      <c r="M804" s="963"/>
      <c r="N804" s="893"/>
      <c r="O804" s="963"/>
      <c r="P804" s="963"/>
      <c r="Q804" s="893"/>
      <c r="R804" s="963"/>
      <c r="S804" s="963"/>
      <c r="T804" s="893"/>
    </row>
    <row r="805" spans="8:20" x14ac:dyDescent="0.25">
      <c r="H805" s="893"/>
      <c r="I805" s="893"/>
      <c r="J805" s="893"/>
      <c r="K805" s="893"/>
      <c r="L805" s="963"/>
      <c r="M805" s="963"/>
      <c r="N805" s="893"/>
      <c r="O805" s="963"/>
      <c r="P805" s="963"/>
      <c r="Q805" s="893"/>
      <c r="R805" s="963"/>
      <c r="S805" s="963"/>
      <c r="T805" s="893"/>
    </row>
    <row r="806" spans="8:20" x14ac:dyDescent="0.25">
      <c r="H806" s="893"/>
      <c r="I806" s="893"/>
      <c r="J806" s="893"/>
      <c r="K806" s="893"/>
      <c r="L806" s="963"/>
      <c r="M806" s="963"/>
      <c r="N806" s="893"/>
      <c r="O806" s="963"/>
      <c r="P806" s="963"/>
      <c r="Q806" s="893"/>
      <c r="R806" s="963"/>
      <c r="S806" s="963"/>
      <c r="T806" s="893"/>
    </row>
    <row r="807" spans="8:20" x14ac:dyDescent="0.25">
      <c r="H807" s="893"/>
      <c r="I807" s="893"/>
      <c r="J807" s="893"/>
      <c r="K807" s="893"/>
      <c r="L807" s="963"/>
      <c r="M807" s="963"/>
      <c r="N807" s="893"/>
      <c r="O807" s="963"/>
      <c r="P807" s="963"/>
      <c r="Q807" s="893"/>
      <c r="R807" s="963"/>
      <c r="S807" s="963"/>
      <c r="T807" s="893"/>
    </row>
    <row r="808" spans="8:20" x14ac:dyDescent="0.25">
      <c r="H808" s="893"/>
      <c r="I808" s="893"/>
      <c r="J808" s="893"/>
      <c r="K808" s="893"/>
      <c r="L808" s="963"/>
      <c r="M808" s="963"/>
      <c r="N808" s="893"/>
      <c r="O808" s="963"/>
      <c r="P808" s="963"/>
      <c r="Q808" s="893"/>
      <c r="R808" s="963"/>
      <c r="S808" s="963"/>
      <c r="T808" s="893"/>
    </row>
    <row r="809" spans="8:20" x14ac:dyDescent="0.25">
      <c r="H809" s="893"/>
      <c r="I809" s="893"/>
      <c r="J809" s="893"/>
      <c r="K809" s="893"/>
      <c r="L809" s="963"/>
      <c r="M809" s="963"/>
      <c r="N809" s="893"/>
      <c r="O809" s="963"/>
      <c r="P809" s="963"/>
      <c r="Q809" s="893"/>
      <c r="R809" s="963"/>
      <c r="S809" s="963"/>
      <c r="T809" s="893"/>
    </row>
    <row r="810" spans="8:20" x14ac:dyDescent="0.25">
      <c r="H810" s="893"/>
      <c r="I810" s="893"/>
      <c r="J810" s="893"/>
      <c r="K810" s="893"/>
      <c r="L810" s="963"/>
      <c r="M810" s="963"/>
      <c r="N810" s="893"/>
      <c r="O810" s="963"/>
      <c r="P810" s="963"/>
      <c r="Q810" s="893"/>
      <c r="R810" s="963"/>
      <c r="S810" s="963"/>
      <c r="T810" s="893"/>
    </row>
    <row r="811" spans="8:20" x14ac:dyDescent="0.25">
      <c r="H811" s="893"/>
      <c r="I811" s="893"/>
      <c r="J811" s="893"/>
      <c r="K811" s="893"/>
      <c r="L811" s="963"/>
      <c r="M811" s="963"/>
      <c r="N811" s="893"/>
      <c r="O811" s="963"/>
      <c r="P811" s="963"/>
      <c r="Q811" s="893"/>
      <c r="R811" s="963"/>
      <c r="S811" s="963"/>
      <c r="T811" s="893"/>
    </row>
    <row r="812" spans="8:20" x14ac:dyDescent="0.25">
      <c r="H812" s="893"/>
      <c r="I812" s="893"/>
      <c r="J812" s="893"/>
      <c r="K812" s="893"/>
      <c r="L812" s="963"/>
      <c r="M812" s="963"/>
      <c r="N812" s="893"/>
      <c r="O812" s="963"/>
      <c r="P812" s="963"/>
      <c r="Q812" s="893"/>
      <c r="R812" s="963"/>
      <c r="S812" s="963"/>
      <c r="T812" s="893"/>
    </row>
    <row r="813" spans="8:20" x14ac:dyDescent="0.25">
      <c r="H813" s="893"/>
      <c r="I813" s="893"/>
      <c r="J813" s="893"/>
      <c r="K813" s="893"/>
      <c r="L813" s="963"/>
      <c r="M813" s="963"/>
      <c r="N813" s="893"/>
      <c r="O813" s="963"/>
      <c r="P813" s="963"/>
      <c r="Q813" s="893"/>
      <c r="R813" s="963"/>
      <c r="S813" s="963"/>
      <c r="T813" s="893"/>
    </row>
    <row r="814" spans="8:20" x14ac:dyDescent="0.25">
      <c r="H814" s="893"/>
      <c r="I814" s="893"/>
      <c r="J814" s="893"/>
      <c r="K814" s="893"/>
      <c r="L814" s="963"/>
      <c r="M814" s="963"/>
      <c r="N814" s="893"/>
      <c r="O814" s="963"/>
      <c r="P814" s="963"/>
      <c r="Q814" s="893"/>
      <c r="R814" s="963"/>
      <c r="S814" s="963"/>
      <c r="T814" s="893"/>
    </row>
    <row r="815" spans="8:20" x14ac:dyDescent="0.25">
      <c r="H815" s="893"/>
      <c r="I815" s="893"/>
      <c r="J815" s="893"/>
      <c r="K815" s="893"/>
      <c r="L815" s="963"/>
      <c r="M815" s="963"/>
      <c r="N815" s="893"/>
      <c r="O815" s="963"/>
      <c r="P815" s="963"/>
      <c r="Q815" s="893"/>
      <c r="R815" s="963"/>
      <c r="S815" s="963"/>
      <c r="T815" s="893"/>
    </row>
    <row r="816" spans="8:20" x14ac:dyDescent="0.25">
      <c r="H816" s="893"/>
      <c r="I816" s="893"/>
      <c r="J816" s="893"/>
      <c r="K816" s="893"/>
      <c r="L816" s="963"/>
      <c r="M816" s="963"/>
      <c r="N816" s="893"/>
      <c r="O816" s="963"/>
      <c r="P816" s="963"/>
      <c r="Q816" s="893"/>
      <c r="R816" s="963"/>
      <c r="S816" s="963"/>
      <c r="T816" s="893"/>
    </row>
    <row r="817" spans="8:20" x14ac:dyDescent="0.25">
      <c r="H817" s="893"/>
      <c r="I817" s="893"/>
      <c r="J817" s="893"/>
      <c r="K817" s="893"/>
      <c r="L817" s="963"/>
      <c r="M817" s="963"/>
      <c r="N817" s="893"/>
      <c r="O817" s="963"/>
      <c r="P817" s="963"/>
      <c r="Q817" s="893"/>
      <c r="R817" s="963"/>
      <c r="S817" s="963"/>
      <c r="T817" s="893"/>
    </row>
    <row r="818" spans="8:20" x14ac:dyDescent="0.25">
      <c r="H818" s="893"/>
      <c r="I818" s="893"/>
      <c r="J818" s="893"/>
      <c r="K818" s="893"/>
      <c r="L818" s="963"/>
      <c r="M818" s="963"/>
      <c r="N818" s="893"/>
      <c r="O818" s="963"/>
      <c r="P818" s="963"/>
      <c r="Q818" s="893"/>
      <c r="R818" s="963"/>
      <c r="S818" s="963"/>
      <c r="T818" s="893"/>
    </row>
    <row r="819" spans="8:20" x14ac:dyDescent="0.25">
      <c r="H819" s="893"/>
      <c r="I819" s="893"/>
      <c r="J819" s="893"/>
      <c r="K819" s="893"/>
      <c r="L819" s="963"/>
      <c r="M819" s="963"/>
      <c r="N819" s="893"/>
      <c r="O819" s="963"/>
      <c r="P819" s="963"/>
      <c r="Q819" s="893"/>
      <c r="R819" s="963"/>
      <c r="S819" s="963"/>
      <c r="T819" s="893"/>
    </row>
    <row r="820" spans="8:20" x14ac:dyDescent="0.25">
      <c r="H820" s="893"/>
      <c r="I820" s="893"/>
      <c r="J820" s="893"/>
      <c r="K820" s="893"/>
      <c r="L820" s="963"/>
      <c r="M820" s="963"/>
      <c r="N820" s="893"/>
      <c r="O820" s="963"/>
      <c r="P820" s="963"/>
      <c r="Q820" s="893"/>
      <c r="R820" s="963"/>
      <c r="S820" s="963"/>
      <c r="T820" s="893"/>
    </row>
    <row r="821" spans="8:20" x14ac:dyDescent="0.25">
      <c r="H821" s="893"/>
      <c r="I821" s="893"/>
      <c r="J821" s="893"/>
      <c r="K821" s="893"/>
      <c r="L821" s="963"/>
      <c r="M821" s="963"/>
      <c r="N821" s="893"/>
      <c r="O821" s="963"/>
      <c r="P821" s="963"/>
      <c r="Q821" s="893"/>
      <c r="R821" s="963"/>
      <c r="S821" s="963"/>
      <c r="T821" s="893"/>
    </row>
    <row r="822" spans="8:20" x14ac:dyDescent="0.25">
      <c r="H822" s="893"/>
      <c r="I822" s="893"/>
      <c r="J822" s="893"/>
      <c r="K822" s="893"/>
      <c r="L822" s="963"/>
      <c r="M822" s="963"/>
      <c r="N822" s="893"/>
      <c r="O822" s="963"/>
      <c r="P822" s="963"/>
      <c r="Q822" s="893"/>
      <c r="R822" s="963"/>
      <c r="S822" s="963"/>
      <c r="T822" s="893"/>
    </row>
    <row r="823" spans="8:20" x14ac:dyDescent="0.25">
      <c r="H823" s="893"/>
      <c r="I823" s="893"/>
      <c r="J823" s="893"/>
      <c r="K823" s="893"/>
      <c r="L823" s="963"/>
      <c r="M823" s="963"/>
      <c r="N823" s="893"/>
      <c r="O823" s="963"/>
      <c r="P823" s="963"/>
      <c r="Q823" s="893"/>
      <c r="R823" s="963"/>
      <c r="S823" s="963"/>
      <c r="T823" s="893"/>
    </row>
    <row r="824" spans="8:20" x14ac:dyDescent="0.25">
      <c r="H824" s="893"/>
      <c r="I824" s="893"/>
      <c r="J824" s="893"/>
      <c r="K824" s="893"/>
      <c r="L824" s="963"/>
      <c r="M824" s="963"/>
      <c r="N824" s="893"/>
      <c r="O824" s="963"/>
      <c r="P824" s="963"/>
      <c r="Q824" s="893"/>
      <c r="R824" s="963"/>
      <c r="S824" s="963"/>
      <c r="T824" s="893"/>
    </row>
    <row r="825" spans="8:20" x14ac:dyDescent="0.25">
      <c r="H825" s="893"/>
      <c r="I825" s="893"/>
      <c r="J825" s="893"/>
      <c r="K825" s="893"/>
      <c r="L825" s="963"/>
      <c r="M825" s="963"/>
      <c r="N825" s="893"/>
      <c r="O825" s="963"/>
      <c r="P825" s="963"/>
      <c r="Q825" s="893"/>
      <c r="R825" s="963"/>
      <c r="S825" s="963"/>
      <c r="T825" s="893"/>
    </row>
    <row r="826" spans="8:20" x14ac:dyDescent="0.25">
      <c r="H826" s="893"/>
      <c r="I826" s="893"/>
      <c r="J826" s="893"/>
      <c r="K826" s="893"/>
      <c r="L826" s="963"/>
      <c r="M826" s="963"/>
      <c r="N826" s="893"/>
      <c r="O826" s="963"/>
      <c r="P826" s="963"/>
      <c r="Q826" s="893"/>
      <c r="R826" s="963"/>
      <c r="S826" s="963"/>
      <c r="T826" s="893"/>
    </row>
    <row r="827" spans="8:20" x14ac:dyDescent="0.25">
      <c r="H827" s="893"/>
      <c r="I827" s="893"/>
      <c r="J827" s="893"/>
      <c r="K827" s="893"/>
      <c r="L827" s="963"/>
      <c r="M827" s="963"/>
      <c r="N827" s="893"/>
      <c r="O827" s="963"/>
      <c r="P827" s="963"/>
      <c r="Q827" s="893"/>
      <c r="R827" s="963"/>
      <c r="S827" s="963"/>
      <c r="T827" s="893"/>
    </row>
    <row r="828" spans="8:20" x14ac:dyDescent="0.25">
      <c r="H828" s="893"/>
      <c r="I828" s="893"/>
      <c r="J828" s="893"/>
      <c r="K828" s="893"/>
      <c r="L828" s="963"/>
      <c r="M828" s="963"/>
      <c r="N828" s="893"/>
      <c r="O828" s="963"/>
      <c r="P828" s="963"/>
      <c r="Q828" s="893"/>
      <c r="R828" s="963"/>
      <c r="S828" s="963"/>
      <c r="T828" s="893"/>
    </row>
    <row r="829" spans="8:20" x14ac:dyDescent="0.25">
      <c r="H829" s="893"/>
      <c r="I829" s="893"/>
      <c r="J829" s="893"/>
      <c r="K829" s="893"/>
      <c r="L829" s="963"/>
      <c r="M829" s="963"/>
      <c r="N829" s="893"/>
      <c r="O829" s="963"/>
      <c r="P829" s="963"/>
      <c r="Q829" s="893"/>
      <c r="R829" s="963"/>
      <c r="S829" s="963"/>
      <c r="T829" s="893"/>
    </row>
    <row r="830" spans="8:20" x14ac:dyDescent="0.25">
      <c r="H830" s="893"/>
      <c r="I830" s="893"/>
      <c r="J830" s="893"/>
      <c r="K830" s="893"/>
      <c r="L830" s="963"/>
      <c r="M830" s="963"/>
      <c r="N830" s="893"/>
      <c r="O830" s="963"/>
      <c r="P830" s="963"/>
      <c r="Q830" s="893"/>
      <c r="R830" s="963"/>
      <c r="S830" s="963"/>
      <c r="T830" s="893"/>
    </row>
    <row r="831" spans="8:20" x14ac:dyDescent="0.25">
      <c r="H831" s="893"/>
      <c r="I831" s="893"/>
      <c r="J831" s="893"/>
      <c r="K831" s="893"/>
      <c r="L831" s="963"/>
      <c r="M831" s="963"/>
      <c r="N831" s="893"/>
      <c r="O831" s="963"/>
      <c r="P831" s="963"/>
      <c r="Q831" s="893"/>
      <c r="R831" s="963"/>
      <c r="S831" s="963"/>
      <c r="T831" s="893"/>
    </row>
    <row r="832" spans="8:20" x14ac:dyDescent="0.25">
      <c r="H832" s="893"/>
      <c r="I832" s="893"/>
      <c r="J832" s="893"/>
      <c r="K832" s="893"/>
      <c r="L832" s="963"/>
      <c r="M832" s="963"/>
      <c r="N832" s="893"/>
      <c r="O832" s="963"/>
      <c r="P832" s="963"/>
      <c r="Q832" s="893"/>
      <c r="R832" s="963"/>
      <c r="S832" s="963"/>
      <c r="T832" s="893"/>
    </row>
    <row r="833" spans="8:20" x14ac:dyDescent="0.25">
      <c r="H833" s="893"/>
      <c r="I833" s="893"/>
      <c r="J833" s="893"/>
      <c r="K833" s="893"/>
      <c r="L833" s="963"/>
      <c r="M833" s="963"/>
      <c r="N833" s="893"/>
      <c r="O833" s="963"/>
      <c r="P833" s="963"/>
      <c r="Q833" s="893"/>
      <c r="R833" s="963"/>
      <c r="S833" s="963"/>
      <c r="T833" s="893"/>
    </row>
    <row r="834" spans="8:20" x14ac:dyDescent="0.25">
      <c r="H834" s="893"/>
      <c r="I834" s="893"/>
      <c r="J834" s="893"/>
      <c r="K834" s="893"/>
      <c r="L834" s="963"/>
      <c r="M834" s="963"/>
      <c r="N834" s="893"/>
      <c r="O834" s="963"/>
      <c r="P834" s="963"/>
      <c r="Q834" s="893"/>
      <c r="R834" s="963"/>
      <c r="S834" s="963"/>
      <c r="T834" s="893"/>
    </row>
    <row r="835" spans="8:20" x14ac:dyDescent="0.25">
      <c r="H835" s="893"/>
      <c r="I835" s="893"/>
      <c r="J835" s="893"/>
      <c r="K835" s="893"/>
      <c r="L835" s="963"/>
      <c r="M835" s="963"/>
      <c r="N835" s="893"/>
      <c r="O835" s="963"/>
      <c r="P835" s="963"/>
      <c r="Q835" s="893"/>
      <c r="R835" s="963"/>
      <c r="S835" s="963"/>
      <c r="T835" s="893"/>
    </row>
    <row r="836" spans="8:20" x14ac:dyDescent="0.25">
      <c r="H836" s="893"/>
      <c r="I836" s="893"/>
      <c r="J836" s="893"/>
      <c r="K836" s="893"/>
      <c r="L836" s="963"/>
      <c r="M836" s="963"/>
      <c r="N836" s="893"/>
      <c r="O836" s="963"/>
      <c r="P836" s="963"/>
      <c r="Q836" s="893"/>
      <c r="R836" s="963"/>
      <c r="S836" s="963"/>
      <c r="T836" s="893"/>
    </row>
    <row r="837" spans="8:20" x14ac:dyDescent="0.25">
      <c r="H837" s="893"/>
      <c r="I837" s="893"/>
      <c r="J837" s="893"/>
      <c r="K837" s="893"/>
      <c r="L837" s="963"/>
      <c r="M837" s="963"/>
      <c r="N837" s="893"/>
      <c r="O837" s="963"/>
      <c r="P837" s="963"/>
      <c r="Q837" s="893"/>
      <c r="R837" s="963"/>
      <c r="S837" s="963"/>
      <c r="T837" s="893"/>
    </row>
    <row r="838" spans="8:20" x14ac:dyDescent="0.25">
      <c r="H838" s="893"/>
      <c r="I838" s="893"/>
      <c r="J838" s="893"/>
      <c r="K838" s="893"/>
      <c r="L838" s="963"/>
      <c r="M838" s="963"/>
      <c r="N838" s="893"/>
      <c r="O838" s="963"/>
      <c r="P838" s="963"/>
      <c r="Q838" s="893"/>
      <c r="R838" s="963"/>
      <c r="S838" s="963"/>
      <c r="T838" s="893"/>
    </row>
    <row r="839" spans="8:20" x14ac:dyDescent="0.25">
      <c r="H839" s="893"/>
      <c r="I839" s="893"/>
      <c r="J839" s="893"/>
      <c r="K839" s="893"/>
      <c r="L839" s="963"/>
      <c r="M839" s="963"/>
      <c r="N839" s="893"/>
      <c r="O839" s="963"/>
      <c r="P839" s="963"/>
      <c r="Q839" s="893"/>
      <c r="R839" s="963"/>
      <c r="S839" s="963"/>
      <c r="T839" s="893"/>
    </row>
    <row r="840" spans="8:20" x14ac:dyDescent="0.25">
      <c r="H840" s="893"/>
      <c r="I840" s="893"/>
      <c r="J840" s="893"/>
      <c r="K840" s="893"/>
      <c r="L840" s="963"/>
      <c r="M840" s="963"/>
      <c r="N840" s="893"/>
      <c r="O840" s="963"/>
      <c r="P840" s="963"/>
      <c r="Q840" s="893"/>
      <c r="R840" s="963"/>
      <c r="S840" s="963"/>
      <c r="T840" s="893"/>
    </row>
    <row r="841" spans="8:20" x14ac:dyDescent="0.25">
      <c r="H841" s="893"/>
      <c r="I841" s="893"/>
      <c r="J841" s="893"/>
      <c r="K841" s="893"/>
      <c r="L841" s="963"/>
      <c r="M841" s="963"/>
      <c r="N841" s="893"/>
      <c r="O841" s="963"/>
      <c r="P841" s="963"/>
      <c r="Q841" s="893"/>
      <c r="R841" s="963"/>
      <c r="S841" s="963"/>
      <c r="T841" s="893"/>
    </row>
    <row r="842" spans="8:20" x14ac:dyDescent="0.25">
      <c r="H842" s="893"/>
      <c r="I842" s="893"/>
      <c r="J842" s="893"/>
      <c r="K842" s="893"/>
      <c r="L842" s="963"/>
      <c r="M842" s="963"/>
      <c r="N842" s="893"/>
      <c r="O842" s="963"/>
      <c r="P842" s="963"/>
      <c r="Q842" s="893"/>
      <c r="R842" s="963"/>
      <c r="S842" s="963"/>
      <c r="T842" s="893"/>
    </row>
    <row r="843" spans="8:20" x14ac:dyDescent="0.25">
      <c r="H843" s="893"/>
      <c r="I843" s="893"/>
      <c r="J843" s="893"/>
      <c r="K843" s="893"/>
      <c r="L843" s="963"/>
      <c r="M843" s="963"/>
      <c r="N843" s="893"/>
      <c r="O843" s="963"/>
      <c r="P843" s="963"/>
      <c r="Q843" s="893"/>
      <c r="R843" s="963"/>
      <c r="S843" s="963"/>
      <c r="T843" s="893"/>
    </row>
    <row r="844" spans="8:20" x14ac:dyDescent="0.25">
      <c r="H844" s="893"/>
      <c r="I844" s="893"/>
      <c r="J844" s="893"/>
      <c r="K844" s="893"/>
      <c r="L844" s="963"/>
      <c r="M844" s="963"/>
      <c r="N844" s="893"/>
      <c r="O844" s="963"/>
      <c r="P844" s="963"/>
      <c r="Q844" s="893"/>
      <c r="R844" s="963"/>
      <c r="S844" s="963"/>
      <c r="T844" s="893"/>
    </row>
    <row r="845" spans="8:20" x14ac:dyDescent="0.25">
      <c r="H845" s="893"/>
      <c r="I845" s="893"/>
      <c r="J845" s="893"/>
      <c r="K845" s="893"/>
      <c r="L845" s="963"/>
      <c r="M845" s="963"/>
      <c r="N845" s="893"/>
      <c r="O845" s="963"/>
      <c r="P845" s="963"/>
      <c r="Q845" s="893"/>
      <c r="R845" s="963"/>
      <c r="S845" s="963"/>
      <c r="T845" s="893"/>
    </row>
    <row r="846" spans="8:20" x14ac:dyDescent="0.25">
      <c r="H846" s="893"/>
      <c r="I846" s="893"/>
      <c r="J846" s="893"/>
      <c r="K846" s="893"/>
      <c r="L846" s="963"/>
      <c r="M846" s="963"/>
      <c r="N846" s="893"/>
      <c r="O846" s="963"/>
      <c r="P846" s="963"/>
      <c r="Q846" s="893"/>
      <c r="R846" s="963"/>
      <c r="S846" s="963"/>
      <c r="T846" s="893"/>
    </row>
    <row r="847" spans="8:20" x14ac:dyDescent="0.25">
      <c r="H847" s="893"/>
      <c r="I847" s="893"/>
      <c r="J847" s="893"/>
      <c r="K847" s="893"/>
      <c r="L847" s="963"/>
      <c r="M847" s="963"/>
      <c r="N847" s="893"/>
      <c r="O847" s="963"/>
      <c r="P847" s="963"/>
      <c r="Q847" s="893"/>
      <c r="R847" s="963"/>
      <c r="S847" s="963"/>
      <c r="T847" s="893"/>
    </row>
    <row r="848" spans="8:20" x14ac:dyDescent="0.25">
      <c r="H848" s="893"/>
      <c r="I848" s="893"/>
      <c r="J848" s="893"/>
      <c r="K848" s="893"/>
      <c r="L848" s="963"/>
      <c r="M848" s="963"/>
      <c r="N848" s="893"/>
      <c r="O848" s="963"/>
      <c r="P848" s="963"/>
      <c r="Q848" s="893"/>
      <c r="R848" s="963"/>
      <c r="S848" s="963"/>
      <c r="T848" s="893"/>
    </row>
    <row r="849" spans="8:20" x14ac:dyDescent="0.25">
      <c r="H849" s="893"/>
      <c r="I849" s="893"/>
      <c r="J849" s="893"/>
      <c r="K849" s="893"/>
      <c r="L849" s="963"/>
      <c r="M849" s="963"/>
      <c r="N849" s="893"/>
      <c r="O849" s="963"/>
      <c r="P849" s="963"/>
      <c r="Q849" s="893"/>
      <c r="R849" s="963"/>
      <c r="S849" s="963"/>
      <c r="T849" s="893"/>
    </row>
    <row r="850" spans="8:20" x14ac:dyDescent="0.25">
      <c r="H850" s="893"/>
      <c r="I850" s="893"/>
      <c r="J850" s="893"/>
      <c r="K850" s="893"/>
      <c r="L850" s="963"/>
      <c r="M850" s="963"/>
      <c r="N850" s="893"/>
      <c r="O850" s="963"/>
      <c r="P850" s="963"/>
      <c r="Q850" s="893"/>
      <c r="R850" s="963"/>
      <c r="S850" s="963"/>
      <c r="T850" s="893"/>
    </row>
    <row r="851" spans="8:20" x14ac:dyDescent="0.25">
      <c r="H851" s="893"/>
      <c r="I851" s="893"/>
      <c r="J851" s="893"/>
      <c r="K851" s="893"/>
      <c r="L851" s="963"/>
      <c r="M851" s="963"/>
      <c r="N851" s="893"/>
      <c r="O851" s="963"/>
      <c r="P851" s="963"/>
      <c r="Q851" s="893"/>
      <c r="R851" s="963"/>
      <c r="S851" s="963"/>
      <c r="T851" s="893"/>
    </row>
    <row r="852" spans="8:20" x14ac:dyDescent="0.25">
      <c r="H852" s="893"/>
      <c r="I852" s="893"/>
      <c r="J852" s="893"/>
      <c r="K852" s="893"/>
      <c r="L852" s="963"/>
      <c r="M852" s="963"/>
      <c r="N852" s="893"/>
      <c r="O852" s="963"/>
      <c r="P852" s="963"/>
      <c r="Q852" s="893"/>
      <c r="R852" s="963"/>
      <c r="S852" s="963"/>
      <c r="T852" s="893"/>
    </row>
    <row r="853" spans="8:20" x14ac:dyDescent="0.25">
      <c r="H853" s="893"/>
      <c r="I853" s="893"/>
      <c r="J853" s="893"/>
      <c r="K853" s="893"/>
      <c r="L853" s="963"/>
      <c r="M853" s="963"/>
      <c r="N853" s="893"/>
      <c r="O853" s="963"/>
      <c r="P853" s="963"/>
      <c r="Q853" s="893"/>
      <c r="R853" s="963"/>
      <c r="S853" s="963"/>
      <c r="T853" s="893"/>
    </row>
    <row r="854" spans="8:20" x14ac:dyDescent="0.25">
      <c r="H854" s="893"/>
      <c r="I854" s="893"/>
      <c r="J854" s="893"/>
      <c r="K854" s="893"/>
      <c r="L854" s="963"/>
      <c r="M854" s="963"/>
      <c r="N854" s="893"/>
      <c r="O854" s="963"/>
      <c r="P854" s="963"/>
      <c r="Q854" s="893"/>
      <c r="R854" s="963"/>
      <c r="S854" s="963"/>
      <c r="T854" s="893"/>
    </row>
    <row r="855" spans="8:20" x14ac:dyDescent="0.25">
      <c r="H855" s="893"/>
      <c r="I855" s="893"/>
      <c r="J855" s="893"/>
      <c r="K855" s="893"/>
      <c r="L855" s="963"/>
      <c r="M855" s="963"/>
      <c r="N855" s="893"/>
      <c r="O855" s="963"/>
      <c r="P855" s="963"/>
      <c r="Q855" s="893"/>
      <c r="R855" s="963"/>
      <c r="S855" s="963"/>
      <c r="T855" s="893"/>
    </row>
    <row r="856" spans="8:20" x14ac:dyDescent="0.25">
      <c r="H856" s="893"/>
      <c r="I856" s="893"/>
      <c r="J856" s="893"/>
      <c r="K856" s="893"/>
      <c r="L856" s="963"/>
      <c r="M856" s="963"/>
      <c r="N856" s="893"/>
      <c r="O856" s="963"/>
      <c r="P856" s="963"/>
      <c r="Q856" s="893"/>
      <c r="R856" s="963"/>
      <c r="S856" s="963"/>
      <c r="T856" s="893"/>
    </row>
    <row r="857" spans="8:20" x14ac:dyDescent="0.25">
      <c r="H857" s="893"/>
      <c r="I857" s="893"/>
      <c r="J857" s="893"/>
      <c r="K857" s="893"/>
      <c r="L857" s="963"/>
      <c r="M857" s="963"/>
      <c r="N857" s="893"/>
      <c r="O857" s="963"/>
      <c r="P857" s="963"/>
      <c r="Q857" s="893"/>
      <c r="R857" s="963"/>
      <c r="S857" s="963"/>
      <c r="T857" s="893"/>
    </row>
    <row r="858" spans="8:20" x14ac:dyDescent="0.25">
      <c r="H858" s="893"/>
      <c r="I858" s="893"/>
      <c r="J858" s="893"/>
      <c r="K858" s="893"/>
      <c r="L858" s="963"/>
      <c r="M858" s="963"/>
      <c r="N858" s="893"/>
      <c r="O858" s="963"/>
      <c r="P858" s="963"/>
      <c r="Q858" s="893"/>
      <c r="R858" s="963"/>
      <c r="S858" s="963"/>
      <c r="T858" s="893"/>
    </row>
    <row r="859" spans="8:20" x14ac:dyDescent="0.25">
      <c r="H859" s="893"/>
      <c r="I859" s="893"/>
      <c r="J859" s="893"/>
      <c r="K859" s="893"/>
      <c r="L859" s="963"/>
      <c r="M859" s="963"/>
      <c r="N859" s="893"/>
      <c r="O859" s="963"/>
      <c r="P859" s="963"/>
      <c r="Q859" s="893"/>
      <c r="R859" s="963"/>
      <c r="S859" s="963"/>
      <c r="T859" s="893"/>
    </row>
    <row r="860" spans="8:20" x14ac:dyDescent="0.25">
      <c r="H860" s="893"/>
      <c r="I860" s="893"/>
      <c r="J860" s="893"/>
      <c r="K860" s="893"/>
      <c r="L860" s="963"/>
      <c r="M860" s="963"/>
      <c r="N860" s="893"/>
      <c r="O860" s="963"/>
      <c r="P860" s="963"/>
      <c r="Q860" s="893"/>
      <c r="R860" s="963"/>
      <c r="S860" s="963"/>
      <c r="T860" s="893"/>
    </row>
    <row r="861" spans="8:20" x14ac:dyDescent="0.25">
      <c r="H861" s="893"/>
      <c r="I861" s="893"/>
      <c r="J861" s="893"/>
      <c r="K861" s="893"/>
      <c r="L861" s="963"/>
      <c r="M861" s="963"/>
      <c r="N861" s="893"/>
      <c r="O861" s="963"/>
      <c r="P861" s="963"/>
      <c r="Q861" s="893"/>
      <c r="R861" s="963"/>
      <c r="S861" s="963"/>
      <c r="T861" s="893"/>
    </row>
    <row r="862" spans="8:20" x14ac:dyDescent="0.25">
      <c r="H862" s="893"/>
      <c r="I862" s="893"/>
      <c r="J862" s="893"/>
      <c r="K862" s="893"/>
      <c r="L862" s="963"/>
      <c r="M862" s="963"/>
      <c r="N862" s="893"/>
      <c r="O862" s="963"/>
      <c r="P862" s="963"/>
      <c r="Q862" s="893"/>
      <c r="R862" s="963"/>
      <c r="S862" s="963"/>
      <c r="T862" s="893"/>
    </row>
    <row r="863" spans="8:20" x14ac:dyDescent="0.25">
      <c r="H863" s="893"/>
      <c r="I863" s="893"/>
      <c r="J863" s="893"/>
      <c r="K863" s="893"/>
      <c r="L863" s="963"/>
      <c r="M863" s="963"/>
      <c r="N863" s="893"/>
      <c r="O863" s="963"/>
      <c r="P863" s="963"/>
      <c r="Q863" s="893"/>
      <c r="R863" s="963"/>
      <c r="S863" s="963"/>
      <c r="T863" s="893"/>
    </row>
    <row r="864" spans="8:20" x14ac:dyDescent="0.25">
      <c r="H864" s="893"/>
      <c r="I864" s="893"/>
      <c r="J864" s="893"/>
      <c r="K864" s="893"/>
      <c r="L864" s="963"/>
      <c r="M864" s="963"/>
      <c r="N864" s="893"/>
      <c r="O864" s="963"/>
      <c r="P864" s="963"/>
      <c r="Q864" s="893"/>
      <c r="R864" s="963"/>
      <c r="S864" s="963"/>
      <c r="T864" s="893"/>
    </row>
    <row r="865" spans="8:20" x14ac:dyDescent="0.25">
      <c r="H865" s="893"/>
      <c r="I865" s="893"/>
      <c r="J865" s="893"/>
      <c r="K865" s="893"/>
      <c r="L865" s="963"/>
      <c r="M865" s="963"/>
      <c r="N865" s="893"/>
      <c r="O865" s="963"/>
      <c r="P865" s="963"/>
      <c r="Q865" s="893"/>
      <c r="R865" s="963"/>
      <c r="S865" s="963"/>
      <c r="T865" s="893"/>
    </row>
    <row r="866" spans="8:20" x14ac:dyDescent="0.25">
      <c r="H866" s="893"/>
      <c r="I866" s="893"/>
      <c r="J866" s="893"/>
      <c r="K866" s="893"/>
      <c r="L866" s="963"/>
      <c r="M866" s="963"/>
      <c r="N866" s="893"/>
      <c r="O866" s="963"/>
      <c r="P866" s="963"/>
      <c r="Q866" s="893"/>
      <c r="R866" s="963"/>
      <c r="S866" s="963"/>
      <c r="T866" s="893"/>
    </row>
    <row r="867" spans="8:20" x14ac:dyDescent="0.25">
      <c r="H867" s="893"/>
      <c r="I867" s="893"/>
      <c r="J867" s="893"/>
      <c r="K867" s="893"/>
      <c r="L867" s="963"/>
      <c r="M867" s="963"/>
      <c r="N867" s="893"/>
      <c r="O867" s="963"/>
      <c r="P867" s="963"/>
      <c r="Q867" s="893"/>
      <c r="R867" s="963"/>
      <c r="S867" s="963"/>
      <c r="T867" s="893"/>
    </row>
    <row r="868" spans="8:20" x14ac:dyDescent="0.25">
      <c r="H868" s="893"/>
      <c r="I868" s="893"/>
      <c r="J868" s="893"/>
      <c r="K868" s="893"/>
      <c r="L868" s="963"/>
      <c r="M868" s="963"/>
      <c r="N868" s="893"/>
      <c r="O868" s="963"/>
      <c r="P868" s="963"/>
      <c r="Q868" s="893"/>
      <c r="R868" s="963"/>
      <c r="S868" s="963"/>
      <c r="T868" s="893"/>
    </row>
    <row r="869" spans="8:20" x14ac:dyDescent="0.25">
      <c r="H869" s="893"/>
      <c r="I869" s="893"/>
      <c r="J869" s="893"/>
      <c r="K869" s="893"/>
      <c r="L869" s="963"/>
      <c r="M869" s="963"/>
      <c r="N869" s="893"/>
      <c r="O869" s="963"/>
      <c r="P869" s="963"/>
      <c r="Q869" s="893"/>
      <c r="R869" s="963"/>
      <c r="S869" s="963"/>
      <c r="T869" s="893"/>
    </row>
    <row r="870" spans="8:20" x14ac:dyDescent="0.25">
      <c r="H870" s="893"/>
      <c r="I870" s="893"/>
      <c r="J870" s="893"/>
      <c r="K870" s="893"/>
      <c r="L870" s="963"/>
      <c r="M870" s="963"/>
      <c r="N870" s="893"/>
      <c r="O870" s="963"/>
      <c r="P870" s="963"/>
      <c r="Q870" s="893"/>
      <c r="R870" s="963"/>
      <c r="S870" s="963"/>
      <c r="T870" s="893"/>
    </row>
    <row r="871" spans="8:20" x14ac:dyDescent="0.25">
      <c r="H871" s="893"/>
      <c r="I871" s="893"/>
      <c r="J871" s="893"/>
      <c r="K871" s="893"/>
      <c r="L871" s="963"/>
      <c r="M871" s="963"/>
      <c r="N871" s="893"/>
      <c r="O871" s="963"/>
      <c r="P871" s="963"/>
      <c r="Q871" s="893"/>
      <c r="R871" s="963"/>
      <c r="S871" s="963"/>
      <c r="T871" s="893"/>
    </row>
    <row r="872" spans="8:20" x14ac:dyDescent="0.25">
      <c r="H872" s="893"/>
      <c r="I872" s="893"/>
      <c r="J872" s="893"/>
      <c r="K872" s="893"/>
      <c r="L872" s="963"/>
      <c r="M872" s="963"/>
      <c r="N872" s="893"/>
      <c r="O872" s="963"/>
      <c r="P872" s="963"/>
      <c r="Q872" s="893"/>
      <c r="R872" s="963"/>
      <c r="S872" s="963"/>
      <c r="T872" s="893"/>
    </row>
    <row r="873" spans="8:20" x14ac:dyDescent="0.25">
      <c r="H873" s="893"/>
      <c r="I873" s="893"/>
      <c r="J873" s="893"/>
      <c r="K873" s="893"/>
      <c r="L873" s="963"/>
      <c r="M873" s="963"/>
      <c r="N873" s="893"/>
      <c r="O873" s="963"/>
      <c r="P873" s="963"/>
      <c r="Q873" s="893"/>
      <c r="R873" s="963"/>
      <c r="S873" s="963"/>
      <c r="T873" s="893"/>
    </row>
    <row r="874" spans="8:20" x14ac:dyDescent="0.25">
      <c r="H874" s="893"/>
      <c r="I874" s="893"/>
      <c r="J874" s="893"/>
      <c r="K874" s="893"/>
      <c r="L874" s="963"/>
      <c r="M874" s="963"/>
      <c r="N874" s="893"/>
      <c r="O874" s="963"/>
      <c r="P874" s="963"/>
      <c r="Q874" s="893"/>
      <c r="R874" s="963"/>
      <c r="S874" s="963"/>
      <c r="T874" s="893"/>
    </row>
    <row r="875" spans="8:20" x14ac:dyDescent="0.25">
      <c r="H875" s="893"/>
      <c r="I875" s="893"/>
      <c r="J875" s="893"/>
      <c r="K875" s="893"/>
      <c r="L875" s="963"/>
      <c r="M875" s="963"/>
      <c r="N875" s="893"/>
      <c r="O875" s="963"/>
      <c r="P875" s="963"/>
      <c r="Q875" s="893"/>
      <c r="R875" s="963"/>
      <c r="S875" s="963"/>
      <c r="T875" s="893"/>
    </row>
    <row r="876" spans="8:20" x14ac:dyDescent="0.25">
      <c r="H876" s="893"/>
      <c r="I876" s="893"/>
      <c r="J876" s="893"/>
      <c r="K876" s="893"/>
      <c r="L876" s="963"/>
      <c r="M876" s="963"/>
      <c r="N876" s="893"/>
      <c r="O876" s="963"/>
      <c r="P876" s="963"/>
      <c r="Q876" s="893"/>
      <c r="R876" s="963"/>
      <c r="S876" s="963"/>
      <c r="T876" s="893"/>
    </row>
    <row r="877" spans="8:20" x14ac:dyDescent="0.25">
      <c r="H877" s="893"/>
      <c r="I877" s="893"/>
      <c r="J877" s="893"/>
      <c r="K877" s="893"/>
      <c r="L877" s="963"/>
      <c r="M877" s="963"/>
      <c r="N877" s="893"/>
      <c r="O877" s="963"/>
      <c r="P877" s="963"/>
      <c r="Q877" s="893"/>
      <c r="R877" s="963"/>
      <c r="S877" s="963"/>
      <c r="T877" s="893"/>
    </row>
    <row r="878" spans="8:20" x14ac:dyDescent="0.25">
      <c r="H878" s="893"/>
      <c r="I878" s="893"/>
      <c r="J878" s="893"/>
      <c r="K878" s="893"/>
      <c r="L878" s="963"/>
      <c r="M878" s="963"/>
      <c r="N878" s="893"/>
      <c r="O878" s="963"/>
      <c r="P878" s="963"/>
      <c r="Q878" s="893"/>
      <c r="R878" s="963"/>
      <c r="S878" s="963"/>
      <c r="T878" s="893"/>
    </row>
    <row r="879" spans="8:20" x14ac:dyDescent="0.25">
      <c r="H879" s="893"/>
      <c r="I879" s="893"/>
      <c r="J879" s="893"/>
      <c r="K879" s="893"/>
      <c r="L879" s="963"/>
      <c r="M879" s="963"/>
      <c r="N879" s="893"/>
      <c r="O879" s="963"/>
      <c r="P879" s="963"/>
      <c r="Q879" s="893"/>
      <c r="R879" s="963"/>
      <c r="S879" s="963"/>
      <c r="T879" s="893"/>
    </row>
    <row r="880" spans="8:20" x14ac:dyDescent="0.25">
      <c r="H880" s="893"/>
      <c r="I880" s="893"/>
      <c r="J880" s="893"/>
      <c r="K880" s="893"/>
      <c r="L880" s="963"/>
      <c r="M880" s="963"/>
      <c r="N880" s="893"/>
      <c r="O880" s="963"/>
      <c r="P880" s="963"/>
      <c r="Q880" s="893"/>
      <c r="R880" s="963"/>
      <c r="S880" s="963"/>
      <c r="T880" s="893"/>
    </row>
    <row r="881" spans="8:20" x14ac:dyDescent="0.25">
      <c r="H881" s="893"/>
      <c r="I881" s="893"/>
      <c r="J881" s="893"/>
      <c r="K881" s="893"/>
      <c r="L881" s="963"/>
      <c r="M881" s="963"/>
      <c r="N881" s="893"/>
      <c r="O881" s="963"/>
      <c r="P881" s="963"/>
      <c r="Q881" s="893"/>
      <c r="R881" s="963"/>
      <c r="S881" s="963"/>
      <c r="T881" s="893"/>
    </row>
    <row r="882" spans="8:20" x14ac:dyDescent="0.25">
      <c r="H882" s="893"/>
      <c r="I882" s="893"/>
      <c r="J882" s="893"/>
      <c r="K882" s="893"/>
      <c r="L882" s="963"/>
      <c r="M882" s="963"/>
      <c r="N882" s="893"/>
      <c r="O882" s="963"/>
      <c r="P882" s="963"/>
      <c r="Q882" s="893"/>
      <c r="R882" s="963"/>
      <c r="S882" s="963"/>
      <c r="T882" s="893"/>
    </row>
    <row r="883" spans="8:20" x14ac:dyDescent="0.25">
      <c r="H883" s="893"/>
      <c r="I883" s="893"/>
      <c r="J883" s="893"/>
      <c r="K883" s="893"/>
      <c r="L883" s="963"/>
      <c r="M883" s="963"/>
      <c r="N883" s="893"/>
      <c r="O883" s="963"/>
      <c r="P883" s="963"/>
      <c r="Q883" s="893"/>
      <c r="R883" s="963"/>
      <c r="S883" s="963"/>
      <c r="T883" s="893"/>
    </row>
    <row r="884" spans="8:20" x14ac:dyDescent="0.25">
      <c r="H884" s="893"/>
      <c r="I884" s="893"/>
      <c r="J884" s="893"/>
      <c r="K884" s="893"/>
      <c r="L884" s="963"/>
      <c r="M884" s="963"/>
      <c r="N884" s="893"/>
      <c r="O884" s="963"/>
      <c r="P884" s="963"/>
      <c r="Q884" s="893"/>
      <c r="R884" s="963"/>
      <c r="S884" s="963"/>
      <c r="T884" s="893"/>
    </row>
    <row r="885" spans="8:20" x14ac:dyDescent="0.25">
      <c r="H885" s="893"/>
      <c r="I885" s="893"/>
      <c r="J885" s="893"/>
      <c r="K885" s="893"/>
      <c r="L885" s="963"/>
      <c r="M885" s="963"/>
      <c r="N885" s="893"/>
      <c r="O885" s="963"/>
      <c r="P885" s="963"/>
      <c r="Q885" s="893"/>
      <c r="R885" s="963"/>
      <c r="S885" s="963"/>
      <c r="T885" s="893"/>
    </row>
    <row r="886" spans="8:20" x14ac:dyDescent="0.25">
      <c r="H886" s="893"/>
      <c r="I886" s="893"/>
      <c r="J886" s="893"/>
      <c r="K886" s="893"/>
      <c r="L886" s="963"/>
      <c r="M886" s="963"/>
      <c r="N886" s="893"/>
      <c r="O886" s="963"/>
      <c r="P886" s="963"/>
      <c r="Q886" s="893"/>
      <c r="R886" s="963"/>
      <c r="S886" s="963"/>
      <c r="T886" s="893"/>
    </row>
    <row r="887" spans="8:20" x14ac:dyDescent="0.25">
      <c r="H887" s="893"/>
      <c r="I887" s="893"/>
      <c r="J887" s="893"/>
      <c r="K887" s="893"/>
      <c r="L887" s="963"/>
      <c r="M887" s="963"/>
      <c r="N887" s="893"/>
      <c r="O887" s="963"/>
      <c r="P887" s="963"/>
      <c r="Q887" s="893"/>
      <c r="R887" s="963"/>
      <c r="S887" s="963"/>
      <c r="T887" s="893"/>
    </row>
    <row r="888" spans="8:20" x14ac:dyDescent="0.25">
      <c r="H888" s="893"/>
      <c r="I888" s="893"/>
      <c r="J888" s="893"/>
      <c r="K888" s="893"/>
      <c r="L888" s="963"/>
      <c r="M888" s="963"/>
      <c r="N888" s="893"/>
      <c r="O888" s="963"/>
      <c r="P888" s="963"/>
      <c r="Q888" s="893"/>
      <c r="R888" s="963"/>
      <c r="S888" s="963"/>
      <c r="T888" s="893"/>
    </row>
    <row r="889" spans="8:20" x14ac:dyDescent="0.25">
      <c r="H889" s="893"/>
      <c r="I889" s="893"/>
      <c r="J889" s="893"/>
      <c r="K889" s="893"/>
      <c r="L889" s="963"/>
      <c r="M889" s="963"/>
      <c r="N889" s="893"/>
      <c r="O889" s="963"/>
      <c r="P889" s="963"/>
      <c r="Q889" s="893"/>
      <c r="R889" s="963"/>
      <c r="S889" s="963"/>
      <c r="T889" s="893"/>
    </row>
    <row r="890" spans="8:20" x14ac:dyDescent="0.25">
      <c r="H890" s="893"/>
      <c r="I890" s="893"/>
      <c r="J890" s="893"/>
      <c r="K890" s="893"/>
      <c r="L890" s="963"/>
      <c r="M890" s="963"/>
      <c r="N890" s="893"/>
      <c r="O890" s="963"/>
      <c r="P890" s="963"/>
      <c r="Q890" s="893"/>
      <c r="R890" s="963"/>
      <c r="S890" s="963"/>
      <c r="T890" s="893"/>
    </row>
    <row r="891" spans="8:20" x14ac:dyDescent="0.25">
      <c r="H891" s="893"/>
      <c r="I891" s="893"/>
      <c r="J891" s="893"/>
      <c r="K891" s="893"/>
      <c r="L891" s="963"/>
      <c r="M891" s="963"/>
      <c r="N891" s="893"/>
      <c r="O891" s="963"/>
      <c r="P891" s="963"/>
      <c r="Q891" s="893"/>
      <c r="R891" s="963"/>
      <c r="S891" s="963"/>
      <c r="T891" s="893"/>
    </row>
    <row r="892" spans="8:20" x14ac:dyDescent="0.25">
      <c r="H892" s="893"/>
      <c r="I892" s="893"/>
      <c r="J892" s="893"/>
      <c r="K892" s="893"/>
      <c r="L892" s="963"/>
      <c r="M892" s="963"/>
      <c r="N892" s="893"/>
      <c r="O892" s="963"/>
      <c r="P892" s="963"/>
      <c r="Q892" s="893"/>
      <c r="R892" s="963"/>
      <c r="S892" s="963"/>
      <c r="T892" s="893"/>
    </row>
    <row r="893" spans="8:20" x14ac:dyDescent="0.25">
      <c r="H893" s="893"/>
      <c r="I893" s="893"/>
      <c r="J893" s="893"/>
      <c r="K893" s="893"/>
      <c r="L893" s="963"/>
      <c r="M893" s="963"/>
      <c r="N893" s="893"/>
      <c r="O893" s="963"/>
      <c r="P893" s="963"/>
      <c r="Q893" s="893"/>
      <c r="R893" s="963"/>
      <c r="S893" s="963"/>
      <c r="T893" s="893"/>
    </row>
    <row r="894" spans="8:20" x14ac:dyDescent="0.25">
      <c r="H894" s="893"/>
      <c r="I894" s="893"/>
      <c r="J894" s="893"/>
      <c r="K894" s="893"/>
      <c r="L894" s="963"/>
      <c r="M894" s="963"/>
      <c r="N894" s="893"/>
      <c r="O894" s="963"/>
      <c r="P894" s="963"/>
      <c r="Q894" s="893"/>
      <c r="R894" s="963"/>
      <c r="S894" s="963"/>
      <c r="T894" s="893"/>
    </row>
    <row r="895" spans="8:20" x14ac:dyDescent="0.25">
      <c r="H895" s="893"/>
      <c r="I895" s="893"/>
      <c r="J895" s="893"/>
      <c r="K895" s="893"/>
      <c r="L895" s="963"/>
      <c r="M895" s="963"/>
      <c r="N895" s="893"/>
      <c r="O895" s="963"/>
      <c r="P895" s="963"/>
      <c r="Q895" s="893"/>
      <c r="R895" s="963"/>
      <c r="S895" s="963"/>
      <c r="T895" s="893"/>
    </row>
    <row r="896" spans="8:20" x14ac:dyDescent="0.25">
      <c r="H896" s="893"/>
      <c r="I896" s="893"/>
      <c r="J896" s="893"/>
      <c r="K896" s="893"/>
      <c r="L896" s="963"/>
      <c r="M896" s="963"/>
      <c r="N896" s="893"/>
      <c r="O896" s="963"/>
      <c r="P896" s="963"/>
      <c r="Q896" s="893"/>
      <c r="R896" s="963"/>
      <c r="S896" s="963"/>
      <c r="T896" s="893"/>
    </row>
    <row r="897" spans="8:20" x14ac:dyDescent="0.25">
      <c r="H897" s="893"/>
      <c r="I897" s="893"/>
      <c r="J897" s="893"/>
      <c r="K897" s="893"/>
      <c r="L897" s="963"/>
      <c r="M897" s="963"/>
      <c r="N897" s="893"/>
      <c r="O897" s="963"/>
      <c r="P897" s="963"/>
      <c r="Q897" s="893"/>
      <c r="R897" s="963"/>
      <c r="S897" s="963"/>
      <c r="T897" s="893"/>
    </row>
    <row r="898" spans="8:20" x14ac:dyDescent="0.25">
      <c r="H898" s="893"/>
      <c r="I898" s="893"/>
      <c r="J898" s="893"/>
      <c r="K898" s="893"/>
      <c r="L898" s="963"/>
      <c r="M898" s="963"/>
      <c r="N898" s="893"/>
      <c r="O898" s="963"/>
      <c r="P898" s="963"/>
      <c r="Q898" s="893"/>
      <c r="R898" s="963"/>
      <c r="S898" s="963"/>
      <c r="T898" s="893"/>
    </row>
    <row r="899" spans="8:20" x14ac:dyDescent="0.25">
      <c r="H899" s="893"/>
      <c r="I899" s="893"/>
      <c r="J899" s="893"/>
      <c r="K899" s="893"/>
      <c r="L899" s="963"/>
      <c r="M899" s="963"/>
      <c r="N899" s="893"/>
      <c r="O899" s="963"/>
      <c r="P899" s="963"/>
      <c r="Q899" s="893"/>
      <c r="R899" s="963"/>
      <c r="S899" s="963"/>
      <c r="T899" s="893"/>
    </row>
    <row r="900" spans="8:20" x14ac:dyDescent="0.25">
      <c r="H900" s="893"/>
      <c r="I900" s="893"/>
      <c r="J900" s="893"/>
      <c r="K900" s="893"/>
      <c r="L900" s="963"/>
      <c r="M900" s="963"/>
      <c r="N900" s="893"/>
      <c r="O900" s="963"/>
      <c r="P900" s="963"/>
      <c r="Q900" s="893"/>
      <c r="R900" s="963"/>
      <c r="S900" s="963"/>
      <c r="T900" s="893"/>
    </row>
    <row r="901" spans="8:20" x14ac:dyDescent="0.25">
      <c r="H901" s="893"/>
      <c r="I901" s="893"/>
      <c r="J901" s="893"/>
      <c r="K901" s="893"/>
      <c r="L901" s="963"/>
      <c r="M901" s="963"/>
      <c r="N901" s="893"/>
      <c r="O901" s="963"/>
      <c r="P901" s="963"/>
      <c r="Q901" s="893"/>
      <c r="R901" s="963"/>
      <c r="S901" s="963"/>
      <c r="T901" s="893"/>
    </row>
    <row r="902" spans="8:20" x14ac:dyDescent="0.25">
      <c r="H902" s="893"/>
      <c r="I902" s="893"/>
      <c r="J902" s="893"/>
      <c r="K902" s="893"/>
      <c r="L902" s="963"/>
      <c r="M902" s="963"/>
      <c r="N902" s="893"/>
      <c r="O902" s="963"/>
      <c r="P902" s="963"/>
      <c r="Q902" s="893"/>
      <c r="R902" s="963"/>
      <c r="S902" s="963"/>
      <c r="T902" s="893"/>
    </row>
    <row r="903" spans="8:20" x14ac:dyDescent="0.25">
      <c r="H903" s="893"/>
      <c r="I903" s="893"/>
      <c r="J903" s="893"/>
      <c r="K903" s="893"/>
      <c r="L903" s="963"/>
      <c r="M903" s="963"/>
      <c r="N903" s="893"/>
      <c r="O903" s="963"/>
      <c r="P903" s="963"/>
      <c r="Q903" s="893"/>
      <c r="R903" s="963"/>
      <c r="S903" s="963"/>
      <c r="T903" s="893"/>
    </row>
    <row r="904" spans="8:20" x14ac:dyDescent="0.25">
      <c r="H904" s="893"/>
      <c r="I904" s="893"/>
      <c r="J904" s="893"/>
      <c r="K904" s="893"/>
      <c r="L904" s="963"/>
      <c r="M904" s="963"/>
      <c r="N904" s="893"/>
      <c r="O904" s="963"/>
      <c r="P904" s="963"/>
      <c r="Q904" s="893"/>
      <c r="R904" s="963"/>
      <c r="S904" s="963"/>
      <c r="T904" s="893"/>
    </row>
    <row r="905" spans="8:20" x14ac:dyDescent="0.25">
      <c r="H905" s="893"/>
      <c r="I905" s="893"/>
      <c r="J905" s="893"/>
      <c r="K905" s="893"/>
      <c r="L905" s="963"/>
      <c r="M905" s="963"/>
      <c r="N905" s="893"/>
      <c r="O905" s="963"/>
      <c r="P905" s="963"/>
      <c r="Q905" s="893"/>
      <c r="R905" s="963"/>
      <c r="S905" s="963"/>
      <c r="T905" s="893"/>
    </row>
    <row r="906" spans="8:20" x14ac:dyDescent="0.25">
      <c r="H906" s="893"/>
      <c r="I906" s="893"/>
      <c r="J906" s="893"/>
      <c r="K906" s="893"/>
      <c r="L906" s="963"/>
      <c r="M906" s="963"/>
      <c r="N906" s="893"/>
      <c r="O906" s="963"/>
      <c r="P906" s="963"/>
      <c r="Q906" s="893"/>
      <c r="R906" s="963"/>
      <c r="S906" s="963"/>
      <c r="T906" s="893"/>
    </row>
    <row r="907" spans="8:20" x14ac:dyDescent="0.25">
      <c r="H907" s="893"/>
      <c r="I907" s="893"/>
      <c r="J907" s="893"/>
      <c r="K907" s="893"/>
      <c r="L907" s="963"/>
      <c r="M907" s="963"/>
      <c r="N907" s="893"/>
      <c r="O907" s="963"/>
      <c r="P907" s="963"/>
      <c r="Q907" s="893"/>
      <c r="R907" s="963"/>
      <c r="S907" s="963"/>
      <c r="T907" s="893"/>
    </row>
    <row r="908" spans="8:20" x14ac:dyDescent="0.25">
      <c r="H908" s="893"/>
      <c r="I908" s="893"/>
      <c r="J908" s="893"/>
      <c r="K908" s="893"/>
      <c r="L908" s="963"/>
      <c r="M908" s="963"/>
      <c r="N908" s="893"/>
      <c r="O908" s="963"/>
      <c r="P908" s="963"/>
      <c r="Q908" s="893"/>
      <c r="R908" s="963"/>
      <c r="S908" s="963"/>
      <c r="T908" s="893"/>
    </row>
    <row r="909" spans="8:20" x14ac:dyDescent="0.25">
      <c r="H909" s="893"/>
      <c r="I909" s="893"/>
      <c r="J909" s="893"/>
      <c r="K909" s="893"/>
      <c r="L909" s="963"/>
      <c r="M909" s="963"/>
      <c r="N909" s="893"/>
      <c r="O909" s="963"/>
      <c r="P909" s="963"/>
      <c r="Q909" s="893"/>
      <c r="R909" s="963"/>
      <c r="S909" s="963"/>
      <c r="T909" s="893"/>
    </row>
    <row r="910" spans="8:20" x14ac:dyDescent="0.25">
      <c r="H910" s="893"/>
      <c r="I910" s="893"/>
      <c r="J910" s="893"/>
      <c r="K910" s="893"/>
      <c r="L910" s="963"/>
      <c r="M910" s="963"/>
      <c r="N910" s="893"/>
      <c r="O910" s="963"/>
      <c r="P910" s="963"/>
      <c r="Q910" s="893"/>
      <c r="R910" s="963"/>
      <c r="S910" s="963"/>
      <c r="T910" s="893"/>
    </row>
    <row r="911" spans="8:20" x14ac:dyDescent="0.25">
      <c r="H911" s="893"/>
      <c r="I911" s="893"/>
      <c r="J911" s="893"/>
      <c r="K911" s="893"/>
      <c r="L911" s="963"/>
      <c r="M911" s="963"/>
      <c r="N911" s="893"/>
      <c r="O911" s="963"/>
      <c r="P911" s="963"/>
      <c r="Q911" s="893"/>
      <c r="R911" s="963"/>
      <c r="S911" s="963"/>
      <c r="T911" s="893"/>
    </row>
    <row r="912" spans="8:20" x14ac:dyDescent="0.25">
      <c r="H912" s="893"/>
      <c r="I912" s="893"/>
      <c r="J912" s="893"/>
      <c r="K912" s="893"/>
      <c r="L912" s="963"/>
      <c r="M912" s="963"/>
      <c r="N912" s="893"/>
      <c r="O912" s="963"/>
      <c r="P912" s="963"/>
      <c r="Q912" s="893"/>
      <c r="R912" s="963"/>
      <c r="S912" s="963"/>
      <c r="T912" s="893"/>
    </row>
    <row r="913" spans="8:20" x14ac:dyDescent="0.25">
      <c r="H913" s="893"/>
      <c r="I913" s="893"/>
      <c r="J913" s="893"/>
      <c r="K913" s="893"/>
      <c r="L913" s="963"/>
      <c r="M913" s="963"/>
      <c r="N913" s="893"/>
      <c r="O913" s="963"/>
      <c r="P913" s="963"/>
      <c r="Q913" s="893"/>
      <c r="R913" s="963"/>
      <c r="S913" s="963"/>
      <c r="T913" s="893"/>
    </row>
    <row r="914" spans="8:20" x14ac:dyDescent="0.25">
      <c r="H914" s="893"/>
      <c r="I914" s="893"/>
      <c r="J914" s="893"/>
      <c r="K914" s="893"/>
      <c r="L914" s="963"/>
      <c r="M914" s="963"/>
      <c r="N914" s="893"/>
      <c r="O914" s="963"/>
      <c r="P914" s="963"/>
      <c r="Q914" s="893"/>
      <c r="R914" s="963"/>
      <c r="S914" s="963"/>
      <c r="T914" s="893"/>
    </row>
    <row r="915" spans="8:20" x14ac:dyDescent="0.25">
      <c r="H915" s="893"/>
      <c r="I915" s="893"/>
      <c r="J915" s="893"/>
      <c r="K915" s="893"/>
      <c r="L915" s="963"/>
      <c r="M915" s="963"/>
      <c r="N915" s="893"/>
      <c r="O915" s="963"/>
      <c r="P915" s="963"/>
      <c r="Q915" s="893"/>
      <c r="R915" s="963"/>
      <c r="S915" s="963"/>
      <c r="T915" s="893"/>
    </row>
    <row r="916" spans="8:20" x14ac:dyDescent="0.25">
      <c r="H916" s="893"/>
      <c r="I916" s="893"/>
      <c r="J916" s="893"/>
      <c r="K916" s="893"/>
      <c r="L916" s="963"/>
      <c r="M916" s="963"/>
      <c r="N916" s="893"/>
      <c r="O916" s="963"/>
      <c r="P916" s="963"/>
      <c r="Q916" s="893"/>
      <c r="R916" s="963"/>
      <c r="S916" s="963"/>
      <c r="T916" s="893"/>
    </row>
    <row r="917" spans="8:20" x14ac:dyDescent="0.25">
      <c r="H917" s="893"/>
      <c r="I917" s="893"/>
      <c r="J917" s="893"/>
      <c r="K917" s="893"/>
      <c r="L917" s="963"/>
      <c r="M917" s="963"/>
      <c r="N917" s="893"/>
      <c r="O917" s="963"/>
      <c r="P917" s="963"/>
      <c r="Q917" s="893"/>
      <c r="R917" s="963"/>
      <c r="S917" s="963"/>
      <c r="T917" s="893"/>
    </row>
    <row r="918" spans="8:20" x14ac:dyDescent="0.25">
      <c r="H918" s="893"/>
      <c r="I918" s="893"/>
      <c r="J918" s="893"/>
      <c r="K918" s="893"/>
      <c r="L918" s="963"/>
      <c r="M918" s="963"/>
      <c r="N918" s="893"/>
      <c r="O918" s="963"/>
      <c r="P918" s="963"/>
      <c r="Q918" s="893"/>
      <c r="R918" s="963"/>
      <c r="S918" s="963"/>
      <c r="T918" s="893"/>
    </row>
    <row r="919" spans="8:20" x14ac:dyDescent="0.25">
      <c r="H919" s="893"/>
      <c r="I919" s="893"/>
      <c r="J919" s="893"/>
      <c r="K919" s="893"/>
      <c r="L919" s="963"/>
      <c r="M919" s="963"/>
      <c r="N919" s="893"/>
      <c r="O919" s="963"/>
      <c r="P919" s="963"/>
      <c r="Q919" s="893"/>
      <c r="R919" s="963"/>
      <c r="S919" s="963"/>
      <c r="T919" s="893"/>
    </row>
    <row r="920" spans="8:20" x14ac:dyDescent="0.25">
      <c r="H920" s="893"/>
      <c r="I920" s="893"/>
      <c r="J920" s="893"/>
      <c r="K920" s="893"/>
      <c r="L920" s="963"/>
      <c r="M920" s="963"/>
      <c r="N920" s="893"/>
      <c r="O920" s="963"/>
      <c r="P920" s="963"/>
      <c r="Q920" s="893"/>
      <c r="R920" s="963"/>
      <c r="S920" s="963"/>
      <c r="T920" s="893"/>
    </row>
    <row r="921" spans="8:20" x14ac:dyDescent="0.25">
      <c r="H921" s="893"/>
      <c r="I921" s="893"/>
      <c r="J921" s="893"/>
      <c r="K921" s="893"/>
      <c r="L921" s="963"/>
      <c r="M921" s="963"/>
      <c r="N921" s="893"/>
      <c r="O921" s="963"/>
      <c r="P921" s="963"/>
      <c r="Q921" s="893"/>
      <c r="R921" s="963"/>
      <c r="S921" s="963"/>
      <c r="T921" s="893"/>
    </row>
    <row r="922" spans="8:20" x14ac:dyDescent="0.25">
      <c r="H922" s="893"/>
      <c r="I922" s="893"/>
      <c r="J922" s="893"/>
      <c r="K922" s="893"/>
      <c r="L922" s="963"/>
      <c r="M922" s="963"/>
      <c r="N922" s="893"/>
      <c r="O922" s="963"/>
      <c r="P922" s="963"/>
      <c r="Q922" s="893"/>
      <c r="R922" s="963"/>
      <c r="S922" s="963"/>
      <c r="T922" s="893"/>
    </row>
    <row r="923" spans="8:20" x14ac:dyDescent="0.25">
      <c r="H923" s="893"/>
      <c r="I923" s="893"/>
      <c r="J923" s="893"/>
      <c r="K923" s="893"/>
      <c r="L923" s="963"/>
      <c r="M923" s="963"/>
      <c r="N923" s="893"/>
      <c r="O923" s="963"/>
      <c r="P923" s="963"/>
      <c r="Q923" s="893"/>
      <c r="R923" s="963"/>
      <c r="S923" s="963"/>
      <c r="T923" s="893"/>
    </row>
    <row r="924" spans="8:20" x14ac:dyDescent="0.25">
      <c r="H924" s="893"/>
      <c r="I924" s="893"/>
      <c r="J924" s="893"/>
      <c r="K924" s="893"/>
      <c r="L924" s="963"/>
      <c r="M924" s="963"/>
      <c r="N924" s="893"/>
      <c r="O924" s="963"/>
      <c r="P924" s="963"/>
      <c r="Q924" s="893"/>
      <c r="R924" s="963"/>
      <c r="S924" s="963"/>
      <c r="T924" s="893"/>
    </row>
    <row r="925" spans="8:20" x14ac:dyDescent="0.25">
      <c r="H925" s="893"/>
      <c r="I925" s="893"/>
      <c r="J925" s="893"/>
      <c r="K925" s="893"/>
      <c r="L925" s="963"/>
      <c r="M925" s="963"/>
      <c r="N925" s="893"/>
      <c r="O925" s="963"/>
      <c r="P925" s="963"/>
      <c r="Q925" s="893"/>
      <c r="R925" s="963"/>
      <c r="S925" s="963"/>
      <c r="T925" s="893"/>
    </row>
    <row r="926" spans="8:20" x14ac:dyDescent="0.25">
      <c r="H926" s="893"/>
      <c r="I926" s="893"/>
      <c r="J926" s="893"/>
      <c r="K926" s="893"/>
      <c r="L926" s="963"/>
      <c r="M926" s="963"/>
      <c r="N926" s="893"/>
      <c r="O926" s="963"/>
      <c r="P926" s="963"/>
      <c r="Q926" s="893"/>
      <c r="R926" s="963"/>
      <c r="S926" s="963"/>
      <c r="T926" s="893"/>
    </row>
    <row r="927" spans="8:20" x14ac:dyDescent="0.25">
      <c r="H927" s="893"/>
      <c r="I927" s="893"/>
      <c r="J927" s="893"/>
      <c r="K927" s="893"/>
      <c r="L927" s="963"/>
      <c r="M927" s="963"/>
      <c r="N927" s="893"/>
      <c r="O927" s="963"/>
      <c r="P927" s="963"/>
      <c r="Q927" s="893"/>
      <c r="R927" s="963"/>
      <c r="S927" s="963"/>
      <c r="T927" s="893"/>
    </row>
    <row r="928" spans="8:20" x14ac:dyDescent="0.25">
      <c r="H928" s="893"/>
      <c r="I928" s="893"/>
      <c r="J928" s="893"/>
      <c r="K928" s="893"/>
      <c r="L928" s="963"/>
      <c r="M928" s="963"/>
      <c r="N928" s="893"/>
      <c r="O928" s="963"/>
      <c r="P928" s="963"/>
      <c r="Q928" s="893"/>
      <c r="R928" s="963"/>
      <c r="S928" s="963"/>
      <c r="T928" s="893"/>
    </row>
    <row r="929" spans="8:20" x14ac:dyDescent="0.25">
      <c r="H929" s="893"/>
      <c r="I929" s="893"/>
      <c r="J929" s="893"/>
      <c r="K929" s="893"/>
      <c r="L929" s="963"/>
      <c r="M929" s="963"/>
      <c r="N929" s="893"/>
      <c r="O929" s="963"/>
      <c r="P929" s="963"/>
      <c r="Q929" s="893"/>
      <c r="R929" s="963"/>
      <c r="S929" s="963"/>
      <c r="T929" s="893"/>
    </row>
    <row r="930" spans="8:20" x14ac:dyDescent="0.25">
      <c r="H930" s="893"/>
      <c r="I930" s="893"/>
      <c r="J930" s="893"/>
      <c r="K930" s="893"/>
      <c r="L930" s="963"/>
      <c r="M930" s="963"/>
      <c r="N930" s="893"/>
      <c r="O930" s="963"/>
      <c r="P930" s="963"/>
      <c r="Q930" s="893"/>
      <c r="R930" s="963"/>
      <c r="S930" s="963"/>
      <c r="T930" s="893"/>
    </row>
    <row r="931" spans="8:20" x14ac:dyDescent="0.25">
      <c r="H931" s="893"/>
      <c r="I931" s="893"/>
      <c r="J931" s="893"/>
      <c r="K931" s="893"/>
      <c r="L931" s="963"/>
      <c r="M931" s="963"/>
      <c r="N931" s="893"/>
      <c r="O931" s="963"/>
      <c r="P931" s="963"/>
      <c r="Q931" s="893"/>
      <c r="R931" s="963"/>
      <c r="S931" s="963"/>
      <c r="T931" s="893"/>
    </row>
    <row r="932" spans="8:20" x14ac:dyDescent="0.25">
      <c r="H932" s="893"/>
      <c r="I932" s="893"/>
      <c r="J932" s="893"/>
      <c r="K932" s="893"/>
      <c r="L932" s="963"/>
      <c r="M932" s="963"/>
      <c r="N932" s="893"/>
      <c r="O932" s="963"/>
      <c r="P932" s="963"/>
      <c r="Q932" s="893"/>
      <c r="R932" s="963"/>
      <c r="S932" s="963"/>
      <c r="T932" s="893"/>
    </row>
    <row r="933" spans="8:20" x14ac:dyDescent="0.25">
      <c r="H933" s="893"/>
      <c r="I933" s="893"/>
      <c r="J933" s="893"/>
      <c r="K933" s="893"/>
      <c r="L933" s="963"/>
      <c r="M933" s="963"/>
      <c r="N933" s="893"/>
      <c r="O933" s="963"/>
      <c r="P933" s="963"/>
      <c r="Q933" s="893"/>
      <c r="R933" s="963"/>
      <c r="S933" s="963"/>
      <c r="T933" s="893"/>
    </row>
    <row r="934" spans="8:20" x14ac:dyDescent="0.25">
      <c r="H934" s="893"/>
      <c r="I934" s="893"/>
      <c r="J934" s="893"/>
      <c r="K934" s="893"/>
      <c r="L934" s="963"/>
      <c r="M934" s="963"/>
      <c r="N934" s="893"/>
      <c r="O934" s="963"/>
      <c r="P934" s="963"/>
      <c r="Q934" s="893"/>
      <c r="R934" s="963"/>
      <c r="S934" s="963"/>
      <c r="T934" s="893"/>
    </row>
    <row r="935" spans="8:20" x14ac:dyDescent="0.25">
      <c r="H935" s="893"/>
      <c r="I935" s="893"/>
      <c r="J935" s="893"/>
      <c r="K935" s="893"/>
      <c r="L935" s="963"/>
      <c r="M935" s="963"/>
      <c r="N935" s="893"/>
      <c r="O935" s="963"/>
      <c r="P935" s="963"/>
      <c r="Q935" s="893"/>
      <c r="R935" s="963"/>
      <c r="S935" s="963"/>
      <c r="T935" s="893"/>
    </row>
    <row r="936" spans="8:20" x14ac:dyDescent="0.25">
      <c r="H936" s="893"/>
      <c r="I936" s="893"/>
      <c r="J936" s="893"/>
      <c r="K936" s="893"/>
      <c r="L936" s="963"/>
      <c r="M936" s="963"/>
      <c r="N936" s="893"/>
      <c r="O936" s="963"/>
      <c r="P936" s="963"/>
      <c r="Q936" s="893"/>
      <c r="R936" s="963"/>
      <c r="S936" s="963"/>
      <c r="T936" s="893"/>
    </row>
    <row r="937" spans="8:20" x14ac:dyDescent="0.25">
      <c r="H937" s="893"/>
      <c r="I937" s="893"/>
      <c r="J937" s="893"/>
      <c r="K937" s="893"/>
      <c r="L937" s="963"/>
      <c r="M937" s="963"/>
      <c r="N937" s="893"/>
      <c r="O937" s="963"/>
      <c r="P937" s="963"/>
      <c r="Q937" s="893"/>
      <c r="R937" s="963"/>
      <c r="S937" s="963"/>
      <c r="T937" s="893"/>
    </row>
    <row r="938" spans="8:20" x14ac:dyDescent="0.25">
      <c r="H938" s="893"/>
      <c r="I938" s="893"/>
      <c r="J938" s="893"/>
      <c r="K938" s="893"/>
      <c r="L938" s="963"/>
      <c r="M938" s="963"/>
      <c r="N938" s="893"/>
      <c r="O938" s="963"/>
      <c r="P938" s="963"/>
      <c r="Q938" s="893"/>
      <c r="R938" s="963"/>
      <c r="S938" s="963"/>
      <c r="T938" s="893"/>
    </row>
    <row r="939" spans="8:20" x14ac:dyDescent="0.25">
      <c r="H939" s="893"/>
      <c r="I939" s="893"/>
      <c r="J939" s="893"/>
      <c r="K939" s="893"/>
      <c r="L939" s="963"/>
      <c r="M939" s="963"/>
      <c r="N939" s="893"/>
      <c r="O939" s="963"/>
      <c r="P939" s="963"/>
      <c r="Q939" s="893"/>
      <c r="R939" s="963"/>
      <c r="S939" s="963"/>
      <c r="T939" s="893"/>
    </row>
    <row r="940" spans="8:20" x14ac:dyDescent="0.25">
      <c r="H940" s="893"/>
      <c r="I940" s="893"/>
      <c r="J940" s="893"/>
      <c r="K940" s="893"/>
      <c r="L940" s="963"/>
      <c r="M940" s="963"/>
      <c r="N940" s="893"/>
      <c r="O940" s="963"/>
      <c r="P940" s="963"/>
      <c r="Q940" s="893"/>
      <c r="R940" s="963"/>
      <c r="S940" s="963"/>
      <c r="T940" s="893"/>
    </row>
    <row r="941" spans="8:20" x14ac:dyDescent="0.25">
      <c r="H941" s="893"/>
      <c r="I941" s="893"/>
      <c r="J941" s="893"/>
      <c r="K941" s="893"/>
      <c r="L941" s="963"/>
      <c r="M941" s="963"/>
      <c r="N941" s="893"/>
      <c r="O941" s="963"/>
      <c r="P941" s="963"/>
      <c r="Q941" s="893"/>
      <c r="R941" s="963"/>
      <c r="S941" s="963"/>
      <c r="T941" s="893"/>
    </row>
    <row r="942" spans="8:20" x14ac:dyDescent="0.25">
      <c r="H942" s="893"/>
      <c r="I942" s="893"/>
      <c r="J942" s="893"/>
      <c r="K942" s="893"/>
      <c r="L942" s="963"/>
      <c r="M942" s="963"/>
      <c r="N942" s="893"/>
      <c r="O942" s="963"/>
      <c r="P942" s="963"/>
      <c r="Q942" s="893"/>
      <c r="R942" s="963"/>
      <c r="S942" s="963"/>
      <c r="T942" s="893"/>
    </row>
    <row r="943" spans="8:20" x14ac:dyDescent="0.25">
      <c r="H943" s="893"/>
      <c r="I943" s="893"/>
      <c r="J943" s="893"/>
      <c r="K943" s="893"/>
      <c r="L943" s="963"/>
      <c r="M943" s="963"/>
      <c r="N943" s="893"/>
      <c r="O943" s="963"/>
      <c r="P943" s="963"/>
      <c r="Q943" s="893"/>
      <c r="R943" s="963"/>
      <c r="S943" s="963"/>
      <c r="T943" s="893"/>
    </row>
    <row r="944" spans="8:20" x14ac:dyDescent="0.25">
      <c r="H944" s="893"/>
      <c r="I944" s="893"/>
      <c r="J944" s="893"/>
      <c r="K944" s="893"/>
      <c r="L944" s="963"/>
      <c r="M944" s="963"/>
      <c r="N944" s="893"/>
      <c r="O944" s="963"/>
      <c r="P944" s="963"/>
      <c r="Q944" s="893"/>
      <c r="R944" s="963"/>
      <c r="S944" s="963"/>
      <c r="T944" s="893"/>
    </row>
    <row r="945" spans="8:20" x14ac:dyDescent="0.25">
      <c r="H945" s="893"/>
      <c r="I945" s="893"/>
      <c r="J945" s="893"/>
      <c r="K945" s="893"/>
      <c r="L945" s="963"/>
      <c r="M945" s="963"/>
      <c r="N945" s="893"/>
      <c r="O945" s="963"/>
      <c r="P945" s="963"/>
      <c r="Q945" s="893"/>
      <c r="R945" s="963"/>
      <c r="S945" s="963"/>
      <c r="T945" s="893"/>
    </row>
    <row r="946" spans="8:20" x14ac:dyDescent="0.25">
      <c r="H946" s="893"/>
      <c r="I946" s="893"/>
      <c r="J946" s="893"/>
      <c r="K946" s="893"/>
      <c r="L946" s="963"/>
      <c r="M946" s="963"/>
      <c r="N946" s="893"/>
      <c r="O946" s="963"/>
      <c r="P946" s="963"/>
      <c r="Q946" s="893"/>
      <c r="R946" s="963"/>
      <c r="S946" s="963"/>
      <c r="T946" s="893"/>
    </row>
    <row r="947" spans="8:20" x14ac:dyDescent="0.25">
      <c r="H947" s="893"/>
      <c r="I947" s="893"/>
      <c r="J947" s="893"/>
      <c r="K947" s="893"/>
      <c r="L947" s="963"/>
      <c r="M947" s="963"/>
      <c r="N947" s="893"/>
      <c r="O947" s="963"/>
      <c r="P947" s="963"/>
      <c r="Q947" s="893"/>
      <c r="R947" s="963"/>
      <c r="S947" s="963"/>
      <c r="T947" s="893"/>
    </row>
    <row r="948" spans="8:20" x14ac:dyDescent="0.25">
      <c r="H948" s="893"/>
      <c r="I948" s="893"/>
      <c r="J948" s="893"/>
      <c r="K948" s="893"/>
      <c r="L948" s="963"/>
      <c r="M948" s="963"/>
      <c r="N948" s="893"/>
      <c r="O948" s="963"/>
      <c r="P948" s="963"/>
      <c r="Q948" s="893"/>
      <c r="R948" s="963"/>
      <c r="S948" s="963"/>
      <c r="T948" s="893"/>
    </row>
    <row r="949" spans="8:20" x14ac:dyDescent="0.25">
      <c r="H949" s="893"/>
      <c r="I949" s="893"/>
      <c r="J949" s="893"/>
      <c r="K949" s="893"/>
      <c r="L949" s="963"/>
      <c r="M949" s="963"/>
      <c r="N949" s="893"/>
      <c r="O949" s="963"/>
      <c r="P949" s="963"/>
      <c r="Q949" s="893"/>
      <c r="R949" s="963"/>
      <c r="S949" s="963"/>
      <c r="T949" s="893"/>
    </row>
    <row r="950" spans="8:20" x14ac:dyDescent="0.25">
      <c r="H950" s="893"/>
      <c r="I950" s="893"/>
      <c r="J950" s="893"/>
      <c r="K950" s="893"/>
      <c r="L950" s="963"/>
      <c r="M950" s="963"/>
      <c r="N950" s="893"/>
      <c r="O950" s="963"/>
      <c r="P950" s="963"/>
      <c r="Q950" s="893"/>
      <c r="R950" s="963"/>
      <c r="S950" s="963"/>
      <c r="T950" s="893"/>
    </row>
    <row r="951" spans="8:20" x14ac:dyDescent="0.25">
      <c r="H951" s="893"/>
      <c r="I951" s="893"/>
      <c r="J951" s="893"/>
      <c r="K951" s="893"/>
      <c r="L951" s="963"/>
      <c r="M951" s="963"/>
      <c r="N951" s="893"/>
      <c r="O951" s="963"/>
      <c r="P951" s="963"/>
      <c r="Q951" s="893"/>
      <c r="R951" s="963"/>
      <c r="S951" s="963"/>
      <c r="T951" s="893"/>
    </row>
    <row r="952" spans="8:20" x14ac:dyDescent="0.25">
      <c r="H952" s="893"/>
      <c r="I952" s="893"/>
      <c r="J952" s="893"/>
      <c r="K952" s="893"/>
      <c r="L952" s="963"/>
      <c r="M952" s="963"/>
      <c r="N952" s="893"/>
      <c r="O952" s="963"/>
      <c r="P952" s="963"/>
      <c r="Q952" s="893"/>
      <c r="R952" s="963"/>
      <c r="S952" s="963"/>
      <c r="T952" s="893"/>
    </row>
    <row r="953" spans="8:20" x14ac:dyDescent="0.25">
      <c r="H953" s="893"/>
      <c r="I953" s="893"/>
      <c r="J953" s="893"/>
      <c r="K953" s="893"/>
      <c r="L953" s="963"/>
      <c r="M953" s="963"/>
      <c r="N953" s="893"/>
      <c r="O953" s="963"/>
      <c r="P953" s="963"/>
      <c r="Q953" s="893"/>
      <c r="R953" s="963"/>
      <c r="S953" s="963"/>
      <c r="T953" s="893"/>
    </row>
    <row r="954" spans="8:20" x14ac:dyDescent="0.25">
      <c r="H954" s="893"/>
      <c r="I954" s="893"/>
      <c r="J954" s="893"/>
      <c r="K954" s="893"/>
      <c r="L954" s="963"/>
      <c r="M954" s="963"/>
      <c r="N954" s="893"/>
      <c r="O954" s="963"/>
      <c r="P954" s="963"/>
      <c r="Q954" s="893"/>
      <c r="R954" s="963"/>
      <c r="S954" s="963"/>
      <c r="T954" s="893"/>
    </row>
    <row r="955" spans="8:20" x14ac:dyDescent="0.25">
      <c r="H955" s="893"/>
      <c r="I955" s="893"/>
      <c r="J955" s="893"/>
      <c r="K955" s="893"/>
      <c r="L955" s="963"/>
      <c r="M955" s="963"/>
      <c r="N955" s="893"/>
      <c r="O955" s="963"/>
      <c r="P955" s="963"/>
      <c r="Q955" s="893"/>
      <c r="R955" s="963"/>
      <c r="S955" s="963"/>
      <c r="T955" s="893"/>
    </row>
    <row r="956" spans="8:20" x14ac:dyDescent="0.25">
      <c r="H956" s="893"/>
      <c r="I956" s="893"/>
      <c r="J956" s="893"/>
      <c r="K956" s="893"/>
      <c r="L956" s="963"/>
      <c r="M956" s="963"/>
      <c r="N956" s="893"/>
      <c r="O956" s="963"/>
      <c r="P956" s="963"/>
      <c r="Q956" s="893"/>
      <c r="R956" s="963"/>
      <c r="S956" s="963"/>
      <c r="T956" s="893"/>
    </row>
    <row r="957" spans="8:20" x14ac:dyDescent="0.25">
      <c r="H957" s="893"/>
      <c r="I957" s="893"/>
      <c r="J957" s="893"/>
      <c r="K957" s="893"/>
      <c r="L957" s="963"/>
      <c r="M957" s="963"/>
      <c r="N957" s="893"/>
      <c r="O957" s="963"/>
      <c r="P957" s="963"/>
      <c r="Q957" s="893"/>
      <c r="R957" s="963"/>
      <c r="S957" s="963"/>
      <c r="T957" s="893"/>
    </row>
    <row r="958" spans="8:20" x14ac:dyDescent="0.25">
      <c r="H958" s="893"/>
      <c r="I958" s="893"/>
      <c r="J958" s="893"/>
      <c r="K958" s="893"/>
      <c r="L958" s="963"/>
      <c r="M958" s="963"/>
      <c r="N958" s="893"/>
      <c r="O958" s="963"/>
      <c r="P958" s="963"/>
      <c r="Q958" s="893"/>
      <c r="R958" s="963"/>
      <c r="S958" s="963"/>
      <c r="T958" s="893"/>
    </row>
    <row r="959" spans="8:20" x14ac:dyDescent="0.25">
      <c r="H959" s="893"/>
      <c r="I959" s="893"/>
      <c r="J959" s="893"/>
      <c r="K959" s="893"/>
      <c r="L959" s="963"/>
      <c r="M959" s="963"/>
      <c r="N959" s="893"/>
      <c r="O959" s="963"/>
      <c r="P959" s="963"/>
      <c r="Q959" s="893"/>
      <c r="R959" s="963"/>
      <c r="S959" s="963"/>
      <c r="T959" s="893"/>
    </row>
    <row r="960" spans="8:20" x14ac:dyDescent="0.25">
      <c r="H960" s="893"/>
      <c r="I960" s="893"/>
      <c r="J960" s="893"/>
      <c r="K960" s="893"/>
      <c r="L960" s="963"/>
      <c r="M960" s="963"/>
      <c r="N960" s="893"/>
      <c r="O960" s="963"/>
      <c r="P960" s="963"/>
      <c r="Q960" s="893"/>
      <c r="R960" s="963"/>
      <c r="S960" s="963"/>
      <c r="T960" s="893"/>
    </row>
    <row r="961" spans="8:20" x14ac:dyDescent="0.25">
      <c r="H961" s="893"/>
      <c r="I961" s="893"/>
      <c r="J961" s="893"/>
      <c r="K961" s="893"/>
      <c r="L961" s="963"/>
      <c r="M961" s="963"/>
      <c r="N961" s="893"/>
      <c r="O961" s="963"/>
      <c r="P961" s="963"/>
      <c r="Q961" s="893"/>
      <c r="R961" s="963"/>
      <c r="S961" s="963"/>
      <c r="T961" s="893"/>
    </row>
    <row r="962" spans="8:20" x14ac:dyDescent="0.25">
      <c r="H962" s="893"/>
      <c r="I962" s="893"/>
      <c r="J962" s="893"/>
      <c r="K962" s="893"/>
      <c r="L962" s="963"/>
      <c r="M962" s="963"/>
      <c r="N962" s="893"/>
      <c r="O962" s="963"/>
      <c r="P962" s="963"/>
      <c r="Q962" s="893"/>
      <c r="R962" s="963"/>
      <c r="S962" s="963"/>
      <c r="T962" s="893"/>
    </row>
    <row r="963" spans="8:20" x14ac:dyDescent="0.25">
      <c r="H963" s="893"/>
      <c r="I963" s="893"/>
      <c r="J963" s="893"/>
      <c r="K963" s="893"/>
      <c r="L963" s="963"/>
      <c r="M963" s="963"/>
      <c r="N963" s="893"/>
      <c r="O963" s="963"/>
      <c r="P963" s="963"/>
      <c r="Q963" s="893"/>
      <c r="R963" s="963"/>
      <c r="S963" s="963"/>
      <c r="T963" s="893"/>
    </row>
    <row r="964" spans="8:20" x14ac:dyDescent="0.25">
      <c r="H964" s="893"/>
      <c r="I964" s="893"/>
      <c r="J964" s="893"/>
      <c r="K964" s="893"/>
      <c r="L964" s="963"/>
      <c r="M964" s="963"/>
      <c r="N964" s="893"/>
      <c r="O964" s="963"/>
      <c r="P964" s="963"/>
      <c r="Q964" s="893"/>
      <c r="R964" s="963"/>
      <c r="S964" s="963"/>
      <c r="T964" s="893"/>
    </row>
    <row r="965" spans="8:20" x14ac:dyDescent="0.25">
      <c r="H965" s="893"/>
      <c r="I965" s="893"/>
      <c r="J965" s="893"/>
      <c r="K965" s="893"/>
      <c r="L965" s="963"/>
      <c r="M965" s="963"/>
      <c r="N965" s="893"/>
      <c r="O965" s="963"/>
      <c r="P965" s="963"/>
      <c r="Q965" s="893"/>
      <c r="R965" s="963"/>
      <c r="S965" s="963"/>
      <c r="T965" s="893"/>
    </row>
    <row r="966" spans="8:20" x14ac:dyDescent="0.25">
      <c r="H966" s="893"/>
      <c r="I966" s="893"/>
      <c r="J966" s="893"/>
      <c r="K966" s="893"/>
      <c r="L966" s="963"/>
      <c r="M966" s="963"/>
      <c r="N966" s="893"/>
      <c r="O966" s="963"/>
      <c r="P966" s="963"/>
      <c r="Q966" s="893"/>
      <c r="R966" s="963"/>
      <c r="S966" s="963"/>
      <c r="T966" s="893"/>
    </row>
    <row r="967" spans="8:20" x14ac:dyDescent="0.25">
      <c r="H967" s="893"/>
      <c r="I967" s="893"/>
      <c r="J967" s="893"/>
      <c r="K967" s="893"/>
      <c r="L967" s="963"/>
      <c r="M967" s="963"/>
      <c r="N967" s="893"/>
      <c r="O967" s="963"/>
      <c r="P967" s="963"/>
      <c r="Q967" s="893"/>
      <c r="R967" s="963"/>
      <c r="S967" s="963"/>
      <c r="T967" s="893"/>
    </row>
    <row r="968" spans="8:20" x14ac:dyDescent="0.25">
      <c r="H968" s="893"/>
      <c r="I968" s="893"/>
      <c r="J968" s="893"/>
      <c r="K968" s="893"/>
      <c r="L968" s="963"/>
      <c r="M968" s="963"/>
      <c r="N968" s="893"/>
      <c r="O968" s="963"/>
      <c r="P968" s="963"/>
      <c r="Q968" s="893"/>
      <c r="R968" s="963"/>
      <c r="S968" s="963"/>
      <c r="T968" s="893"/>
    </row>
    <row r="969" spans="8:20" x14ac:dyDescent="0.25">
      <c r="H969" s="893"/>
      <c r="I969" s="893"/>
      <c r="J969" s="893"/>
      <c r="K969" s="893"/>
      <c r="L969" s="963"/>
      <c r="M969" s="963"/>
      <c r="N969" s="893"/>
      <c r="O969" s="963"/>
      <c r="P969" s="963"/>
      <c r="Q969" s="893"/>
      <c r="R969" s="963"/>
      <c r="S969" s="963"/>
      <c r="T969" s="893"/>
    </row>
    <row r="970" spans="8:20" x14ac:dyDescent="0.25">
      <c r="H970" s="893"/>
      <c r="I970" s="893"/>
      <c r="J970" s="893"/>
      <c r="K970" s="893"/>
      <c r="L970" s="963"/>
      <c r="M970" s="963"/>
      <c r="N970" s="893"/>
      <c r="O970" s="963"/>
      <c r="P970" s="963"/>
      <c r="Q970" s="893"/>
      <c r="R970" s="963"/>
      <c r="S970" s="963"/>
      <c r="T970" s="893"/>
    </row>
    <row r="971" spans="8:20" x14ac:dyDescent="0.25">
      <c r="H971" s="893"/>
      <c r="I971" s="893"/>
      <c r="J971" s="893"/>
      <c r="K971" s="893"/>
      <c r="L971" s="963"/>
      <c r="M971" s="963"/>
      <c r="N971" s="893"/>
      <c r="O971" s="963"/>
      <c r="P971" s="963"/>
      <c r="Q971" s="893"/>
      <c r="R971" s="963"/>
      <c r="S971" s="963"/>
      <c r="T971" s="893"/>
    </row>
    <row r="972" spans="8:20" x14ac:dyDescent="0.25">
      <c r="H972" s="893"/>
      <c r="I972" s="893"/>
      <c r="J972" s="893"/>
      <c r="K972" s="893"/>
      <c r="L972" s="963"/>
      <c r="M972" s="963"/>
      <c r="N972" s="893"/>
      <c r="O972" s="963"/>
      <c r="P972" s="963"/>
      <c r="Q972" s="893"/>
      <c r="R972" s="963"/>
      <c r="S972" s="963"/>
      <c r="T972" s="893"/>
    </row>
    <row r="973" spans="8:20" x14ac:dyDescent="0.25">
      <c r="H973" s="893"/>
      <c r="I973" s="893"/>
      <c r="J973" s="893"/>
      <c r="K973" s="893"/>
      <c r="L973" s="963"/>
      <c r="M973" s="963"/>
      <c r="N973" s="893"/>
      <c r="O973" s="963"/>
      <c r="P973" s="963"/>
      <c r="Q973" s="893"/>
      <c r="R973" s="963"/>
      <c r="S973" s="963"/>
      <c r="T973" s="893"/>
    </row>
    <row r="974" spans="8:20" x14ac:dyDescent="0.25">
      <c r="H974" s="893"/>
      <c r="I974" s="893"/>
      <c r="J974" s="893"/>
      <c r="K974" s="893"/>
      <c r="L974" s="963"/>
      <c r="M974" s="963"/>
      <c r="N974" s="893"/>
      <c r="O974" s="963"/>
      <c r="P974" s="963"/>
      <c r="Q974" s="893"/>
      <c r="R974" s="963"/>
      <c r="S974" s="963"/>
      <c r="T974" s="893"/>
    </row>
    <row r="975" spans="8:20" x14ac:dyDescent="0.25">
      <c r="H975" s="893"/>
      <c r="I975" s="893"/>
      <c r="J975" s="893"/>
      <c r="K975" s="893"/>
      <c r="L975" s="963"/>
      <c r="M975" s="963"/>
      <c r="N975" s="893"/>
      <c r="O975" s="963"/>
      <c r="P975" s="963"/>
      <c r="Q975" s="893"/>
      <c r="R975" s="963"/>
      <c r="S975" s="963"/>
      <c r="T975" s="893"/>
    </row>
    <row r="976" spans="8:20" x14ac:dyDescent="0.25">
      <c r="H976" s="893"/>
      <c r="I976" s="893"/>
      <c r="J976" s="893"/>
      <c r="K976" s="893"/>
      <c r="L976" s="963"/>
      <c r="M976" s="963"/>
      <c r="N976" s="893"/>
      <c r="O976" s="963"/>
      <c r="P976" s="963"/>
      <c r="Q976" s="893"/>
      <c r="R976" s="963"/>
      <c r="S976" s="963"/>
      <c r="T976" s="893"/>
    </row>
    <row r="977" spans="8:20" x14ac:dyDescent="0.25">
      <c r="H977" s="893"/>
      <c r="I977" s="893"/>
      <c r="J977" s="893"/>
      <c r="K977" s="893"/>
      <c r="L977" s="963"/>
      <c r="M977" s="963"/>
      <c r="N977" s="893"/>
      <c r="O977" s="963"/>
      <c r="P977" s="963"/>
      <c r="Q977" s="893"/>
      <c r="R977" s="963"/>
      <c r="S977" s="963"/>
      <c r="T977" s="893"/>
    </row>
    <row r="978" spans="8:20" x14ac:dyDescent="0.25">
      <c r="H978" s="893"/>
      <c r="I978" s="893"/>
      <c r="J978" s="893"/>
      <c r="K978" s="893"/>
      <c r="L978" s="963"/>
      <c r="M978" s="963"/>
      <c r="N978" s="893"/>
      <c r="O978" s="963"/>
      <c r="P978" s="963"/>
      <c r="Q978" s="893"/>
      <c r="R978" s="963"/>
      <c r="S978" s="963"/>
      <c r="T978" s="893"/>
    </row>
    <row r="979" spans="8:20" x14ac:dyDescent="0.25">
      <c r="H979" s="893"/>
      <c r="I979" s="893"/>
      <c r="J979" s="893"/>
      <c r="K979" s="893"/>
      <c r="L979" s="963"/>
      <c r="M979" s="963"/>
      <c r="N979" s="893"/>
      <c r="O979" s="963"/>
      <c r="P979" s="963"/>
      <c r="Q979" s="893"/>
      <c r="R979" s="963"/>
      <c r="S979" s="963"/>
      <c r="T979" s="893"/>
    </row>
    <row r="980" spans="8:20" x14ac:dyDescent="0.25">
      <c r="H980" s="893"/>
      <c r="I980" s="893"/>
      <c r="J980" s="893"/>
      <c r="K980" s="893"/>
      <c r="L980" s="963"/>
      <c r="M980" s="963"/>
      <c r="N980" s="893"/>
      <c r="O980" s="963"/>
      <c r="P980" s="963"/>
      <c r="Q980" s="893"/>
      <c r="R980" s="963"/>
      <c r="S980" s="963"/>
      <c r="T980" s="893"/>
    </row>
    <row r="981" spans="8:20" x14ac:dyDescent="0.25">
      <c r="H981" s="893"/>
      <c r="I981" s="893"/>
      <c r="J981" s="893"/>
      <c r="K981" s="893"/>
      <c r="L981" s="963"/>
      <c r="M981" s="963"/>
      <c r="N981" s="893"/>
      <c r="O981" s="963"/>
      <c r="P981" s="963"/>
      <c r="Q981" s="893"/>
      <c r="R981" s="963"/>
      <c r="S981" s="963"/>
      <c r="T981" s="893"/>
    </row>
    <row r="982" spans="8:20" x14ac:dyDescent="0.25">
      <c r="H982" s="893"/>
      <c r="I982" s="893"/>
      <c r="J982" s="893"/>
      <c r="K982" s="893"/>
      <c r="L982" s="963"/>
      <c r="M982" s="963"/>
      <c r="N982" s="893"/>
      <c r="O982" s="963"/>
      <c r="P982" s="963"/>
      <c r="Q982" s="893"/>
      <c r="R982" s="963"/>
      <c r="S982" s="963"/>
      <c r="T982" s="893"/>
    </row>
    <row r="983" spans="8:20" x14ac:dyDescent="0.25">
      <c r="H983" s="893"/>
      <c r="I983" s="893"/>
      <c r="J983" s="893"/>
      <c r="K983" s="893"/>
      <c r="L983" s="963"/>
      <c r="M983" s="963"/>
      <c r="N983" s="893"/>
      <c r="O983" s="963"/>
      <c r="P983" s="963"/>
      <c r="Q983" s="893"/>
      <c r="R983" s="963"/>
      <c r="S983" s="963"/>
      <c r="T983" s="893"/>
    </row>
    <row r="984" spans="8:20" x14ac:dyDescent="0.25">
      <c r="H984" s="893"/>
      <c r="I984" s="893"/>
      <c r="J984" s="893"/>
      <c r="K984" s="893"/>
      <c r="L984" s="963"/>
      <c r="M984" s="963"/>
      <c r="N984" s="893"/>
      <c r="O984" s="963"/>
      <c r="P984" s="963"/>
      <c r="Q984" s="893"/>
      <c r="R984" s="963"/>
      <c r="S984" s="963"/>
      <c r="T984" s="893"/>
    </row>
    <row r="985" spans="8:20" x14ac:dyDescent="0.25">
      <c r="H985" s="893"/>
      <c r="I985" s="893"/>
      <c r="J985" s="893"/>
      <c r="K985" s="893"/>
      <c r="L985" s="963"/>
      <c r="M985" s="963"/>
      <c r="N985" s="893"/>
      <c r="O985" s="963"/>
      <c r="P985" s="963"/>
      <c r="Q985" s="893"/>
      <c r="R985" s="963"/>
      <c r="S985" s="963"/>
      <c r="T985" s="893"/>
    </row>
    <row r="986" spans="8:20" x14ac:dyDescent="0.25">
      <c r="H986" s="893"/>
      <c r="I986" s="893"/>
      <c r="J986" s="893"/>
      <c r="K986" s="893"/>
      <c r="L986" s="963"/>
      <c r="M986" s="963"/>
      <c r="N986" s="893"/>
      <c r="O986" s="963"/>
      <c r="P986" s="963"/>
      <c r="Q986" s="893"/>
      <c r="R986" s="963"/>
      <c r="S986" s="963"/>
      <c r="T986" s="893"/>
    </row>
    <row r="987" spans="8:20" x14ac:dyDescent="0.25">
      <c r="H987" s="893"/>
      <c r="I987" s="893"/>
      <c r="J987" s="893"/>
      <c r="K987" s="893"/>
      <c r="L987" s="963"/>
      <c r="M987" s="963"/>
      <c r="N987" s="893"/>
      <c r="O987" s="963"/>
      <c r="P987" s="963"/>
      <c r="Q987" s="893"/>
      <c r="R987" s="963"/>
      <c r="S987" s="963"/>
      <c r="T987" s="893"/>
    </row>
    <row r="988" spans="8:20" x14ac:dyDescent="0.25">
      <c r="H988" s="893"/>
      <c r="I988" s="893"/>
      <c r="J988" s="893"/>
      <c r="K988" s="893"/>
      <c r="L988" s="963"/>
      <c r="M988" s="963"/>
      <c r="N988" s="893"/>
      <c r="O988" s="963"/>
      <c r="P988" s="963"/>
      <c r="Q988" s="893"/>
      <c r="R988" s="963"/>
      <c r="S988" s="963"/>
      <c r="T988" s="893"/>
    </row>
    <row r="989" spans="8:20" x14ac:dyDescent="0.25">
      <c r="H989" s="893"/>
      <c r="I989" s="893"/>
      <c r="J989" s="893"/>
      <c r="K989" s="893"/>
      <c r="L989" s="963"/>
      <c r="M989" s="963"/>
      <c r="N989" s="893"/>
      <c r="O989" s="963"/>
      <c r="P989" s="963"/>
      <c r="Q989" s="893"/>
      <c r="R989" s="963"/>
      <c r="S989" s="963"/>
      <c r="T989" s="893"/>
    </row>
    <row r="990" spans="8:20" x14ac:dyDescent="0.25">
      <c r="H990" s="893"/>
      <c r="I990" s="893"/>
      <c r="J990" s="893"/>
      <c r="K990" s="893"/>
      <c r="L990" s="963"/>
      <c r="M990" s="963"/>
      <c r="N990" s="893"/>
      <c r="O990" s="963"/>
      <c r="P990" s="963"/>
      <c r="Q990" s="893"/>
      <c r="R990" s="963"/>
      <c r="S990" s="963"/>
      <c r="T990" s="893"/>
    </row>
    <row r="991" spans="8:20" x14ac:dyDescent="0.25">
      <c r="H991" s="893"/>
      <c r="I991" s="893"/>
      <c r="J991" s="893"/>
      <c r="K991" s="893"/>
      <c r="L991" s="963"/>
      <c r="M991" s="963"/>
      <c r="N991" s="893"/>
      <c r="O991" s="963"/>
      <c r="P991" s="963"/>
      <c r="Q991" s="893"/>
      <c r="R991" s="963"/>
      <c r="S991" s="963"/>
      <c r="T991" s="893"/>
    </row>
    <row r="992" spans="8:20" x14ac:dyDescent="0.25">
      <c r="H992" s="893"/>
      <c r="I992" s="893"/>
      <c r="J992" s="893"/>
      <c r="K992" s="893"/>
      <c r="L992" s="963"/>
      <c r="M992" s="963"/>
      <c r="N992" s="893"/>
      <c r="O992" s="963"/>
      <c r="P992" s="963"/>
      <c r="Q992" s="893"/>
      <c r="R992" s="963"/>
      <c r="S992" s="963"/>
      <c r="T992" s="893"/>
    </row>
    <row r="993" spans="8:20" x14ac:dyDescent="0.25">
      <c r="H993" s="893"/>
      <c r="I993" s="893"/>
      <c r="J993" s="893"/>
      <c r="K993" s="893"/>
      <c r="L993" s="963"/>
      <c r="M993" s="963"/>
      <c r="N993" s="893"/>
      <c r="O993" s="963"/>
      <c r="P993" s="963"/>
      <c r="Q993" s="893"/>
      <c r="R993" s="963"/>
      <c r="S993" s="963"/>
      <c r="T993" s="893"/>
    </row>
    <row r="994" spans="8:20" x14ac:dyDescent="0.25">
      <c r="H994" s="893"/>
      <c r="I994" s="893"/>
      <c r="J994" s="893"/>
      <c r="K994" s="893"/>
      <c r="L994" s="963"/>
      <c r="M994" s="963"/>
      <c r="N994" s="893"/>
      <c r="O994" s="963"/>
      <c r="P994" s="963"/>
      <c r="Q994" s="893"/>
      <c r="R994" s="963"/>
      <c r="S994" s="963"/>
      <c r="T994" s="893"/>
    </row>
    <row r="995" spans="8:20" x14ac:dyDescent="0.25">
      <c r="H995" s="893"/>
      <c r="I995" s="893"/>
      <c r="J995" s="893"/>
      <c r="K995" s="893"/>
      <c r="L995" s="963"/>
      <c r="M995" s="963"/>
      <c r="N995" s="893"/>
      <c r="O995" s="963"/>
      <c r="P995" s="963"/>
      <c r="Q995" s="893"/>
      <c r="R995" s="963"/>
      <c r="S995" s="963"/>
      <c r="T995" s="893"/>
    </row>
    <row r="996" spans="8:20" x14ac:dyDescent="0.25">
      <c r="H996" s="893"/>
      <c r="I996" s="893"/>
      <c r="J996" s="893"/>
      <c r="K996" s="893"/>
      <c r="L996" s="963"/>
      <c r="M996" s="963"/>
      <c r="N996" s="893"/>
      <c r="O996" s="963"/>
      <c r="P996" s="963"/>
      <c r="Q996" s="893"/>
      <c r="R996" s="963"/>
      <c r="S996" s="963"/>
      <c r="T996" s="893"/>
    </row>
    <row r="997" spans="8:20" x14ac:dyDescent="0.25">
      <c r="H997" s="893"/>
      <c r="I997" s="893"/>
      <c r="J997" s="893"/>
      <c r="K997" s="893"/>
      <c r="L997" s="963"/>
      <c r="M997" s="963"/>
      <c r="N997" s="893"/>
      <c r="O997" s="963"/>
      <c r="P997" s="963"/>
      <c r="Q997" s="893"/>
      <c r="R997" s="963"/>
      <c r="S997" s="963"/>
      <c r="T997" s="893"/>
    </row>
    <row r="998" spans="8:20" x14ac:dyDescent="0.25">
      <c r="H998" s="893"/>
      <c r="I998" s="893"/>
      <c r="J998" s="893"/>
      <c r="K998" s="893"/>
      <c r="L998" s="963"/>
      <c r="M998" s="963"/>
      <c r="N998" s="893"/>
      <c r="O998" s="963"/>
      <c r="P998" s="963"/>
      <c r="Q998" s="893"/>
      <c r="R998" s="963"/>
      <c r="S998" s="963"/>
      <c r="T998" s="893"/>
    </row>
    <row r="999" spans="8:20" x14ac:dyDescent="0.25">
      <c r="H999" s="893"/>
      <c r="I999" s="893"/>
      <c r="J999" s="893"/>
      <c r="K999" s="893"/>
      <c r="L999" s="963"/>
      <c r="M999" s="963"/>
      <c r="N999" s="893"/>
      <c r="O999" s="963"/>
      <c r="P999" s="963"/>
      <c r="Q999" s="893"/>
      <c r="R999" s="963"/>
      <c r="S999" s="963"/>
      <c r="T999" s="893"/>
    </row>
    <row r="1000" spans="8:20" x14ac:dyDescent="0.25">
      <c r="H1000" s="893"/>
      <c r="I1000" s="893"/>
      <c r="J1000" s="893"/>
      <c r="K1000" s="893"/>
      <c r="L1000" s="963"/>
      <c r="M1000" s="963"/>
      <c r="N1000" s="893"/>
      <c r="O1000" s="963"/>
      <c r="P1000" s="963"/>
      <c r="Q1000" s="893"/>
      <c r="R1000" s="963"/>
      <c r="S1000" s="963"/>
      <c r="T1000" s="893"/>
    </row>
    <row r="1001" spans="8:20" x14ac:dyDescent="0.25">
      <c r="H1001" s="893"/>
      <c r="I1001" s="893"/>
      <c r="J1001" s="893"/>
      <c r="K1001" s="893"/>
      <c r="L1001" s="963"/>
      <c r="M1001" s="963"/>
      <c r="N1001" s="893"/>
      <c r="O1001" s="963"/>
      <c r="P1001" s="963"/>
      <c r="Q1001" s="893"/>
      <c r="R1001" s="963"/>
      <c r="S1001" s="963"/>
      <c r="T1001" s="893"/>
    </row>
    <row r="1002" spans="8:20" x14ac:dyDescent="0.25">
      <c r="H1002" s="893"/>
      <c r="I1002" s="893"/>
      <c r="J1002" s="893"/>
      <c r="K1002" s="893"/>
      <c r="L1002" s="963"/>
      <c r="M1002" s="963"/>
      <c r="N1002" s="893"/>
      <c r="O1002" s="963"/>
      <c r="P1002" s="963"/>
      <c r="Q1002" s="893"/>
      <c r="R1002" s="963"/>
      <c r="S1002" s="963"/>
      <c r="T1002" s="893"/>
    </row>
    <row r="1003" spans="8:20" x14ac:dyDescent="0.25">
      <c r="H1003" s="893"/>
      <c r="I1003" s="893"/>
      <c r="J1003" s="893"/>
      <c r="K1003" s="893"/>
      <c r="L1003" s="963"/>
      <c r="M1003" s="963"/>
      <c r="N1003" s="893"/>
      <c r="O1003" s="963"/>
      <c r="P1003" s="963"/>
      <c r="Q1003" s="893"/>
      <c r="R1003" s="963"/>
      <c r="S1003" s="963"/>
      <c r="T1003" s="893"/>
    </row>
    <row r="1004" spans="8:20" x14ac:dyDescent="0.25">
      <c r="H1004" s="893"/>
      <c r="I1004" s="893"/>
      <c r="J1004" s="893"/>
      <c r="K1004" s="893"/>
      <c r="L1004" s="963"/>
      <c r="M1004" s="963"/>
      <c r="N1004" s="893"/>
      <c r="O1004" s="963"/>
      <c r="P1004" s="963"/>
      <c r="Q1004" s="893"/>
      <c r="R1004" s="963"/>
      <c r="S1004" s="963"/>
      <c r="T1004" s="893"/>
    </row>
    <row r="1005" spans="8:20" x14ac:dyDescent="0.25">
      <c r="H1005" s="893"/>
      <c r="I1005" s="893"/>
      <c r="J1005" s="893"/>
      <c r="K1005" s="893"/>
      <c r="L1005" s="963"/>
      <c r="M1005" s="963"/>
      <c r="N1005" s="893"/>
      <c r="O1005" s="963"/>
      <c r="P1005" s="963"/>
      <c r="Q1005" s="893"/>
      <c r="R1005" s="963"/>
      <c r="S1005" s="963"/>
      <c r="T1005" s="893"/>
    </row>
    <row r="1006" spans="8:20" x14ac:dyDescent="0.25">
      <c r="H1006" s="893"/>
      <c r="I1006" s="893"/>
      <c r="J1006" s="893"/>
      <c r="K1006" s="893"/>
      <c r="L1006" s="963"/>
      <c r="M1006" s="963"/>
      <c r="N1006" s="893"/>
      <c r="O1006" s="963"/>
      <c r="P1006" s="963"/>
      <c r="Q1006" s="893"/>
      <c r="R1006" s="963"/>
      <c r="S1006" s="963"/>
      <c r="T1006" s="893"/>
    </row>
    <row r="1007" spans="8:20" x14ac:dyDescent="0.25">
      <c r="H1007" s="893"/>
      <c r="I1007" s="893"/>
      <c r="J1007" s="893"/>
      <c r="K1007" s="893"/>
      <c r="L1007" s="963"/>
      <c r="M1007" s="963"/>
      <c r="N1007" s="893"/>
      <c r="O1007" s="963"/>
      <c r="P1007" s="963"/>
      <c r="Q1007" s="893"/>
      <c r="R1007" s="963"/>
      <c r="S1007" s="963"/>
      <c r="T1007" s="893"/>
    </row>
    <row r="1008" spans="8:20" x14ac:dyDescent="0.25">
      <c r="H1008" s="893"/>
      <c r="I1008" s="893"/>
      <c r="J1008" s="893"/>
      <c r="K1008" s="893"/>
      <c r="L1008" s="963"/>
      <c r="M1008" s="963"/>
      <c r="N1008" s="893"/>
      <c r="O1008" s="963"/>
      <c r="P1008" s="963"/>
      <c r="Q1008" s="893"/>
      <c r="R1008" s="963"/>
      <c r="S1008" s="963"/>
      <c r="T1008" s="893"/>
    </row>
    <row r="1009" spans="8:20" x14ac:dyDescent="0.25">
      <c r="H1009" s="893"/>
      <c r="I1009" s="893"/>
      <c r="J1009" s="893"/>
      <c r="K1009" s="893"/>
      <c r="L1009" s="963"/>
      <c r="M1009" s="963"/>
      <c r="N1009" s="893"/>
      <c r="O1009" s="963"/>
      <c r="P1009" s="963"/>
      <c r="Q1009" s="893"/>
      <c r="R1009" s="963"/>
      <c r="S1009" s="963"/>
      <c r="T1009" s="893"/>
    </row>
    <row r="1010" spans="8:20" x14ac:dyDescent="0.25">
      <c r="H1010" s="893"/>
      <c r="I1010" s="893"/>
      <c r="J1010" s="893"/>
      <c r="K1010" s="893"/>
      <c r="L1010" s="963"/>
      <c r="M1010" s="963"/>
      <c r="N1010" s="893"/>
      <c r="O1010" s="963"/>
      <c r="P1010" s="963"/>
      <c r="Q1010" s="893"/>
      <c r="R1010" s="963"/>
      <c r="S1010" s="963"/>
      <c r="T1010" s="893"/>
    </row>
    <row r="1011" spans="8:20" x14ac:dyDescent="0.25">
      <c r="H1011" s="893"/>
      <c r="I1011" s="893"/>
      <c r="J1011" s="893"/>
      <c r="K1011" s="893"/>
      <c r="L1011" s="963"/>
      <c r="M1011" s="963"/>
      <c r="N1011" s="893"/>
      <c r="O1011" s="963"/>
      <c r="P1011" s="963"/>
      <c r="Q1011" s="893"/>
      <c r="R1011" s="963"/>
      <c r="S1011" s="963"/>
      <c r="T1011" s="893"/>
    </row>
    <row r="1012" spans="8:20" x14ac:dyDescent="0.25">
      <c r="H1012" s="893"/>
      <c r="I1012" s="893"/>
      <c r="J1012" s="893"/>
      <c r="K1012" s="893"/>
      <c r="L1012" s="963"/>
      <c r="M1012" s="963"/>
      <c r="N1012" s="893"/>
      <c r="O1012" s="963"/>
      <c r="P1012" s="963"/>
      <c r="Q1012" s="893"/>
      <c r="R1012" s="963"/>
      <c r="S1012" s="963"/>
      <c r="T1012" s="893"/>
    </row>
    <row r="1013" spans="8:20" x14ac:dyDescent="0.25">
      <c r="H1013" s="893"/>
      <c r="I1013" s="893"/>
      <c r="J1013" s="893"/>
      <c r="K1013" s="893"/>
      <c r="L1013" s="963"/>
      <c r="M1013" s="963"/>
      <c r="N1013" s="893"/>
      <c r="O1013" s="963"/>
      <c r="P1013" s="963"/>
      <c r="Q1013" s="893"/>
      <c r="R1013" s="963"/>
      <c r="S1013" s="963"/>
      <c r="T1013" s="893"/>
    </row>
    <row r="1014" spans="8:20" x14ac:dyDescent="0.25">
      <c r="H1014" s="893"/>
      <c r="I1014" s="893"/>
      <c r="J1014" s="893"/>
      <c r="K1014" s="893"/>
      <c r="L1014" s="963"/>
      <c r="M1014" s="963"/>
      <c r="N1014" s="893"/>
      <c r="O1014" s="963"/>
      <c r="P1014" s="963"/>
      <c r="Q1014" s="893"/>
      <c r="R1014" s="963"/>
      <c r="S1014" s="963"/>
      <c r="T1014" s="893"/>
    </row>
    <row r="1015" spans="8:20" x14ac:dyDescent="0.25">
      <c r="H1015" s="893"/>
      <c r="I1015" s="893"/>
      <c r="J1015" s="893"/>
      <c r="K1015" s="893"/>
      <c r="L1015" s="963"/>
      <c r="M1015" s="963"/>
      <c r="N1015" s="893"/>
      <c r="O1015" s="963"/>
      <c r="P1015" s="963"/>
      <c r="Q1015" s="893"/>
      <c r="R1015" s="963"/>
      <c r="S1015" s="963"/>
      <c r="T1015" s="893"/>
    </row>
    <row r="1016" spans="8:20" x14ac:dyDescent="0.25">
      <c r="H1016" s="893"/>
      <c r="I1016" s="893"/>
      <c r="J1016" s="893"/>
      <c r="K1016" s="893"/>
      <c r="L1016" s="963"/>
      <c r="M1016" s="963"/>
      <c r="N1016" s="893"/>
      <c r="O1016" s="963"/>
      <c r="P1016" s="963"/>
      <c r="Q1016" s="893"/>
      <c r="R1016" s="963"/>
      <c r="S1016" s="963"/>
      <c r="T1016" s="893"/>
    </row>
    <row r="1017" spans="8:20" x14ac:dyDescent="0.25">
      <c r="H1017" s="893"/>
      <c r="I1017" s="893"/>
      <c r="J1017" s="893"/>
      <c r="K1017" s="893"/>
      <c r="L1017" s="963"/>
      <c r="M1017" s="963"/>
      <c r="N1017" s="893"/>
      <c r="O1017" s="963"/>
      <c r="P1017" s="963"/>
      <c r="Q1017" s="893"/>
      <c r="R1017" s="963"/>
      <c r="S1017" s="963"/>
      <c r="T1017" s="893"/>
    </row>
    <row r="1018" spans="8:20" x14ac:dyDescent="0.25">
      <c r="H1018" s="893"/>
      <c r="I1018" s="893"/>
      <c r="J1018" s="893"/>
      <c r="K1018" s="893"/>
      <c r="L1018" s="963"/>
      <c r="M1018" s="963"/>
      <c r="N1018" s="893"/>
      <c r="O1018" s="963"/>
      <c r="P1018" s="963"/>
      <c r="Q1018" s="893"/>
      <c r="R1018" s="963"/>
      <c r="S1018" s="963"/>
      <c r="T1018" s="893"/>
    </row>
    <row r="1019" spans="8:20" x14ac:dyDescent="0.25">
      <c r="H1019" s="893"/>
      <c r="I1019" s="893"/>
      <c r="J1019" s="893"/>
      <c r="K1019" s="893"/>
      <c r="L1019" s="963"/>
      <c r="M1019" s="963"/>
      <c r="N1019" s="893"/>
      <c r="O1019" s="963"/>
      <c r="P1019" s="963"/>
      <c r="Q1019" s="893"/>
      <c r="R1019" s="963"/>
      <c r="S1019" s="963"/>
      <c r="T1019" s="893"/>
    </row>
    <row r="1020" spans="8:20" x14ac:dyDescent="0.25">
      <c r="H1020" s="893"/>
      <c r="I1020" s="893"/>
      <c r="J1020" s="893"/>
      <c r="K1020" s="893"/>
      <c r="L1020" s="963"/>
      <c r="M1020" s="963"/>
      <c r="N1020" s="893"/>
      <c r="O1020" s="963"/>
      <c r="P1020" s="963"/>
      <c r="Q1020" s="893"/>
      <c r="R1020" s="963"/>
      <c r="S1020" s="963"/>
      <c r="T1020" s="893"/>
    </row>
    <row r="1021" spans="8:20" x14ac:dyDescent="0.25">
      <c r="H1021" s="893"/>
      <c r="I1021" s="893"/>
      <c r="J1021" s="893"/>
      <c r="K1021" s="893"/>
      <c r="L1021" s="963"/>
      <c r="M1021" s="963"/>
      <c r="N1021" s="893"/>
      <c r="O1021" s="963"/>
      <c r="P1021" s="963"/>
      <c r="Q1021" s="893"/>
      <c r="R1021" s="963"/>
      <c r="S1021" s="963"/>
      <c r="T1021" s="893"/>
    </row>
    <row r="1022" spans="8:20" x14ac:dyDescent="0.25">
      <c r="H1022" s="893"/>
      <c r="I1022" s="893"/>
      <c r="J1022" s="893"/>
      <c r="K1022" s="893"/>
      <c r="L1022" s="963"/>
      <c r="M1022" s="963"/>
      <c r="N1022" s="893"/>
      <c r="O1022" s="963"/>
      <c r="P1022" s="963"/>
      <c r="Q1022" s="893"/>
      <c r="R1022" s="963"/>
      <c r="S1022" s="963"/>
      <c r="T1022" s="893"/>
    </row>
    <row r="1023" spans="8:20" x14ac:dyDescent="0.25">
      <c r="H1023" s="893"/>
      <c r="I1023" s="893"/>
      <c r="J1023" s="893"/>
      <c r="K1023" s="893"/>
      <c r="L1023" s="963"/>
      <c r="M1023" s="963"/>
      <c r="N1023" s="893"/>
      <c r="O1023" s="963"/>
      <c r="P1023" s="963"/>
      <c r="Q1023" s="893"/>
      <c r="R1023" s="963"/>
      <c r="S1023" s="963"/>
      <c r="T1023" s="893"/>
    </row>
    <row r="1024" spans="8:20" x14ac:dyDescent="0.25">
      <c r="H1024" s="893"/>
      <c r="I1024" s="893"/>
      <c r="J1024" s="893"/>
      <c r="K1024" s="893"/>
      <c r="L1024" s="963"/>
      <c r="M1024" s="963"/>
      <c r="N1024" s="893"/>
      <c r="O1024" s="963"/>
      <c r="P1024" s="963"/>
      <c r="Q1024" s="893"/>
      <c r="R1024" s="963"/>
      <c r="S1024" s="963"/>
      <c r="T1024" s="893"/>
    </row>
    <row r="1025" spans="8:20" x14ac:dyDescent="0.25">
      <c r="H1025" s="893"/>
      <c r="I1025" s="893"/>
      <c r="J1025" s="893"/>
      <c r="K1025" s="893"/>
      <c r="L1025" s="963"/>
      <c r="M1025" s="963"/>
      <c r="N1025" s="893"/>
      <c r="O1025" s="963"/>
      <c r="P1025" s="963"/>
      <c r="Q1025" s="893"/>
      <c r="R1025" s="963"/>
      <c r="S1025" s="963"/>
      <c r="T1025" s="893"/>
    </row>
    <row r="1026" spans="8:20" x14ac:dyDescent="0.25">
      <c r="H1026" s="893"/>
      <c r="I1026" s="893"/>
      <c r="J1026" s="893"/>
      <c r="K1026" s="893"/>
      <c r="L1026" s="963"/>
      <c r="M1026" s="963"/>
      <c r="N1026" s="893"/>
      <c r="O1026" s="963"/>
      <c r="P1026" s="963"/>
      <c r="Q1026" s="893"/>
      <c r="R1026" s="963"/>
      <c r="S1026" s="963"/>
      <c r="T1026" s="893"/>
    </row>
    <row r="1027" spans="8:20" x14ac:dyDescent="0.25">
      <c r="H1027" s="893"/>
      <c r="I1027" s="893"/>
      <c r="J1027" s="893"/>
      <c r="K1027" s="893"/>
      <c r="L1027" s="963"/>
      <c r="M1027" s="963"/>
      <c r="N1027" s="893"/>
      <c r="O1027" s="963"/>
      <c r="P1027" s="963"/>
      <c r="Q1027" s="893"/>
      <c r="R1027" s="963"/>
      <c r="S1027" s="963"/>
      <c r="T1027" s="893"/>
    </row>
    <row r="1028" spans="8:20" x14ac:dyDescent="0.25">
      <c r="H1028" s="893"/>
      <c r="I1028" s="893"/>
      <c r="J1028" s="893"/>
      <c r="K1028" s="893"/>
      <c r="L1028" s="963"/>
      <c r="M1028" s="963"/>
      <c r="N1028" s="893"/>
      <c r="O1028" s="963"/>
      <c r="P1028" s="963"/>
      <c r="Q1028" s="893"/>
      <c r="R1028" s="963"/>
      <c r="S1028" s="963"/>
      <c r="T1028" s="893"/>
    </row>
    <row r="1029" spans="8:20" x14ac:dyDescent="0.25">
      <c r="H1029" s="893"/>
      <c r="I1029" s="893"/>
      <c r="J1029" s="893"/>
      <c r="K1029" s="893"/>
      <c r="L1029" s="963"/>
      <c r="M1029" s="963"/>
      <c r="N1029" s="893"/>
      <c r="O1029" s="963"/>
      <c r="P1029" s="963"/>
      <c r="Q1029" s="893"/>
      <c r="R1029" s="963"/>
      <c r="S1029" s="963"/>
      <c r="T1029" s="893"/>
    </row>
    <row r="1030" spans="8:20" x14ac:dyDescent="0.25">
      <c r="H1030" s="893"/>
      <c r="I1030" s="893"/>
      <c r="J1030" s="893"/>
      <c r="K1030" s="893"/>
      <c r="L1030" s="963"/>
      <c r="M1030" s="963"/>
      <c r="N1030" s="893"/>
      <c r="O1030" s="963"/>
      <c r="P1030" s="963"/>
      <c r="Q1030" s="893"/>
      <c r="R1030" s="963"/>
      <c r="S1030" s="963"/>
      <c r="T1030" s="893"/>
    </row>
    <row r="1031" spans="8:20" x14ac:dyDescent="0.25">
      <c r="H1031" s="893"/>
      <c r="I1031" s="893"/>
      <c r="J1031" s="893"/>
      <c r="K1031" s="893"/>
      <c r="L1031" s="963"/>
      <c r="M1031" s="963"/>
      <c r="N1031" s="893"/>
      <c r="O1031" s="963"/>
      <c r="P1031" s="963"/>
      <c r="Q1031" s="893"/>
      <c r="R1031" s="963"/>
      <c r="S1031" s="963"/>
      <c r="T1031" s="893"/>
    </row>
    <row r="1032" spans="8:20" x14ac:dyDescent="0.25">
      <c r="H1032" s="893"/>
      <c r="I1032" s="893"/>
      <c r="J1032" s="893"/>
      <c r="K1032" s="893"/>
      <c r="L1032" s="963"/>
      <c r="M1032" s="963"/>
      <c r="N1032" s="893"/>
      <c r="O1032" s="963"/>
      <c r="P1032" s="963"/>
      <c r="Q1032" s="893"/>
      <c r="R1032" s="963"/>
      <c r="S1032" s="963"/>
      <c r="T1032" s="893"/>
    </row>
    <row r="1033" spans="8:20" x14ac:dyDescent="0.25">
      <c r="H1033" s="893"/>
      <c r="I1033" s="893"/>
      <c r="J1033" s="893"/>
      <c r="K1033" s="893"/>
      <c r="L1033" s="963"/>
      <c r="M1033" s="963"/>
      <c r="N1033" s="893"/>
      <c r="O1033" s="963"/>
      <c r="P1033" s="963"/>
      <c r="Q1033" s="893"/>
      <c r="R1033" s="963"/>
      <c r="S1033" s="963"/>
      <c r="T1033" s="893"/>
    </row>
    <row r="1034" spans="8:20" x14ac:dyDescent="0.25">
      <c r="H1034" s="893"/>
      <c r="I1034" s="893"/>
      <c r="J1034" s="893"/>
      <c r="K1034" s="893"/>
      <c r="L1034" s="963"/>
      <c r="M1034" s="963"/>
      <c r="N1034" s="893"/>
      <c r="O1034" s="963"/>
      <c r="P1034" s="963"/>
      <c r="Q1034" s="893"/>
      <c r="R1034" s="963"/>
      <c r="S1034" s="963"/>
      <c r="T1034" s="893"/>
    </row>
    <row r="1035" spans="8:20" x14ac:dyDescent="0.25">
      <c r="H1035" s="893"/>
      <c r="I1035" s="893"/>
      <c r="J1035" s="893"/>
      <c r="K1035" s="893"/>
      <c r="L1035" s="963"/>
      <c r="M1035" s="963"/>
      <c r="N1035" s="893"/>
      <c r="O1035" s="963"/>
      <c r="P1035" s="963"/>
      <c r="Q1035" s="893"/>
      <c r="R1035" s="963"/>
      <c r="S1035" s="963"/>
      <c r="T1035" s="893"/>
    </row>
    <row r="1036" spans="8:20" x14ac:dyDescent="0.25">
      <c r="H1036" s="893"/>
      <c r="I1036" s="893"/>
      <c r="J1036" s="893"/>
      <c r="K1036" s="893"/>
      <c r="L1036" s="963"/>
      <c r="M1036" s="963"/>
      <c r="N1036" s="893"/>
      <c r="O1036" s="963"/>
      <c r="P1036" s="963"/>
      <c r="Q1036" s="893"/>
      <c r="R1036" s="963"/>
      <c r="S1036" s="963"/>
      <c r="T1036" s="893"/>
    </row>
    <row r="1037" spans="8:20" x14ac:dyDescent="0.25">
      <c r="H1037" s="893"/>
      <c r="I1037" s="893"/>
      <c r="J1037" s="893"/>
      <c r="K1037" s="893"/>
      <c r="L1037" s="963"/>
      <c r="M1037" s="963"/>
      <c r="N1037" s="893"/>
      <c r="O1037" s="963"/>
      <c r="P1037" s="963"/>
      <c r="Q1037" s="893"/>
      <c r="R1037" s="963"/>
      <c r="S1037" s="963"/>
      <c r="T1037" s="893"/>
    </row>
    <row r="1038" spans="8:20" x14ac:dyDescent="0.25">
      <c r="H1038" s="893"/>
      <c r="I1038" s="893"/>
      <c r="J1038" s="893"/>
      <c r="K1038" s="893"/>
      <c r="L1038" s="963"/>
      <c r="M1038" s="963"/>
      <c r="N1038" s="893"/>
      <c r="O1038" s="963"/>
      <c r="P1038" s="963"/>
      <c r="Q1038" s="893"/>
      <c r="R1038" s="963"/>
      <c r="S1038" s="963"/>
      <c r="T1038" s="893"/>
    </row>
    <row r="1039" spans="8:20" x14ac:dyDescent="0.25">
      <c r="H1039" s="893"/>
      <c r="I1039" s="893"/>
      <c r="J1039" s="893"/>
      <c r="K1039" s="893"/>
      <c r="L1039" s="963"/>
      <c r="M1039" s="963"/>
      <c r="N1039" s="893"/>
      <c r="O1039" s="963"/>
      <c r="P1039" s="963"/>
      <c r="Q1039" s="893"/>
      <c r="R1039" s="963"/>
      <c r="S1039" s="963"/>
      <c r="T1039" s="893"/>
    </row>
    <row r="1040" spans="8:20" x14ac:dyDescent="0.25">
      <c r="H1040" s="893"/>
      <c r="I1040" s="893"/>
      <c r="J1040" s="893"/>
      <c r="K1040" s="893"/>
      <c r="L1040" s="963"/>
      <c r="M1040" s="963"/>
      <c r="N1040" s="893"/>
      <c r="O1040" s="963"/>
      <c r="P1040" s="963"/>
      <c r="Q1040" s="893"/>
      <c r="R1040" s="963"/>
      <c r="S1040" s="963"/>
      <c r="T1040" s="893"/>
    </row>
    <row r="1041" spans="8:20" x14ac:dyDescent="0.25">
      <c r="H1041" s="893"/>
      <c r="I1041" s="893"/>
      <c r="J1041" s="893"/>
      <c r="K1041" s="893"/>
      <c r="L1041" s="963"/>
      <c r="M1041" s="963"/>
      <c r="N1041" s="893"/>
      <c r="O1041" s="963"/>
      <c r="P1041" s="963"/>
      <c r="Q1041" s="893"/>
      <c r="R1041" s="963"/>
      <c r="S1041" s="963"/>
      <c r="T1041" s="893"/>
    </row>
    <row r="1042" spans="8:20" x14ac:dyDescent="0.25">
      <c r="H1042" s="893"/>
      <c r="I1042" s="893"/>
      <c r="J1042" s="893"/>
      <c r="K1042" s="893"/>
      <c r="L1042" s="963"/>
      <c r="M1042" s="963"/>
      <c r="N1042" s="893"/>
      <c r="O1042" s="963"/>
      <c r="P1042" s="963"/>
      <c r="Q1042" s="893"/>
      <c r="R1042" s="963"/>
      <c r="S1042" s="963"/>
      <c r="T1042" s="893"/>
    </row>
    <row r="1043" spans="8:20" x14ac:dyDescent="0.25">
      <c r="H1043" s="893"/>
      <c r="I1043" s="893"/>
      <c r="J1043" s="893"/>
      <c r="K1043" s="893"/>
      <c r="L1043" s="963"/>
      <c r="M1043" s="963"/>
      <c r="N1043" s="893"/>
      <c r="O1043" s="963"/>
      <c r="P1043" s="963"/>
      <c r="Q1043" s="893"/>
      <c r="R1043" s="963"/>
      <c r="S1043" s="963"/>
      <c r="T1043" s="893"/>
    </row>
    <row r="1044" spans="8:20" x14ac:dyDescent="0.25">
      <c r="H1044" s="893"/>
      <c r="I1044" s="893"/>
      <c r="J1044" s="893"/>
      <c r="K1044" s="893"/>
      <c r="L1044" s="963"/>
      <c r="M1044" s="963"/>
      <c r="N1044" s="893"/>
      <c r="O1044" s="963"/>
      <c r="P1044" s="963"/>
      <c r="Q1044" s="893"/>
      <c r="R1044" s="963"/>
      <c r="S1044" s="963"/>
      <c r="T1044" s="893"/>
    </row>
    <row r="1045" spans="8:20" x14ac:dyDescent="0.25">
      <c r="H1045" s="893"/>
      <c r="I1045" s="893"/>
      <c r="J1045" s="893"/>
      <c r="K1045" s="893"/>
      <c r="L1045" s="963"/>
      <c r="M1045" s="963"/>
      <c r="N1045" s="893"/>
      <c r="O1045" s="963"/>
      <c r="P1045" s="963"/>
      <c r="Q1045" s="893"/>
      <c r="R1045" s="963"/>
      <c r="S1045" s="963"/>
      <c r="T1045" s="893"/>
    </row>
    <row r="1046" spans="8:20" x14ac:dyDescent="0.25">
      <c r="H1046" s="893"/>
      <c r="I1046" s="893"/>
      <c r="J1046" s="893"/>
      <c r="K1046" s="893"/>
      <c r="L1046" s="963"/>
      <c r="M1046" s="963"/>
      <c r="N1046" s="893"/>
      <c r="O1046" s="963"/>
      <c r="P1046" s="963"/>
      <c r="Q1046" s="893"/>
      <c r="R1046" s="963"/>
      <c r="S1046" s="963"/>
      <c r="T1046" s="893"/>
    </row>
    <row r="1047" spans="8:20" x14ac:dyDescent="0.25">
      <c r="H1047" s="893"/>
      <c r="I1047" s="893"/>
      <c r="J1047" s="893"/>
      <c r="K1047" s="893"/>
      <c r="L1047" s="963"/>
      <c r="M1047" s="963"/>
      <c r="N1047" s="893"/>
      <c r="O1047" s="963"/>
      <c r="P1047" s="963"/>
      <c r="Q1047" s="893"/>
      <c r="R1047" s="963"/>
      <c r="S1047" s="963"/>
      <c r="T1047" s="893"/>
    </row>
    <row r="1048" spans="8:20" x14ac:dyDescent="0.25">
      <c r="H1048" s="893"/>
      <c r="I1048" s="893"/>
      <c r="J1048" s="893"/>
      <c r="K1048" s="893"/>
      <c r="L1048" s="963"/>
      <c r="M1048" s="963"/>
      <c r="N1048" s="893"/>
      <c r="O1048" s="963"/>
      <c r="P1048" s="963"/>
      <c r="Q1048" s="893"/>
      <c r="R1048" s="963"/>
      <c r="S1048" s="963"/>
      <c r="T1048" s="893"/>
    </row>
    <row r="1049" spans="8:20" x14ac:dyDescent="0.25">
      <c r="H1049" s="893"/>
      <c r="I1049" s="893"/>
      <c r="J1049" s="893"/>
      <c r="K1049" s="893"/>
      <c r="L1049" s="963"/>
      <c r="M1049" s="963"/>
      <c r="N1049" s="893"/>
      <c r="O1049" s="963"/>
      <c r="P1049" s="963"/>
      <c r="Q1049" s="893"/>
      <c r="R1049" s="963"/>
      <c r="S1049" s="963"/>
      <c r="T1049" s="893"/>
    </row>
    <row r="1050" spans="8:20" x14ac:dyDescent="0.25">
      <c r="H1050" s="893"/>
      <c r="I1050" s="893"/>
      <c r="J1050" s="893"/>
      <c r="K1050" s="893"/>
      <c r="L1050" s="963"/>
      <c r="M1050" s="963"/>
      <c r="N1050" s="893"/>
      <c r="O1050" s="963"/>
      <c r="P1050" s="963"/>
      <c r="Q1050" s="893"/>
      <c r="R1050" s="963"/>
      <c r="S1050" s="963"/>
      <c r="T1050" s="893"/>
    </row>
    <row r="1051" spans="8:20" x14ac:dyDescent="0.25">
      <c r="H1051" s="893"/>
      <c r="I1051" s="893"/>
      <c r="J1051" s="893"/>
      <c r="K1051" s="893"/>
      <c r="L1051" s="963"/>
      <c r="M1051" s="963"/>
      <c r="N1051" s="893"/>
      <c r="O1051" s="963"/>
      <c r="P1051" s="963"/>
      <c r="Q1051" s="893"/>
      <c r="R1051" s="963"/>
      <c r="S1051" s="963"/>
      <c r="T1051" s="893"/>
    </row>
    <row r="1052" spans="8:20" x14ac:dyDescent="0.25">
      <c r="H1052" s="893"/>
      <c r="I1052" s="893"/>
      <c r="J1052" s="893"/>
      <c r="K1052" s="893"/>
      <c r="L1052" s="963"/>
      <c r="M1052" s="963"/>
      <c r="N1052" s="893"/>
      <c r="O1052" s="963"/>
      <c r="P1052" s="963"/>
      <c r="Q1052" s="893"/>
      <c r="R1052" s="963"/>
      <c r="S1052" s="963"/>
      <c r="T1052" s="893"/>
    </row>
    <row r="1053" spans="8:20" x14ac:dyDescent="0.25">
      <c r="H1053" s="893"/>
      <c r="I1053" s="893"/>
      <c r="J1053" s="893"/>
      <c r="K1053" s="893"/>
      <c r="L1053" s="963"/>
      <c r="M1053" s="963"/>
      <c r="N1053" s="893"/>
      <c r="O1053" s="963"/>
      <c r="P1053" s="963"/>
      <c r="Q1053" s="893"/>
      <c r="R1053" s="963"/>
      <c r="S1053" s="963"/>
      <c r="T1053" s="893"/>
    </row>
    <row r="1054" spans="8:20" x14ac:dyDescent="0.25">
      <c r="H1054" s="893"/>
      <c r="I1054" s="893"/>
      <c r="J1054" s="893"/>
      <c r="K1054" s="893"/>
      <c r="L1054" s="963"/>
      <c r="M1054" s="963"/>
      <c r="N1054" s="893"/>
      <c r="O1054" s="963"/>
      <c r="P1054" s="963"/>
      <c r="Q1054" s="893"/>
      <c r="R1054" s="963"/>
      <c r="S1054" s="963"/>
      <c r="T1054" s="893"/>
    </row>
    <row r="1055" spans="8:20" x14ac:dyDescent="0.25">
      <c r="H1055" s="893"/>
      <c r="I1055" s="893"/>
      <c r="J1055" s="893"/>
      <c r="K1055" s="893"/>
      <c r="L1055" s="963"/>
      <c r="M1055" s="963"/>
      <c r="N1055" s="893"/>
      <c r="O1055" s="963"/>
      <c r="P1055" s="963"/>
      <c r="Q1055" s="893"/>
      <c r="R1055" s="963"/>
      <c r="S1055" s="963"/>
      <c r="T1055" s="893"/>
    </row>
    <row r="1056" spans="8:20" x14ac:dyDescent="0.25">
      <c r="H1056" s="893"/>
      <c r="I1056" s="893"/>
      <c r="J1056" s="893"/>
      <c r="K1056" s="893"/>
      <c r="L1056" s="963"/>
      <c r="M1056" s="963"/>
      <c r="N1056" s="893"/>
      <c r="O1056" s="963"/>
      <c r="P1056" s="963"/>
      <c r="Q1056" s="893"/>
      <c r="R1056" s="963"/>
      <c r="S1056" s="963"/>
      <c r="T1056" s="893"/>
    </row>
    <row r="1057" spans="8:20" x14ac:dyDescent="0.25">
      <c r="H1057" s="893"/>
      <c r="I1057" s="893"/>
      <c r="J1057" s="893"/>
      <c r="K1057" s="893"/>
      <c r="L1057" s="963"/>
      <c r="M1057" s="963"/>
      <c r="N1057" s="893"/>
      <c r="O1057" s="963"/>
      <c r="P1057" s="963"/>
      <c r="Q1057" s="893"/>
      <c r="R1057" s="963"/>
      <c r="S1057" s="963"/>
      <c r="T1057" s="893"/>
    </row>
    <row r="1058" spans="8:20" x14ac:dyDescent="0.25">
      <c r="H1058" s="893"/>
      <c r="I1058" s="893"/>
      <c r="J1058" s="893"/>
      <c r="K1058" s="893"/>
      <c r="L1058" s="963"/>
      <c r="M1058" s="963"/>
      <c r="N1058" s="893"/>
      <c r="O1058" s="963"/>
      <c r="P1058" s="963"/>
      <c r="Q1058" s="893"/>
      <c r="R1058" s="963"/>
      <c r="S1058" s="963"/>
      <c r="T1058" s="893"/>
    </row>
    <row r="1059" spans="8:20" x14ac:dyDescent="0.25">
      <c r="H1059" s="893"/>
      <c r="I1059" s="893"/>
      <c r="J1059" s="893"/>
      <c r="K1059" s="893"/>
      <c r="L1059" s="963"/>
      <c r="M1059" s="963"/>
      <c r="N1059" s="893"/>
      <c r="O1059" s="963"/>
      <c r="P1059" s="963"/>
      <c r="Q1059" s="893"/>
      <c r="R1059" s="963"/>
      <c r="S1059" s="963"/>
      <c r="T1059" s="893"/>
    </row>
    <row r="1060" spans="8:20" x14ac:dyDescent="0.25">
      <c r="H1060" s="893"/>
      <c r="I1060" s="893"/>
      <c r="J1060" s="893"/>
      <c r="K1060" s="893"/>
      <c r="L1060" s="963"/>
      <c r="M1060" s="963"/>
      <c r="N1060" s="893"/>
      <c r="O1060" s="963"/>
      <c r="P1060" s="963"/>
      <c r="Q1060" s="893"/>
      <c r="R1060" s="963"/>
      <c r="S1060" s="963"/>
      <c r="T1060" s="893"/>
    </row>
    <row r="1061" spans="8:20" x14ac:dyDescent="0.25">
      <c r="H1061" s="893"/>
      <c r="I1061" s="893"/>
      <c r="J1061" s="893"/>
      <c r="K1061" s="893"/>
      <c r="L1061" s="963"/>
      <c r="M1061" s="963"/>
      <c r="N1061" s="893"/>
      <c r="O1061" s="963"/>
      <c r="P1061" s="963"/>
      <c r="Q1061" s="893"/>
      <c r="R1061" s="963"/>
      <c r="S1061" s="963"/>
      <c r="T1061" s="893"/>
    </row>
    <row r="1062" spans="8:20" x14ac:dyDescent="0.25">
      <c r="H1062" s="893"/>
      <c r="I1062" s="893"/>
      <c r="J1062" s="893"/>
      <c r="K1062" s="893"/>
      <c r="L1062" s="963"/>
      <c r="M1062" s="963"/>
      <c r="N1062" s="893"/>
      <c r="O1062" s="963"/>
      <c r="P1062" s="963"/>
      <c r="Q1062" s="893"/>
      <c r="R1062" s="963"/>
      <c r="S1062" s="963"/>
      <c r="T1062" s="893"/>
    </row>
    <row r="1063" spans="8:20" x14ac:dyDescent="0.25">
      <c r="H1063" s="893"/>
      <c r="I1063" s="893"/>
      <c r="J1063" s="893"/>
      <c r="K1063" s="893"/>
      <c r="L1063" s="963"/>
      <c r="M1063" s="963"/>
      <c r="N1063" s="893"/>
      <c r="O1063" s="963"/>
      <c r="P1063" s="963"/>
      <c r="Q1063" s="893"/>
      <c r="R1063" s="963"/>
      <c r="S1063" s="963"/>
      <c r="T1063" s="893"/>
    </row>
  </sheetData>
  <autoFilter ref="A6:T6"/>
  <mergeCells count="13">
    <mergeCell ref="L4:N4"/>
    <mergeCell ref="O4:Q4"/>
    <mergeCell ref="R4:T4"/>
    <mergeCell ref="B1:L1"/>
    <mergeCell ref="A4:A5"/>
    <mergeCell ref="B4:B5"/>
    <mergeCell ref="C4:C5"/>
    <mergeCell ref="D4:D5"/>
    <mergeCell ref="E4:E5"/>
    <mergeCell ref="F4:F5"/>
    <mergeCell ref="G4:G5"/>
    <mergeCell ref="H4:H5"/>
    <mergeCell ref="I4:K4"/>
  </mergeCells>
  <dataValidations count="1">
    <dataValidation type="list" allowBlank="1" showInputMessage="1" showErrorMessage="1" sqref="C93:C109">
      <formula1>Область</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[11]Исходники!#REF!</xm:f>
          </x14:formula1>
          <xm:sqref>E534:E536</xm:sqref>
        </x14:dataValidation>
        <x14:dataValidation type="list" allowBlank="1" showInputMessage="1" showErrorMessage="1">
          <x14:formula1>
            <xm:f>[20]Исходники!#REF!</xm:f>
          </x14:formula1>
          <xm:sqref>E107:E109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
  <sheetViews>
    <sheetView workbookViewId="0">
      <selection activeCell="H29" sqref="H29"/>
    </sheetView>
  </sheetViews>
  <sheetFormatPr defaultRowHeight="13.2" x14ac:dyDescent="0.2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3:E11"/>
  <sheetViews>
    <sheetView workbookViewId="0">
      <selection activeCell="D6" sqref="D6"/>
    </sheetView>
  </sheetViews>
  <sheetFormatPr defaultColWidth="8.88671875" defaultRowHeight="14.4" x14ac:dyDescent="0.3"/>
  <cols>
    <col min="1" max="1" width="8.88671875" style="873"/>
    <col min="2" max="2" width="16.109375" style="873" customWidth="1"/>
    <col min="3" max="3" width="43" style="873" customWidth="1"/>
    <col min="4" max="4" width="18.109375" style="873" customWidth="1"/>
    <col min="5" max="5" width="11.44140625" style="873" customWidth="1"/>
    <col min="6" max="16384" width="8.88671875" style="873"/>
  </cols>
  <sheetData>
    <row r="3" spans="2:5" ht="27.6" x14ac:dyDescent="0.3">
      <c r="B3" s="968" t="s">
        <v>333</v>
      </c>
      <c r="C3" s="969" t="s">
        <v>4784</v>
      </c>
      <c r="D3" s="970">
        <v>3117678</v>
      </c>
    </row>
    <row r="4" spans="2:5" x14ac:dyDescent="0.3">
      <c r="B4" s="971"/>
      <c r="C4" s="972" t="s">
        <v>4785</v>
      </c>
      <c r="D4" s="973">
        <v>77605</v>
      </c>
    </row>
    <row r="5" spans="2:5" x14ac:dyDescent="0.3">
      <c r="B5" s="971"/>
      <c r="C5" s="972" t="s">
        <v>4786</v>
      </c>
      <c r="D5" s="973">
        <v>435819</v>
      </c>
    </row>
    <row r="6" spans="2:5" x14ac:dyDescent="0.3">
      <c r="B6" s="971"/>
      <c r="C6" s="972" t="s">
        <v>4787</v>
      </c>
      <c r="D6" s="973">
        <v>118816</v>
      </c>
    </row>
    <row r="7" spans="2:5" x14ac:dyDescent="0.3">
      <c r="B7" s="971"/>
      <c r="C7" s="972" t="s">
        <v>4788</v>
      </c>
      <c r="D7" s="973">
        <v>0</v>
      </c>
    </row>
    <row r="8" spans="2:5" x14ac:dyDescent="0.3">
      <c r="B8" s="971"/>
      <c r="C8" s="972" t="s">
        <v>4789</v>
      </c>
      <c r="D8" s="973">
        <v>0</v>
      </c>
    </row>
    <row r="9" spans="2:5" x14ac:dyDescent="0.3">
      <c r="B9" s="971"/>
      <c r="C9" s="972" t="s">
        <v>4790</v>
      </c>
      <c r="D9" s="973">
        <v>100366</v>
      </c>
    </row>
    <row r="10" spans="2:5" ht="41.4" x14ac:dyDescent="0.3">
      <c r="B10" s="971"/>
      <c r="C10" s="972" t="s">
        <v>4791</v>
      </c>
      <c r="D10" s="1184">
        <v>2385072</v>
      </c>
      <c r="E10" s="1185">
        <f>D3-D10</f>
        <v>732606</v>
      </c>
    </row>
    <row r="11" spans="2:5" x14ac:dyDescent="0.3">
      <c r="D11" s="974"/>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D405"/>
  <sheetViews>
    <sheetView topLeftCell="A388" workbookViewId="0">
      <selection activeCell="A422" sqref="A422"/>
    </sheetView>
  </sheetViews>
  <sheetFormatPr defaultColWidth="9.109375" defaultRowHeight="13.8" x14ac:dyDescent="0.25"/>
  <cols>
    <col min="1" max="1" width="80.5546875" style="495" bestFit="1" customWidth="1"/>
    <col min="2" max="2" width="11.6640625" style="495" customWidth="1"/>
    <col min="3" max="3" width="17" style="504" customWidth="1"/>
    <col min="4" max="4" width="22.109375" style="495" customWidth="1"/>
    <col min="5" max="16384" width="9.109375" style="495"/>
  </cols>
  <sheetData>
    <row r="2" spans="1:4" ht="27.6" x14ac:dyDescent="0.25">
      <c r="A2" s="493" t="s">
        <v>1155</v>
      </c>
      <c r="B2" s="493" t="s">
        <v>1156</v>
      </c>
      <c r="C2" s="494" t="s">
        <v>1157</v>
      </c>
      <c r="D2" s="493" t="s">
        <v>1158</v>
      </c>
    </row>
    <row r="3" spans="1:4" x14ac:dyDescent="0.25">
      <c r="A3" s="496" t="s">
        <v>1159</v>
      </c>
      <c r="B3" s="497">
        <v>972</v>
      </c>
      <c r="C3" s="498"/>
      <c r="D3" s="498">
        <v>3402000</v>
      </c>
    </row>
    <row r="4" spans="1:4" x14ac:dyDescent="0.25">
      <c r="A4" s="499" t="s">
        <v>1160</v>
      </c>
      <c r="B4" s="500">
        <v>77</v>
      </c>
      <c r="C4" s="501">
        <v>3500</v>
      </c>
      <c r="D4" s="501">
        <f>B4*C4</f>
        <v>269500</v>
      </c>
    </row>
    <row r="5" spans="1:4" x14ac:dyDescent="0.25">
      <c r="A5" s="499" t="s">
        <v>1161</v>
      </c>
      <c r="B5" s="500">
        <v>94</v>
      </c>
      <c r="C5" s="501">
        <v>3500</v>
      </c>
      <c r="D5" s="501">
        <f t="shared" ref="D5:D68" si="0">B5*C5</f>
        <v>329000</v>
      </c>
    </row>
    <row r="6" spans="1:4" x14ac:dyDescent="0.25">
      <c r="A6" s="499" t="s">
        <v>1162</v>
      </c>
      <c r="B6" s="500">
        <v>100</v>
      </c>
      <c r="C6" s="501">
        <v>3500</v>
      </c>
      <c r="D6" s="501">
        <f t="shared" si="0"/>
        <v>350000</v>
      </c>
    </row>
    <row r="7" spans="1:4" x14ac:dyDescent="0.25">
      <c r="A7" s="499" t="s">
        <v>1163</v>
      </c>
      <c r="B7" s="500">
        <v>20</v>
      </c>
      <c r="C7" s="501">
        <v>3500</v>
      </c>
      <c r="D7" s="501">
        <f t="shared" si="0"/>
        <v>70000</v>
      </c>
    </row>
    <row r="8" spans="1:4" x14ac:dyDescent="0.25">
      <c r="A8" s="499" t="s">
        <v>1164</v>
      </c>
      <c r="B8" s="500">
        <v>120</v>
      </c>
      <c r="C8" s="501">
        <v>3500</v>
      </c>
      <c r="D8" s="501">
        <f t="shared" si="0"/>
        <v>420000</v>
      </c>
    </row>
    <row r="9" spans="1:4" x14ac:dyDescent="0.25">
      <c r="A9" s="499" t="s">
        <v>1165</v>
      </c>
      <c r="B9" s="500">
        <v>84</v>
      </c>
      <c r="C9" s="501">
        <v>3500</v>
      </c>
      <c r="D9" s="501">
        <f t="shared" si="0"/>
        <v>294000</v>
      </c>
    </row>
    <row r="10" spans="1:4" x14ac:dyDescent="0.25">
      <c r="A10" s="499" t="s">
        <v>1166</v>
      </c>
      <c r="B10" s="500">
        <v>100</v>
      </c>
      <c r="C10" s="501">
        <v>3500</v>
      </c>
      <c r="D10" s="501">
        <f t="shared" si="0"/>
        <v>350000</v>
      </c>
    </row>
    <row r="11" spans="1:4" x14ac:dyDescent="0.25">
      <c r="A11" s="499" t="s">
        <v>1167</v>
      </c>
      <c r="B11" s="500">
        <v>276</v>
      </c>
      <c r="C11" s="501">
        <v>3500</v>
      </c>
      <c r="D11" s="501">
        <f t="shared" si="0"/>
        <v>966000</v>
      </c>
    </row>
    <row r="12" spans="1:4" x14ac:dyDescent="0.25">
      <c r="A12" s="499" t="s">
        <v>1168</v>
      </c>
      <c r="B12" s="500">
        <v>101</v>
      </c>
      <c r="C12" s="501">
        <v>3500</v>
      </c>
      <c r="D12" s="501">
        <f t="shared" si="0"/>
        <v>353500</v>
      </c>
    </row>
    <row r="13" spans="1:4" x14ac:dyDescent="0.25">
      <c r="A13" s="496" t="s">
        <v>1169</v>
      </c>
      <c r="B13" s="497">
        <v>410</v>
      </c>
      <c r="C13" s="498"/>
      <c r="D13" s="498">
        <v>10373000</v>
      </c>
    </row>
    <row r="14" spans="1:4" x14ac:dyDescent="0.25">
      <c r="A14" s="499" t="s">
        <v>1161</v>
      </c>
      <c r="B14" s="500">
        <v>63</v>
      </c>
      <c r="C14" s="501">
        <v>25300</v>
      </c>
      <c r="D14" s="501">
        <f t="shared" si="0"/>
        <v>1593900</v>
      </c>
    </row>
    <row r="15" spans="1:4" x14ac:dyDescent="0.25">
      <c r="A15" s="499" t="s">
        <v>1170</v>
      </c>
      <c r="B15" s="500">
        <v>104</v>
      </c>
      <c r="C15" s="501">
        <v>25300</v>
      </c>
      <c r="D15" s="501">
        <f t="shared" si="0"/>
        <v>2631200</v>
      </c>
    </row>
    <row r="16" spans="1:4" x14ac:dyDescent="0.25">
      <c r="A16" s="499" t="s">
        <v>1164</v>
      </c>
      <c r="B16" s="500">
        <v>9</v>
      </c>
      <c r="C16" s="501">
        <v>25300</v>
      </c>
      <c r="D16" s="501">
        <f t="shared" si="0"/>
        <v>227700</v>
      </c>
    </row>
    <row r="17" spans="1:4" x14ac:dyDescent="0.25">
      <c r="A17" s="499" t="s">
        <v>1171</v>
      </c>
      <c r="B17" s="500">
        <v>26</v>
      </c>
      <c r="C17" s="501">
        <v>25300</v>
      </c>
      <c r="D17" s="501">
        <f t="shared" si="0"/>
        <v>657800</v>
      </c>
    </row>
    <row r="18" spans="1:4" x14ac:dyDescent="0.25">
      <c r="A18" s="499" t="s">
        <v>1172</v>
      </c>
      <c r="B18" s="500">
        <v>42</v>
      </c>
      <c r="C18" s="501">
        <v>25300</v>
      </c>
      <c r="D18" s="501">
        <f t="shared" si="0"/>
        <v>1062600</v>
      </c>
    </row>
    <row r="19" spans="1:4" x14ac:dyDescent="0.25">
      <c r="A19" s="499" t="s">
        <v>1173</v>
      </c>
      <c r="B19" s="500">
        <v>33</v>
      </c>
      <c r="C19" s="501">
        <v>25300</v>
      </c>
      <c r="D19" s="501">
        <f t="shared" si="0"/>
        <v>834900</v>
      </c>
    </row>
    <row r="20" spans="1:4" x14ac:dyDescent="0.25">
      <c r="A20" s="499" t="s">
        <v>1168</v>
      </c>
      <c r="B20" s="500">
        <v>59</v>
      </c>
      <c r="C20" s="501">
        <v>25300</v>
      </c>
      <c r="D20" s="501">
        <f t="shared" si="0"/>
        <v>1492700</v>
      </c>
    </row>
    <row r="21" spans="1:4" x14ac:dyDescent="0.25">
      <c r="A21" s="499" t="s">
        <v>1174</v>
      </c>
      <c r="B21" s="500">
        <v>74</v>
      </c>
      <c r="C21" s="501">
        <v>25300</v>
      </c>
      <c r="D21" s="501">
        <f t="shared" si="0"/>
        <v>1872200</v>
      </c>
    </row>
    <row r="22" spans="1:4" x14ac:dyDescent="0.25">
      <c r="A22" s="496" t="s">
        <v>1175</v>
      </c>
      <c r="B22" s="497">
        <v>327</v>
      </c>
      <c r="C22" s="498"/>
      <c r="D22" s="498">
        <v>8273100</v>
      </c>
    </row>
    <row r="23" spans="1:4" x14ac:dyDescent="0.25">
      <c r="A23" s="499" t="s">
        <v>1162</v>
      </c>
      <c r="B23" s="500">
        <v>150</v>
      </c>
      <c r="C23" s="501">
        <v>25300</v>
      </c>
      <c r="D23" s="501">
        <f t="shared" si="0"/>
        <v>3795000</v>
      </c>
    </row>
    <row r="24" spans="1:4" x14ac:dyDescent="0.25">
      <c r="A24" s="499" t="s">
        <v>1176</v>
      </c>
      <c r="B24" s="500">
        <v>48</v>
      </c>
      <c r="C24" s="501">
        <v>25300</v>
      </c>
      <c r="D24" s="501">
        <f t="shared" si="0"/>
        <v>1214400</v>
      </c>
    </row>
    <row r="25" spans="1:4" x14ac:dyDescent="0.25">
      <c r="A25" s="499" t="s">
        <v>1165</v>
      </c>
      <c r="B25" s="500">
        <v>59</v>
      </c>
      <c r="C25" s="501">
        <v>25300</v>
      </c>
      <c r="D25" s="501">
        <f t="shared" si="0"/>
        <v>1492700</v>
      </c>
    </row>
    <row r="26" spans="1:4" x14ac:dyDescent="0.25">
      <c r="A26" s="499" t="s">
        <v>1166</v>
      </c>
      <c r="B26" s="500">
        <v>70</v>
      </c>
      <c r="C26" s="501">
        <v>25300</v>
      </c>
      <c r="D26" s="501">
        <f t="shared" si="0"/>
        <v>1771000</v>
      </c>
    </row>
    <row r="27" spans="1:4" x14ac:dyDescent="0.25">
      <c r="A27" s="496" t="s">
        <v>1177</v>
      </c>
      <c r="B27" s="497">
        <v>441</v>
      </c>
      <c r="C27" s="498"/>
      <c r="D27" s="498">
        <v>10275300</v>
      </c>
    </row>
    <row r="28" spans="1:4" x14ac:dyDescent="0.25">
      <c r="A28" s="499" t="s">
        <v>1161</v>
      </c>
      <c r="B28" s="500">
        <v>63</v>
      </c>
      <c r="C28" s="501">
        <v>23300</v>
      </c>
      <c r="D28" s="501">
        <f t="shared" si="0"/>
        <v>1467900</v>
      </c>
    </row>
    <row r="29" spans="1:4" x14ac:dyDescent="0.25">
      <c r="A29" s="499" t="s">
        <v>1170</v>
      </c>
      <c r="B29" s="500">
        <v>104</v>
      </c>
      <c r="C29" s="501">
        <v>23300</v>
      </c>
      <c r="D29" s="501">
        <f t="shared" si="0"/>
        <v>2423200</v>
      </c>
    </row>
    <row r="30" spans="1:4" x14ac:dyDescent="0.25">
      <c r="A30" s="499" t="s">
        <v>1176</v>
      </c>
      <c r="B30" s="500">
        <v>48</v>
      </c>
      <c r="C30" s="501">
        <v>23300</v>
      </c>
      <c r="D30" s="501">
        <f t="shared" si="0"/>
        <v>1118400</v>
      </c>
    </row>
    <row r="31" spans="1:4" x14ac:dyDescent="0.25">
      <c r="A31" s="499" t="s">
        <v>1164</v>
      </c>
      <c r="B31" s="500">
        <v>17</v>
      </c>
      <c r="C31" s="501">
        <v>23300</v>
      </c>
      <c r="D31" s="501">
        <f t="shared" si="0"/>
        <v>396100</v>
      </c>
    </row>
    <row r="32" spans="1:4" x14ac:dyDescent="0.25">
      <c r="A32" s="499" t="s">
        <v>1172</v>
      </c>
      <c r="B32" s="500">
        <v>42</v>
      </c>
      <c r="C32" s="501">
        <v>23300</v>
      </c>
      <c r="D32" s="501">
        <f t="shared" si="0"/>
        <v>978600</v>
      </c>
    </row>
    <row r="33" spans="1:4" x14ac:dyDescent="0.25">
      <c r="A33" s="499" t="s">
        <v>1165</v>
      </c>
      <c r="B33" s="500">
        <v>59</v>
      </c>
      <c r="C33" s="501">
        <v>23300</v>
      </c>
      <c r="D33" s="501">
        <f t="shared" si="0"/>
        <v>1374700</v>
      </c>
    </row>
    <row r="34" spans="1:4" x14ac:dyDescent="0.25">
      <c r="A34" s="499" t="s">
        <v>1167</v>
      </c>
      <c r="B34" s="500">
        <v>49</v>
      </c>
      <c r="C34" s="501">
        <v>23300</v>
      </c>
      <c r="D34" s="501">
        <f t="shared" si="0"/>
        <v>1141700</v>
      </c>
    </row>
    <row r="35" spans="1:4" x14ac:dyDescent="0.25">
      <c r="A35" s="499" t="s">
        <v>1168</v>
      </c>
      <c r="B35" s="500">
        <v>59</v>
      </c>
      <c r="C35" s="501">
        <v>23300</v>
      </c>
      <c r="D35" s="501">
        <f t="shared" si="0"/>
        <v>1374700</v>
      </c>
    </row>
    <row r="36" spans="1:4" x14ac:dyDescent="0.25">
      <c r="A36" s="496" t="s">
        <v>1178</v>
      </c>
      <c r="B36" s="497">
        <v>10</v>
      </c>
      <c r="C36" s="498"/>
      <c r="D36" s="498">
        <v>600000</v>
      </c>
    </row>
    <row r="37" spans="1:4" x14ac:dyDescent="0.25">
      <c r="A37" s="499" t="s">
        <v>1168</v>
      </c>
      <c r="B37" s="500">
        <v>10</v>
      </c>
      <c r="C37" s="501">
        <v>60000</v>
      </c>
      <c r="D37" s="501">
        <f t="shared" si="0"/>
        <v>600000</v>
      </c>
    </row>
    <row r="38" spans="1:4" x14ac:dyDescent="0.25">
      <c r="A38" s="496" t="s">
        <v>1179</v>
      </c>
      <c r="B38" s="497">
        <v>51</v>
      </c>
      <c r="C38" s="498"/>
      <c r="D38" s="498">
        <v>765000</v>
      </c>
    </row>
    <row r="39" spans="1:4" x14ac:dyDescent="0.25">
      <c r="A39" s="499" t="s">
        <v>1162</v>
      </c>
      <c r="B39" s="500">
        <v>5</v>
      </c>
      <c r="C39" s="501">
        <v>15000</v>
      </c>
      <c r="D39" s="501">
        <f t="shared" si="0"/>
        <v>75000</v>
      </c>
    </row>
    <row r="40" spans="1:4" x14ac:dyDescent="0.25">
      <c r="A40" s="499" t="s">
        <v>1170</v>
      </c>
      <c r="B40" s="500">
        <v>18</v>
      </c>
      <c r="C40" s="501">
        <v>15000</v>
      </c>
      <c r="D40" s="501">
        <f t="shared" si="0"/>
        <v>270000</v>
      </c>
    </row>
    <row r="41" spans="1:4" x14ac:dyDescent="0.25">
      <c r="A41" s="499" t="s">
        <v>1180</v>
      </c>
      <c r="B41" s="500">
        <v>10</v>
      </c>
      <c r="C41" s="501">
        <v>15000</v>
      </c>
      <c r="D41" s="501">
        <f t="shared" si="0"/>
        <v>150000</v>
      </c>
    </row>
    <row r="42" spans="1:4" x14ac:dyDescent="0.25">
      <c r="A42" s="499" t="s">
        <v>1163</v>
      </c>
      <c r="B42" s="500">
        <v>18</v>
      </c>
      <c r="C42" s="501">
        <v>15000</v>
      </c>
      <c r="D42" s="501">
        <f t="shared" si="0"/>
        <v>270000</v>
      </c>
    </row>
    <row r="43" spans="1:4" x14ac:dyDescent="0.25">
      <c r="A43" s="496" t="s">
        <v>1181</v>
      </c>
      <c r="B43" s="497">
        <v>1528</v>
      </c>
      <c r="C43" s="498"/>
      <c r="D43" s="498">
        <v>10696000</v>
      </c>
    </row>
    <row r="44" spans="1:4" x14ac:dyDescent="0.25">
      <c r="A44" s="499" t="s">
        <v>1160</v>
      </c>
      <c r="B44" s="500">
        <v>80</v>
      </c>
      <c r="C44" s="501">
        <v>7000</v>
      </c>
      <c r="D44" s="501">
        <f t="shared" si="0"/>
        <v>560000</v>
      </c>
    </row>
    <row r="45" spans="1:4" x14ac:dyDescent="0.25">
      <c r="A45" s="499" t="s">
        <v>1161</v>
      </c>
      <c r="B45" s="500">
        <v>121</v>
      </c>
      <c r="C45" s="501">
        <v>7000</v>
      </c>
      <c r="D45" s="501">
        <f t="shared" si="0"/>
        <v>847000</v>
      </c>
    </row>
    <row r="46" spans="1:4" x14ac:dyDescent="0.25">
      <c r="A46" s="499" t="s">
        <v>1162</v>
      </c>
      <c r="B46" s="500">
        <v>24</v>
      </c>
      <c r="C46" s="501">
        <v>7000</v>
      </c>
      <c r="D46" s="501">
        <f t="shared" si="0"/>
        <v>168000</v>
      </c>
    </row>
    <row r="47" spans="1:4" x14ac:dyDescent="0.25">
      <c r="A47" s="499" t="s">
        <v>1170</v>
      </c>
      <c r="B47" s="500">
        <v>193</v>
      </c>
      <c r="C47" s="501">
        <v>7000</v>
      </c>
      <c r="D47" s="501">
        <f t="shared" si="0"/>
        <v>1351000</v>
      </c>
    </row>
    <row r="48" spans="1:4" x14ac:dyDescent="0.25">
      <c r="A48" s="499" t="s">
        <v>1176</v>
      </c>
      <c r="B48" s="500">
        <v>44</v>
      </c>
      <c r="C48" s="501">
        <v>7000</v>
      </c>
      <c r="D48" s="501">
        <f t="shared" si="0"/>
        <v>308000</v>
      </c>
    </row>
    <row r="49" spans="1:4" x14ac:dyDescent="0.25">
      <c r="A49" s="499" t="s">
        <v>1180</v>
      </c>
      <c r="B49" s="500">
        <v>143</v>
      </c>
      <c r="C49" s="501">
        <v>7000</v>
      </c>
      <c r="D49" s="501">
        <f t="shared" si="0"/>
        <v>1001000</v>
      </c>
    </row>
    <row r="50" spans="1:4" x14ac:dyDescent="0.25">
      <c r="A50" s="499" t="s">
        <v>1163</v>
      </c>
      <c r="B50" s="500">
        <v>108</v>
      </c>
      <c r="C50" s="501">
        <v>7000</v>
      </c>
      <c r="D50" s="501">
        <f t="shared" si="0"/>
        <v>756000</v>
      </c>
    </row>
    <row r="51" spans="1:4" x14ac:dyDescent="0.25">
      <c r="A51" s="499" t="s">
        <v>1164</v>
      </c>
      <c r="B51" s="500">
        <v>169</v>
      </c>
      <c r="C51" s="501">
        <v>7000</v>
      </c>
      <c r="D51" s="501">
        <f t="shared" si="0"/>
        <v>1183000</v>
      </c>
    </row>
    <row r="52" spans="1:4" x14ac:dyDescent="0.25">
      <c r="A52" s="499" t="s">
        <v>1171</v>
      </c>
      <c r="B52" s="500">
        <v>5</v>
      </c>
      <c r="C52" s="501">
        <v>7000</v>
      </c>
      <c r="D52" s="501">
        <f t="shared" si="0"/>
        <v>35000</v>
      </c>
    </row>
    <row r="53" spans="1:4" x14ac:dyDescent="0.25">
      <c r="A53" s="499" t="s">
        <v>1182</v>
      </c>
      <c r="B53" s="500">
        <v>80</v>
      </c>
      <c r="C53" s="501">
        <v>7000</v>
      </c>
      <c r="D53" s="501">
        <f t="shared" si="0"/>
        <v>560000</v>
      </c>
    </row>
    <row r="54" spans="1:4" x14ac:dyDescent="0.25">
      <c r="A54" s="499" t="s">
        <v>1172</v>
      </c>
      <c r="B54" s="500">
        <v>96</v>
      </c>
      <c r="C54" s="501">
        <v>7000</v>
      </c>
      <c r="D54" s="501">
        <f t="shared" si="0"/>
        <v>672000</v>
      </c>
    </row>
    <row r="55" spans="1:4" x14ac:dyDescent="0.25">
      <c r="A55" s="499" t="s">
        <v>1165</v>
      </c>
      <c r="B55" s="500">
        <v>119</v>
      </c>
      <c r="C55" s="501">
        <v>7000</v>
      </c>
      <c r="D55" s="501">
        <f t="shared" si="0"/>
        <v>833000</v>
      </c>
    </row>
    <row r="56" spans="1:4" x14ac:dyDescent="0.25">
      <c r="A56" s="499" t="s">
        <v>1166</v>
      </c>
      <c r="B56" s="500">
        <v>22</v>
      </c>
      <c r="C56" s="501">
        <v>7000</v>
      </c>
      <c r="D56" s="501">
        <f t="shared" si="0"/>
        <v>154000</v>
      </c>
    </row>
    <row r="57" spans="1:4" x14ac:dyDescent="0.25">
      <c r="A57" s="499" t="s">
        <v>1167</v>
      </c>
      <c r="B57" s="500">
        <v>10</v>
      </c>
      <c r="C57" s="501">
        <v>7000</v>
      </c>
      <c r="D57" s="501">
        <f t="shared" si="0"/>
        <v>70000</v>
      </c>
    </row>
    <row r="58" spans="1:4" x14ac:dyDescent="0.25">
      <c r="A58" s="499" t="s">
        <v>1173</v>
      </c>
      <c r="B58" s="500">
        <v>44</v>
      </c>
      <c r="C58" s="501">
        <v>7000</v>
      </c>
      <c r="D58" s="501">
        <f t="shared" si="0"/>
        <v>308000</v>
      </c>
    </row>
    <row r="59" spans="1:4" x14ac:dyDescent="0.25">
      <c r="A59" s="499" t="s">
        <v>1168</v>
      </c>
      <c r="B59" s="500">
        <v>161</v>
      </c>
      <c r="C59" s="501">
        <v>7000</v>
      </c>
      <c r="D59" s="501">
        <f t="shared" si="0"/>
        <v>1127000</v>
      </c>
    </row>
    <row r="60" spans="1:4" x14ac:dyDescent="0.25">
      <c r="A60" s="499" t="s">
        <v>1174</v>
      </c>
      <c r="B60" s="500">
        <v>109</v>
      </c>
      <c r="C60" s="501">
        <v>7000</v>
      </c>
      <c r="D60" s="501">
        <f t="shared" si="0"/>
        <v>763000</v>
      </c>
    </row>
    <row r="61" spans="1:4" x14ac:dyDescent="0.25">
      <c r="A61" s="496" t="s">
        <v>1183</v>
      </c>
      <c r="B61" s="497">
        <v>92</v>
      </c>
      <c r="C61" s="498"/>
      <c r="D61" s="498">
        <v>460000</v>
      </c>
    </row>
    <row r="62" spans="1:4" x14ac:dyDescent="0.25">
      <c r="A62" s="499" t="s">
        <v>1160</v>
      </c>
      <c r="B62" s="500">
        <v>10</v>
      </c>
      <c r="C62" s="501">
        <v>5000</v>
      </c>
      <c r="D62" s="501">
        <f t="shared" si="0"/>
        <v>50000</v>
      </c>
    </row>
    <row r="63" spans="1:4" x14ac:dyDescent="0.25">
      <c r="A63" s="499" t="s">
        <v>1161</v>
      </c>
      <c r="B63" s="500">
        <v>8</v>
      </c>
      <c r="C63" s="501">
        <v>5000</v>
      </c>
      <c r="D63" s="501">
        <f t="shared" si="0"/>
        <v>40000</v>
      </c>
    </row>
    <row r="64" spans="1:4" x14ac:dyDescent="0.25">
      <c r="A64" s="499" t="s">
        <v>1170</v>
      </c>
      <c r="B64" s="500">
        <v>6</v>
      </c>
      <c r="C64" s="501">
        <v>5000</v>
      </c>
      <c r="D64" s="501">
        <f t="shared" si="0"/>
        <v>30000</v>
      </c>
    </row>
    <row r="65" spans="1:4" x14ac:dyDescent="0.25">
      <c r="A65" s="499" t="s">
        <v>1176</v>
      </c>
      <c r="B65" s="500">
        <v>8</v>
      </c>
      <c r="C65" s="501">
        <v>5000</v>
      </c>
      <c r="D65" s="501">
        <f t="shared" si="0"/>
        <v>40000</v>
      </c>
    </row>
    <row r="66" spans="1:4" x14ac:dyDescent="0.25">
      <c r="A66" s="499" t="s">
        <v>1180</v>
      </c>
      <c r="B66" s="500">
        <v>6</v>
      </c>
      <c r="C66" s="501">
        <v>5000</v>
      </c>
      <c r="D66" s="501">
        <f t="shared" si="0"/>
        <v>30000</v>
      </c>
    </row>
    <row r="67" spans="1:4" x14ac:dyDescent="0.25">
      <c r="A67" s="499" t="s">
        <v>1163</v>
      </c>
      <c r="B67" s="500">
        <v>6</v>
      </c>
      <c r="C67" s="501">
        <v>5000</v>
      </c>
      <c r="D67" s="501">
        <f t="shared" si="0"/>
        <v>30000</v>
      </c>
    </row>
    <row r="68" spans="1:4" x14ac:dyDescent="0.25">
      <c r="A68" s="499" t="s">
        <v>1164</v>
      </c>
      <c r="B68" s="500">
        <v>8</v>
      </c>
      <c r="C68" s="501">
        <v>5000</v>
      </c>
      <c r="D68" s="501">
        <f t="shared" si="0"/>
        <v>40000</v>
      </c>
    </row>
    <row r="69" spans="1:4" x14ac:dyDescent="0.25">
      <c r="A69" s="499" t="s">
        <v>1171</v>
      </c>
      <c r="B69" s="500">
        <v>4</v>
      </c>
      <c r="C69" s="501">
        <v>5000</v>
      </c>
      <c r="D69" s="501">
        <f t="shared" ref="D69:D135" si="1">B69*C69</f>
        <v>20000</v>
      </c>
    </row>
    <row r="70" spans="1:4" x14ac:dyDescent="0.25">
      <c r="A70" s="499" t="s">
        <v>1182</v>
      </c>
      <c r="B70" s="500">
        <v>8</v>
      </c>
      <c r="C70" s="501">
        <v>5000</v>
      </c>
      <c r="D70" s="501">
        <f t="shared" si="1"/>
        <v>40000</v>
      </c>
    </row>
    <row r="71" spans="1:4" x14ac:dyDescent="0.25">
      <c r="A71" s="499" t="s">
        <v>1165</v>
      </c>
      <c r="B71" s="500">
        <v>8</v>
      </c>
      <c r="C71" s="501">
        <v>5000</v>
      </c>
      <c r="D71" s="501">
        <f t="shared" si="1"/>
        <v>40000</v>
      </c>
    </row>
    <row r="72" spans="1:4" x14ac:dyDescent="0.25">
      <c r="A72" s="499" t="s">
        <v>1173</v>
      </c>
      <c r="B72" s="500">
        <v>8</v>
      </c>
      <c r="C72" s="501">
        <v>5000</v>
      </c>
      <c r="D72" s="501">
        <f t="shared" si="1"/>
        <v>40000</v>
      </c>
    </row>
    <row r="73" spans="1:4" x14ac:dyDescent="0.25">
      <c r="A73" s="499" t="s">
        <v>1168</v>
      </c>
      <c r="B73" s="500">
        <v>12</v>
      </c>
      <c r="C73" s="501">
        <v>5000</v>
      </c>
      <c r="D73" s="501">
        <f t="shared" si="1"/>
        <v>60000</v>
      </c>
    </row>
    <row r="74" spans="1:4" x14ac:dyDescent="0.25">
      <c r="A74" s="496" t="s">
        <v>1184</v>
      </c>
      <c r="B74" s="497">
        <v>246</v>
      </c>
      <c r="C74" s="498"/>
      <c r="D74" s="498">
        <v>1230000</v>
      </c>
    </row>
    <row r="75" spans="1:4" x14ac:dyDescent="0.25">
      <c r="A75" s="499" t="s">
        <v>1160</v>
      </c>
      <c r="B75" s="500">
        <v>10</v>
      </c>
      <c r="C75" s="501">
        <v>5000</v>
      </c>
      <c r="D75" s="501">
        <f t="shared" si="1"/>
        <v>50000</v>
      </c>
    </row>
    <row r="76" spans="1:4" x14ac:dyDescent="0.25">
      <c r="A76" s="499" t="s">
        <v>1161</v>
      </c>
      <c r="B76" s="500">
        <v>5</v>
      </c>
      <c r="C76" s="501">
        <v>5000</v>
      </c>
      <c r="D76" s="501">
        <f t="shared" si="1"/>
        <v>25000</v>
      </c>
    </row>
    <row r="77" spans="1:4" x14ac:dyDescent="0.25">
      <c r="A77" s="499" t="s">
        <v>1162</v>
      </c>
      <c r="B77" s="500">
        <v>14</v>
      </c>
      <c r="C77" s="501">
        <v>5000</v>
      </c>
      <c r="D77" s="501">
        <f t="shared" si="1"/>
        <v>70000</v>
      </c>
    </row>
    <row r="78" spans="1:4" x14ac:dyDescent="0.25">
      <c r="A78" s="499" t="s">
        <v>1170</v>
      </c>
      <c r="B78" s="500">
        <v>42</v>
      </c>
      <c r="C78" s="501">
        <v>5000</v>
      </c>
      <c r="D78" s="501">
        <f t="shared" si="1"/>
        <v>210000</v>
      </c>
    </row>
    <row r="79" spans="1:4" x14ac:dyDescent="0.25">
      <c r="A79" s="499" t="s">
        <v>1176</v>
      </c>
      <c r="B79" s="500">
        <v>5</v>
      </c>
      <c r="C79" s="501">
        <v>5000</v>
      </c>
      <c r="D79" s="501">
        <f t="shared" si="1"/>
        <v>25000</v>
      </c>
    </row>
    <row r="80" spans="1:4" x14ac:dyDescent="0.25">
      <c r="A80" s="499" t="s">
        <v>1180</v>
      </c>
      <c r="B80" s="500">
        <v>20</v>
      </c>
      <c r="C80" s="501">
        <v>5000</v>
      </c>
      <c r="D80" s="501">
        <f t="shared" si="1"/>
        <v>100000</v>
      </c>
    </row>
    <row r="81" spans="1:4" x14ac:dyDescent="0.25">
      <c r="A81" s="499" t="s">
        <v>1163</v>
      </c>
      <c r="B81" s="500">
        <v>42</v>
      </c>
      <c r="C81" s="501">
        <v>5000</v>
      </c>
      <c r="D81" s="501">
        <f t="shared" si="1"/>
        <v>210000</v>
      </c>
    </row>
    <row r="82" spans="1:4" x14ac:dyDescent="0.25">
      <c r="A82" s="499" t="s">
        <v>1164</v>
      </c>
      <c r="B82" s="500">
        <v>20</v>
      </c>
      <c r="C82" s="501">
        <v>5000</v>
      </c>
      <c r="D82" s="501">
        <f t="shared" si="1"/>
        <v>100000</v>
      </c>
    </row>
    <row r="83" spans="1:4" x14ac:dyDescent="0.25">
      <c r="A83" s="499" t="s">
        <v>1171</v>
      </c>
      <c r="B83" s="500">
        <v>3</v>
      </c>
      <c r="C83" s="501">
        <v>5000</v>
      </c>
      <c r="D83" s="501">
        <f t="shared" si="1"/>
        <v>15000</v>
      </c>
    </row>
    <row r="84" spans="1:4" x14ac:dyDescent="0.25">
      <c r="A84" s="499" t="s">
        <v>1182</v>
      </c>
      <c r="B84" s="500">
        <v>10</v>
      </c>
      <c r="C84" s="501">
        <v>5000</v>
      </c>
      <c r="D84" s="501">
        <f t="shared" si="1"/>
        <v>50000</v>
      </c>
    </row>
    <row r="85" spans="1:4" x14ac:dyDescent="0.25">
      <c r="A85" s="499" t="s">
        <v>1172</v>
      </c>
      <c r="B85" s="500">
        <v>30</v>
      </c>
      <c r="C85" s="501">
        <v>5000</v>
      </c>
      <c r="D85" s="501">
        <f t="shared" si="1"/>
        <v>150000</v>
      </c>
    </row>
    <row r="86" spans="1:4" x14ac:dyDescent="0.25">
      <c r="A86" s="499" t="s">
        <v>1165</v>
      </c>
      <c r="B86" s="500">
        <v>5</v>
      </c>
      <c r="C86" s="501">
        <v>5000</v>
      </c>
      <c r="D86" s="501">
        <f t="shared" si="1"/>
        <v>25000</v>
      </c>
    </row>
    <row r="87" spans="1:4" x14ac:dyDescent="0.25">
      <c r="A87" s="499" t="s">
        <v>1166</v>
      </c>
      <c r="B87" s="500">
        <v>7</v>
      </c>
      <c r="C87" s="501">
        <v>5000</v>
      </c>
      <c r="D87" s="501">
        <f t="shared" si="1"/>
        <v>35000</v>
      </c>
    </row>
    <row r="88" spans="1:4" x14ac:dyDescent="0.25">
      <c r="A88" s="499" t="s">
        <v>1167</v>
      </c>
      <c r="B88" s="500">
        <v>5</v>
      </c>
      <c r="C88" s="501">
        <v>5000</v>
      </c>
      <c r="D88" s="501">
        <f t="shared" si="1"/>
        <v>25000</v>
      </c>
    </row>
    <row r="89" spans="1:4" x14ac:dyDescent="0.25">
      <c r="A89" s="499" t="s">
        <v>1173</v>
      </c>
      <c r="B89" s="500">
        <v>8</v>
      </c>
      <c r="C89" s="501">
        <v>5000</v>
      </c>
      <c r="D89" s="501">
        <f t="shared" si="1"/>
        <v>40000</v>
      </c>
    </row>
    <row r="90" spans="1:4" x14ac:dyDescent="0.25">
      <c r="A90" s="499" t="s">
        <v>1168</v>
      </c>
      <c r="B90" s="500">
        <v>10</v>
      </c>
      <c r="C90" s="501">
        <v>5000</v>
      </c>
      <c r="D90" s="501">
        <f t="shared" si="1"/>
        <v>50000</v>
      </c>
    </row>
    <row r="91" spans="1:4" x14ac:dyDescent="0.25">
      <c r="A91" s="499" t="s">
        <v>1174</v>
      </c>
      <c r="B91" s="500">
        <v>10</v>
      </c>
      <c r="C91" s="501">
        <v>5000</v>
      </c>
      <c r="D91" s="501">
        <f t="shared" si="1"/>
        <v>50000</v>
      </c>
    </row>
    <row r="92" spans="1:4" x14ac:dyDescent="0.25">
      <c r="A92" s="496" t="s">
        <v>1185</v>
      </c>
      <c r="B92" s="497">
        <v>728</v>
      </c>
      <c r="C92" s="498"/>
      <c r="D92" s="498">
        <v>2184000</v>
      </c>
    </row>
    <row r="93" spans="1:4" x14ac:dyDescent="0.25">
      <c r="A93" s="499" t="s">
        <v>1160</v>
      </c>
      <c r="B93" s="500">
        <v>77</v>
      </c>
      <c r="C93" s="501">
        <v>3000</v>
      </c>
      <c r="D93" s="501">
        <f t="shared" si="1"/>
        <v>231000</v>
      </c>
    </row>
    <row r="94" spans="1:4" x14ac:dyDescent="0.25">
      <c r="A94" s="499" t="s">
        <v>1161</v>
      </c>
      <c r="B94" s="500">
        <v>94</v>
      </c>
      <c r="C94" s="501">
        <v>3000</v>
      </c>
      <c r="D94" s="501">
        <f t="shared" si="1"/>
        <v>282000</v>
      </c>
    </row>
    <row r="95" spans="1:4" x14ac:dyDescent="0.25">
      <c r="A95" s="499" t="s">
        <v>1163</v>
      </c>
      <c r="B95" s="500">
        <v>20</v>
      </c>
      <c r="C95" s="501">
        <v>3000</v>
      </c>
      <c r="D95" s="501">
        <f t="shared" si="1"/>
        <v>60000</v>
      </c>
    </row>
    <row r="96" spans="1:4" x14ac:dyDescent="0.25">
      <c r="A96" s="499" t="s">
        <v>1164</v>
      </c>
      <c r="B96" s="500">
        <v>120</v>
      </c>
      <c r="C96" s="501">
        <v>3000</v>
      </c>
      <c r="D96" s="501">
        <f t="shared" si="1"/>
        <v>360000</v>
      </c>
    </row>
    <row r="97" spans="1:4" x14ac:dyDescent="0.25">
      <c r="A97" s="499" t="s">
        <v>1165</v>
      </c>
      <c r="B97" s="500">
        <v>40</v>
      </c>
      <c r="C97" s="501">
        <v>3000</v>
      </c>
      <c r="D97" s="501">
        <f t="shared" si="1"/>
        <v>120000</v>
      </c>
    </row>
    <row r="98" spans="1:4" x14ac:dyDescent="0.25">
      <c r="A98" s="499" t="s">
        <v>1167</v>
      </c>
      <c r="B98" s="500">
        <v>115</v>
      </c>
      <c r="C98" s="501">
        <v>3000</v>
      </c>
      <c r="D98" s="501">
        <f t="shared" si="1"/>
        <v>345000</v>
      </c>
    </row>
    <row r="99" spans="1:4" x14ac:dyDescent="0.25">
      <c r="A99" s="499" t="s">
        <v>1168</v>
      </c>
      <c r="B99" s="500">
        <v>101</v>
      </c>
      <c r="C99" s="501">
        <v>3000</v>
      </c>
      <c r="D99" s="501">
        <f t="shared" si="1"/>
        <v>303000</v>
      </c>
    </row>
    <row r="100" spans="1:4" x14ac:dyDescent="0.25">
      <c r="A100" s="499" t="s">
        <v>1174</v>
      </c>
      <c r="B100" s="500">
        <v>161</v>
      </c>
      <c r="C100" s="501">
        <v>3000</v>
      </c>
      <c r="D100" s="501">
        <f t="shared" si="1"/>
        <v>483000</v>
      </c>
    </row>
    <row r="101" spans="1:4" x14ac:dyDescent="0.25">
      <c r="A101" s="496" t="s">
        <v>1186</v>
      </c>
      <c r="B101" s="497">
        <v>545</v>
      </c>
      <c r="C101" s="498"/>
      <c r="D101" s="498">
        <v>2418500</v>
      </c>
    </row>
    <row r="102" spans="1:4" x14ac:dyDescent="0.25">
      <c r="A102" s="499" t="s">
        <v>1160</v>
      </c>
      <c r="B102" s="500">
        <v>10</v>
      </c>
      <c r="C102" s="501">
        <v>3500</v>
      </c>
      <c r="D102" s="501">
        <f t="shared" si="1"/>
        <v>35000</v>
      </c>
    </row>
    <row r="103" spans="1:4" x14ac:dyDescent="0.25">
      <c r="A103" s="499" t="s">
        <v>1161</v>
      </c>
      <c r="B103" s="500">
        <v>13</v>
      </c>
      <c r="C103" s="501">
        <v>5384.6153850000001</v>
      </c>
      <c r="D103" s="501">
        <f t="shared" si="1"/>
        <v>70000.000004999994</v>
      </c>
    </row>
    <row r="104" spans="1:4" x14ac:dyDescent="0.25">
      <c r="A104" s="499" t="s">
        <v>1162</v>
      </c>
      <c r="B104" s="500">
        <v>24</v>
      </c>
      <c r="C104" s="501">
        <v>3500</v>
      </c>
      <c r="D104" s="501">
        <f t="shared" si="1"/>
        <v>84000</v>
      </c>
    </row>
    <row r="105" spans="1:4" x14ac:dyDescent="0.25">
      <c r="A105" s="499" t="s">
        <v>1170</v>
      </c>
      <c r="B105" s="500">
        <v>208</v>
      </c>
      <c r="C105" s="501">
        <v>5250</v>
      </c>
      <c r="D105" s="501">
        <f t="shared" si="1"/>
        <v>1092000</v>
      </c>
    </row>
    <row r="106" spans="1:4" x14ac:dyDescent="0.25">
      <c r="A106" s="499" t="s">
        <v>1176</v>
      </c>
      <c r="B106" s="500">
        <v>6</v>
      </c>
      <c r="C106" s="501">
        <v>3500</v>
      </c>
      <c r="D106" s="501">
        <f t="shared" si="1"/>
        <v>21000</v>
      </c>
    </row>
    <row r="107" spans="1:4" x14ac:dyDescent="0.25">
      <c r="A107" s="499" t="s">
        <v>1180</v>
      </c>
      <c r="B107" s="500">
        <v>10</v>
      </c>
      <c r="C107" s="501">
        <v>3500</v>
      </c>
      <c r="D107" s="501">
        <f t="shared" si="1"/>
        <v>35000</v>
      </c>
    </row>
    <row r="108" spans="1:4" x14ac:dyDescent="0.25">
      <c r="A108" s="499" t="s">
        <v>1163</v>
      </c>
      <c r="B108" s="500">
        <v>100</v>
      </c>
      <c r="C108" s="501">
        <v>3500</v>
      </c>
      <c r="D108" s="501">
        <f t="shared" si="1"/>
        <v>350000</v>
      </c>
    </row>
    <row r="109" spans="1:4" x14ac:dyDescent="0.25">
      <c r="A109" s="499" t="s">
        <v>1164</v>
      </c>
      <c r="B109" s="500">
        <v>24</v>
      </c>
      <c r="C109" s="501">
        <v>3500</v>
      </c>
      <c r="D109" s="501">
        <f t="shared" si="1"/>
        <v>84000</v>
      </c>
    </row>
    <row r="110" spans="1:4" x14ac:dyDescent="0.25">
      <c r="A110" s="499" t="s">
        <v>1171</v>
      </c>
      <c r="B110" s="500">
        <v>10</v>
      </c>
      <c r="C110" s="501">
        <v>5250</v>
      </c>
      <c r="D110" s="501">
        <f t="shared" si="1"/>
        <v>52500</v>
      </c>
    </row>
    <row r="111" spans="1:4" x14ac:dyDescent="0.25">
      <c r="A111" s="499" t="s">
        <v>1182</v>
      </c>
      <c r="B111" s="500">
        <v>17</v>
      </c>
      <c r="C111" s="501">
        <v>3500</v>
      </c>
      <c r="D111" s="501">
        <f t="shared" si="1"/>
        <v>59500</v>
      </c>
    </row>
    <row r="112" spans="1:4" x14ac:dyDescent="0.25">
      <c r="A112" s="499" t="s">
        <v>1172</v>
      </c>
      <c r="B112" s="500">
        <v>26</v>
      </c>
      <c r="C112" s="501">
        <v>3500</v>
      </c>
      <c r="D112" s="501">
        <f t="shared" si="1"/>
        <v>91000</v>
      </c>
    </row>
    <row r="113" spans="1:4" x14ac:dyDescent="0.25">
      <c r="A113" s="499" t="s">
        <v>1165</v>
      </c>
      <c r="B113" s="500">
        <v>12</v>
      </c>
      <c r="C113" s="501">
        <v>3500</v>
      </c>
      <c r="D113" s="501">
        <f t="shared" si="1"/>
        <v>42000</v>
      </c>
    </row>
    <row r="114" spans="1:4" x14ac:dyDescent="0.25">
      <c r="A114" s="499" t="s">
        <v>1166</v>
      </c>
      <c r="B114" s="500">
        <v>14</v>
      </c>
      <c r="C114" s="501">
        <v>3500</v>
      </c>
      <c r="D114" s="501">
        <f t="shared" si="1"/>
        <v>49000</v>
      </c>
    </row>
    <row r="115" spans="1:4" x14ac:dyDescent="0.25">
      <c r="A115" s="499" t="s">
        <v>1167</v>
      </c>
      <c r="B115" s="500">
        <v>10</v>
      </c>
      <c r="C115" s="501">
        <v>3500</v>
      </c>
      <c r="D115" s="501">
        <f t="shared" si="1"/>
        <v>35000</v>
      </c>
    </row>
    <row r="116" spans="1:4" x14ac:dyDescent="0.25">
      <c r="A116" s="499" t="s">
        <v>1173</v>
      </c>
      <c r="B116" s="500">
        <v>16</v>
      </c>
      <c r="C116" s="501">
        <v>5250</v>
      </c>
      <c r="D116" s="501">
        <f t="shared" si="1"/>
        <v>84000</v>
      </c>
    </row>
    <row r="117" spans="1:4" x14ac:dyDescent="0.25">
      <c r="A117" s="499" t="s">
        <v>1168</v>
      </c>
      <c r="B117" s="500">
        <v>30</v>
      </c>
      <c r="C117" s="501">
        <v>4900</v>
      </c>
      <c r="D117" s="501">
        <f t="shared" si="1"/>
        <v>147000</v>
      </c>
    </row>
    <row r="118" spans="1:4" x14ac:dyDescent="0.25">
      <c r="A118" s="499" t="s">
        <v>1174</v>
      </c>
      <c r="B118" s="500">
        <v>15</v>
      </c>
      <c r="C118" s="501">
        <v>5833.3333329999996</v>
      </c>
      <c r="D118" s="501">
        <f t="shared" si="1"/>
        <v>87499.999994999991</v>
      </c>
    </row>
    <row r="119" spans="1:4" x14ac:dyDescent="0.25">
      <c r="A119" s="496" t="s">
        <v>1187</v>
      </c>
      <c r="B119" s="497">
        <v>676</v>
      </c>
      <c r="C119" s="498"/>
      <c r="D119" s="498">
        <v>3312400</v>
      </c>
    </row>
    <row r="120" spans="1:4" x14ac:dyDescent="0.25">
      <c r="A120" s="499" t="s">
        <v>1161</v>
      </c>
      <c r="B120" s="500">
        <v>63</v>
      </c>
      <c r="C120" s="501">
        <v>4900</v>
      </c>
      <c r="D120" s="501">
        <f t="shared" si="1"/>
        <v>308700</v>
      </c>
    </row>
    <row r="121" spans="1:4" x14ac:dyDescent="0.25">
      <c r="A121" s="499" t="s">
        <v>1170</v>
      </c>
      <c r="B121" s="500">
        <v>104</v>
      </c>
      <c r="C121" s="501">
        <v>4900</v>
      </c>
      <c r="D121" s="501">
        <f t="shared" si="1"/>
        <v>509600</v>
      </c>
    </row>
    <row r="122" spans="1:4" x14ac:dyDescent="0.25">
      <c r="A122" s="499" t="s">
        <v>1176</v>
      </c>
      <c r="B122" s="500">
        <v>48</v>
      </c>
      <c r="C122" s="501">
        <v>4900</v>
      </c>
      <c r="D122" s="501">
        <f t="shared" si="1"/>
        <v>235200</v>
      </c>
    </row>
    <row r="123" spans="1:4" x14ac:dyDescent="0.25">
      <c r="A123" s="499" t="s">
        <v>1180</v>
      </c>
      <c r="B123" s="500">
        <v>78</v>
      </c>
      <c r="C123" s="501">
        <v>4900</v>
      </c>
      <c r="D123" s="501">
        <f t="shared" si="1"/>
        <v>382200</v>
      </c>
    </row>
    <row r="124" spans="1:4" x14ac:dyDescent="0.25">
      <c r="A124" s="499" t="s">
        <v>1164</v>
      </c>
      <c r="B124" s="500">
        <v>80</v>
      </c>
      <c r="C124" s="501">
        <v>4900</v>
      </c>
      <c r="D124" s="501">
        <f t="shared" si="1"/>
        <v>392000</v>
      </c>
    </row>
    <row r="125" spans="1:4" x14ac:dyDescent="0.25">
      <c r="A125" s="499" t="s">
        <v>1165</v>
      </c>
      <c r="B125" s="500">
        <v>118</v>
      </c>
      <c r="C125" s="501">
        <v>4900</v>
      </c>
      <c r="D125" s="501">
        <f t="shared" si="1"/>
        <v>578200</v>
      </c>
    </row>
    <row r="126" spans="1:4" x14ac:dyDescent="0.25">
      <c r="A126" s="499" t="s">
        <v>1167</v>
      </c>
      <c r="B126" s="500">
        <v>49</v>
      </c>
      <c r="C126" s="501">
        <v>4900</v>
      </c>
      <c r="D126" s="501">
        <f t="shared" si="1"/>
        <v>240100</v>
      </c>
    </row>
    <row r="127" spans="1:4" x14ac:dyDescent="0.25">
      <c r="A127" s="499" t="s">
        <v>1173</v>
      </c>
      <c r="B127" s="500">
        <v>33</v>
      </c>
      <c r="C127" s="501">
        <v>4900</v>
      </c>
      <c r="D127" s="501">
        <f t="shared" si="1"/>
        <v>161700</v>
      </c>
    </row>
    <row r="128" spans="1:4" x14ac:dyDescent="0.25">
      <c r="A128" s="499" t="s">
        <v>1168</v>
      </c>
      <c r="B128" s="500">
        <v>29</v>
      </c>
      <c r="C128" s="501">
        <v>4900</v>
      </c>
      <c r="D128" s="501">
        <f t="shared" si="1"/>
        <v>142100</v>
      </c>
    </row>
    <row r="129" spans="1:4" x14ac:dyDescent="0.25">
      <c r="A129" s="499" t="s">
        <v>1174</v>
      </c>
      <c r="B129" s="500">
        <v>74</v>
      </c>
      <c r="C129" s="501">
        <v>4900</v>
      </c>
      <c r="D129" s="501">
        <f t="shared" si="1"/>
        <v>362600</v>
      </c>
    </row>
    <row r="130" spans="1:4" x14ac:dyDescent="0.25">
      <c r="A130" s="496" t="s">
        <v>1188</v>
      </c>
      <c r="B130" s="497">
        <v>5</v>
      </c>
      <c r="C130" s="498"/>
      <c r="D130" s="498">
        <v>75000</v>
      </c>
    </row>
    <row r="131" spans="1:4" x14ac:dyDescent="0.25">
      <c r="A131" s="499" t="s">
        <v>1173</v>
      </c>
      <c r="B131" s="500">
        <v>5</v>
      </c>
      <c r="C131" s="501">
        <v>15000</v>
      </c>
      <c r="D131" s="501">
        <f t="shared" si="1"/>
        <v>75000</v>
      </c>
    </row>
    <row r="132" spans="1:4" x14ac:dyDescent="0.25">
      <c r="A132" s="496" t="s">
        <v>1189</v>
      </c>
      <c r="B132" s="497">
        <v>59</v>
      </c>
      <c r="C132" s="498"/>
      <c r="D132" s="498">
        <v>1180000</v>
      </c>
    </row>
    <row r="133" spans="1:4" x14ac:dyDescent="0.25">
      <c r="A133" s="499" t="s">
        <v>1168</v>
      </c>
      <c r="B133" s="500">
        <v>59</v>
      </c>
      <c r="C133" s="501">
        <v>20000</v>
      </c>
      <c r="D133" s="501">
        <f t="shared" si="1"/>
        <v>1180000</v>
      </c>
    </row>
    <row r="134" spans="1:4" x14ac:dyDescent="0.25">
      <c r="A134" s="496" t="s">
        <v>1190</v>
      </c>
      <c r="B134" s="497">
        <v>120</v>
      </c>
      <c r="C134" s="498"/>
      <c r="D134" s="498">
        <v>624000</v>
      </c>
    </row>
    <row r="135" spans="1:4" x14ac:dyDescent="0.25">
      <c r="A135" s="499" t="s">
        <v>1162</v>
      </c>
      <c r="B135" s="500">
        <v>32</v>
      </c>
      <c r="C135" s="501">
        <v>5200</v>
      </c>
      <c r="D135" s="501">
        <f t="shared" si="1"/>
        <v>166400</v>
      </c>
    </row>
    <row r="136" spans="1:4" x14ac:dyDescent="0.25">
      <c r="A136" s="499" t="s">
        <v>1164</v>
      </c>
      <c r="B136" s="500">
        <v>20</v>
      </c>
      <c r="C136" s="501">
        <v>5200</v>
      </c>
      <c r="D136" s="501">
        <f t="shared" ref="D136:D140" si="2">B136*C136</f>
        <v>104000</v>
      </c>
    </row>
    <row r="137" spans="1:4" x14ac:dyDescent="0.25">
      <c r="A137" s="499" t="s">
        <v>1172</v>
      </c>
      <c r="B137" s="500">
        <v>20</v>
      </c>
      <c r="C137" s="501">
        <v>5200</v>
      </c>
      <c r="D137" s="501">
        <f t="shared" si="2"/>
        <v>104000</v>
      </c>
    </row>
    <row r="138" spans="1:4" x14ac:dyDescent="0.25">
      <c r="A138" s="499" t="s">
        <v>1166</v>
      </c>
      <c r="B138" s="500">
        <v>8</v>
      </c>
      <c r="C138" s="501">
        <v>5200</v>
      </c>
      <c r="D138" s="501">
        <f t="shared" si="2"/>
        <v>41600</v>
      </c>
    </row>
    <row r="139" spans="1:4" x14ac:dyDescent="0.25">
      <c r="A139" s="499" t="s">
        <v>1167</v>
      </c>
      <c r="B139" s="500">
        <v>20</v>
      </c>
      <c r="C139" s="501">
        <v>5200</v>
      </c>
      <c r="D139" s="501">
        <f t="shared" si="2"/>
        <v>104000</v>
      </c>
    </row>
    <row r="140" spans="1:4" x14ac:dyDescent="0.25">
      <c r="A140" s="499" t="s">
        <v>1174</v>
      </c>
      <c r="B140" s="500">
        <v>20</v>
      </c>
      <c r="C140" s="501">
        <v>5200</v>
      </c>
      <c r="D140" s="501">
        <f t="shared" si="2"/>
        <v>104000</v>
      </c>
    </row>
    <row r="141" spans="1:4" x14ac:dyDescent="0.25">
      <c r="A141" s="496" t="s">
        <v>1191</v>
      </c>
      <c r="B141" s="497">
        <v>1360</v>
      </c>
      <c r="C141" s="498"/>
      <c r="D141" s="498">
        <v>56644000</v>
      </c>
    </row>
    <row r="142" spans="1:4" x14ac:dyDescent="0.25">
      <c r="A142" s="499" t="s">
        <v>1161</v>
      </c>
      <c r="B142" s="500">
        <v>126</v>
      </c>
      <c r="C142" s="501">
        <v>41650</v>
      </c>
      <c r="D142" s="501">
        <f t="shared" ref="D142:D155" si="3">B142*C142</f>
        <v>5247900</v>
      </c>
    </row>
    <row r="143" spans="1:4" x14ac:dyDescent="0.25">
      <c r="A143" s="499" t="s">
        <v>1162</v>
      </c>
      <c r="B143" s="500">
        <v>200</v>
      </c>
      <c r="C143" s="501">
        <v>41650</v>
      </c>
      <c r="D143" s="501">
        <f t="shared" si="3"/>
        <v>8330000</v>
      </c>
    </row>
    <row r="144" spans="1:4" x14ac:dyDescent="0.25">
      <c r="A144" s="499" t="s">
        <v>1170</v>
      </c>
      <c r="B144" s="500">
        <v>208</v>
      </c>
      <c r="C144" s="501">
        <v>41650</v>
      </c>
      <c r="D144" s="501">
        <f t="shared" si="3"/>
        <v>8663200</v>
      </c>
    </row>
    <row r="145" spans="1:4" x14ac:dyDescent="0.25">
      <c r="A145" s="499" t="s">
        <v>1176</v>
      </c>
      <c r="B145" s="500">
        <v>48</v>
      </c>
      <c r="C145" s="501">
        <v>41650</v>
      </c>
      <c r="D145" s="501">
        <f t="shared" si="3"/>
        <v>1999200</v>
      </c>
    </row>
    <row r="146" spans="1:4" x14ac:dyDescent="0.25">
      <c r="A146" s="499" t="s">
        <v>1180</v>
      </c>
      <c r="B146" s="500">
        <v>78</v>
      </c>
      <c r="C146" s="501">
        <v>41650</v>
      </c>
      <c r="D146" s="501">
        <f t="shared" si="3"/>
        <v>3248700</v>
      </c>
    </row>
    <row r="147" spans="1:4" x14ac:dyDescent="0.25">
      <c r="A147" s="499" t="s">
        <v>1163</v>
      </c>
      <c r="B147" s="500">
        <v>110</v>
      </c>
      <c r="C147" s="501">
        <v>41650</v>
      </c>
      <c r="D147" s="501">
        <f t="shared" si="3"/>
        <v>4581500</v>
      </c>
    </row>
    <row r="148" spans="1:4" x14ac:dyDescent="0.25">
      <c r="A148" s="499" t="s">
        <v>1164</v>
      </c>
      <c r="B148" s="500">
        <v>81</v>
      </c>
      <c r="C148" s="501">
        <v>41650</v>
      </c>
      <c r="D148" s="501">
        <f t="shared" si="3"/>
        <v>3373650</v>
      </c>
    </row>
    <row r="149" spans="1:4" x14ac:dyDescent="0.25">
      <c r="A149" s="499" t="s">
        <v>1171</v>
      </c>
      <c r="B149" s="500">
        <v>75</v>
      </c>
      <c r="C149" s="501">
        <v>41650</v>
      </c>
      <c r="D149" s="501">
        <f t="shared" si="3"/>
        <v>3123750</v>
      </c>
    </row>
    <row r="150" spans="1:4" x14ac:dyDescent="0.25">
      <c r="A150" s="499" t="s">
        <v>1172</v>
      </c>
      <c r="B150" s="500">
        <v>106</v>
      </c>
      <c r="C150" s="501">
        <v>41650</v>
      </c>
      <c r="D150" s="501">
        <f t="shared" si="3"/>
        <v>4414900</v>
      </c>
    </row>
    <row r="151" spans="1:4" x14ac:dyDescent="0.25">
      <c r="A151" s="499" t="s">
        <v>1165</v>
      </c>
      <c r="B151" s="500">
        <v>59</v>
      </c>
      <c r="C151" s="501">
        <v>41650</v>
      </c>
      <c r="D151" s="501">
        <f t="shared" si="3"/>
        <v>2457350</v>
      </c>
    </row>
    <row r="152" spans="1:4" x14ac:dyDescent="0.25">
      <c r="A152" s="499" t="s">
        <v>1166</v>
      </c>
      <c r="B152" s="500">
        <v>70</v>
      </c>
      <c r="C152" s="501">
        <v>41650</v>
      </c>
      <c r="D152" s="501">
        <f t="shared" si="3"/>
        <v>2915500</v>
      </c>
    </row>
    <row r="153" spans="1:4" x14ac:dyDescent="0.25">
      <c r="A153" s="499" t="s">
        <v>1173</v>
      </c>
      <c r="B153" s="500">
        <v>66</v>
      </c>
      <c r="C153" s="501">
        <v>41650</v>
      </c>
      <c r="D153" s="501">
        <f t="shared" si="3"/>
        <v>2748900</v>
      </c>
    </row>
    <row r="154" spans="1:4" x14ac:dyDescent="0.25">
      <c r="A154" s="499" t="s">
        <v>1168</v>
      </c>
      <c r="B154" s="500">
        <v>59</v>
      </c>
      <c r="C154" s="501">
        <v>41650</v>
      </c>
      <c r="D154" s="501">
        <f t="shared" si="3"/>
        <v>2457350</v>
      </c>
    </row>
    <row r="155" spans="1:4" x14ac:dyDescent="0.25">
      <c r="A155" s="499" t="s">
        <v>1174</v>
      </c>
      <c r="B155" s="500">
        <v>74</v>
      </c>
      <c r="C155" s="501">
        <v>41650</v>
      </c>
      <c r="D155" s="501">
        <f t="shared" si="3"/>
        <v>3082100</v>
      </c>
    </row>
    <row r="156" spans="1:4" x14ac:dyDescent="0.25">
      <c r="A156" s="496" t="s">
        <v>1192</v>
      </c>
      <c r="B156" s="497">
        <v>774</v>
      </c>
      <c r="C156" s="498"/>
      <c r="D156" s="498">
        <v>55093320</v>
      </c>
    </row>
    <row r="157" spans="1:4" x14ac:dyDescent="0.25">
      <c r="A157" s="499" t="s">
        <v>1161</v>
      </c>
      <c r="B157" s="500">
        <v>63</v>
      </c>
      <c r="C157" s="501">
        <v>71180</v>
      </c>
      <c r="D157" s="501">
        <f t="shared" ref="D157:D167" si="4">B157*C157</f>
        <v>4484340</v>
      </c>
    </row>
    <row r="158" spans="1:4" x14ac:dyDescent="0.25">
      <c r="A158" s="499" t="s">
        <v>1162</v>
      </c>
      <c r="B158" s="500">
        <v>150</v>
      </c>
      <c r="C158" s="501">
        <v>71180</v>
      </c>
      <c r="D158" s="501">
        <f t="shared" si="4"/>
        <v>10677000</v>
      </c>
    </row>
    <row r="159" spans="1:4" x14ac:dyDescent="0.25">
      <c r="A159" s="499" t="s">
        <v>1170</v>
      </c>
      <c r="B159" s="500">
        <v>104</v>
      </c>
      <c r="C159" s="501">
        <v>71180</v>
      </c>
      <c r="D159" s="501">
        <f t="shared" si="4"/>
        <v>7402720</v>
      </c>
    </row>
    <row r="160" spans="1:4" x14ac:dyDescent="0.25">
      <c r="A160" s="499" t="s">
        <v>1176</v>
      </c>
      <c r="B160" s="500">
        <v>48</v>
      </c>
      <c r="C160" s="501">
        <v>71180</v>
      </c>
      <c r="D160" s="501">
        <f t="shared" si="4"/>
        <v>3416640</v>
      </c>
    </row>
    <row r="161" spans="1:4" x14ac:dyDescent="0.25">
      <c r="A161" s="499" t="s">
        <v>1164</v>
      </c>
      <c r="B161" s="500">
        <v>80</v>
      </c>
      <c r="C161" s="501">
        <v>71180</v>
      </c>
      <c r="D161" s="501">
        <f t="shared" si="4"/>
        <v>5694400</v>
      </c>
    </row>
    <row r="162" spans="1:4" x14ac:dyDescent="0.25">
      <c r="A162" s="499" t="s">
        <v>1165</v>
      </c>
      <c r="B162" s="500">
        <v>59</v>
      </c>
      <c r="C162" s="501">
        <v>71180</v>
      </c>
      <c r="D162" s="501">
        <f t="shared" si="4"/>
        <v>4199620</v>
      </c>
    </row>
    <row r="163" spans="1:4" x14ac:dyDescent="0.25">
      <c r="A163" s="499" t="s">
        <v>1166</v>
      </c>
      <c r="B163" s="500">
        <v>70</v>
      </c>
      <c r="C163" s="501">
        <v>71180</v>
      </c>
      <c r="D163" s="501">
        <f t="shared" si="4"/>
        <v>4982600</v>
      </c>
    </row>
    <row r="164" spans="1:4" x14ac:dyDescent="0.25">
      <c r="A164" s="499" t="s">
        <v>1167</v>
      </c>
      <c r="B164" s="500">
        <v>49</v>
      </c>
      <c r="C164" s="501">
        <v>71180</v>
      </c>
      <c r="D164" s="501">
        <f t="shared" si="4"/>
        <v>3487820</v>
      </c>
    </row>
    <row r="165" spans="1:4" x14ac:dyDescent="0.25">
      <c r="A165" s="499" t="s">
        <v>1173</v>
      </c>
      <c r="B165" s="500">
        <v>33</v>
      </c>
      <c r="C165" s="501">
        <v>71180</v>
      </c>
      <c r="D165" s="501">
        <f t="shared" si="4"/>
        <v>2348940</v>
      </c>
    </row>
    <row r="166" spans="1:4" x14ac:dyDescent="0.25">
      <c r="A166" s="499" t="s">
        <v>1168</v>
      </c>
      <c r="B166" s="500">
        <v>44</v>
      </c>
      <c r="C166" s="501">
        <v>71180</v>
      </c>
      <c r="D166" s="501">
        <f t="shared" si="4"/>
        <v>3131920</v>
      </c>
    </row>
    <row r="167" spans="1:4" x14ac:dyDescent="0.25">
      <c r="A167" s="499" t="s">
        <v>1174</v>
      </c>
      <c r="B167" s="500">
        <v>74</v>
      </c>
      <c r="C167" s="501">
        <v>71180</v>
      </c>
      <c r="D167" s="501">
        <f t="shared" si="4"/>
        <v>5267320</v>
      </c>
    </row>
    <row r="168" spans="1:4" x14ac:dyDescent="0.25">
      <c r="A168" s="496" t="s">
        <v>1193</v>
      </c>
      <c r="B168" s="497">
        <v>336</v>
      </c>
      <c r="C168" s="498"/>
      <c r="D168" s="498">
        <v>6720000</v>
      </c>
    </row>
    <row r="169" spans="1:4" x14ac:dyDescent="0.25">
      <c r="A169" s="499" t="s">
        <v>1160</v>
      </c>
      <c r="B169" s="500">
        <v>10</v>
      </c>
      <c r="C169" s="501">
        <v>20000</v>
      </c>
      <c r="D169" s="501">
        <f t="shared" ref="D169:D182" si="5">B169*C169</f>
        <v>200000</v>
      </c>
    </row>
    <row r="170" spans="1:4" x14ac:dyDescent="0.25">
      <c r="A170" s="499" t="s">
        <v>1161</v>
      </c>
      <c r="B170" s="500">
        <v>10</v>
      </c>
      <c r="C170" s="501">
        <v>20000</v>
      </c>
      <c r="D170" s="501">
        <f t="shared" si="5"/>
        <v>200000</v>
      </c>
    </row>
    <row r="171" spans="1:4" x14ac:dyDescent="0.25">
      <c r="A171" s="499" t="s">
        <v>1162</v>
      </c>
      <c r="B171" s="500">
        <v>2</v>
      </c>
      <c r="C171" s="501">
        <v>20000</v>
      </c>
      <c r="D171" s="501">
        <f t="shared" si="5"/>
        <v>40000</v>
      </c>
    </row>
    <row r="172" spans="1:4" x14ac:dyDescent="0.25">
      <c r="A172" s="499" t="s">
        <v>1170</v>
      </c>
      <c r="B172" s="500">
        <v>133</v>
      </c>
      <c r="C172" s="501">
        <v>20000</v>
      </c>
      <c r="D172" s="501">
        <f t="shared" si="5"/>
        <v>2660000</v>
      </c>
    </row>
    <row r="173" spans="1:4" x14ac:dyDescent="0.25">
      <c r="A173" s="499" t="s">
        <v>1176</v>
      </c>
      <c r="B173" s="500">
        <v>10</v>
      </c>
      <c r="C173" s="501">
        <v>20000</v>
      </c>
      <c r="D173" s="501">
        <f t="shared" si="5"/>
        <v>200000</v>
      </c>
    </row>
    <row r="174" spans="1:4" x14ac:dyDescent="0.25">
      <c r="A174" s="499" t="s">
        <v>1180</v>
      </c>
      <c r="B174" s="500">
        <v>20</v>
      </c>
      <c r="C174" s="501">
        <v>20000</v>
      </c>
      <c r="D174" s="501">
        <f t="shared" si="5"/>
        <v>400000</v>
      </c>
    </row>
    <row r="175" spans="1:4" x14ac:dyDescent="0.25">
      <c r="A175" s="499" t="s">
        <v>1163</v>
      </c>
      <c r="B175" s="500">
        <v>90</v>
      </c>
      <c r="C175" s="501">
        <v>20000</v>
      </c>
      <c r="D175" s="501">
        <f t="shared" si="5"/>
        <v>1800000</v>
      </c>
    </row>
    <row r="176" spans="1:4" x14ac:dyDescent="0.25">
      <c r="A176" s="499" t="s">
        <v>1171</v>
      </c>
      <c r="B176" s="500">
        <v>1</v>
      </c>
      <c r="C176" s="501">
        <v>20000</v>
      </c>
      <c r="D176" s="501">
        <f t="shared" si="5"/>
        <v>20000</v>
      </c>
    </row>
    <row r="177" spans="1:4" x14ac:dyDescent="0.25">
      <c r="A177" s="499" t="s">
        <v>1182</v>
      </c>
      <c r="B177" s="500">
        <v>17</v>
      </c>
      <c r="C177" s="501">
        <v>20000</v>
      </c>
      <c r="D177" s="501">
        <f t="shared" si="5"/>
        <v>340000</v>
      </c>
    </row>
    <row r="178" spans="1:4" x14ac:dyDescent="0.25">
      <c r="A178" s="499" t="s">
        <v>1165</v>
      </c>
      <c r="B178" s="500">
        <v>12</v>
      </c>
      <c r="C178" s="501">
        <v>20000</v>
      </c>
      <c r="D178" s="501">
        <f t="shared" si="5"/>
        <v>240000</v>
      </c>
    </row>
    <row r="179" spans="1:4" x14ac:dyDescent="0.25">
      <c r="A179" s="499" t="s">
        <v>1166</v>
      </c>
      <c r="B179" s="500">
        <v>1</v>
      </c>
      <c r="C179" s="501">
        <v>20000</v>
      </c>
      <c r="D179" s="501">
        <f t="shared" si="5"/>
        <v>20000</v>
      </c>
    </row>
    <row r="180" spans="1:4" x14ac:dyDescent="0.25">
      <c r="A180" s="499" t="s">
        <v>1173</v>
      </c>
      <c r="B180" s="500">
        <v>10</v>
      </c>
      <c r="C180" s="501">
        <v>20000</v>
      </c>
      <c r="D180" s="501">
        <f t="shared" si="5"/>
        <v>200000</v>
      </c>
    </row>
    <row r="181" spans="1:4" x14ac:dyDescent="0.25">
      <c r="A181" s="499" t="s">
        <v>1168</v>
      </c>
      <c r="B181" s="500">
        <v>18</v>
      </c>
      <c r="C181" s="501">
        <v>20000</v>
      </c>
      <c r="D181" s="501">
        <f t="shared" si="5"/>
        <v>360000</v>
      </c>
    </row>
    <row r="182" spans="1:4" x14ac:dyDescent="0.25">
      <c r="A182" s="499" t="s">
        <v>1174</v>
      </c>
      <c r="B182" s="500">
        <v>2</v>
      </c>
      <c r="C182" s="501">
        <v>20000</v>
      </c>
      <c r="D182" s="501">
        <f t="shared" si="5"/>
        <v>40000</v>
      </c>
    </row>
    <row r="183" spans="1:4" x14ac:dyDescent="0.25">
      <c r="A183" s="496" t="s">
        <v>1194</v>
      </c>
      <c r="B183" s="497">
        <v>59</v>
      </c>
      <c r="C183" s="498"/>
      <c r="D183" s="498">
        <v>354000</v>
      </c>
    </row>
    <row r="184" spans="1:4" x14ac:dyDescent="0.25">
      <c r="A184" s="499" t="s">
        <v>1168</v>
      </c>
      <c r="B184" s="500">
        <v>59</v>
      </c>
      <c r="C184" s="501">
        <v>6000</v>
      </c>
      <c r="D184" s="501">
        <f t="shared" ref="D184" si="6">B184*C184</f>
        <v>354000</v>
      </c>
    </row>
    <row r="185" spans="1:4" x14ac:dyDescent="0.25">
      <c r="A185" s="496" t="s">
        <v>1195</v>
      </c>
      <c r="B185" s="497">
        <v>486</v>
      </c>
      <c r="C185" s="498"/>
      <c r="D185" s="498">
        <v>3402000</v>
      </c>
    </row>
    <row r="186" spans="1:4" x14ac:dyDescent="0.25">
      <c r="A186" s="499" t="s">
        <v>1164</v>
      </c>
      <c r="B186" s="500">
        <v>120</v>
      </c>
      <c r="C186" s="501">
        <v>7000</v>
      </c>
      <c r="D186" s="501">
        <f t="shared" ref="D186:D190" si="7">B186*C186</f>
        <v>840000</v>
      </c>
    </row>
    <row r="187" spans="1:4" x14ac:dyDescent="0.25">
      <c r="A187" s="499" t="s">
        <v>1171</v>
      </c>
      <c r="B187" s="500">
        <v>85</v>
      </c>
      <c r="C187" s="501">
        <v>7000</v>
      </c>
      <c r="D187" s="501">
        <f t="shared" si="7"/>
        <v>595000</v>
      </c>
    </row>
    <row r="188" spans="1:4" x14ac:dyDescent="0.25">
      <c r="A188" s="499" t="s">
        <v>1165</v>
      </c>
      <c r="B188" s="500">
        <v>20</v>
      </c>
      <c r="C188" s="501">
        <v>7000</v>
      </c>
      <c r="D188" s="501">
        <f t="shared" si="7"/>
        <v>140000</v>
      </c>
    </row>
    <row r="189" spans="1:4" x14ac:dyDescent="0.25">
      <c r="A189" s="499" t="s">
        <v>1167</v>
      </c>
      <c r="B189" s="500">
        <v>100</v>
      </c>
      <c r="C189" s="501">
        <v>7000</v>
      </c>
      <c r="D189" s="501">
        <f t="shared" si="7"/>
        <v>700000</v>
      </c>
    </row>
    <row r="190" spans="1:4" x14ac:dyDescent="0.25">
      <c r="A190" s="499" t="s">
        <v>1174</v>
      </c>
      <c r="B190" s="500">
        <v>161</v>
      </c>
      <c r="C190" s="501">
        <v>7000</v>
      </c>
      <c r="D190" s="501">
        <f t="shared" si="7"/>
        <v>1127000</v>
      </c>
    </row>
    <row r="191" spans="1:4" x14ac:dyDescent="0.25">
      <c r="A191" s="496" t="s">
        <v>1196</v>
      </c>
      <c r="B191" s="497">
        <v>222</v>
      </c>
      <c r="C191" s="498"/>
      <c r="D191" s="498">
        <v>17140000</v>
      </c>
    </row>
    <row r="192" spans="1:4" x14ac:dyDescent="0.25">
      <c r="A192" s="499" t="s">
        <v>1160</v>
      </c>
      <c r="B192" s="500">
        <v>20</v>
      </c>
      <c r="C192" s="501">
        <v>49000</v>
      </c>
      <c r="D192" s="501">
        <f t="shared" ref="D192:D208" si="8">B192*C192</f>
        <v>980000</v>
      </c>
    </row>
    <row r="193" spans="1:4" x14ac:dyDescent="0.25">
      <c r="A193" s="499" t="s">
        <v>1161</v>
      </c>
      <c r="B193" s="500">
        <v>4</v>
      </c>
      <c r="C193" s="501">
        <v>80000</v>
      </c>
      <c r="D193" s="501">
        <f t="shared" si="8"/>
        <v>320000</v>
      </c>
    </row>
    <row r="194" spans="1:4" x14ac:dyDescent="0.25">
      <c r="A194" s="499" t="s">
        <v>1162</v>
      </c>
      <c r="B194" s="500">
        <v>24</v>
      </c>
      <c r="C194" s="501">
        <v>80000</v>
      </c>
      <c r="D194" s="501">
        <f t="shared" si="8"/>
        <v>1920000</v>
      </c>
    </row>
    <row r="195" spans="1:4" x14ac:dyDescent="0.25">
      <c r="A195" s="499" t="s">
        <v>1170</v>
      </c>
      <c r="B195" s="500">
        <v>20</v>
      </c>
      <c r="C195" s="501">
        <v>80000</v>
      </c>
      <c r="D195" s="501">
        <f t="shared" si="8"/>
        <v>1600000</v>
      </c>
    </row>
    <row r="196" spans="1:4" x14ac:dyDescent="0.25">
      <c r="A196" s="499" t="s">
        <v>1176</v>
      </c>
      <c r="B196" s="500">
        <v>4</v>
      </c>
      <c r="C196" s="501">
        <v>80000</v>
      </c>
      <c r="D196" s="501">
        <f t="shared" si="8"/>
        <v>320000</v>
      </c>
    </row>
    <row r="197" spans="1:4" x14ac:dyDescent="0.25">
      <c r="A197" s="499" t="s">
        <v>1180</v>
      </c>
      <c r="B197" s="500">
        <v>10</v>
      </c>
      <c r="C197" s="501">
        <v>80000</v>
      </c>
      <c r="D197" s="501">
        <f t="shared" si="8"/>
        <v>800000</v>
      </c>
    </row>
    <row r="198" spans="1:4" x14ac:dyDescent="0.25">
      <c r="A198" s="499" t="s">
        <v>1163</v>
      </c>
      <c r="B198" s="500">
        <v>20</v>
      </c>
      <c r="C198" s="501">
        <v>80000</v>
      </c>
      <c r="D198" s="501">
        <f t="shared" si="8"/>
        <v>1600000</v>
      </c>
    </row>
    <row r="199" spans="1:4" x14ac:dyDescent="0.25">
      <c r="A199" s="499" t="s">
        <v>1164</v>
      </c>
      <c r="B199" s="500">
        <v>20</v>
      </c>
      <c r="C199" s="501">
        <v>80000</v>
      </c>
      <c r="D199" s="501">
        <f t="shared" si="8"/>
        <v>1600000</v>
      </c>
    </row>
    <row r="200" spans="1:4" x14ac:dyDescent="0.25">
      <c r="A200" s="499" t="s">
        <v>1171</v>
      </c>
      <c r="B200" s="500">
        <v>8</v>
      </c>
      <c r="C200" s="501">
        <v>80000</v>
      </c>
      <c r="D200" s="501">
        <f t="shared" si="8"/>
        <v>640000</v>
      </c>
    </row>
    <row r="201" spans="1:4" x14ac:dyDescent="0.25">
      <c r="A201" s="499" t="s">
        <v>1182</v>
      </c>
      <c r="B201" s="500">
        <v>6</v>
      </c>
      <c r="C201" s="501">
        <v>80000</v>
      </c>
      <c r="D201" s="501">
        <f t="shared" si="8"/>
        <v>480000</v>
      </c>
    </row>
    <row r="202" spans="1:4" x14ac:dyDescent="0.25">
      <c r="A202" s="499" t="s">
        <v>1172</v>
      </c>
      <c r="B202" s="500">
        <v>24</v>
      </c>
      <c r="C202" s="501">
        <v>80000</v>
      </c>
      <c r="D202" s="501">
        <f t="shared" si="8"/>
        <v>1920000</v>
      </c>
    </row>
    <row r="203" spans="1:4" x14ac:dyDescent="0.25">
      <c r="A203" s="499" t="s">
        <v>1165</v>
      </c>
      <c r="B203" s="500">
        <v>4</v>
      </c>
      <c r="C203" s="501">
        <v>80000</v>
      </c>
      <c r="D203" s="501">
        <f t="shared" si="8"/>
        <v>320000</v>
      </c>
    </row>
    <row r="204" spans="1:4" x14ac:dyDescent="0.25">
      <c r="A204" s="499" t="s">
        <v>1166</v>
      </c>
      <c r="B204" s="500">
        <v>8</v>
      </c>
      <c r="C204" s="501">
        <v>80000</v>
      </c>
      <c r="D204" s="501">
        <f t="shared" si="8"/>
        <v>640000</v>
      </c>
    </row>
    <row r="205" spans="1:4" x14ac:dyDescent="0.25">
      <c r="A205" s="499" t="s">
        <v>1167</v>
      </c>
      <c r="B205" s="500">
        <v>10</v>
      </c>
      <c r="C205" s="501">
        <v>80000</v>
      </c>
      <c r="D205" s="501">
        <f t="shared" si="8"/>
        <v>800000</v>
      </c>
    </row>
    <row r="206" spans="1:4" x14ac:dyDescent="0.25">
      <c r="A206" s="499" t="s">
        <v>1173</v>
      </c>
      <c r="B206" s="500">
        <v>14</v>
      </c>
      <c r="C206" s="501">
        <v>80000</v>
      </c>
      <c r="D206" s="501">
        <f t="shared" si="8"/>
        <v>1120000</v>
      </c>
    </row>
    <row r="207" spans="1:4" x14ac:dyDescent="0.25">
      <c r="A207" s="499" t="s">
        <v>1168</v>
      </c>
      <c r="B207" s="500">
        <v>6</v>
      </c>
      <c r="C207" s="501">
        <v>80000</v>
      </c>
      <c r="D207" s="501">
        <f t="shared" si="8"/>
        <v>480000</v>
      </c>
    </row>
    <row r="208" spans="1:4" x14ac:dyDescent="0.25">
      <c r="A208" s="499" t="s">
        <v>1174</v>
      </c>
      <c r="B208" s="500">
        <v>20</v>
      </c>
      <c r="C208" s="501">
        <v>80000</v>
      </c>
      <c r="D208" s="501">
        <f t="shared" si="8"/>
        <v>1600000</v>
      </c>
    </row>
    <row r="209" spans="1:4" x14ac:dyDescent="0.25">
      <c r="A209" s="496" t="s">
        <v>1197</v>
      </c>
      <c r="B209" s="497">
        <v>66</v>
      </c>
      <c r="C209" s="498"/>
      <c r="D209" s="498">
        <v>528000</v>
      </c>
    </row>
    <row r="210" spans="1:4" x14ac:dyDescent="0.25">
      <c r="A210" s="499" t="s">
        <v>1160</v>
      </c>
      <c r="B210" s="500">
        <v>10</v>
      </c>
      <c r="C210" s="501">
        <v>8000</v>
      </c>
      <c r="D210" s="501">
        <f t="shared" ref="D210:D221" si="9">B210*C210</f>
        <v>80000</v>
      </c>
    </row>
    <row r="211" spans="1:4" x14ac:dyDescent="0.25">
      <c r="A211" s="499" t="s">
        <v>1161</v>
      </c>
      <c r="B211" s="500">
        <v>6</v>
      </c>
      <c r="C211" s="501">
        <v>8000</v>
      </c>
      <c r="D211" s="501">
        <f t="shared" si="9"/>
        <v>48000</v>
      </c>
    </row>
    <row r="212" spans="1:4" x14ac:dyDescent="0.25">
      <c r="A212" s="499" t="s">
        <v>1170</v>
      </c>
      <c r="B212" s="500">
        <v>4</v>
      </c>
      <c r="C212" s="501">
        <v>8000</v>
      </c>
      <c r="D212" s="501">
        <f t="shared" si="9"/>
        <v>32000</v>
      </c>
    </row>
    <row r="213" spans="1:4" x14ac:dyDescent="0.25">
      <c r="A213" s="499" t="s">
        <v>1176</v>
      </c>
      <c r="B213" s="500">
        <v>6</v>
      </c>
      <c r="C213" s="501">
        <v>8000</v>
      </c>
      <c r="D213" s="501">
        <f t="shared" si="9"/>
        <v>48000</v>
      </c>
    </row>
    <row r="214" spans="1:4" x14ac:dyDescent="0.25">
      <c r="A214" s="499" t="s">
        <v>1180</v>
      </c>
      <c r="B214" s="500">
        <v>4</v>
      </c>
      <c r="C214" s="501">
        <v>8000</v>
      </c>
      <c r="D214" s="501">
        <f t="shared" si="9"/>
        <v>32000</v>
      </c>
    </row>
    <row r="215" spans="1:4" x14ac:dyDescent="0.25">
      <c r="A215" s="499" t="s">
        <v>1163</v>
      </c>
      <c r="B215" s="500">
        <v>4</v>
      </c>
      <c r="C215" s="501">
        <v>8000</v>
      </c>
      <c r="D215" s="501">
        <f t="shared" si="9"/>
        <v>32000</v>
      </c>
    </row>
    <row r="216" spans="1:4" x14ac:dyDescent="0.25">
      <c r="A216" s="499" t="s">
        <v>1164</v>
      </c>
      <c r="B216" s="500">
        <v>4</v>
      </c>
      <c r="C216" s="501">
        <v>8000</v>
      </c>
      <c r="D216" s="501">
        <f t="shared" si="9"/>
        <v>32000</v>
      </c>
    </row>
    <row r="217" spans="1:4" x14ac:dyDescent="0.25">
      <c r="A217" s="499" t="s">
        <v>1171</v>
      </c>
      <c r="B217" s="500">
        <v>4</v>
      </c>
      <c r="C217" s="501">
        <v>8000</v>
      </c>
      <c r="D217" s="501">
        <f t="shared" si="9"/>
        <v>32000</v>
      </c>
    </row>
    <row r="218" spans="1:4" x14ac:dyDescent="0.25">
      <c r="A218" s="499" t="s">
        <v>1182</v>
      </c>
      <c r="B218" s="500">
        <v>6</v>
      </c>
      <c r="C218" s="501">
        <v>8000</v>
      </c>
      <c r="D218" s="501">
        <f t="shared" si="9"/>
        <v>48000</v>
      </c>
    </row>
    <row r="219" spans="1:4" x14ac:dyDescent="0.25">
      <c r="A219" s="499" t="s">
        <v>1165</v>
      </c>
      <c r="B219" s="500">
        <v>6</v>
      </c>
      <c r="C219" s="501">
        <v>8000</v>
      </c>
      <c r="D219" s="501">
        <f t="shared" si="9"/>
        <v>48000</v>
      </c>
    </row>
    <row r="220" spans="1:4" x14ac:dyDescent="0.25">
      <c r="A220" s="499" t="s">
        <v>1173</v>
      </c>
      <c r="B220" s="500">
        <v>6</v>
      </c>
      <c r="C220" s="501">
        <v>8000</v>
      </c>
      <c r="D220" s="501">
        <f t="shared" si="9"/>
        <v>48000</v>
      </c>
    </row>
    <row r="221" spans="1:4" x14ac:dyDescent="0.25">
      <c r="A221" s="499" t="s">
        <v>1168</v>
      </c>
      <c r="B221" s="500">
        <v>6</v>
      </c>
      <c r="C221" s="501">
        <v>8000</v>
      </c>
      <c r="D221" s="501">
        <f t="shared" si="9"/>
        <v>48000</v>
      </c>
    </row>
    <row r="222" spans="1:4" x14ac:dyDescent="0.25">
      <c r="A222" s="496" t="s">
        <v>1198</v>
      </c>
      <c r="B222" s="497">
        <v>20</v>
      </c>
      <c r="C222" s="498"/>
      <c r="D222" s="498">
        <v>70000</v>
      </c>
    </row>
    <row r="223" spans="1:4" x14ac:dyDescent="0.25">
      <c r="A223" s="499" t="s">
        <v>1162</v>
      </c>
      <c r="B223" s="500">
        <v>9</v>
      </c>
      <c r="C223" s="501">
        <v>3500</v>
      </c>
      <c r="D223" s="501">
        <f t="shared" ref="D223:D225" si="10">B223*C223</f>
        <v>31500</v>
      </c>
    </row>
    <row r="224" spans="1:4" x14ac:dyDescent="0.25">
      <c r="A224" s="499" t="s">
        <v>1171</v>
      </c>
      <c r="B224" s="500">
        <v>4</v>
      </c>
      <c r="C224" s="501">
        <v>3500</v>
      </c>
      <c r="D224" s="501">
        <f t="shared" si="10"/>
        <v>14000</v>
      </c>
    </row>
    <row r="225" spans="1:4" x14ac:dyDescent="0.25">
      <c r="A225" s="499" t="s">
        <v>1166</v>
      </c>
      <c r="B225" s="500">
        <v>7</v>
      </c>
      <c r="C225" s="501">
        <v>3500</v>
      </c>
      <c r="D225" s="501">
        <f t="shared" si="10"/>
        <v>24500</v>
      </c>
    </row>
    <row r="226" spans="1:4" x14ac:dyDescent="0.25">
      <c r="A226" s="496" t="s">
        <v>1199</v>
      </c>
      <c r="B226" s="497">
        <v>8</v>
      </c>
      <c r="C226" s="498"/>
      <c r="D226" s="498">
        <v>320000</v>
      </c>
    </row>
    <row r="227" spans="1:4" x14ac:dyDescent="0.25">
      <c r="A227" s="499" t="s">
        <v>1160</v>
      </c>
      <c r="B227" s="500">
        <v>2</v>
      </c>
      <c r="C227" s="501">
        <v>40000</v>
      </c>
      <c r="D227" s="501">
        <f t="shared" ref="D227:D230" si="11">B227*C227</f>
        <v>80000</v>
      </c>
    </row>
    <row r="228" spans="1:4" x14ac:dyDescent="0.25">
      <c r="A228" s="499" t="s">
        <v>1182</v>
      </c>
      <c r="B228" s="500">
        <v>2</v>
      </c>
      <c r="C228" s="501">
        <v>40000</v>
      </c>
      <c r="D228" s="501">
        <f t="shared" si="11"/>
        <v>80000</v>
      </c>
    </row>
    <row r="229" spans="1:4" x14ac:dyDescent="0.25">
      <c r="A229" s="499" t="s">
        <v>1165</v>
      </c>
      <c r="B229" s="500">
        <v>2</v>
      </c>
      <c r="C229" s="501">
        <v>40000</v>
      </c>
      <c r="D229" s="501">
        <f t="shared" si="11"/>
        <v>80000</v>
      </c>
    </row>
    <row r="230" spans="1:4" x14ac:dyDescent="0.25">
      <c r="A230" s="499" t="s">
        <v>1168</v>
      </c>
      <c r="B230" s="500">
        <v>2</v>
      </c>
      <c r="C230" s="501">
        <v>40000</v>
      </c>
      <c r="D230" s="501">
        <f t="shared" si="11"/>
        <v>80000</v>
      </c>
    </row>
    <row r="231" spans="1:4" x14ac:dyDescent="0.25">
      <c r="A231" s="496" t="s">
        <v>1200</v>
      </c>
      <c r="B231" s="497">
        <v>14</v>
      </c>
      <c r="C231" s="498"/>
      <c r="D231" s="498">
        <v>910000</v>
      </c>
    </row>
    <row r="232" spans="1:4" x14ac:dyDescent="0.25">
      <c r="A232" s="499" t="s">
        <v>1160</v>
      </c>
      <c r="B232" s="500">
        <v>2</v>
      </c>
      <c r="C232" s="501">
        <v>65000</v>
      </c>
      <c r="D232" s="501">
        <f t="shared" ref="D232:D237" si="12">B232*C232</f>
        <v>130000</v>
      </c>
    </row>
    <row r="233" spans="1:4" x14ac:dyDescent="0.25">
      <c r="A233" s="499" t="s">
        <v>1162</v>
      </c>
      <c r="B233" s="500">
        <v>5</v>
      </c>
      <c r="C233" s="501">
        <v>65000</v>
      </c>
      <c r="D233" s="501">
        <f t="shared" si="12"/>
        <v>325000</v>
      </c>
    </row>
    <row r="234" spans="1:4" x14ac:dyDescent="0.25">
      <c r="A234" s="499" t="s">
        <v>1182</v>
      </c>
      <c r="B234" s="500">
        <v>2</v>
      </c>
      <c r="C234" s="501">
        <v>65000</v>
      </c>
      <c r="D234" s="501">
        <f t="shared" si="12"/>
        <v>130000</v>
      </c>
    </row>
    <row r="235" spans="1:4" x14ac:dyDescent="0.25">
      <c r="A235" s="499" t="s">
        <v>1165</v>
      </c>
      <c r="B235" s="500">
        <v>2</v>
      </c>
      <c r="C235" s="501">
        <v>65000</v>
      </c>
      <c r="D235" s="501">
        <f t="shared" si="12"/>
        <v>130000</v>
      </c>
    </row>
    <row r="236" spans="1:4" x14ac:dyDescent="0.25">
      <c r="A236" s="499" t="s">
        <v>1166</v>
      </c>
      <c r="B236" s="500">
        <v>1</v>
      </c>
      <c r="C236" s="501">
        <v>65000</v>
      </c>
      <c r="D236" s="501">
        <f t="shared" si="12"/>
        <v>65000</v>
      </c>
    </row>
    <row r="237" spans="1:4" x14ac:dyDescent="0.25">
      <c r="A237" s="499" t="s">
        <v>1168</v>
      </c>
      <c r="B237" s="500">
        <v>2</v>
      </c>
      <c r="C237" s="501">
        <v>65000</v>
      </c>
      <c r="D237" s="501">
        <f t="shared" si="12"/>
        <v>130000</v>
      </c>
    </row>
    <row r="238" spans="1:4" x14ac:dyDescent="0.25">
      <c r="A238" s="496" t="s">
        <v>1201</v>
      </c>
      <c r="B238" s="497">
        <v>734</v>
      </c>
      <c r="C238" s="498"/>
      <c r="D238" s="498">
        <v>1688200</v>
      </c>
    </row>
    <row r="239" spans="1:4" x14ac:dyDescent="0.25">
      <c r="A239" s="499" t="s">
        <v>1161</v>
      </c>
      <c r="B239" s="500">
        <v>63</v>
      </c>
      <c r="C239" s="501">
        <v>2300</v>
      </c>
      <c r="D239" s="501">
        <f t="shared" ref="D239:D247" si="13">B239*C239</f>
        <v>144900</v>
      </c>
    </row>
    <row r="240" spans="1:4" x14ac:dyDescent="0.25">
      <c r="A240" s="499" t="s">
        <v>1170</v>
      </c>
      <c r="B240" s="500">
        <v>208</v>
      </c>
      <c r="C240" s="501">
        <v>2300</v>
      </c>
      <c r="D240" s="501">
        <f t="shared" si="13"/>
        <v>478400</v>
      </c>
    </row>
    <row r="241" spans="1:4" x14ac:dyDescent="0.25">
      <c r="A241" s="499" t="s">
        <v>1164</v>
      </c>
      <c r="B241" s="500">
        <v>80</v>
      </c>
      <c r="C241" s="501">
        <v>2300</v>
      </c>
      <c r="D241" s="501">
        <f t="shared" si="13"/>
        <v>184000</v>
      </c>
    </row>
    <row r="242" spans="1:4" x14ac:dyDescent="0.25">
      <c r="A242" s="499" t="s">
        <v>1171</v>
      </c>
      <c r="B242" s="500">
        <v>52</v>
      </c>
      <c r="C242" s="501">
        <v>2300</v>
      </c>
      <c r="D242" s="501">
        <f t="shared" si="13"/>
        <v>119600</v>
      </c>
    </row>
    <row r="243" spans="1:4" x14ac:dyDescent="0.25">
      <c r="A243" s="499" t="s">
        <v>1172</v>
      </c>
      <c r="B243" s="500">
        <v>106</v>
      </c>
      <c r="C243" s="501">
        <v>2300</v>
      </c>
      <c r="D243" s="501">
        <f t="shared" si="13"/>
        <v>243800</v>
      </c>
    </row>
    <row r="244" spans="1:4" x14ac:dyDescent="0.25">
      <c r="A244" s="499" t="s">
        <v>1165</v>
      </c>
      <c r="B244" s="500">
        <v>59</v>
      </c>
      <c r="C244" s="501">
        <v>2300</v>
      </c>
      <c r="D244" s="501">
        <f t="shared" si="13"/>
        <v>135700</v>
      </c>
    </row>
    <row r="245" spans="1:4" x14ac:dyDescent="0.25">
      <c r="A245" s="499" t="s">
        <v>1173</v>
      </c>
      <c r="B245" s="500">
        <v>33</v>
      </c>
      <c r="C245" s="501">
        <v>2300</v>
      </c>
      <c r="D245" s="501">
        <f t="shared" si="13"/>
        <v>75900</v>
      </c>
    </row>
    <row r="246" spans="1:4" x14ac:dyDescent="0.25">
      <c r="A246" s="499" t="s">
        <v>1168</v>
      </c>
      <c r="B246" s="500">
        <v>59</v>
      </c>
      <c r="C246" s="501">
        <v>2300</v>
      </c>
      <c r="D246" s="501">
        <f t="shared" si="13"/>
        <v>135700</v>
      </c>
    </row>
    <row r="247" spans="1:4" x14ac:dyDescent="0.25">
      <c r="A247" s="499" t="s">
        <v>1174</v>
      </c>
      <c r="B247" s="500">
        <v>74</v>
      </c>
      <c r="C247" s="501">
        <v>2300</v>
      </c>
      <c r="D247" s="501">
        <f t="shared" si="13"/>
        <v>170200</v>
      </c>
    </row>
    <row r="248" spans="1:4" x14ac:dyDescent="0.25">
      <c r="A248" s="496" t="s">
        <v>1202</v>
      </c>
      <c r="B248" s="497">
        <v>230</v>
      </c>
      <c r="C248" s="498"/>
      <c r="D248" s="498">
        <v>482770</v>
      </c>
    </row>
    <row r="249" spans="1:4" x14ac:dyDescent="0.25">
      <c r="A249" s="499" t="s">
        <v>1170</v>
      </c>
      <c r="B249" s="500">
        <v>104</v>
      </c>
      <c r="C249" s="501">
        <v>2099</v>
      </c>
      <c r="D249" s="501">
        <f t="shared" ref="D249:D251" si="14">B249*C249</f>
        <v>218296</v>
      </c>
    </row>
    <row r="250" spans="1:4" x14ac:dyDescent="0.25">
      <c r="A250" s="499" t="s">
        <v>1171</v>
      </c>
      <c r="B250" s="500">
        <v>52</v>
      </c>
      <c r="C250" s="501">
        <v>2099</v>
      </c>
      <c r="D250" s="501">
        <f t="shared" si="14"/>
        <v>109148</v>
      </c>
    </row>
    <row r="251" spans="1:4" x14ac:dyDescent="0.25">
      <c r="A251" s="499" t="s">
        <v>1174</v>
      </c>
      <c r="B251" s="500">
        <v>74</v>
      </c>
      <c r="C251" s="501">
        <v>2099</v>
      </c>
      <c r="D251" s="501">
        <f t="shared" si="14"/>
        <v>155326</v>
      </c>
    </row>
    <row r="252" spans="1:4" x14ac:dyDescent="0.25">
      <c r="A252" s="496" t="s">
        <v>1203</v>
      </c>
      <c r="B252" s="497">
        <v>1986</v>
      </c>
      <c r="C252" s="498"/>
      <c r="D252" s="498">
        <v>2979000</v>
      </c>
    </row>
    <row r="253" spans="1:4" x14ac:dyDescent="0.25">
      <c r="A253" s="499" t="s">
        <v>1162</v>
      </c>
      <c r="B253" s="500">
        <v>24</v>
      </c>
      <c r="C253" s="501">
        <v>1500</v>
      </c>
      <c r="D253" s="501">
        <f t="shared" ref="D253:D257" si="15">B253*C253</f>
        <v>36000</v>
      </c>
    </row>
    <row r="254" spans="1:4" x14ac:dyDescent="0.25">
      <c r="A254" s="499" t="s">
        <v>1170</v>
      </c>
      <c r="B254" s="500">
        <v>1240</v>
      </c>
      <c r="C254" s="501">
        <v>1500</v>
      </c>
      <c r="D254" s="501">
        <f t="shared" si="15"/>
        <v>1860000</v>
      </c>
    </row>
    <row r="255" spans="1:4" x14ac:dyDescent="0.25">
      <c r="A255" s="499" t="s">
        <v>1180</v>
      </c>
      <c r="B255" s="500">
        <v>200</v>
      </c>
      <c r="C255" s="501">
        <v>1500</v>
      </c>
      <c r="D255" s="501">
        <f t="shared" si="15"/>
        <v>300000</v>
      </c>
    </row>
    <row r="256" spans="1:4" x14ac:dyDescent="0.25">
      <c r="A256" s="499" t="s">
        <v>1163</v>
      </c>
      <c r="B256" s="500">
        <v>500</v>
      </c>
      <c r="C256" s="501">
        <v>1500</v>
      </c>
      <c r="D256" s="501">
        <f t="shared" si="15"/>
        <v>750000</v>
      </c>
    </row>
    <row r="257" spans="1:4" x14ac:dyDescent="0.25">
      <c r="A257" s="499" t="s">
        <v>1166</v>
      </c>
      <c r="B257" s="500">
        <v>22</v>
      </c>
      <c r="C257" s="501">
        <v>1500</v>
      </c>
      <c r="D257" s="501">
        <f t="shared" si="15"/>
        <v>33000</v>
      </c>
    </row>
    <row r="258" spans="1:4" x14ac:dyDescent="0.25">
      <c r="A258" s="496" t="s">
        <v>1204</v>
      </c>
      <c r="B258" s="497">
        <v>7182</v>
      </c>
      <c r="C258" s="498"/>
      <c r="D258" s="498">
        <v>2585520</v>
      </c>
    </row>
    <row r="259" spans="1:4" x14ac:dyDescent="0.25">
      <c r="A259" s="499" t="s">
        <v>1161</v>
      </c>
      <c r="B259" s="500">
        <v>63</v>
      </c>
      <c r="C259" s="501">
        <v>360</v>
      </c>
      <c r="D259" s="501">
        <f t="shared" ref="D259:D269" si="16">B259*C259</f>
        <v>22680</v>
      </c>
    </row>
    <row r="260" spans="1:4" x14ac:dyDescent="0.25">
      <c r="A260" s="499" t="s">
        <v>1170</v>
      </c>
      <c r="B260" s="500">
        <v>2480</v>
      </c>
      <c r="C260" s="501">
        <v>360</v>
      </c>
      <c r="D260" s="501">
        <f t="shared" si="16"/>
        <v>892800</v>
      </c>
    </row>
    <row r="261" spans="1:4" x14ac:dyDescent="0.25">
      <c r="A261" s="499" t="s">
        <v>1176</v>
      </c>
      <c r="B261" s="500">
        <v>144</v>
      </c>
      <c r="C261" s="501">
        <v>360</v>
      </c>
      <c r="D261" s="501">
        <f t="shared" si="16"/>
        <v>51840</v>
      </c>
    </row>
    <row r="262" spans="1:4" x14ac:dyDescent="0.25">
      <c r="A262" s="499" t="s">
        <v>1180</v>
      </c>
      <c r="B262" s="500">
        <v>400</v>
      </c>
      <c r="C262" s="501">
        <v>360</v>
      </c>
      <c r="D262" s="501">
        <f t="shared" si="16"/>
        <v>144000</v>
      </c>
    </row>
    <row r="263" spans="1:4" x14ac:dyDescent="0.25">
      <c r="A263" s="499" t="s">
        <v>1164</v>
      </c>
      <c r="B263" s="500">
        <v>320</v>
      </c>
      <c r="C263" s="501">
        <v>360</v>
      </c>
      <c r="D263" s="501">
        <f t="shared" si="16"/>
        <v>115200</v>
      </c>
    </row>
    <row r="264" spans="1:4" x14ac:dyDescent="0.25">
      <c r="A264" s="499" t="s">
        <v>1171</v>
      </c>
      <c r="B264" s="500">
        <v>208</v>
      </c>
      <c r="C264" s="501">
        <v>360</v>
      </c>
      <c r="D264" s="501">
        <f t="shared" si="16"/>
        <v>74880</v>
      </c>
    </row>
    <row r="265" spans="1:4" x14ac:dyDescent="0.25">
      <c r="A265" s="499" t="s">
        <v>1172</v>
      </c>
      <c r="B265" s="500">
        <v>924</v>
      </c>
      <c r="C265" s="501">
        <v>360</v>
      </c>
      <c r="D265" s="501">
        <f t="shared" si="16"/>
        <v>332640</v>
      </c>
    </row>
    <row r="266" spans="1:4" x14ac:dyDescent="0.25">
      <c r="A266" s="499" t="s">
        <v>1165</v>
      </c>
      <c r="B266" s="500">
        <v>1000</v>
      </c>
      <c r="C266" s="501">
        <v>360</v>
      </c>
      <c r="D266" s="501">
        <f t="shared" si="16"/>
        <v>360000</v>
      </c>
    </row>
    <row r="267" spans="1:4" x14ac:dyDescent="0.25">
      <c r="A267" s="499" t="s">
        <v>1173</v>
      </c>
      <c r="B267" s="500">
        <v>759</v>
      </c>
      <c r="C267" s="501">
        <v>360</v>
      </c>
      <c r="D267" s="501">
        <f t="shared" si="16"/>
        <v>273240</v>
      </c>
    </row>
    <row r="268" spans="1:4" x14ac:dyDescent="0.25">
      <c r="A268" s="499" t="s">
        <v>1168</v>
      </c>
      <c r="B268" s="500">
        <v>590</v>
      </c>
      <c r="C268" s="501">
        <v>360</v>
      </c>
      <c r="D268" s="501">
        <f t="shared" si="16"/>
        <v>212400</v>
      </c>
    </row>
    <row r="269" spans="1:4" x14ac:dyDescent="0.25">
      <c r="A269" s="499" t="s">
        <v>1174</v>
      </c>
      <c r="B269" s="500">
        <v>294</v>
      </c>
      <c r="C269" s="501">
        <v>360</v>
      </c>
      <c r="D269" s="501">
        <f t="shared" si="16"/>
        <v>105840</v>
      </c>
    </row>
    <row r="270" spans="1:4" x14ac:dyDescent="0.25">
      <c r="A270" s="496" t="s">
        <v>1205</v>
      </c>
      <c r="B270" s="497">
        <v>146</v>
      </c>
      <c r="C270" s="498"/>
      <c r="D270" s="498">
        <v>2620700</v>
      </c>
    </row>
    <row r="271" spans="1:4" x14ac:dyDescent="0.25">
      <c r="A271" s="499" t="s">
        <v>1161</v>
      </c>
      <c r="B271" s="500">
        <v>7</v>
      </c>
      <c r="C271" s="501">
        <v>17950</v>
      </c>
      <c r="D271" s="501">
        <f t="shared" ref="D271:D276" si="17">B271*C271</f>
        <v>125650</v>
      </c>
    </row>
    <row r="272" spans="1:4" x14ac:dyDescent="0.25">
      <c r="A272" s="499" t="s">
        <v>1170</v>
      </c>
      <c r="B272" s="500">
        <v>104</v>
      </c>
      <c r="C272" s="501">
        <v>17950</v>
      </c>
      <c r="D272" s="501">
        <f t="shared" si="17"/>
        <v>1866800</v>
      </c>
    </row>
    <row r="273" spans="1:4" x14ac:dyDescent="0.25">
      <c r="A273" s="499" t="s">
        <v>1165</v>
      </c>
      <c r="B273" s="500">
        <v>10</v>
      </c>
      <c r="C273" s="501">
        <v>17950</v>
      </c>
      <c r="D273" s="501">
        <f t="shared" si="17"/>
        <v>179500</v>
      </c>
    </row>
    <row r="274" spans="1:4" x14ac:dyDescent="0.25">
      <c r="A274" s="499" t="s">
        <v>1173</v>
      </c>
      <c r="B274" s="500">
        <v>5</v>
      </c>
      <c r="C274" s="501">
        <v>17950</v>
      </c>
      <c r="D274" s="501">
        <f t="shared" si="17"/>
        <v>89750</v>
      </c>
    </row>
    <row r="275" spans="1:4" x14ac:dyDescent="0.25">
      <c r="A275" s="499" t="s">
        <v>1168</v>
      </c>
      <c r="B275" s="500">
        <v>10</v>
      </c>
      <c r="C275" s="501">
        <v>17950</v>
      </c>
      <c r="D275" s="501">
        <f t="shared" si="17"/>
        <v>179500</v>
      </c>
    </row>
    <row r="276" spans="1:4" x14ac:dyDescent="0.25">
      <c r="A276" s="499" t="s">
        <v>1174</v>
      </c>
      <c r="B276" s="500">
        <v>10</v>
      </c>
      <c r="C276" s="501">
        <v>17950</v>
      </c>
      <c r="D276" s="501">
        <f t="shared" si="17"/>
        <v>179500</v>
      </c>
    </row>
    <row r="277" spans="1:4" x14ac:dyDescent="0.25">
      <c r="A277" s="496" t="s">
        <v>1206</v>
      </c>
      <c r="B277" s="497">
        <v>145</v>
      </c>
      <c r="C277" s="498"/>
      <c r="D277" s="498">
        <v>2175000</v>
      </c>
    </row>
    <row r="278" spans="1:4" x14ac:dyDescent="0.25">
      <c r="A278" s="499" t="s">
        <v>1160</v>
      </c>
      <c r="B278" s="500">
        <v>10</v>
      </c>
      <c r="C278" s="501">
        <v>15000</v>
      </c>
      <c r="D278" s="501">
        <f t="shared" ref="D278:D289" si="18">B278*C278</f>
        <v>150000</v>
      </c>
    </row>
    <row r="279" spans="1:4" x14ac:dyDescent="0.25">
      <c r="A279" s="499" t="s">
        <v>1161</v>
      </c>
      <c r="B279" s="500">
        <v>10</v>
      </c>
      <c r="C279" s="501">
        <v>15000</v>
      </c>
      <c r="D279" s="501">
        <f t="shared" si="18"/>
        <v>150000</v>
      </c>
    </row>
    <row r="280" spans="1:4" x14ac:dyDescent="0.25">
      <c r="A280" s="499" t="s">
        <v>1162</v>
      </c>
      <c r="B280" s="500">
        <v>1</v>
      </c>
      <c r="C280" s="501">
        <v>15000</v>
      </c>
      <c r="D280" s="501">
        <f t="shared" si="18"/>
        <v>15000</v>
      </c>
    </row>
    <row r="281" spans="1:4" x14ac:dyDescent="0.25">
      <c r="A281" s="499" t="s">
        <v>1170</v>
      </c>
      <c r="B281" s="500">
        <v>18</v>
      </c>
      <c r="C281" s="501">
        <v>15000</v>
      </c>
      <c r="D281" s="501">
        <f t="shared" si="18"/>
        <v>270000</v>
      </c>
    </row>
    <row r="282" spans="1:4" x14ac:dyDescent="0.25">
      <c r="A282" s="499" t="s">
        <v>1176</v>
      </c>
      <c r="B282" s="500">
        <v>10</v>
      </c>
      <c r="C282" s="501">
        <v>15000</v>
      </c>
      <c r="D282" s="501">
        <f t="shared" si="18"/>
        <v>150000</v>
      </c>
    </row>
    <row r="283" spans="1:4" x14ac:dyDescent="0.25">
      <c r="A283" s="499" t="s">
        <v>1180</v>
      </c>
      <c r="B283" s="500">
        <v>10</v>
      </c>
      <c r="C283" s="501">
        <v>15000</v>
      </c>
      <c r="D283" s="501">
        <f t="shared" si="18"/>
        <v>150000</v>
      </c>
    </row>
    <row r="284" spans="1:4" x14ac:dyDescent="0.25">
      <c r="A284" s="499" t="s">
        <v>1163</v>
      </c>
      <c r="B284" s="500">
        <v>25</v>
      </c>
      <c r="C284" s="501">
        <v>15000</v>
      </c>
      <c r="D284" s="501">
        <f t="shared" si="18"/>
        <v>375000</v>
      </c>
    </row>
    <row r="285" spans="1:4" x14ac:dyDescent="0.25">
      <c r="A285" s="499" t="s">
        <v>1171</v>
      </c>
      <c r="B285" s="500">
        <v>4</v>
      </c>
      <c r="C285" s="501">
        <v>15000</v>
      </c>
      <c r="D285" s="501">
        <f t="shared" si="18"/>
        <v>60000</v>
      </c>
    </row>
    <row r="286" spans="1:4" x14ac:dyDescent="0.25">
      <c r="A286" s="499" t="s">
        <v>1182</v>
      </c>
      <c r="B286" s="500">
        <v>17</v>
      </c>
      <c r="C286" s="501">
        <v>15000</v>
      </c>
      <c r="D286" s="501">
        <f t="shared" si="18"/>
        <v>255000</v>
      </c>
    </row>
    <row r="287" spans="1:4" x14ac:dyDescent="0.25">
      <c r="A287" s="499" t="s">
        <v>1165</v>
      </c>
      <c r="B287" s="500">
        <v>12</v>
      </c>
      <c r="C287" s="501">
        <v>15000</v>
      </c>
      <c r="D287" s="501">
        <f t="shared" si="18"/>
        <v>180000</v>
      </c>
    </row>
    <row r="288" spans="1:4" x14ac:dyDescent="0.25">
      <c r="A288" s="499" t="s">
        <v>1173</v>
      </c>
      <c r="B288" s="500">
        <v>10</v>
      </c>
      <c r="C288" s="501">
        <v>15000</v>
      </c>
      <c r="D288" s="501">
        <f t="shared" si="18"/>
        <v>150000</v>
      </c>
    </row>
    <row r="289" spans="1:4" x14ac:dyDescent="0.25">
      <c r="A289" s="499" t="s">
        <v>1168</v>
      </c>
      <c r="B289" s="500">
        <v>18</v>
      </c>
      <c r="C289" s="501">
        <v>15000</v>
      </c>
      <c r="D289" s="501">
        <f t="shared" si="18"/>
        <v>270000</v>
      </c>
    </row>
    <row r="290" spans="1:4" x14ac:dyDescent="0.25">
      <c r="A290" s="496" t="s">
        <v>1207</v>
      </c>
      <c r="B290" s="497">
        <v>497</v>
      </c>
      <c r="C290" s="498"/>
      <c r="D290" s="498">
        <v>4473000</v>
      </c>
    </row>
    <row r="291" spans="1:4" x14ac:dyDescent="0.25">
      <c r="A291" s="499" t="s">
        <v>1160</v>
      </c>
      <c r="B291" s="500">
        <v>10</v>
      </c>
      <c r="C291" s="501">
        <v>9000</v>
      </c>
      <c r="D291" s="501">
        <f t="shared" ref="D291:D307" si="19">B291*C291</f>
        <v>90000</v>
      </c>
    </row>
    <row r="292" spans="1:4" x14ac:dyDescent="0.25">
      <c r="A292" s="499" t="s">
        <v>1161</v>
      </c>
      <c r="B292" s="500">
        <v>5</v>
      </c>
      <c r="C292" s="501">
        <v>9000</v>
      </c>
      <c r="D292" s="501">
        <f t="shared" si="19"/>
        <v>45000</v>
      </c>
    </row>
    <row r="293" spans="1:4" x14ac:dyDescent="0.25">
      <c r="A293" s="499" t="s">
        <v>1162</v>
      </c>
      <c r="B293" s="500">
        <v>14</v>
      </c>
      <c r="C293" s="501">
        <v>9000</v>
      </c>
      <c r="D293" s="501">
        <f t="shared" si="19"/>
        <v>126000</v>
      </c>
    </row>
    <row r="294" spans="1:4" x14ac:dyDescent="0.25">
      <c r="A294" s="499" t="s">
        <v>1170</v>
      </c>
      <c r="B294" s="500">
        <v>133</v>
      </c>
      <c r="C294" s="501">
        <v>9000</v>
      </c>
      <c r="D294" s="501">
        <f t="shared" si="19"/>
        <v>1197000</v>
      </c>
    </row>
    <row r="295" spans="1:4" x14ac:dyDescent="0.25">
      <c r="A295" s="499" t="s">
        <v>1176</v>
      </c>
      <c r="B295" s="500">
        <v>5</v>
      </c>
      <c r="C295" s="501">
        <v>9000</v>
      </c>
      <c r="D295" s="501">
        <f t="shared" si="19"/>
        <v>45000</v>
      </c>
    </row>
    <row r="296" spans="1:4" x14ac:dyDescent="0.25">
      <c r="A296" s="499" t="s">
        <v>1180</v>
      </c>
      <c r="B296" s="500">
        <v>40</v>
      </c>
      <c r="C296" s="501">
        <v>9000</v>
      </c>
      <c r="D296" s="501">
        <f t="shared" si="19"/>
        <v>360000</v>
      </c>
    </row>
    <row r="297" spans="1:4" x14ac:dyDescent="0.25">
      <c r="A297" s="499" t="s">
        <v>1163</v>
      </c>
      <c r="B297" s="500">
        <v>105</v>
      </c>
      <c r="C297" s="501">
        <v>9000</v>
      </c>
      <c r="D297" s="501">
        <f t="shared" si="19"/>
        <v>945000</v>
      </c>
    </row>
    <row r="298" spans="1:4" x14ac:dyDescent="0.25">
      <c r="A298" s="499" t="s">
        <v>1164</v>
      </c>
      <c r="B298" s="500">
        <v>70</v>
      </c>
      <c r="C298" s="501">
        <v>9000</v>
      </c>
      <c r="D298" s="501">
        <f t="shared" si="19"/>
        <v>630000</v>
      </c>
    </row>
    <row r="299" spans="1:4" x14ac:dyDescent="0.25">
      <c r="A299" s="499" t="s">
        <v>1171</v>
      </c>
      <c r="B299" s="500">
        <v>12</v>
      </c>
      <c r="C299" s="501">
        <v>9000</v>
      </c>
      <c r="D299" s="501">
        <f t="shared" si="19"/>
        <v>108000</v>
      </c>
    </row>
    <row r="300" spans="1:4" x14ac:dyDescent="0.25">
      <c r="A300" s="499" t="s">
        <v>1182</v>
      </c>
      <c r="B300" s="500">
        <v>10</v>
      </c>
      <c r="C300" s="501">
        <v>9000</v>
      </c>
      <c r="D300" s="501">
        <f t="shared" si="19"/>
        <v>90000</v>
      </c>
    </row>
    <row r="301" spans="1:4" x14ac:dyDescent="0.25">
      <c r="A301" s="499" t="s">
        <v>1172</v>
      </c>
      <c r="B301" s="500">
        <v>30</v>
      </c>
      <c r="C301" s="501">
        <v>9000</v>
      </c>
      <c r="D301" s="501">
        <f t="shared" si="19"/>
        <v>270000</v>
      </c>
    </row>
    <row r="302" spans="1:4" x14ac:dyDescent="0.25">
      <c r="A302" s="499" t="s">
        <v>1165</v>
      </c>
      <c r="B302" s="500">
        <v>5</v>
      </c>
      <c r="C302" s="501">
        <v>9000</v>
      </c>
      <c r="D302" s="501">
        <f t="shared" si="19"/>
        <v>45000</v>
      </c>
    </row>
    <row r="303" spans="1:4" x14ac:dyDescent="0.25">
      <c r="A303" s="499" t="s">
        <v>1166</v>
      </c>
      <c r="B303" s="500">
        <v>7</v>
      </c>
      <c r="C303" s="501">
        <v>9000</v>
      </c>
      <c r="D303" s="501">
        <f t="shared" si="19"/>
        <v>63000</v>
      </c>
    </row>
    <row r="304" spans="1:4" x14ac:dyDescent="0.25">
      <c r="A304" s="499" t="s">
        <v>1167</v>
      </c>
      <c r="B304" s="500">
        <v>10</v>
      </c>
      <c r="C304" s="501">
        <v>9000</v>
      </c>
      <c r="D304" s="501">
        <f t="shared" si="19"/>
        <v>90000</v>
      </c>
    </row>
    <row r="305" spans="1:4" x14ac:dyDescent="0.25">
      <c r="A305" s="499" t="s">
        <v>1173</v>
      </c>
      <c r="B305" s="500">
        <v>11</v>
      </c>
      <c r="C305" s="501">
        <v>9000</v>
      </c>
      <c r="D305" s="501">
        <f t="shared" si="19"/>
        <v>99000</v>
      </c>
    </row>
    <row r="306" spans="1:4" x14ac:dyDescent="0.25">
      <c r="A306" s="499" t="s">
        <v>1168</v>
      </c>
      <c r="B306" s="500">
        <v>10</v>
      </c>
      <c r="C306" s="501">
        <v>9000</v>
      </c>
      <c r="D306" s="501">
        <f t="shared" si="19"/>
        <v>90000</v>
      </c>
    </row>
    <row r="307" spans="1:4" x14ac:dyDescent="0.25">
      <c r="A307" s="499" t="s">
        <v>1174</v>
      </c>
      <c r="B307" s="500">
        <v>20</v>
      </c>
      <c r="C307" s="501">
        <v>9000</v>
      </c>
      <c r="D307" s="501">
        <f t="shared" si="19"/>
        <v>180000</v>
      </c>
    </row>
    <row r="308" spans="1:4" x14ac:dyDescent="0.25">
      <c r="A308" s="496" t="s">
        <v>1208</v>
      </c>
      <c r="B308" s="497">
        <v>196</v>
      </c>
      <c r="C308" s="498"/>
      <c r="D308" s="498">
        <v>29400</v>
      </c>
    </row>
    <row r="309" spans="1:4" x14ac:dyDescent="0.25">
      <c r="A309" s="499" t="s">
        <v>1167</v>
      </c>
      <c r="B309" s="500">
        <v>196</v>
      </c>
      <c r="C309" s="501">
        <v>150</v>
      </c>
      <c r="D309" s="501">
        <f t="shared" ref="D309" si="20">B309*C309</f>
        <v>29400</v>
      </c>
    </row>
    <row r="310" spans="1:4" x14ac:dyDescent="0.25">
      <c r="A310" s="496" t="s">
        <v>1209</v>
      </c>
      <c r="B310" s="497">
        <v>34</v>
      </c>
      <c r="C310" s="498"/>
      <c r="D310" s="498">
        <v>5100</v>
      </c>
    </row>
    <row r="311" spans="1:4" x14ac:dyDescent="0.25">
      <c r="A311" s="499" t="s">
        <v>1161</v>
      </c>
      <c r="B311" s="500">
        <v>11</v>
      </c>
      <c r="C311" s="501">
        <v>150</v>
      </c>
      <c r="D311" s="501">
        <f t="shared" ref="D311:D313" si="21">B311*C311</f>
        <v>1650</v>
      </c>
    </row>
    <row r="312" spans="1:4" x14ac:dyDescent="0.25">
      <c r="A312" s="499" t="s">
        <v>1170</v>
      </c>
      <c r="B312" s="500">
        <v>11</v>
      </c>
      <c r="C312" s="501">
        <v>150</v>
      </c>
      <c r="D312" s="501">
        <f t="shared" si="21"/>
        <v>1650</v>
      </c>
    </row>
    <row r="313" spans="1:4" x14ac:dyDescent="0.25">
      <c r="A313" s="499" t="s">
        <v>1165</v>
      </c>
      <c r="B313" s="500">
        <v>12</v>
      </c>
      <c r="C313" s="501">
        <v>150</v>
      </c>
      <c r="D313" s="501">
        <f t="shared" si="21"/>
        <v>1800</v>
      </c>
    </row>
    <row r="314" spans="1:4" x14ac:dyDescent="0.25">
      <c r="A314" s="496" t="s">
        <v>1210</v>
      </c>
      <c r="B314" s="497">
        <v>125</v>
      </c>
      <c r="C314" s="498"/>
      <c r="D314" s="498">
        <v>2019600</v>
      </c>
    </row>
    <row r="315" spans="1:4" x14ac:dyDescent="0.25">
      <c r="A315" s="499" t="s">
        <v>1161</v>
      </c>
      <c r="B315" s="500">
        <v>63</v>
      </c>
      <c r="C315" s="501">
        <v>16156.8</v>
      </c>
      <c r="D315" s="501">
        <f t="shared" ref="D315:D319" si="22">B315*C315</f>
        <v>1017878.3999999999</v>
      </c>
    </row>
    <row r="316" spans="1:4" x14ac:dyDescent="0.25">
      <c r="A316" s="499" t="s">
        <v>1170</v>
      </c>
      <c r="B316" s="500">
        <v>11</v>
      </c>
      <c r="C316" s="501">
        <v>16156.8</v>
      </c>
      <c r="D316" s="501">
        <f t="shared" si="22"/>
        <v>177724.79999999999</v>
      </c>
    </row>
    <row r="317" spans="1:4" x14ac:dyDescent="0.25">
      <c r="A317" s="499" t="s">
        <v>1164</v>
      </c>
      <c r="B317" s="500">
        <v>8</v>
      </c>
      <c r="C317" s="501">
        <v>16156.8</v>
      </c>
      <c r="D317" s="501">
        <f t="shared" si="22"/>
        <v>129254.39999999999</v>
      </c>
    </row>
    <row r="318" spans="1:4" x14ac:dyDescent="0.25">
      <c r="A318" s="499" t="s">
        <v>1173</v>
      </c>
      <c r="B318" s="500">
        <v>33</v>
      </c>
      <c r="C318" s="501">
        <v>16156.8</v>
      </c>
      <c r="D318" s="501">
        <f t="shared" si="22"/>
        <v>533174.4</v>
      </c>
    </row>
    <row r="319" spans="1:4" x14ac:dyDescent="0.25">
      <c r="A319" s="499" t="s">
        <v>1168</v>
      </c>
      <c r="B319" s="500">
        <v>10</v>
      </c>
      <c r="C319" s="501">
        <v>16156.8</v>
      </c>
      <c r="D319" s="501">
        <f t="shared" si="22"/>
        <v>161568</v>
      </c>
    </row>
    <row r="320" spans="1:4" x14ac:dyDescent="0.25">
      <c r="A320" s="496" t="s">
        <v>1211</v>
      </c>
      <c r="B320" s="497">
        <v>6</v>
      </c>
      <c r="C320" s="498"/>
      <c r="D320" s="498">
        <v>90000</v>
      </c>
    </row>
    <row r="321" spans="1:4" x14ac:dyDescent="0.25">
      <c r="A321" s="499" t="s">
        <v>1165</v>
      </c>
      <c r="B321" s="500">
        <v>6</v>
      </c>
      <c r="C321" s="501">
        <v>15000</v>
      </c>
      <c r="D321" s="501">
        <f t="shared" ref="D321" si="23">B321*C321</f>
        <v>90000</v>
      </c>
    </row>
    <row r="322" spans="1:4" x14ac:dyDescent="0.25">
      <c r="A322" s="496" t="s">
        <v>1212</v>
      </c>
      <c r="B322" s="497">
        <v>189</v>
      </c>
      <c r="C322" s="498"/>
      <c r="D322" s="498">
        <v>4725000</v>
      </c>
    </row>
    <row r="323" spans="1:4" x14ac:dyDescent="0.25">
      <c r="A323" s="499" t="s">
        <v>1162</v>
      </c>
      <c r="B323" s="500">
        <v>9</v>
      </c>
      <c r="C323" s="501">
        <v>25000</v>
      </c>
      <c r="D323" s="501">
        <f t="shared" ref="D323:D328" si="24">B323*C323</f>
        <v>225000</v>
      </c>
    </row>
    <row r="324" spans="1:4" x14ac:dyDescent="0.25">
      <c r="A324" s="499" t="s">
        <v>1170</v>
      </c>
      <c r="B324" s="500">
        <v>104</v>
      </c>
      <c r="C324" s="501">
        <v>25000</v>
      </c>
      <c r="D324" s="501">
        <f t="shared" si="24"/>
        <v>2600000</v>
      </c>
    </row>
    <row r="325" spans="1:4" x14ac:dyDescent="0.25">
      <c r="A325" s="499" t="s">
        <v>1164</v>
      </c>
      <c r="B325" s="500">
        <v>42</v>
      </c>
      <c r="C325" s="501">
        <v>25000</v>
      </c>
      <c r="D325" s="501">
        <f t="shared" si="24"/>
        <v>1050000</v>
      </c>
    </row>
    <row r="326" spans="1:4" x14ac:dyDescent="0.25">
      <c r="A326" s="499" t="s">
        <v>1171</v>
      </c>
      <c r="B326" s="500">
        <v>4</v>
      </c>
      <c r="C326" s="501">
        <v>25000</v>
      </c>
      <c r="D326" s="501">
        <f t="shared" si="24"/>
        <v>100000</v>
      </c>
    </row>
    <row r="327" spans="1:4" x14ac:dyDescent="0.25">
      <c r="A327" s="499" t="s">
        <v>1172</v>
      </c>
      <c r="B327" s="500">
        <v>23</v>
      </c>
      <c r="C327" s="501">
        <v>25000</v>
      </c>
      <c r="D327" s="501">
        <f t="shared" si="24"/>
        <v>575000</v>
      </c>
    </row>
    <row r="328" spans="1:4" x14ac:dyDescent="0.25">
      <c r="A328" s="499" t="s">
        <v>1166</v>
      </c>
      <c r="B328" s="500">
        <v>7</v>
      </c>
      <c r="C328" s="501">
        <v>25000</v>
      </c>
      <c r="D328" s="501">
        <f t="shared" si="24"/>
        <v>175000</v>
      </c>
    </row>
    <row r="329" spans="1:4" x14ac:dyDescent="0.25">
      <c r="A329" s="496" t="s">
        <v>1213</v>
      </c>
      <c r="B329" s="497">
        <v>38</v>
      </c>
      <c r="C329" s="498"/>
      <c r="D329" s="498">
        <v>684000</v>
      </c>
    </row>
    <row r="330" spans="1:4" x14ac:dyDescent="0.25">
      <c r="A330" s="499" t="s">
        <v>1161</v>
      </c>
      <c r="B330" s="500">
        <v>4</v>
      </c>
      <c r="C330" s="501">
        <v>18000</v>
      </c>
      <c r="D330" s="501">
        <f t="shared" ref="D330:D339" si="25">B330*C330</f>
        <v>72000</v>
      </c>
    </row>
    <row r="331" spans="1:4" x14ac:dyDescent="0.25">
      <c r="A331" s="499" t="s">
        <v>1170</v>
      </c>
      <c r="B331" s="500">
        <v>4</v>
      </c>
      <c r="C331" s="501">
        <v>18000</v>
      </c>
      <c r="D331" s="501">
        <f t="shared" si="25"/>
        <v>72000</v>
      </c>
    </row>
    <row r="332" spans="1:4" x14ac:dyDescent="0.25">
      <c r="A332" s="499" t="s">
        <v>1176</v>
      </c>
      <c r="B332" s="500">
        <v>4</v>
      </c>
      <c r="C332" s="501">
        <v>18000</v>
      </c>
      <c r="D332" s="501">
        <f t="shared" si="25"/>
        <v>72000</v>
      </c>
    </row>
    <row r="333" spans="1:4" x14ac:dyDescent="0.25">
      <c r="A333" s="499" t="s">
        <v>1180</v>
      </c>
      <c r="B333" s="500">
        <v>4</v>
      </c>
      <c r="C333" s="501">
        <v>18000</v>
      </c>
      <c r="D333" s="501">
        <f t="shared" si="25"/>
        <v>72000</v>
      </c>
    </row>
    <row r="334" spans="1:4" x14ac:dyDescent="0.25">
      <c r="A334" s="499" t="s">
        <v>1163</v>
      </c>
      <c r="B334" s="500">
        <v>4</v>
      </c>
      <c r="C334" s="501">
        <v>18000</v>
      </c>
      <c r="D334" s="501">
        <f t="shared" si="25"/>
        <v>72000</v>
      </c>
    </row>
    <row r="335" spans="1:4" x14ac:dyDescent="0.25">
      <c r="A335" s="499" t="s">
        <v>1171</v>
      </c>
      <c r="B335" s="500">
        <v>4</v>
      </c>
      <c r="C335" s="501">
        <v>18000</v>
      </c>
      <c r="D335" s="501">
        <f t="shared" si="25"/>
        <v>72000</v>
      </c>
    </row>
    <row r="336" spans="1:4" x14ac:dyDescent="0.25">
      <c r="A336" s="499" t="s">
        <v>1182</v>
      </c>
      <c r="B336" s="500">
        <v>4</v>
      </c>
      <c r="C336" s="501">
        <v>18000</v>
      </c>
      <c r="D336" s="501">
        <f t="shared" si="25"/>
        <v>72000</v>
      </c>
    </row>
    <row r="337" spans="1:4" x14ac:dyDescent="0.25">
      <c r="A337" s="499" t="s">
        <v>1165</v>
      </c>
      <c r="B337" s="500">
        <v>2</v>
      </c>
      <c r="C337" s="501">
        <v>18000</v>
      </c>
      <c r="D337" s="501">
        <f t="shared" si="25"/>
        <v>36000</v>
      </c>
    </row>
    <row r="338" spans="1:4" x14ac:dyDescent="0.25">
      <c r="A338" s="499" t="s">
        <v>1173</v>
      </c>
      <c r="B338" s="500">
        <v>4</v>
      </c>
      <c r="C338" s="501">
        <v>18000</v>
      </c>
      <c r="D338" s="501">
        <f t="shared" si="25"/>
        <v>72000</v>
      </c>
    </row>
    <row r="339" spans="1:4" x14ac:dyDescent="0.25">
      <c r="A339" s="499" t="s">
        <v>1168</v>
      </c>
      <c r="B339" s="500">
        <v>4</v>
      </c>
      <c r="C339" s="501">
        <v>18000</v>
      </c>
      <c r="D339" s="501">
        <f t="shared" si="25"/>
        <v>72000</v>
      </c>
    </row>
    <row r="340" spans="1:4" x14ac:dyDescent="0.25">
      <c r="A340" s="496" t="s">
        <v>1214</v>
      </c>
      <c r="B340" s="497">
        <v>185</v>
      </c>
      <c r="C340" s="498"/>
      <c r="D340" s="498">
        <v>1746000</v>
      </c>
    </row>
    <row r="341" spans="1:4" x14ac:dyDescent="0.25">
      <c r="A341" s="499" t="s">
        <v>1160</v>
      </c>
      <c r="B341" s="500">
        <v>16</v>
      </c>
      <c r="C341" s="501">
        <v>9000</v>
      </c>
      <c r="D341" s="501">
        <f t="shared" ref="D341:D357" si="26">B341*C341</f>
        <v>144000</v>
      </c>
    </row>
    <row r="342" spans="1:4" x14ac:dyDescent="0.25">
      <c r="A342" s="499" t="s">
        <v>1161</v>
      </c>
      <c r="B342" s="500">
        <v>4</v>
      </c>
      <c r="C342" s="501">
        <v>9000</v>
      </c>
      <c r="D342" s="501">
        <f t="shared" si="26"/>
        <v>36000</v>
      </c>
    </row>
    <row r="343" spans="1:4" x14ac:dyDescent="0.25">
      <c r="A343" s="499" t="s">
        <v>1162</v>
      </c>
      <c r="B343" s="500">
        <v>15</v>
      </c>
      <c r="C343" s="501">
        <v>9333.3333330000005</v>
      </c>
      <c r="D343" s="501">
        <f t="shared" si="26"/>
        <v>139999.99999500002</v>
      </c>
    </row>
    <row r="344" spans="1:4" x14ac:dyDescent="0.25">
      <c r="A344" s="499" t="s">
        <v>1170</v>
      </c>
      <c r="B344" s="500">
        <v>6</v>
      </c>
      <c r="C344" s="501">
        <v>10000</v>
      </c>
      <c r="D344" s="501">
        <f t="shared" si="26"/>
        <v>60000</v>
      </c>
    </row>
    <row r="345" spans="1:4" x14ac:dyDescent="0.25">
      <c r="A345" s="499" t="s">
        <v>1176</v>
      </c>
      <c r="B345" s="500">
        <v>4</v>
      </c>
      <c r="C345" s="501">
        <v>9000</v>
      </c>
      <c r="D345" s="501">
        <f t="shared" si="26"/>
        <v>36000</v>
      </c>
    </row>
    <row r="346" spans="1:4" x14ac:dyDescent="0.25">
      <c r="A346" s="499" t="s">
        <v>1180</v>
      </c>
      <c r="B346" s="500">
        <v>6</v>
      </c>
      <c r="C346" s="501">
        <v>10000</v>
      </c>
      <c r="D346" s="501">
        <f t="shared" si="26"/>
        <v>60000</v>
      </c>
    </row>
    <row r="347" spans="1:4" x14ac:dyDescent="0.25">
      <c r="A347" s="499" t="s">
        <v>1163</v>
      </c>
      <c r="B347" s="500">
        <v>6</v>
      </c>
      <c r="C347" s="501">
        <v>10000</v>
      </c>
      <c r="D347" s="501">
        <f t="shared" si="26"/>
        <v>60000</v>
      </c>
    </row>
    <row r="348" spans="1:4" x14ac:dyDescent="0.25">
      <c r="A348" s="499" t="s">
        <v>1164</v>
      </c>
      <c r="B348" s="500">
        <v>14</v>
      </c>
      <c r="C348" s="501">
        <v>10000</v>
      </c>
      <c r="D348" s="501">
        <f t="shared" si="26"/>
        <v>140000</v>
      </c>
    </row>
    <row r="349" spans="1:4" x14ac:dyDescent="0.25">
      <c r="A349" s="499" t="s">
        <v>1171</v>
      </c>
      <c r="B349" s="500">
        <v>4</v>
      </c>
      <c r="C349" s="501">
        <v>10000</v>
      </c>
      <c r="D349" s="501">
        <f t="shared" si="26"/>
        <v>40000</v>
      </c>
    </row>
    <row r="350" spans="1:4" x14ac:dyDescent="0.25">
      <c r="A350" s="499" t="s">
        <v>1182</v>
      </c>
      <c r="B350" s="500">
        <v>16</v>
      </c>
      <c r="C350" s="501">
        <v>9000</v>
      </c>
      <c r="D350" s="501">
        <f t="shared" si="26"/>
        <v>144000</v>
      </c>
    </row>
    <row r="351" spans="1:4" x14ac:dyDescent="0.25">
      <c r="A351" s="499" t="s">
        <v>1172</v>
      </c>
      <c r="B351" s="500">
        <v>27</v>
      </c>
      <c r="C351" s="501">
        <v>10000</v>
      </c>
      <c r="D351" s="501">
        <f t="shared" si="26"/>
        <v>270000</v>
      </c>
    </row>
    <row r="352" spans="1:4" x14ac:dyDescent="0.25">
      <c r="A352" s="499" t="s">
        <v>1165</v>
      </c>
      <c r="B352" s="500">
        <v>16</v>
      </c>
      <c r="C352" s="501">
        <v>9000</v>
      </c>
      <c r="D352" s="501">
        <f t="shared" si="26"/>
        <v>144000</v>
      </c>
    </row>
    <row r="353" spans="1:4" x14ac:dyDescent="0.25">
      <c r="A353" s="499" t="s">
        <v>1166</v>
      </c>
      <c r="B353" s="500">
        <v>3</v>
      </c>
      <c r="C353" s="501">
        <v>9333.3333330000005</v>
      </c>
      <c r="D353" s="501">
        <f t="shared" si="26"/>
        <v>27999.999999</v>
      </c>
    </row>
    <row r="354" spans="1:4" x14ac:dyDescent="0.25">
      <c r="A354" s="499" t="s">
        <v>1167</v>
      </c>
      <c r="B354" s="500">
        <v>6</v>
      </c>
      <c r="C354" s="501">
        <v>10000</v>
      </c>
      <c r="D354" s="501">
        <f t="shared" si="26"/>
        <v>60000</v>
      </c>
    </row>
    <row r="355" spans="1:4" x14ac:dyDescent="0.25">
      <c r="A355" s="499" t="s">
        <v>1173</v>
      </c>
      <c r="B355" s="500">
        <v>4</v>
      </c>
      <c r="C355" s="501">
        <v>9000</v>
      </c>
      <c r="D355" s="501">
        <f t="shared" si="26"/>
        <v>36000</v>
      </c>
    </row>
    <row r="356" spans="1:4" x14ac:dyDescent="0.25">
      <c r="A356" s="499" t="s">
        <v>1168</v>
      </c>
      <c r="B356" s="500">
        <v>28</v>
      </c>
      <c r="C356" s="501">
        <v>8857.1428570000007</v>
      </c>
      <c r="D356" s="501">
        <f t="shared" si="26"/>
        <v>247999.99999600003</v>
      </c>
    </row>
    <row r="357" spans="1:4" x14ac:dyDescent="0.25">
      <c r="A357" s="499" t="s">
        <v>1174</v>
      </c>
      <c r="B357" s="500">
        <v>10</v>
      </c>
      <c r="C357" s="501">
        <v>10000</v>
      </c>
      <c r="D357" s="501">
        <f t="shared" si="26"/>
        <v>100000</v>
      </c>
    </row>
    <row r="358" spans="1:4" x14ac:dyDescent="0.25">
      <c r="A358" s="496" t="s">
        <v>1215</v>
      </c>
      <c r="B358" s="497">
        <v>6</v>
      </c>
      <c r="C358" s="498"/>
      <c r="D358" s="498">
        <v>107610</v>
      </c>
    </row>
    <row r="359" spans="1:4" x14ac:dyDescent="0.25">
      <c r="A359" s="499" t="s">
        <v>1174</v>
      </c>
      <c r="B359" s="500">
        <v>6</v>
      </c>
      <c r="C359" s="501">
        <v>17935</v>
      </c>
      <c r="D359" s="501">
        <f t="shared" ref="D359" si="27">B359*C359</f>
        <v>107610</v>
      </c>
    </row>
    <row r="360" spans="1:4" x14ac:dyDescent="0.25">
      <c r="A360" s="496" t="s">
        <v>1216</v>
      </c>
      <c r="B360" s="497">
        <v>75</v>
      </c>
      <c r="C360" s="498"/>
      <c r="D360" s="498">
        <v>300000</v>
      </c>
    </row>
    <row r="361" spans="1:4" x14ac:dyDescent="0.25">
      <c r="A361" s="499" t="s">
        <v>1160</v>
      </c>
      <c r="B361" s="500">
        <v>10</v>
      </c>
      <c r="C361" s="501">
        <v>4000</v>
      </c>
      <c r="D361" s="501">
        <f t="shared" ref="D361:D372" si="28">B361*C361</f>
        <v>40000</v>
      </c>
    </row>
    <row r="362" spans="1:4" x14ac:dyDescent="0.25">
      <c r="A362" s="499" t="s">
        <v>1161</v>
      </c>
      <c r="B362" s="500">
        <v>5</v>
      </c>
      <c r="C362" s="501">
        <v>4000</v>
      </c>
      <c r="D362" s="501">
        <f t="shared" si="28"/>
        <v>20000</v>
      </c>
    </row>
    <row r="363" spans="1:4" x14ac:dyDescent="0.25">
      <c r="A363" s="499" t="s">
        <v>1162</v>
      </c>
      <c r="B363" s="500">
        <v>4</v>
      </c>
      <c r="C363" s="501">
        <v>4000</v>
      </c>
      <c r="D363" s="501">
        <f t="shared" si="28"/>
        <v>16000</v>
      </c>
    </row>
    <row r="364" spans="1:4" x14ac:dyDescent="0.25">
      <c r="A364" s="499" t="s">
        <v>1170</v>
      </c>
      <c r="B364" s="500">
        <v>5</v>
      </c>
      <c r="C364" s="501">
        <v>4000</v>
      </c>
      <c r="D364" s="501">
        <f t="shared" si="28"/>
        <v>20000</v>
      </c>
    </row>
    <row r="365" spans="1:4" x14ac:dyDescent="0.25">
      <c r="A365" s="499" t="s">
        <v>1176</v>
      </c>
      <c r="B365" s="500">
        <v>5</v>
      </c>
      <c r="C365" s="501">
        <v>4000</v>
      </c>
      <c r="D365" s="501">
        <f t="shared" si="28"/>
        <v>20000</v>
      </c>
    </row>
    <row r="366" spans="1:4" x14ac:dyDescent="0.25">
      <c r="A366" s="499" t="s">
        <v>1180</v>
      </c>
      <c r="B366" s="500">
        <v>5</v>
      </c>
      <c r="C366" s="501">
        <v>4000</v>
      </c>
      <c r="D366" s="501">
        <f t="shared" si="28"/>
        <v>20000</v>
      </c>
    </row>
    <row r="367" spans="1:4" x14ac:dyDescent="0.25">
      <c r="A367" s="499" t="s">
        <v>1163</v>
      </c>
      <c r="B367" s="500">
        <v>5</v>
      </c>
      <c r="C367" s="501">
        <v>4000</v>
      </c>
      <c r="D367" s="501">
        <f t="shared" si="28"/>
        <v>20000</v>
      </c>
    </row>
    <row r="368" spans="1:4" x14ac:dyDescent="0.25">
      <c r="A368" s="499" t="s">
        <v>1171</v>
      </c>
      <c r="B368" s="500">
        <v>6</v>
      </c>
      <c r="C368" s="501">
        <v>4000</v>
      </c>
      <c r="D368" s="501">
        <f t="shared" si="28"/>
        <v>24000</v>
      </c>
    </row>
    <row r="369" spans="1:4" x14ac:dyDescent="0.25">
      <c r="A369" s="499" t="s">
        <v>1182</v>
      </c>
      <c r="B369" s="500">
        <v>10</v>
      </c>
      <c r="C369" s="501">
        <v>4000</v>
      </c>
      <c r="D369" s="501">
        <f t="shared" si="28"/>
        <v>40000</v>
      </c>
    </row>
    <row r="370" spans="1:4" x14ac:dyDescent="0.25">
      <c r="A370" s="499" t="s">
        <v>1165</v>
      </c>
      <c r="B370" s="500">
        <v>5</v>
      </c>
      <c r="C370" s="501">
        <v>4000</v>
      </c>
      <c r="D370" s="501">
        <f t="shared" si="28"/>
        <v>20000</v>
      </c>
    </row>
    <row r="371" spans="1:4" x14ac:dyDescent="0.25">
      <c r="A371" s="499" t="s">
        <v>1173</v>
      </c>
      <c r="B371" s="500">
        <v>5</v>
      </c>
      <c r="C371" s="501">
        <v>4000</v>
      </c>
      <c r="D371" s="501">
        <f t="shared" si="28"/>
        <v>20000</v>
      </c>
    </row>
    <row r="372" spans="1:4" x14ac:dyDescent="0.25">
      <c r="A372" s="499" t="s">
        <v>1168</v>
      </c>
      <c r="B372" s="500">
        <v>10</v>
      </c>
      <c r="C372" s="501">
        <v>4000</v>
      </c>
      <c r="D372" s="501">
        <f t="shared" si="28"/>
        <v>40000</v>
      </c>
    </row>
    <row r="373" spans="1:4" x14ac:dyDescent="0.25">
      <c r="A373" s="496" t="s">
        <v>1217</v>
      </c>
      <c r="B373" s="497">
        <v>19</v>
      </c>
      <c r="C373" s="498"/>
      <c r="D373" s="498">
        <v>266000</v>
      </c>
    </row>
    <row r="374" spans="1:4" x14ac:dyDescent="0.25">
      <c r="A374" s="499" t="s">
        <v>1170</v>
      </c>
      <c r="B374" s="500">
        <v>15</v>
      </c>
      <c r="C374" s="501">
        <v>14000</v>
      </c>
      <c r="D374" s="501">
        <f t="shared" ref="D374:D375" si="29">B374*C374</f>
        <v>210000</v>
      </c>
    </row>
    <row r="375" spans="1:4" x14ac:dyDescent="0.25">
      <c r="A375" s="499" t="s">
        <v>1171</v>
      </c>
      <c r="B375" s="500">
        <v>4</v>
      </c>
      <c r="C375" s="501">
        <v>14000</v>
      </c>
      <c r="D375" s="501">
        <f t="shared" si="29"/>
        <v>56000</v>
      </c>
    </row>
    <row r="376" spans="1:4" x14ac:dyDescent="0.25">
      <c r="A376" s="496" t="s">
        <v>1218</v>
      </c>
      <c r="B376" s="497">
        <v>234</v>
      </c>
      <c r="C376" s="498"/>
      <c r="D376" s="498">
        <v>3434000</v>
      </c>
    </row>
    <row r="377" spans="1:4" x14ac:dyDescent="0.25">
      <c r="A377" s="499" t="s">
        <v>1170</v>
      </c>
      <c r="B377" s="500">
        <v>15</v>
      </c>
      <c r="C377" s="501">
        <v>25000</v>
      </c>
      <c r="D377" s="501">
        <f t="shared" ref="D377:D384" si="30">B377*C377</f>
        <v>375000</v>
      </c>
    </row>
    <row r="378" spans="1:4" x14ac:dyDescent="0.25">
      <c r="A378" s="499" t="s">
        <v>1180</v>
      </c>
      <c r="B378" s="500">
        <v>15</v>
      </c>
      <c r="C378" s="501">
        <v>25000</v>
      </c>
      <c r="D378" s="501">
        <f t="shared" si="30"/>
        <v>375000</v>
      </c>
    </row>
    <row r="379" spans="1:4" x14ac:dyDescent="0.25">
      <c r="A379" s="499" t="s">
        <v>1163</v>
      </c>
      <c r="B379" s="500">
        <v>15</v>
      </c>
      <c r="C379" s="501">
        <v>25000</v>
      </c>
      <c r="D379" s="501">
        <f t="shared" si="30"/>
        <v>375000</v>
      </c>
    </row>
    <row r="380" spans="1:4" x14ac:dyDescent="0.25">
      <c r="A380" s="499" t="s">
        <v>1171</v>
      </c>
      <c r="B380" s="500">
        <v>8</v>
      </c>
      <c r="C380" s="501">
        <v>25000</v>
      </c>
      <c r="D380" s="501">
        <f t="shared" si="30"/>
        <v>200000</v>
      </c>
    </row>
    <row r="381" spans="1:4" x14ac:dyDescent="0.25">
      <c r="A381" s="499" t="s">
        <v>1172</v>
      </c>
      <c r="B381" s="500">
        <v>15</v>
      </c>
      <c r="C381" s="501">
        <v>25000</v>
      </c>
      <c r="D381" s="501">
        <f t="shared" si="30"/>
        <v>375000</v>
      </c>
    </row>
    <row r="382" spans="1:4" x14ac:dyDescent="0.25">
      <c r="A382" s="499" t="s">
        <v>1167</v>
      </c>
      <c r="B382" s="500">
        <v>5</v>
      </c>
      <c r="C382" s="501">
        <v>25000</v>
      </c>
      <c r="D382" s="501">
        <f t="shared" si="30"/>
        <v>125000</v>
      </c>
    </row>
    <row r="383" spans="1:4" x14ac:dyDescent="0.25">
      <c r="A383" s="499" t="s">
        <v>1168</v>
      </c>
      <c r="B383" s="500">
        <v>141</v>
      </c>
      <c r="C383" s="501">
        <v>9000</v>
      </c>
      <c r="D383" s="501">
        <f t="shared" si="30"/>
        <v>1269000</v>
      </c>
    </row>
    <row r="384" spans="1:4" x14ac:dyDescent="0.25">
      <c r="A384" s="499" t="s">
        <v>1174</v>
      </c>
      <c r="B384" s="500">
        <v>20</v>
      </c>
      <c r="C384" s="501">
        <v>17000</v>
      </c>
      <c r="D384" s="501">
        <f t="shared" si="30"/>
        <v>340000</v>
      </c>
    </row>
    <row r="385" spans="1:4" x14ac:dyDescent="0.25">
      <c r="A385" s="496" t="s">
        <v>1219</v>
      </c>
      <c r="B385" s="497">
        <v>252</v>
      </c>
      <c r="C385" s="498"/>
      <c r="D385" s="498">
        <v>3024000</v>
      </c>
    </row>
    <row r="386" spans="1:4" x14ac:dyDescent="0.25">
      <c r="A386" s="499" t="s">
        <v>1162</v>
      </c>
      <c r="B386" s="500">
        <v>24</v>
      </c>
      <c r="C386" s="501">
        <v>12000</v>
      </c>
      <c r="D386" s="501">
        <f t="shared" ref="D386:D392" si="31">B386*C386</f>
        <v>288000</v>
      </c>
    </row>
    <row r="387" spans="1:4" x14ac:dyDescent="0.25">
      <c r="A387" s="499" t="s">
        <v>1170</v>
      </c>
      <c r="B387" s="500">
        <v>90</v>
      </c>
      <c r="C387" s="501">
        <v>12000</v>
      </c>
      <c r="D387" s="501">
        <f t="shared" si="31"/>
        <v>1080000</v>
      </c>
    </row>
    <row r="388" spans="1:4" x14ac:dyDescent="0.25">
      <c r="A388" s="499" t="s">
        <v>1180</v>
      </c>
      <c r="B388" s="500">
        <v>10</v>
      </c>
      <c r="C388" s="501">
        <v>12000</v>
      </c>
      <c r="D388" s="501">
        <f t="shared" si="31"/>
        <v>120000</v>
      </c>
    </row>
    <row r="389" spans="1:4" x14ac:dyDescent="0.25">
      <c r="A389" s="499" t="s">
        <v>1163</v>
      </c>
      <c r="B389" s="500">
        <v>90</v>
      </c>
      <c r="C389" s="501">
        <v>12000</v>
      </c>
      <c r="D389" s="501">
        <f t="shared" si="31"/>
        <v>1080000</v>
      </c>
    </row>
    <row r="390" spans="1:4" x14ac:dyDescent="0.25">
      <c r="A390" s="499" t="s">
        <v>1164</v>
      </c>
      <c r="B390" s="500">
        <v>12</v>
      </c>
      <c r="C390" s="501">
        <v>12000</v>
      </c>
      <c r="D390" s="501">
        <f t="shared" si="31"/>
        <v>144000</v>
      </c>
    </row>
    <row r="391" spans="1:4" x14ac:dyDescent="0.25">
      <c r="A391" s="499" t="s">
        <v>1171</v>
      </c>
      <c r="B391" s="500">
        <v>4</v>
      </c>
      <c r="C391" s="501">
        <v>12000</v>
      </c>
      <c r="D391" s="501">
        <f t="shared" si="31"/>
        <v>48000</v>
      </c>
    </row>
    <row r="392" spans="1:4" x14ac:dyDescent="0.25">
      <c r="A392" s="499" t="s">
        <v>1166</v>
      </c>
      <c r="B392" s="500">
        <v>22</v>
      </c>
      <c r="C392" s="501">
        <v>12000</v>
      </c>
      <c r="D392" s="501">
        <f t="shared" si="31"/>
        <v>264000</v>
      </c>
    </row>
    <row r="393" spans="1:4" x14ac:dyDescent="0.25">
      <c r="A393" s="496" t="s">
        <v>1220</v>
      </c>
      <c r="B393" s="497">
        <v>780</v>
      </c>
      <c r="C393" s="498"/>
      <c r="D393" s="498">
        <v>4953000</v>
      </c>
    </row>
    <row r="394" spans="1:4" x14ac:dyDescent="0.25">
      <c r="A394" s="499" t="s">
        <v>1161</v>
      </c>
      <c r="B394" s="500">
        <v>63</v>
      </c>
      <c r="C394" s="501">
        <v>6350</v>
      </c>
      <c r="D394" s="501">
        <f t="shared" ref="D394:D404" si="32">B394*C394</f>
        <v>400050</v>
      </c>
    </row>
    <row r="395" spans="1:4" x14ac:dyDescent="0.25">
      <c r="A395" s="499" t="s">
        <v>1170</v>
      </c>
      <c r="B395" s="500">
        <v>208</v>
      </c>
      <c r="C395" s="501">
        <v>6350</v>
      </c>
      <c r="D395" s="501">
        <f t="shared" si="32"/>
        <v>1320800</v>
      </c>
    </row>
    <row r="396" spans="1:4" x14ac:dyDescent="0.25">
      <c r="A396" s="499" t="s">
        <v>1176</v>
      </c>
      <c r="B396" s="500">
        <v>48</v>
      </c>
      <c r="C396" s="501">
        <v>6350</v>
      </c>
      <c r="D396" s="501">
        <f t="shared" si="32"/>
        <v>304800</v>
      </c>
    </row>
    <row r="397" spans="1:4" x14ac:dyDescent="0.25">
      <c r="A397" s="499" t="s">
        <v>1180</v>
      </c>
      <c r="B397" s="500">
        <v>78</v>
      </c>
      <c r="C397" s="501">
        <v>6350</v>
      </c>
      <c r="D397" s="501">
        <f t="shared" si="32"/>
        <v>495300</v>
      </c>
    </row>
    <row r="398" spans="1:4" x14ac:dyDescent="0.25">
      <c r="A398" s="499" t="s">
        <v>1164</v>
      </c>
      <c r="B398" s="500">
        <v>80</v>
      </c>
      <c r="C398" s="501">
        <v>6350</v>
      </c>
      <c r="D398" s="501">
        <f t="shared" si="32"/>
        <v>508000</v>
      </c>
    </row>
    <row r="399" spans="1:4" x14ac:dyDescent="0.25">
      <c r="A399" s="499" t="s">
        <v>1171</v>
      </c>
      <c r="B399" s="500">
        <v>29</v>
      </c>
      <c r="C399" s="501">
        <v>6350</v>
      </c>
      <c r="D399" s="501">
        <f t="shared" si="32"/>
        <v>184150</v>
      </c>
    </row>
    <row r="400" spans="1:4" x14ac:dyDescent="0.25">
      <c r="A400" s="499" t="s">
        <v>1165</v>
      </c>
      <c r="B400" s="500">
        <v>59</v>
      </c>
      <c r="C400" s="501">
        <v>6350</v>
      </c>
      <c r="D400" s="501">
        <f t="shared" si="32"/>
        <v>374650</v>
      </c>
    </row>
    <row r="401" spans="1:4" x14ac:dyDescent="0.25">
      <c r="A401" s="499" t="s">
        <v>1167</v>
      </c>
      <c r="B401" s="500">
        <v>49</v>
      </c>
      <c r="C401" s="501">
        <v>6350</v>
      </c>
      <c r="D401" s="501">
        <f t="shared" si="32"/>
        <v>311150</v>
      </c>
    </row>
    <row r="402" spans="1:4" x14ac:dyDescent="0.25">
      <c r="A402" s="499" t="s">
        <v>1173</v>
      </c>
      <c r="B402" s="500">
        <v>33</v>
      </c>
      <c r="C402" s="501">
        <v>6350</v>
      </c>
      <c r="D402" s="501">
        <f t="shared" si="32"/>
        <v>209550</v>
      </c>
    </row>
    <row r="403" spans="1:4" x14ac:dyDescent="0.25">
      <c r="A403" s="499" t="s">
        <v>1168</v>
      </c>
      <c r="B403" s="500">
        <v>59</v>
      </c>
      <c r="C403" s="501">
        <v>6350</v>
      </c>
      <c r="D403" s="501">
        <f t="shared" si="32"/>
        <v>374650</v>
      </c>
    </row>
    <row r="404" spans="1:4" x14ac:dyDescent="0.25">
      <c r="A404" s="499" t="s">
        <v>1174</v>
      </c>
      <c r="B404" s="500">
        <v>74</v>
      </c>
      <c r="C404" s="501">
        <v>6350</v>
      </c>
      <c r="D404" s="501">
        <f t="shared" si="32"/>
        <v>469900</v>
      </c>
    </row>
    <row r="405" spans="1:4" x14ac:dyDescent="0.25">
      <c r="A405" s="502" t="s">
        <v>1221</v>
      </c>
      <c r="B405" s="503">
        <f t="shared" ref="B405" si="33">B3+B13+B22+B27+B36+B38+B43+B61+B74+B92+B101+B119+B130+B132+B134+B141+B156+B168+B183+B185+B191+B209+B222+B226+B231+B238+B248+B252+B258+B270+B277+B290+B308+B310+B314+B320+B322+B329+B340+B358+B360+B373+B376+B385+B393</f>
        <v>22614</v>
      </c>
      <c r="C405" s="503"/>
      <c r="D405" s="503">
        <f>D3+D13+D22+D27+D36+D38+D43+D61+D74+D92+D101+D119+D130+D132+D134+D141+D156+D168+D183+D185+D191+D209+D222+D226+D231+D238+D248+D252+D258+D270+D277+D290+D308+D310+D314+D320+D322+D329+D340+D358+D360+D373+D376+D385+D393</f>
        <v>235437520</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V31"/>
  <sheetViews>
    <sheetView topLeftCell="A4" workbookViewId="0">
      <selection activeCell="D26" sqref="D26"/>
    </sheetView>
  </sheetViews>
  <sheetFormatPr defaultColWidth="9" defaultRowHeight="14.4" x14ac:dyDescent="0.25"/>
  <cols>
    <col min="1" max="2" width="9" style="613"/>
    <col min="3" max="3" width="7" style="613" customWidth="1"/>
    <col min="4" max="4" width="7.44140625" style="613" customWidth="1"/>
    <col min="5" max="5" width="9" style="613"/>
    <col min="6" max="6" width="10.44140625" style="613" customWidth="1"/>
    <col min="7" max="9" width="9" style="613"/>
    <col min="10" max="10" width="10" style="613" customWidth="1"/>
    <col min="11" max="13" width="9" style="613"/>
    <col min="14" max="14" width="10.6640625" style="613" customWidth="1"/>
    <col min="15" max="17" width="9" style="613"/>
    <col min="18" max="18" width="9.6640625" style="613" customWidth="1"/>
    <col min="19" max="21" width="9" style="613"/>
    <col min="22" max="22" width="55" style="613" customWidth="1"/>
    <col min="23" max="16384" width="9" style="613"/>
  </cols>
  <sheetData>
    <row r="2" spans="2:22" ht="15" thickBot="1" x14ac:dyDescent="0.3"/>
    <row r="3" spans="2:22" ht="15" customHeight="1" x14ac:dyDescent="0.25">
      <c r="B3" s="1235" t="s">
        <v>1305</v>
      </c>
      <c r="C3" s="1237" t="s">
        <v>1306</v>
      </c>
      <c r="D3" s="1237"/>
      <c r="E3" s="1237"/>
      <c r="F3" s="1237"/>
      <c r="G3" s="1237"/>
      <c r="H3" s="1237"/>
      <c r="I3" s="1237"/>
      <c r="J3" s="1237"/>
      <c r="K3" s="1237"/>
      <c r="L3" s="1237"/>
      <c r="M3" s="1237"/>
      <c r="N3" s="1237"/>
      <c r="O3" s="1237"/>
      <c r="P3" s="1237"/>
      <c r="Q3" s="1237"/>
      <c r="R3" s="1237"/>
      <c r="S3" s="1237"/>
      <c r="T3" s="1238"/>
    </row>
    <row r="4" spans="2:22" ht="15" customHeight="1" x14ac:dyDescent="0.25">
      <c r="B4" s="1236"/>
      <c r="C4" s="1239" t="s">
        <v>1307</v>
      </c>
      <c r="D4" s="1239"/>
      <c r="E4" s="1239" t="s">
        <v>1308</v>
      </c>
      <c r="F4" s="1239"/>
      <c r="G4" s="1239"/>
      <c r="H4" s="1239"/>
      <c r="I4" s="1239"/>
      <c r="J4" s="1239"/>
      <c r="K4" s="1239"/>
      <c r="L4" s="1239"/>
      <c r="M4" s="1239"/>
      <c r="N4" s="1239"/>
      <c r="O4" s="1239"/>
      <c r="P4" s="1239"/>
      <c r="Q4" s="1239"/>
      <c r="R4" s="1239"/>
      <c r="S4" s="1239"/>
      <c r="T4" s="1240"/>
      <c r="V4" s="1232" t="s">
        <v>1326</v>
      </c>
    </row>
    <row r="5" spans="2:22" ht="15" customHeight="1" x14ac:dyDescent="0.25">
      <c r="B5" s="1236"/>
      <c r="C5" s="1239"/>
      <c r="D5" s="1239"/>
      <c r="E5" s="1241" t="s">
        <v>1309</v>
      </c>
      <c r="F5" s="1242"/>
      <c r="G5" s="1242"/>
      <c r="H5" s="1243"/>
      <c r="I5" s="1241" t="s">
        <v>1310</v>
      </c>
      <c r="J5" s="1242"/>
      <c r="K5" s="1242"/>
      <c r="L5" s="1243"/>
      <c r="M5" s="1241" t="s">
        <v>1311</v>
      </c>
      <c r="N5" s="1242"/>
      <c r="O5" s="1242"/>
      <c r="P5" s="1243"/>
      <c r="Q5" s="1241" t="s">
        <v>1312</v>
      </c>
      <c r="R5" s="1242"/>
      <c r="S5" s="1242"/>
      <c r="T5" s="1244"/>
      <c r="V5" s="1232"/>
    </row>
    <row r="6" spans="2:22" ht="16.5" customHeight="1" x14ac:dyDescent="0.25">
      <c r="B6" s="1236"/>
      <c r="C6" s="1233" t="s">
        <v>1313</v>
      </c>
      <c r="D6" s="1233" t="s">
        <v>1314</v>
      </c>
      <c r="E6" s="1233" t="s">
        <v>1313</v>
      </c>
      <c r="F6" s="1233" t="s">
        <v>1315</v>
      </c>
      <c r="G6" s="1233" t="s">
        <v>1316</v>
      </c>
      <c r="H6" s="1233" t="s">
        <v>1314</v>
      </c>
      <c r="I6" s="1233" t="s">
        <v>1313</v>
      </c>
      <c r="J6" s="1233" t="s">
        <v>1315</v>
      </c>
      <c r="K6" s="1233" t="s">
        <v>1316</v>
      </c>
      <c r="L6" s="1233" t="s">
        <v>1314</v>
      </c>
      <c r="M6" s="1233" t="s">
        <v>1313</v>
      </c>
      <c r="N6" s="1233" t="s">
        <v>1315</v>
      </c>
      <c r="O6" s="1233" t="s">
        <v>1316</v>
      </c>
      <c r="P6" s="1233" t="s">
        <v>1314</v>
      </c>
      <c r="Q6" s="1233" t="s">
        <v>1313</v>
      </c>
      <c r="R6" s="1233" t="s">
        <v>1315</v>
      </c>
      <c r="S6" s="1233" t="s">
        <v>1316</v>
      </c>
      <c r="T6" s="1230" t="s">
        <v>1314</v>
      </c>
      <c r="V6" s="1232"/>
    </row>
    <row r="7" spans="2:22" ht="97.95" customHeight="1" x14ac:dyDescent="0.25">
      <c r="B7" s="1236"/>
      <c r="C7" s="1234"/>
      <c r="D7" s="1234"/>
      <c r="E7" s="1234"/>
      <c r="F7" s="1234"/>
      <c r="G7" s="1234"/>
      <c r="H7" s="1234"/>
      <c r="I7" s="1234"/>
      <c r="J7" s="1234"/>
      <c r="K7" s="1234"/>
      <c r="L7" s="1234"/>
      <c r="M7" s="1234"/>
      <c r="N7" s="1234"/>
      <c r="O7" s="1234"/>
      <c r="P7" s="1234"/>
      <c r="Q7" s="1234"/>
      <c r="R7" s="1234"/>
      <c r="S7" s="1234"/>
      <c r="T7" s="1231"/>
      <c r="V7" s="1232"/>
    </row>
    <row r="8" spans="2:22" ht="27" customHeight="1" x14ac:dyDescent="0.25">
      <c r="B8" s="614" t="s">
        <v>1317</v>
      </c>
      <c r="C8" s="615">
        <f t="shared" ref="C8:C11" si="0">E8+I8+M8+Q8</f>
        <v>12</v>
      </c>
      <c r="D8" s="616">
        <f>H8+L8+P8+T8</f>
        <v>48600</v>
      </c>
      <c r="E8" s="615">
        <v>12</v>
      </c>
      <c r="F8" s="616">
        <v>4050</v>
      </c>
      <c r="G8" s="615"/>
      <c r="H8" s="616">
        <f>E8*F8</f>
        <v>48600</v>
      </c>
      <c r="I8" s="615"/>
      <c r="J8" s="616"/>
      <c r="K8" s="615"/>
      <c r="L8" s="616">
        <f>K8*J8/1000</f>
        <v>0</v>
      </c>
      <c r="M8" s="615"/>
      <c r="N8" s="615"/>
      <c r="O8" s="615"/>
      <c r="P8" s="616">
        <f>O8*N8/1000</f>
        <v>0</v>
      </c>
      <c r="Q8" s="615"/>
      <c r="R8" s="615"/>
      <c r="S8" s="615"/>
      <c r="T8" s="617">
        <f>S8*R8/1000</f>
        <v>0</v>
      </c>
      <c r="V8" s="613" t="s">
        <v>1327</v>
      </c>
    </row>
    <row r="9" spans="2:22" ht="27" customHeight="1" x14ac:dyDescent="0.25">
      <c r="B9" s="614" t="s">
        <v>1318</v>
      </c>
      <c r="C9" s="615">
        <f t="shared" si="0"/>
        <v>12</v>
      </c>
      <c r="D9" s="616">
        <f t="shared" ref="D9:D11" si="1">H9+L9+P9+T9</f>
        <v>48600</v>
      </c>
      <c r="E9" s="615">
        <v>12</v>
      </c>
      <c r="F9" s="616">
        <v>4050</v>
      </c>
      <c r="G9" s="615"/>
      <c r="H9" s="616">
        <f t="shared" ref="H9:H11" si="2">E9*F9</f>
        <v>48600</v>
      </c>
      <c r="I9" s="615"/>
      <c r="J9" s="616"/>
      <c r="K9" s="615"/>
      <c r="L9" s="616">
        <f t="shared" ref="L9:L11" si="3">K9*J9/1000</f>
        <v>0</v>
      </c>
      <c r="M9" s="615"/>
      <c r="N9" s="615"/>
      <c r="O9" s="615"/>
      <c r="P9" s="616">
        <f t="shared" ref="P9:P11" si="4">O9*N9/1000</f>
        <v>0</v>
      </c>
      <c r="Q9" s="615"/>
      <c r="R9" s="615"/>
      <c r="S9" s="615"/>
      <c r="T9" s="617">
        <f t="shared" ref="T9:T11" si="5">S9*R9/1000</f>
        <v>0</v>
      </c>
    </row>
    <row r="10" spans="2:22" ht="27" customHeight="1" x14ac:dyDescent="0.25">
      <c r="B10" s="614" t="s">
        <v>1319</v>
      </c>
      <c r="C10" s="615">
        <f t="shared" si="0"/>
        <v>12</v>
      </c>
      <c r="D10" s="616">
        <f t="shared" si="1"/>
        <v>48600</v>
      </c>
      <c r="E10" s="615">
        <v>12</v>
      </c>
      <c r="F10" s="616">
        <v>4050</v>
      </c>
      <c r="G10" s="615"/>
      <c r="H10" s="616">
        <f t="shared" si="2"/>
        <v>48600</v>
      </c>
      <c r="I10" s="615"/>
      <c r="J10" s="616"/>
      <c r="K10" s="615"/>
      <c r="L10" s="616">
        <f t="shared" si="3"/>
        <v>0</v>
      </c>
      <c r="M10" s="615"/>
      <c r="N10" s="615"/>
      <c r="O10" s="615"/>
      <c r="P10" s="616">
        <f t="shared" si="4"/>
        <v>0</v>
      </c>
      <c r="Q10" s="615"/>
      <c r="R10" s="615"/>
      <c r="S10" s="615"/>
      <c r="T10" s="617">
        <f t="shared" si="5"/>
        <v>0</v>
      </c>
    </row>
    <row r="11" spans="2:22" ht="27" customHeight="1" x14ac:dyDescent="0.25">
      <c r="B11" s="614" t="s">
        <v>1320</v>
      </c>
      <c r="C11" s="615">
        <f t="shared" si="0"/>
        <v>12</v>
      </c>
      <c r="D11" s="616">
        <f t="shared" si="1"/>
        <v>48600</v>
      </c>
      <c r="E11" s="615">
        <v>12</v>
      </c>
      <c r="F11" s="616">
        <v>4050</v>
      </c>
      <c r="G11" s="615"/>
      <c r="H11" s="616">
        <f t="shared" si="2"/>
        <v>48600</v>
      </c>
      <c r="I11" s="615"/>
      <c r="J11" s="616"/>
      <c r="K11" s="615"/>
      <c r="L11" s="616">
        <f t="shared" si="3"/>
        <v>0</v>
      </c>
      <c r="M11" s="615"/>
      <c r="N11" s="615"/>
      <c r="O11" s="615"/>
      <c r="P11" s="616">
        <f t="shared" si="4"/>
        <v>0</v>
      </c>
      <c r="Q11" s="615"/>
      <c r="R11" s="615"/>
      <c r="S11" s="615"/>
      <c r="T11" s="617">
        <f t="shared" si="5"/>
        <v>0</v>
      </c>
    </row>
    <row r="12" spans="2:22" ht="27" customHeight="1" thickBot="1" x14ac:dyDescent="0.3">
      <c r="B12" s="618" t="s">
        <v>1321</v>
      </c>
      <c r="C12" s="619"/>
      <c r="D12" s="619">
        <f>D8+D9+D10+D11</f>
        <v>194400</v>
      </c>
      <c r="E12" s="620"/>
      <c r="F12" s="619"/>
      <c r="G12" s="619">
        <f>G8+G9+G10+G11</f>
        <v>0</v>
      </c>
      <c r="H12" s="619">
        <f>H8+H9+H10+H11</f>
        <v>194400</v>
      </c>
      <c r="I12" s="620"/>
      <c r="J12" s="620"/>
      <c r="K12" s="619">
        <f>K8+K9+K10+K11</f>
        <v>0</v>
      </c>
      <c r="L12" s="619">
        <f>L8+L9+L10+L11</f>
        <v>0</v>
      </c>
      <c r="M12" s="620"/>
      <c r="N12" s="620"/>
      <c r="O12" s="619">
        <f>O8+O9+O10+O11</f>
        <v>0</v>
      </c>
      <c r="P12" s="619">
        <f>P8+P9+P10+P11</f>
        <v>0</v>
      </c>
      <c r="Q12" s="620"/>
      <c r="R12" s="620"/>
      <c r="S12" s="619">
        <f>S8+S9+S10+S11</f>
        <v>0</v>
      </c>
      <c r="T12" s="621">
        <f>T8+T9+T10+T11</f>
        <v>0</v>
      </c>
    </row>
    <row r="13" spans="2:22" ht="16.5" customHeight="1" x14ac:dyDescent="0.25"/>
    <row r="14" spans="2:22" ht="16.5" customHeight="1" thickBot="1" x14ac:dyDescent="0.3"/>
    <row r="15" spans="2:22" ht="16.5" customHeight="1" x14ac:dyDescent="0.25">
      <c r="B15" s="1235" t="s">
        <v>1305</v>
      </c>
      <c r="C15" s="1237" t="s">
        <v>1322</v>
      </c>
      <c r="D15" s="1237"/>
      <c r="E15" s="1237"/>
      <c r="F15" s="1237"/>
      <c r="G15" s="1237"/>
      <c r="H15" s="1237"/>
      <c r="I15" s="1237"/>
      <c r="J15" s="1237"/>
      <c r="K15" s="1237"/>
      <c r="L15" s="1237"/>
      <c r="M15" s="1237"/>
      <c r="N15" s="1237"/>
      <c r="O15" s="1237"/>
      <c r="P15" s="1237"/>
      <c r="Q15" s="1237"/>
      <c r="R15" s="1237"/>
      <c r="S15" s="1237"/>
      <c r="T15" s="1238"/>
    </row>
    <row r="16" spans="2:22" ht="16.5" customHeight="1" x14ac:dyDescent="0.25">
      <c r="B16" s="1236"/>
      <c r="C16" s="1239" t="s">
        <v>1307</v>
      </c>
      <c r="D16" s="1239"/>
      <c r="E16" s="1239" t="s">
        <v>1308</v>
      </c>
      <c r="F16" s="1239"/>
      <c r="G16" s="1239"/>
      <c r="H16" s="1239"/>
      <c r="I16" s="1239"/>
      <c r="J16" s="1239"/>
      <c r="K16" s="1239"/>
      <c r="L16" s="1239"/>
      <c r="M16" s="1239"/>
      <c r="N16" s="1239"/>
      <c r="O16" s="1239"/>
      <c r="P16" s="1239"/>
      <c r="Q16" s="1239"/>
      <c r="R16" s="1239"/>
      <c r="S16" s="1239"/>
      <c r="T16" s="1240"/>
    </row>
    <row r="17" spans="2:20" ht="16.5" customHeight="1" x14ac:dyDescent="0.25">
      <c r="B17" s="1236"/>
      <c r="C17" s="1239"/>
      <c r="D17" s="1239"/>
      <c r="E17" s="1241" t="s">
        <v>1309</v>
      </c>
      <c r="F17" s="1242"/>
      <c r="G17" s="1242"/>
      <c r="H17" s="1243"/>
      <c r="I17" s="1241" t="s">
        <v>1310</v>
      </c>
      <c r="J17" s="1242"/>
      <c r="K17" s="1242"/>
      <c r="L17" s="1243"/>
      <c r="M17" s="1241" t="s">
        <v>1311</v>
      </c>
      <c r="N17" s="1242"/>
      <c r="O17" s="1242"/>
      <c r="P17" s="1243"/>
      <c r="Q17" s="1241" t="s">
        <v>1312</v>
      </c>
      <c r="R17" s="1242"/>
      <c r="S17" s="1242"/>
      <c r="T17" s="1244"/>
    </row>
    <row r="18" spans="2:20" ht="16.5" customHeight="1" x14ac:dyDescent="0.25">
      <c r="B18" s="1236"/>
      <c r="C18" s="1233" t="s">
        <v>1313</v>
      </c>
      <c r="D18" s="1233" t="s">
        <v>1314</v>
      </c>
      <c r="E18" s="1233" t="s">
        <v>1313</v>
      </c>
      <c r="F18" s="1233" t="s">
        <v>1315</v>
      </c>
      <c r="G18" s="1233" t="s">
        <v>1316</v>
      </c>
      <c r="H18" s="1233" t="s">
        <v>1314</v>
      </c>
      <c r="I18" s="1233" t="s">
        <v>1313</v>
      </c>
      <c r="J18" s="1233" t="s">
        <v>1315</v>
      </c>
      <c r="K18" s="1233" t="s">
        <v>1316</v>
      </c>
      <c r="L18" s="1233" t="s">
        <v>1314</v>
      </c>
      <c r="M18" s="1233" t="s">
        <v>1313</v>
      </c>
      <c r="N18" s="1233" t="s">
        <v>1315</v>
      </c>
      <c r="O18" s="1233" t="s">
        <v>1316</v>
      </c>
      <c r="P18" s="1233" t="s">
        <v>1314</v>
      </c>
      <c r="Q18" s="1233" t="s">
        <v>1313</v>
      </c>
      <c r="R18" s="1233" t="s">
        <v>1315</v>
      </c>
      <c r="S18" s="1233" t="s">
        <v>1316</v>
      </c>
      <c r="T18" s="1230" t="s">
        <v>1314</v>
      </c>
    </row>
    <row r="19" spans="2:20" ht="49.5" customHeight="1" x14ac:dyDescent="0.25">
      <c r="B19" s="1236"/>
      <c r="C19" s="1234"/>
      <c r="D19" s="1234"/>
      <c r="E19" s="1234"/>
      <c r="F19" s="1234"/>
      <c r="G19" s="1234"/>
      <c r="H19" s="1234"/>
      <c r="I19" s="1234"/>
      <c r="J19" s="1234"/>
      <c r="K19" s="1234"/>
      <c r="L19" s="1234"/>
      <c r="M19" s="1234"/>
      <c r="N19" s="1234"/>
      <c r="O19" s="1234"/>
      <c r="P19" s="1234"/>
      <c r="Q19" s="1234"/>
      <c r="R19" s="1234"/>
      <c r="S19" s="1234"/>
      <c r="T19" s="1231"/>
    </row>
    <row r="20" spans="2:20" ht="27" customHeight="1" x14ac:dyDescent="0.25">
      <c r="B20" s="614" t="s">
        <v>1317</v>
      </c>
      <c r="C20" s="615">
        <f>E20+I20+M20+Q20</f>
        <v>2</v>
      </c>
      <c r="D20" s="616">
        <f>H20+L20+P20+T20</f>
        <v>12600</v>
      </c>
      <c r="E20" s="615">
        <v>2</v>
      </c>
      <c r="F20" s="616">
        <v>6300</v>
      </c>
      <c r="G20" s="615"/>
      <c r="H20" s="616">
        <f>E20*F20</f>
        <v>12600</v>
      </c>
      <c r="I20" s="615"/>
      <c r="J20" s="615"/>
      <c r="K20" s="615"/>
      <c r="L20" s="616">
        <f>K20*J20/1000</f>
        <v>0</v>
      </c>
      <c r="M20" s="615"/>
      <c r="N20" s="615"/>
      <c r="O20" s="615"/>
      <c r="P20" s="616">
        <f>O20*N20/1000</f>
        <v>0</v>
      </c>
      <c r="Q20" s="615"/>
      <c r="R20" s="615"/>
      <c r="S20" s="615"/>
      <c r="T20" s="617">
        <f>S20*R20/1000</f>
        <v>0</v>
      </c>
    </row>
    <row r="21" spans="2:20" ht="27" customHeight="1" x14ac:dyDescent="0.25">
      <c r="B21" s="614" t="s">
        <v>1318</v>
      </c>
      <c r="C21" s="615">
        <f t="shared" ref="C21:C23" si="6">E21+I21+M21+Q21</f>
        <v>2</v>
      </c>
      <c r="D21" s="616">
        <f t="shared" ref="D21:D23" si="7">H21+L21+P21+T21</f>
        <v>12600</v>
      </c>
      <c r="E21" s="615">
        <v>2</v>
      </c>
      <c r="F21" s="616">
        <v>6300</v>
      </c>
      <c r="G21" s="615"/>
      <c r="H21" s="616">
        <f t="shared" ref="H21:H23" si="8">E21*F21</f>
        <v>12600</v>
      </c>
      <c r="I21" s="615"/>
      <c r="J21" s="615"/>
      <c r="K21" s="615"/>
      <c r="L21" s="616">
        <f t="shared" ref="L21:L23" si="9">K21*J21/1000</f>
        <v>0</v>
      </c>
      <c r="M21" s="615"/>
      <c r="N21" s="615"/>
      <c r="O21" s="615"/>
      <c r="P21" s="616">
        <f t="shared" ref="P21:P23" si="10">O21*N21/1000</f>
        <v>0</v>
      </c>
      <c r="Q21" s="615"/>
      <c r="R21" s="615"/>
      <c r="S21" s="615"/>
      <c r="T21" s="617">
        <f t="shared" ref="T21:T23" si="11">S21*R21/1000</f>
        <v>0</v>
      </c>
    </row>
    <row r="22" spans="2:20" ht="27" customHeight="1" x14ac:dyDescent="0.25">
      <c r="B22" s="614" t="s">
        <v>1319</v>
      </c>
      <c r="C22" s="615">
        <f t="shared" si="6"/>
        <v>2</v>
      </c>
      <c r="D22" s="616">
        <f t="shared" si="7"/>
        <v>12600</v>
      </c>
      <c r="E22" s="615">
        <v>2</v>
      </c>
      <c r="F22" s="616">
        <v>6300</v>
      </c>
      <c r="G22" s="615"/>
      <c r="H22" s="616">
        <f t="shared" si="8"/>
        <v>12600</v>
      </c>
      <c r="I22" s="615"/>
      <c r="J22" s="615"/>
      <c r="K22" s="615"/>
      <c r="L22" s="616">
        <f t="shared" si="9"/>
        <v>0</v>
      </c>
      <c r="M22" s="615"/>
      <c r="N22" s="615"/>
      <c r="O22" s="615"/>
      <c r="P22" s="616">
        <f t="shared" si="10"/>
        <v>0</v>
      </c>
      <c r="Q22" s="615"/>
      <c r="R22" s="615"/>
      <c r="S22" s="615"/>
      <c r="T22" s="617">
        <f t="shared" si="11"/>
        <v>0</v>
      </c>
    </row>
    <row r="23" spans="2:20" ht="27" customHeight="1" x14ac:dyDescent="0.25">
      <c r="B23" s="614" t="s">
        <v>1320</v>
      </c>
      <c r="C23" s="615">
        <f t="shared" si="6"/>
        <v>2</v>
      </c>
      <c r="D23" s="616">
        <f t="shared" si="7"/>
        <v>12600</v>
      </c>
      <c r="E23" s="615">
        <v>2</v>
      </c>
      <c r="F23" s="616">
        <v>6300</v>
      </c>
      <c r="G23" s="615"/>
      <c r="H23" s="616">
        <f t="shared" si="8"/>
        <v>12600</v>
      </c>
      <c r="I23" s="615"/>
      <c r="J23" s="615"/>
      <c r="K23" s="615"/>
      <c r="L23" s="616">
        <f t="shared" si="9"/>
        <v>0</v>
      </c>
      <c r="M23" s="615"/>
      <c r="N23" s="615"/>
      <c r="O23" s="615"/>
      <c r="P23" s="616">
        <f t="shared" si="10"/>
        <v>0</v>
      </c>
      <c r="Q23" s="615"/>
      <c r="R23" s="615"/>
      <c r="S23" s="615"/>
      <c r="T23" s="617">
        <f t="shared" si="11"/>
        <v>0</v>
      </c>
    </row>
    <row r="24" spans="2:20" ht="27" customHeight="1" thickBot="1" x14ac:dyDescent="0.3">
      <c r="B24" s="618" t="s">
        <v>1321</v>
      </c>
      <c r="C24" s="619"/>
      <c r="D24" s="619">
        <f>D20+D21+D22+D23</f>
        <v>50400</v>
      </c>
      <c r="E24" s="620"/>
      <c r="F24" s="619"/>
      <c r="G24" s="619">
        <f>G20+G21+G22+G23</f>
        <v>0</v>
      </c>
      <c r="H24" s="619">
        <f>H20+H21+H22+H23</f>
        <v>50400</v>
      </c>
      <c r="I24" s="620"/>
      <c r="J24" s="620"/>
      <c r="K24" s="619">
        <f>K20+K21+K22+K23</f>
        <v>0</v>
      </c>
      <c r="L24" s="619">
        <f>L20+L21+L22+L23</f>
        <v>0</v>
      </c>
      <c r="M24" s="620"/>
      <c r="N24" s="620"/>
      <c r="O24" s="619">
        <f>O20+O21+O22+O23</f>
        <v>0</v>
      </c>
      <c r="P24" s="619">
        <f>P20+P21+P22+P23</f>
        <v>0</v>
      </c>
      <c r="Q24" s="620"/>
      <c r="R24" s="620"/>
      <c r="S24" s="619">
        <f>S20+S21+S22+S23</f>
        <v>0</v>
      </c>
      <c r="T24" s="621">
        <f>T20+T21+T22+T23</f>
        <v>0</v>
      </c>
    </row>
    <row r="25" spans="2:20" ht="16.5" customHeight="1" x14ac:dyDescent="0.25"/>
    <row r="26" spans="2:20" ht="16.5" customHeight="1" x14ac:dyDescent="0.25">
      <c r="D26" s="1186">
        <f>D24+D12</f>
        <v>244800</v>
      </c>
    </row>
    <row r="27" spans="2:20" ht="16.5" customHeight="1" x14ac:dyDescent="0.25"/>
    <row r="28" spans="2:20" ht="16.5" customHeight="1" x14ac:dyDescent="0.25"/>
    <row r="29" spans="2:20" ht="16.5" customHeight="1" x14ac:dyDescent="0.25"/>
    <row r="30" spans="2:20" ht="16.5" customHeight="1" x14ac:dyDescent="0.25"/>
    <row r="31" spans="2:20" ht="16.5" customHeight="1" x14ac:dyDescent="0.25"/>
  </sheetData>
  <mergeCells count="53">
    <mergeCell ref="B3:B7"/>
    <mergeCell ref="C3:T3"/>
    <mergeCell ref="C4:D5"/>
    <mergeCell ref="E4:T4"/>
    <mergeCell ref="E5:H5"/>
    <mergeCell ref="I5:L5"/>
    <mergeCell ref="M5:P5"/>
    <mergeCell ref="Q5:T5"/>
    <mergeCell ref="C6:C7"/>
    <mergeCell ref="D6:D7"/>
    <mergeCell ref="P6:P7"/>
    <mergeCell ref="E6:E7"/>
    <mergeCell ref="F6:F7"/>
    <mergeCell ref="G6:G7"/>
    <mergeCell ref="H6:H7"/>
    <mergeCell ref="I6:I7"/>
    <mergeCell ref="J6:J7"/>
    <mergeCell ref="K6:K7"/>
    <mergeCell ref="L6:L7"/>
    <mergeCell ref="M6:M7"/>
    <mergeCell ref="N6:N7"/>
    <mergeCell ref="O6:O7"/>
    <mergeCell ref="B15:B19"/>
    <mergeCell ref="C15:T15"/>
    <mergeCell ref="C16:D17"/>
    <mergeCell ref="E16:T16"/>
    <mergeCell ref="E17:H17"/>
    <mergeCell ref="I17:L17"/>
    <mergeCell ref="P18:P19"/>
    <mergeCell ref="M17:P17"/>
    <mergeCell ref="Q17:T17"/>
    <mergeCell ref="C18:C19"/>
    <mergeCell ref="D18:D19"/>
    <mergeCell ref="E18:E19"/>
    <mergeCell ref="F18:F19"/>
    <mergeCell ref="G18:G19"/>
    <mergeCell ref="H18:H19"/>
    <mergeCell ref="I18:I19"/>
    <mergeCell ref="J18:J19"/>
    <mergeCell ref="K18:K19"/>
    <mergeCell ref="L18:L19"/>
    <mergeCell ref="M18:M19"/>
    <mergeCell ref="N18:N19"/>
    <mergeCell ref="O18:O19"/>
    <mergeCell ref="Q18:Q19"/>
    <mergeCell ref="R18:R19"/>
    <mergeCell ref="S18:S19"/>
    <mergeCell ref="T18:T19"/>
    <mergeCell ref="V4:V7"/>
    <mergeCell ref="Q6:Q7"/>
    <mergeCell ref="R6:R7"/>
    <mergeCell ref="S6:S7"/>
    <mergeCell ref="T6:T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E30"/>
  <sheetViews>
    <sheetView workbookViewId="0">
      <selection activeCell="L19" sqref="L19"/>
    </sheetView>
  </sheetViews>
  <sheetFormatPr defaultColWidth="9.109375" defaultRowHeight="15.6" x14ac:dyDescent="0.3"/>
  <cols>
    <col min="1" max="1" width="32.44140625" style="622" customWidth="1"/>
    <col min="2" max="2" width="15.5546875" style="641" customWidth="1"/>
    <col min="3" max="3" width="22.5546875" style="622" customWidth="1"/>
    <col min="4" max="4" width="11.33203125" style="622" bestFit="1" customWidth="1"/>
    <col min="5" max="5" width="15.44140625" style="622" bestFit="1" customWidth="1"/>
    <col min="6" max="16384" width="9.109375" style="622"/>
  </cols>
  <sheetData>
    <row r="2" spans="1:3" ht="33" customHeight="1" x14ac:dyDescent="0.3">
      <c r="A2" s="1245" t="s">
        <v>1329</v>
      </c>
      <c r="B2" s="1245"/>
      <c r="C2" s="1246"/>
    </row>
    <row r="3" spans="1:3" ht="39" customHeight="1" x14ac:dyDescent="0.3">
      <c r="A3" s="623" t="s">
        <v>1330</v>
      </c>
      <c r="B3" s="624" t="s">
        <v>1331</v>
      </c>
      <c r="C3" s="625" t="s">
        <v>1332</v>
      </c>
    </row>
    <row r="4" spans="1:3" x14ac:dyDescent="0.3">
      <c r="A4" s="626" t="s">
        <v>1162</v>
      </c>
      <c r="B4" s="627">
        <v>263</v>
      </c>
      <c r="C4" s="628">
        <v>90000000</v>
      </c>
    </row>
    <row r="5" spans="1:3" x14ac:dyDescent="0.3">
      <c r="A5" s="629" t="s">
        <v>1333</v>
      </c>
      <c r="B5" s="627">
        <v>134</v>
      </c>
      <c r="C5" s="628">
        <v>41000000</v>
      </c>
    </row>
    <row r="6" spans="1:3" x14ac:dyDescent="0.3">
      <c r="A6" s="630" t="s">
        <v>1334</v>
      </c>
      <c r="B6" s="627">
        <v>121</v>
      </c>
      <c r="C6" s="628">
        <v>42000000</v>
      </c>
    </row>
    <row r="7" spans="1:3" x14ac:dyDescent="0.3">
      <c r="A7" s="631" t="s">
        <v>1335</v>
      </c>
      <c r="B7" s="632">
        <f>SUM(B4:B6)</f>
        <v>518</v>
      </c>
      <c r="C7" s="633">
        <f>SUM(C4:C6)</f>
        <v>173000000</v>
      </c>
    </row>
    <row r="8" spans="1:3" x14ac:dyDescent="0.3">
      <c r="A8" s="634" t="s">
        <v>1170</v>
      </c>
      <c r="B8" s="635">
        <v>114</v>
      </c>
      <c r="C8" s="628">
        <v>70000000</v>
      </c>
    </row>
    <row r="9" spans="1:3" x14ac:dyDescent="0.3">
      <c r="A9" s="634" t="s">
        <v>1336</v>
      </c>
      <c r="B9" s="635">
        <v>165</v>
      </c>
      <c r="C9" s="628">
        <v>48000000</v>
      </c>
    </row>
    <row r="10" spans="1:3" x14ac:dyDescent="0.3">
      <c r="A10" s="634" t="s">
        <v>1337</v>
      </c>
      <c r="B10" s="635">
        <v>116</v>
      </c>
      <c r="C10" s="628">
        <v>46000000</v>
      </c>
    </row>
    <row r="11" spans="1:3" x14ac:dyDescent="0.3">
      <c r="A11" s="634" t="s">
        <v>1338</v>
      </c>
      <c r="B11" s="635">
        <v>23</v>
      </c>
      <c r="C11" s="628">
        <v>9000000</v>
      </c>
    </row>
    <row r="12" spans="1:3" x14ac:dyDescent="0.3">
      <c r="A12" s="636" t="s">
        <v>1339</v>
      </c>
      <c r="B12" s="632">
        <f>SUM(B8:B11)</f>
        <v>418</v>
      </c>
      <c r="C12" s="633">
        <f>SUM(C8:C11)</f>
        <v>173000000</v>
      </c>
    </row>
    <row r="13" spans="1:3" x14ac:dyDescent="0.3">
      <c r="A13" s="634" t="s">
        <v>1340</v>
      </c>
      <c r="B13" s="635">
        <v>75</v>
      </c>
      <c r="C13" s="628">
        <v>28000000</v>
      </c>
    </row>
    <row r="14" spans="1:3" x14ac:dyDescent="0.3">
      <c r="A14" s="634" t="s">
        <v>1341</v>
      </c>
      <c r="B14" s="635">
        <v>92</v>
      </c>
      <c r="C14" s="628">
        <v>46000000</v>
      </c>
    </row>
    <row r="15" spans="1:3" x14ac:dyDescent="0.3">
      <c r="A15" s="634" t="s">
        <v>1342</v>
      </c>
      <c r="B15" s="635">
        <v>123</v>
      </c>
      <c r="C15" s="628">
        <v>45000000</v>
      </c>
    </row>
    <row r="16" spans="1:3" x14ac:dyDescent="0.3">
      <c r="A16" s="636" t="s">
        <v>1343</v>
      </c>
      <c r="B16" s="632">
        <f>SUM(B13:B15)</f>
        <v>290</v>
      </c>
      <c r="C16" s="633">
        <f>SUM(C13:C15)</f>
        <v>119000000</v>
      </c>
    </row>
    <row r="17" spans="1:5" x14ac:dyDescent="0.3">
      <c r="A17" s="634" t="s">
        <v>1344</v>
      </c>
      <c r="B17" s="635">
        <v>100</v>
      </c>
      <c r="C17" s="637">
        <v>38000000</v>
      </c>
    </row>
    <row r="18" spans="1:5" x14ac:dyDescent="0.3">
      <c r="A18" s="634" t="s">
        <v>1345</v>
      </c>
      <c r="B18" s="635">
        <v>88</v>
      </c>
      <c r="C18" s="637">
        <v>29000000</v>
      </c>
    </row>
    <row r="19" spans="1:5" x14ac:dyDescent="0.3">
      <c r="A19" s="634" t="s">
        <v>1346</v>
      </c>
      <c r="B19" s="635">
        <v>113</v>
      </c>
      <c r="C19" s="637">
        <v>38000000</v>
      </c>
    </row>
    <row r="20" spans="1:5" x14ac:dyDescent="0.3">
      <c r="A20" s="634" t="s">
        <v>1347</v>
      </c>
      <c r="B20" s="635">
        <v>73</v>
      </c>
      <c r="C20" s="637">
        <v>28000000</v>
      </c>
    </row>
    <row r="21" spans="1:5" x14ac:dyDescent="0.3">
      <c r="A21" s="636" t="s">
        <v>1348</v>
      </c>
      <c r="B21" s="632">
        <f>SUM(B17:B20)</f>
        <v>374</v>
      </c>
      <c r="C21" s="633">
        <f>SUM(C17:C20)</f>
        <v>133000000</v>
      </c>
    </row>
    <row r="22" spans="1:5" x14ac:dyDescent="0.3">
      <c r="A22" s="634" t="s">
        <v>1349</v>
      </c>
      <c r="B22" s="635">
        <v>148</v>
      </c>
      <c r="C22" s="628">
        <v>60000000</v>
      </c>
    </row>
    <row r="23" spans="1:5" x14ac:dyDescent="0.3">
      <c r="A23" s="634" t="s">
        <v>1350</v>
      </c>
      <c r="B23" s="635">
        <v>142</v>
      </c>
      <c r="C23" s="628">
        <v>60000000</v>
      </c>
    </row>
    <row r="24" spans="1:5" x14ac:dyDescent="0.3">
      <c r="A24" s="636" t="s">
        <v>1351</v>
      </c>
      <c r="B24" s="632">
        <f>SUM(B22:B23)</f>
        <v>290</v>
      </c>
      <c r="C24" s="633">
        <f>SUM(C22:C23)</f>
        <v>120000000</v>
      </c>
    </row>
    <row r="25" spans="1:5" x14ac:dyDescent="0.3">
      <c r="A25" s="634" t="s">
        <v>1352</v>
      </c>
      <c r="B25" s="635">
        <v>78</v>
      </c>
      <c r="C25" s="638">
        <v>23600000</v>
      </c>
    </row>
    <row r="26" spans="1:5" x14ac:dyDescent="0.3">
      <c r="A26" s="634" t="s">
        <v>1174</v>
      </c>
      <c r="B26" s="635">
        <v>81</v>
      </c>
      <c r="C26" s="638">
        <v>33400000</v>
      </c>
    </row>
    <row r="27" spans="1:5" x14ac:dyDescent="0.3">
      <c r="A27" s="634" t="s">
        <v>1353</v>
      </c>
      <c r="B27" s="635">
        <v>103</v>
      </c>
      <c r="C27" s="638">
        <v>36000000</v>
      </c>
    </row>
    <row r="28" spans="1:5" x14ac:dyDescent="0.3">
      <c r="A28" s="634" t="s">
        <v>1354</v>
      </c>
      <c r="B28" s="635">
        <v>88</v>
      </c>
      <c r="C28" s="638">
        <v>29000000</v>
      </c>
    </row>
    <row r="29" spans="1:5" x14ac:dyDescent="0.3">
      <c r="A29" s="636" t="s">
        <v>1355</v>
      </c>
      <c r="B29" s="632">
        <f>SUM(B25:B28)</f>
        <v>350</v>
      </c>
      <c r="C29" s="633">
        <f>SUM(C25:C28)</f>
        <v>122000000</v>
      </c>
    </row>
    <row r="30" spans="1:5" x14ac:dyDescent="0.3">
      <c r="A30" s="639" t="s">
        <v>1356</v>
      </c>
      <c r="B30" s="632">
        <f>B7+B12+B16+B21+B24+B29</f>
        <v>2240</v>
      </c>
      <c r="C30" s="633">
        <f>C7+C12+C16+C21+C24+C29</f>
        <v>840000000</v>
      </c>
      <c r="E30" s="640"/>
    </row>
  </sheetData>
  <mergeCells count="1">
    <mergeCell ref="A2:C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1:K2245"/>
  <sheetViews>
    <sheetView topLeftCell="A4" zoomScale="85" zoomScaleNormal="85" workbookViewId="0">
      <pane ySplit="1" topLeftCell="A5" activePane="bottomLeft" state="frozen"/>
      <selection activeCell="A4" sqref="A4"/>
      <selection pane="bottomLeft" activeCell="J46" sqref="J46"/>
    </sheetView>
  </sheetViews>
  <sheetFormatPr defaultColWidth="9.109375" defaultRowHeight="13.8" x14ac:dyDescent="0.25"/>
  <cols>
    <col min="1" max="1" width="9.109375" style="642"/>
    <col min="2" max="2" width="22.33203125" style="645" customWidth="1"/>
    <col min="3" max="3" width="31" style="644" customWidth="1"/>
    <col min="4" max="4" width="13.6640625" style="645" customWidth="1"/>
    <col min="5" max="5" width="18.44140625" style="645" customWidth="1"/>
    <col min="6" max="6" width="25.109375" style="645" customWidth="1"/>
    <col min="7" max="7" width="25.109375" style="646" customWidth="1"/>
    <col min="8" max="8" width="29" style="645" customWidth="1"/>
    <col min="9" max="9" width="18.6640625" style="646" customWidth="1"/>
    <col min="10" max="10" width="23.109375" style="645" bestFit="1" customWidth="1"/>
    <col min="11" max="11" width="26.88671875" style="645" bestFit="1" customWidth="1"/>
    <col min="12" max="12" width="12.6640625" style="647" customWidth="1"/>
    <col min="13" max="16384" width="9.109375" style="647"/>
  </cols>
  <sheetData>
    <row r="1" spans="1:11" ht="20.25" customHeight="1" x14ac:dyDescent="0.25">
      <c r="B1" s="643"/>
    </row>
    <row r="2" spans="1:11" x14ac:dyDescent="0.25">
      <c r="B2" s="1247" t="s">
        <v>1357</v>
      </c>
      <c r="C2" s="1247"/>
      <c r="D2" s="1247"/>
      <c r="E2" s="1247"/>
      <c r="F2" s="1247"/>
      <c r="G2" s="1248"/>
      <c r="H2" s="1247"/>
    </row>
    <row r="3" spans="1:11" x14ac:dyDescent="0.25">
      <c r="B3" s="648"/>
      <c r="C3" s="649"/>
      <c r="D3" s="648"/>
      <c r="E3" s="648"/>
      <c r="F3" s="648"/>
      <c r="G3" s="650"/>
      <c r="H3" s="648"/>
    </row>
    <row r="4" spans="1:11" ht="41.4" x14ac:dyDescent="0.25">
      <c r="A4" s="651" t="s">
        <v>1358</v>
      </c>
      <c r="B4" s="652" t="s">
        <v>1359</v>
      </c>
      <c r="C4" s="652" t="s">
        <v>1360</v>
      </c>
      <c r="D4" s="652" t="s">
        <v>1361</v>
      </c>
      <c r="E4" s="653" t="s">
        <v>1362</v>
      </c>
      <c r="F4" s="654" t="s">
        <v>1363</v>
      </c>
      <c r="G4" s="655" t="s">
        <v>1364</v>
      </c>
      <c r="H4" s="656" t="s">
        <v>1365</v>
      </c>
      <c r="I4" s="657" t="s">
        <v>1366</v>
      </c>
      <c r="J4" s="658" t="s">
        <v>1367</v>
      </c>
      <c r="K4" s="658" t="s">
        <v>1368</v>
      </c>
    </row>
    <row r="5" spans="1:11" x14ac:dyDescent="0.25">
      <c r="A5" s="659">
        <v>1</v>
      </c>
      <c r="B5" s="660" t="s">
        <v>1369</v>
      </c>
      <c r="C5" s="661" t="s">
        <v>1370</v>
      </c>
      <c r="D5" s="662" t="s">
        <v>1371</v>
      </c>
      <c r="E5" s="660" t="s">
        <v>1372</v>
      </c>
      <c r="F5" s="662">
        <v>2023</v>
      </c>
      <c r="G5" s="663">
        <v>4920979.13</v>
      </c>
      <c r="H5" s="660" t="s">
        <v>1373</v>
      </c>
      <c r="I5" s="663">
        <v>500000</v>
      </c>
      <c r="J5" s="664" t="s">
        <v>1374</v>
      </c>
      <c r="K5" s="660" t="s">
        <v>1170</v>
      </c>
    </row>
    <row r="6" spans="1:11" x14ac:dyDescent="0.25">
      <c r="A6" s="659">
        <v>2</v>
      </c>
      <c r="B6" s="660" t="s">
        <v>1369</v>
      </c>
      <c r="C6" s="661" t="s">
        <v>1370</v>
      </c>
      <c r="D6" s="662" t="s">
        <v>1375</v>
      </c>
      <c r="E6" s="660" t="s">
        <v>1372</v>
      </c>
      <c r="F6" s="662">
        <v>2023</v>
      </c>
      <c r="G6" s="663">
        <v>4920979.13</v>
      </c>
      <c r="H6" s="660" t="s">
        <v>1373</v>
      </c>
      <c r="I6" s="663">
        <v>500000</v>
      </c>
      <c r="J6" s="664" t="s">
        <v>1374</v>
      </c>
      <c r="K6" s="660" t="s">
        <v>1170</v>
      </c>
    </row>
    <row r="7" spans="1:11" x14ac:dyDescent="0.25">
      <c r="A7" s="659">
        <v>3</v>
      </c>
      <c r="B7" s="660" t="s">
        <v>1369</v>
      </c>
      <c r="C7" s="661" t="s">
        <v>1370</v>
      </c>
      <c r="D7" s="662" t="s">
        <v>1376</v>
      </c>
      <c r="E7" s="660" t="s">
        <v>1377</v>
      </c>
      <c r="F7" s="662">
        <v>2023</v>
      </c>
      <c r="G7" s="663">
        <v>4920979.13</v>
      </c>
      <c r="H7" s="660" t="s">
        <v>1373</v>
      </c>
      <c r="I7" s="663">
        <v>500000</v>
      </c>
      <c r="J7" s="664" t="s">
        <v>1374</v>
      </c>
      <c r="K7" s="660" t="s">
        <v>1170</v>
      </c>
    </row>
    <row r="8" spans="1:11" x14ac:dyDescent="0.25">
      <c r="A8" s="659">
        <v>4</v>
      </c>
      <c r="B8" s="660" t="s">
        <v>1369</v>
      </c>
      <c r="C8" s="661" t="s">
        <v>1370</v>
      </c>
      <c r="D8" s="662" t="s">
        <v>1378</v>
      </c>
      <c r="E8" s="660" t="s">
        <v>1377</v>
      </c>
      <c r="F8" s="662">
        <v>2023</v>
      </c>
      <c r="G8" s="663">
        <v>4920979.13</v>
      </c>
      <c r="H8" s="660" t="s">
        <v>1373</v>
      </c>
      <c r="I8" s="663">
        <v>500000</v>
      </c>
      <c r="J8" s="664" t="s">
        <v>1374</v>
      </c>
      <c r="K8" s="660" t="s">
        <v>1170</v>
      </c>
    </row>
    <row r="9" spans="1:11" x14ac:dyDescent="0.25">
      <c r="A9" s="659">
        <v>5</v>
      </c>
      <c r="B9" s="660" t="s">
        <v>1369</v>
      </c>
      <c r="C9" s="661" t="s">
        <v>1370</v>
      </c>
      <c r="D9" s="662" t="s">
        <v>1379</v>
      </c>
      <c r="E9" s="660" t="s">
        <v>1372</v>
      </c>
      <c r="F9" s="662">
        <v>2023</v>
      </c>
      <c r="G9" s="663">
        <v>4920979.13</v>
      </c>
      <c r="H9" s="660" t="s">
        <v>1373</v>
      </c>
      <c r="I9" s="663">
        <v>500000</v>
      </c>
      <c r="J9" s="664" t="s">
        <v>1374</v>
      </c>
      <c r="K9" s="660" t="s">
        <v>1170</v>
      </c>
    </row>
    <row r="10" spans="1:11" x14ac:dyDescent="0.25">
      <c r="A10" s="659">
        <v>6</v>
      </c>
      <c r="B10" s="660" t="s">
        <v>1369</v>
      </c>
      <c r="C10" s="661" t="s">
        <v>1370</v>
      </c>
      <c r="D10" s="662" t="s">
        <v>1380</v>
      </c>
      <c r="E10" s="660" t="s">
        <v>1372</v>
      </c>
      <c r="F10" s="662">
        <v>2023</v>
      </c>
      <c r="G10" s="663">
        <v>4920979.13</v>
      </c>
      <c r="H10" s="660" t="s">
        <v>1373</v>
      </c>
      <c r="I10" s="663">
        <v>500000</v>
      </c>
      <c r="J10" s="664" t="s">
        <v>1374</v>
      </c>
      <c r="K10" s="660" t="s">
        <v>1170</v>
      </c>
    </row>
    <row r="11" spans="1:11" x14ac:dyDescent="0.25">
      <c r="A11" s="659">
        <v>7</v>
      </c>
      <c r="B11" s="660" t="s">
        <v>1369</v>
      </c>
      <c r="C11" s="661" t="s">
        <v>1370</v>
      </c>
      <c r="D11" s="662" t="s">
        <v>1381</v>
      </c>
      <c r="E11" s="660" t="s">
        <v>1372</v>
      </c>
      <c r="F11" s="662">
        <v>2023</v>
      </c>
      <c r="G11" s="663">
        <v>4920979.13</v>
      </c>
      <c r="H11" s="660" t="s">
        <v>1373</v>
      </c>
      <c r="I11" s="663">
        <v>500000</v>
      </c>
      <c r="J11" s="664" t="s">
        <v>1374</v>
      </c>
      <c r="K11" s="660" t="s">
        <v>1170</v>
      </c>
    </row>
    <row r="12" spans="1:11" x14ac:dyDescent="0.25">
      <c r="A12" s="659">
        <v>8</v>
      </c>
      <c r="B12" s="660" t="s">
        <v>1369</v>
      </c>
      <c r="C12" s="661" t="s">
        <v>1370</v>
      </c>
      <c r="D12" s="662" t="s">
        <v>1382</v>
      </c>
      <c r="E12" s="660" t="s">
        <v>1372</v>
      </c>
      <c r="F12" s="662">
        <v>2023</v>
      </c>
      <c r="G12" s="663">
        <v>4920979.13</v>
      </c>
      <c r="H12" s="660" t="s">
        <v>1373</v>
      </c>
      <c r="I12" s="663">
        <v>500000</v>
      </c>
      <c r="J12" s="664" t="s">
        <v>1374</v>
      </c>
      <c r="K12" s="660" t="s">
        <v>1170</v>
      </c>
    </row>
    <row r="13" spans="1:11" x14ac:dyDescent="0.25">
      <c r="A13" s="659">
        <v>9</v>
      </c>
      <c r="B13" s="660" t="s">
        <v>1369</v>
      </c>
      <c r="C13" s="661" t="s">
        <v>1370</v>
      </c>
      <c r="D13" s="662" t="s">
        <v>1383</v>
      </c>
      <c r="E13" s="660" t="s">
        <v>1372</v>
      </c>
      <c r="F13" s="662">
        <v>2023</v>
      </c>
      <c r="G13" s="663">
        <v>4920979.13</v>
      </c>
      <c r="H13" s="660" t="s">
        <v>1373</v>
      </c>
      <c r="I13" s="663">
        <v>500000</v>
      </c>
      <c r="J13" s="664" t="s">
        <v>1374</v>
      </c>
      <c r="K13" s="660" t="s">
        <v>1170</v>
      </c>
    </row>
    <row r="14" spans="1:11" x14ac:dyDescent="0.25">
      <c r="A14" s="659">
        <v>10</v>
      </c>
      <c r="B14" s="660" t="s">
        <v>1369</v>
      </c>
      <c r="C14" s="661" t="s">
        <v>1370</v>
      </c>
      <c r="D14" s="662" t="s">
        <v>1384</v>
      </c>
      <c r="E14" s="660" t="s">
        <v>1385</v>
      </c>
      <c r="F14" s="662">
        <v>2023</v>
      </c>
      <c r="G14" s="663">
        <v>5020356.1399999997</v>
      </c>
      <c r="H14" s="660" t="s">
        <v>1373</v>
      </c>
      <c r="I14" s="663">
        <v>500000</v>
      </c>
      <c r="J14" s="664" t="s">
        <v>1374</v>
      </c>
      <c r="K14" s="660" t="s">
        <v>1170</v>
      </c>
    </row>
    <row r="15" spans="1:11" x14ac:dyDescent="0.25">
      <c r="A15" s="659">
        <v>11</v>
      </c>
      <c r="B15" s="660" t="s">
        <v>1369</v>
      </c>
      <c r="C15" s="661" t="s">
        <v>1370</v>
      </c>
      <c r="D15" s="662" t="s">
        <v>1386</v>
      </c>
      <c r="E15" s="660" t="s">
        <v>1387</v>
      </c>
      <c r="F15" s="662">
        <v>2024</v>
      </c>
      <c r="G15" s="663">
        <v>6881737.54</v>
      </c>
      <c r="H15" s="660" t="s">
        <v>1373</v>
      </c>
      <c r="I15" s="663">
        <v>500000</v>
      </c>
      <c r="J15" s="664" t="s">
        <v>1374</v>
      </c>
      <c r="K15" s="660" t="s">
        <v>1170</v>
      </c>
    </row>
    <row r="16" spans="1:11" x14ac:dyDescent="0.25">
      <c r="A16" s="659">
        <v>12</v>
      </c>
      <c r="B16" s="660" t="s">
        <v>1369</v>
      </c>
      <c r="C16" s="661" t="s">
        <v>1370</v>
      </c>
      <c r="D16" s="662" t="s">
        <v>1388</v>
      </c>
      <c r="E16" s="660" t="s">
        <v>1377</v>
      </c>
      <c r="F16" s="662">
        <v>2024</v>
      </c>
      <c r="G16" s="663">
        <v>6881737.54</v>
      </c>
      <c r="H16" s="660" t="s">
        <v>1373</v>
      </c>
      <c r="I16" s="663">
        <v>500000</v>
      </c>
      <c r="J16" s="664" t="s">
        <v>1374</v>
      </c>
      <c r="K16" s="660" t="s">
        <v>1170</v>
      </c>
    </row>
    <row r="17" spans="1:11" x14ac:dyDescent="0.25">
      <c r="A17" s="659">
        <v>13</v>
      </c>
      <c r="B17" s="660" t="s">
        <v>1369</v>
      </c>
      <c r="C17" s="661" t="s">
        <v>1370</v>
      </c>
      <c r="D17" s="662" t="s">
        <v>1389</v>
      </c>
      <c r="E17" s="660" t="s">
        <v>1372</v>
      </c>
      <c r="F17" s="662">
        <v>2024</v>
      </c>
      <c r="G17" s="663">
        <v>6881737.54</v>
      </c>
      <c r="H17" s="660" t="s">
        <v>1373</v>
      </c>
      <c r="I17" s="663">
        <v>500000</v>
      </c>
      <c r="J17" s="664" t="s">
        <v>1374</v>
      </c>
      <c r="K17" s="660" t="s">
        <v>1170</v>
      </c>
    </row>
    <row r="18" spans="1:11" x14ac:dyDescent="0.25">
      <c r="A18" s="659">
        <v>14</v>
      </c>
      <c r="B18" s="660" t="s">
        <v>1369</v>
      </c>
      <c r="C18" s="661" t="s">
        <v>1370</v>
      </c>
      <c r="D18" s="662" t="s">
        <v>1390</v>
      </c>
      <c r="E18" s="660" t="s">
        <v>1387</v>
      </c>
      <c r="F18" s="662">
        <v>2024</v>
      </c>
      <c r="G18" s="663">
        <v>6881737.54</v>
      </c>
      <c r="H18" s="660" t="s">
        <v>1373</v>
      </c>
      <c r="I18" s="663">
        <v>500000</v>
      </c>
      <c r="J18" s="664" t="s">
        <v>1374</v>
      </c>
      <c r="K18" s="660" t="s">
        <v>1170</v>
      </c>
    </row>
    <row r="19" spans="1:11" x14ac:dyDescent="0.25">
      <c r="A19" s="659">
        <v>15</v>
      </c>
      <c r="B19" s="660" t="s">
        <v>1369</v>
      </c>
      <c r="C19" s="661" t="s">
        <v>1370</v>
      </c>
      <c r="D19" s="662" t="s">
        <v>1391</v>
      </c>
      <c r="E19" s="660" t="s">
        <v>1387</v>
      </c>
      <c r="F19" s="662">
        <v>2024</v>
      </c>
      <c r="G19" s="663">
        <v>6881737.54</v>
      </c>
      <c r="H19" s="660" t="s">
        <v>1373</v>
      </c>
      <c r="I19" s="663">
        <v>500000</v>
      </c>
      <c r="J19" s="664" t="s">
        <v>1374</v>
      </c>
      <c r="K19" s="660" t="s">
        <v>1170</v>
      </c>
    </row>
    <row r="20" spans="1:11" x14ac:dyDescent="0.25">
      <c r="A20" s="659">
        <v>16</v>
      </c>
      <c r="B20" s="660" t="s">
        <v>1369</v>
      </c>
      <c r="C20" s="661" t="s">
        <v>1370</v>
      </c>
      <c r="D20" s="662" t="s">
        <v>1392</v>
      </c>
      <c r="E20" s="660" t="s">
        <v>1372</v>
      </c>
      <c r="F20" s="662">
        <v>2024</v>
      </c>
      <c r="G20" s="663">
        <v>6881737.54</v>
      </c>
      <c r="H20" s="660" t="s">
        <v>1373</v>
      </c>
      <c r="I20" s="663">
        <v>500000</v>
      </c>
      <c r="J20" s="664" t="s">
        <v>1374</v>
      </c>
      <c r="K20" s="660" t="s">
        <v>1170</v>
      </c>
    </row>
    <row r="21" spans="1:11" x14ac:dyDescent="0.25">
      <c r="A21" s="659">
        <v>17</v>
      </c>
      <c r="B21" s="660" t="s">
        <v>1369</v>
      </c>
      <c r="C21" s="661" t="s">
        <v>1370</v>
      </c>
      <c r="D21" s="662" t="s">
        <v>1393</v>
      </c>
      <c r="E21" s="660" t="s">
        <v>1372</v>
      </c>
      <c r="F21" s="662">
        <v>2024</v>
      </c>
      <c r="G21" s="663">
        <v>6881737.54</v>
      </c>
      <c r="H21" s="660" t="s">
        <v>1373</v>
      </c>
      <c r="I21" s="663">
        <v>500000</v>
      </c>
      <c r="J21" s="664" t="s">
        <v>1374</v>
      </c>
      <c r="K21" s="660" t="s">
        <v>1170</v>
      </c>
    </row>
    <row r="22" spans="1:11" x14ac:dyDescent="0.25">
      <c r="A22" s="659">
        <v>18</v>
      </c>
      <c r="B22" s="660" t="s">
        <v>1369</v>
      </c>
      <c r="C22" s="661" t="s">
        <v>1370</v>
      </c>
      <c r="D22" s="662" t="s">
        <v>1394</v>
      </c>
      <c r="E22" s="660" t="s">
        <v>1387</v>
      </c>
      <c r="F22" s="662">
        <v>2024</v>
      </c>
      <c r="G22" s="663">
        <v>6881737.54</v>
      </c>
      <c r="H22" s="660" t="s">
        <v>1373</v>
      </c>
      <c r="I22" s="663">
        <v>500000</v>
      </c>
      <c r="J22" s="664" t="s">
        <v>1374</v>
      </c>
      <c r="K22" s="660" t="s">
        <v>1170</v>
      </c>
    </row>
    <row r="23" spans="1:11" x14ac:dyDescent="0.25">
      <c r="A23" s="659">
        <v>19</v>
      </c>
      <c r="B23" s="660" t="s">
        <v>1369</v>
      </c>
      <c r="C23" s="661" t="s">
        <v>1370</v>
      </c>
      <c r="D23" s="662" t="s">
        <v>1395</v>
      </c>
      <c r="E23" s="660" t="s">
        <v>1387</v>
      </c>
      <c r="F23" s="662">
        <v>2024</v>
      </c>
      <c r="G23" s="663">
        <v>6881737.54</v>
      </c>
      <c r="H23" s="660" t="s">
        <v>1373</v>
      </c>
      <c r="I23" s="663">
        <v>500000</v>
      </c>
      <c r="J23" s="664" t="s">
        <v>1374</v>
      </c>
      <c r="K23" s="660" t="s">
        <v>1170</v>
      </c>
    </row>
    <row r="24" spans="1:11" s="670" customFormat="1" x14ac:dyDescent="0.25">
      <c r="A24" s="659">
        <v>20</v>
      </c>
      <c r="B24" s="665" t="s">
        <v>1396</v>
      </c>
      <c r="C24" s="666" t="s">
        <v>1397</v>
      </c>
      <c r="D24" s="662" t="s">
        <v>1398</v>
      </c>
      <c r="E24" s="667" t="s">
        <v>1387</v>
      </c>
      <c r="F24" s="662">
        <v>2023</v>
      </c>
      <c r="G24" s="668">
        <v>20780249.280000001</v>
      </c>
      <c r="H24" s="667" t="s">
        <v>1373</v>
      </c>
      <c r="I24" s="668">
        <v>800000</v>
      </c>
      <c r="J24" s="669" t="s">
        <v>1374</v>
      </c>
      <c r="K24" s="660" t="s">
        <v>1170</v>
      </c>
    </row>
    <row r="25" spans="1:11" s="670" customFormat="1" x14ac:dyDescent="0.25">
      <c r="A25" s="659">
        <v>21</v>
      </c>
      <c r="B25" s="665" t="s">
        <v>1396</v>
      </c>
      <c r="C25" s="666" t="s">
        <v>1399</v>
      </c>
      <c r="D25" s="662" t="s">
        <v>1400</v>
      </c>
      <c r="E25" s="667" t="s">
        <v>1387</v>
      </c>
      <c r="F25" s="662">
        <v>2022</v>
      </c>
      <c r="G25" s="668">
        <v>30262437.5</v>
      </c>
      <c r="H25" s="667" t="s">
        <v>1373</v>
      </c>
      <c r="I25" s="668">
        <v>800000</v>
      </c>
      <c r="J25" s="669" t="s">
        <v>1374</v>
      </c>
      <c r="K25" s="660" t="s">
        <v>1170</v>
      </c>
    </row>
    <row r="26" spans="1:11" s="670" customFormat="1" x14ac:dyDescent="0.25">
      <c r="A26" s="659">
        <v>22</v>
      </c>
      <c r="B26" s="665" t="s">
        <v>1396</v>
      </c>
      <c r="C26" s="666" t="s">
        <v>1401</v>
      </c>
      <c r="D26" s="662" t="s">
        <v>1402</v>
      </c>
      <c r="E26" s="667" t="s">
        <v>1387</v>
      </c>
      <c r="F26" s="662">
        <v>2022</v>
      </c>
      <c r="G26" s="668">
        <v>28076437.5</v>
      </c>
      <c r="H26" s="667" t="s">
        <v>1373</v>
      </c>
      <c r="I26" s="668">
        <v>800000</v>
      </c>
      <c r="J26" s="669" t="s">
        <v>1374</v>
      </c>
      <c r="K26" s="660" t="s">
        <v>1170</v>
      </c>
    </row>
    <row r="27" spans="1:11" x14ac:dyDescent="0.25">
      <c r="A27" s="659">
        <v>23</v>
      </c>
      <c r="B27" s="660" t="s">
        <v>1369</v>
      </c>
      <c r="C27" s="671" t="s">
        <v>1403</v>
      </c>
      <c r="D27" s="662" t="s">
        <v>1404</v>
      </c>
      <c r="E27" s="660" t="s">
        <v>1387</v>
      </c>
      <c r="F27" s="662">
        <v>2022</v>
      </c>
      <c r="G27" s="663">
        <v>11203250</v>
      </c>
      <c r="H27" s="660" t="s">
        <v>1373</v>
      </c>
      <c r="I27" s="663">
        <v>550000</v>
      </c>
      <c r="J27" s="664" t="s">
        <v>1374</v>
      </c>
      <c r="K27" s="660" t="s">
        <v>1170</v>
      </c>
    </row>
    <row r="28" spans="1:11" x14ac:dyDescent="0.25">
      <c r="A28" s="659">
        <v>24</v>
      </c>
      <c r="B28" s="660" t="s">
        <v>1369</v>
      </c>
      <c r="C28" s="671" t="s">
        <v>1405</v>
      </c>
      <c r="D28" s="662" t="s">
        <v>1406</v>
      </c>
      <c r="E28" s="660" t="s">
        <v>1387</v>
      </c>
      <c r="F28" s="662">
        <v>2022</v>
      </c>
      <c r="G28" s="663">
        <v>11886375</v>
      </c>
      <c r="H28" s="660" t="s">
        <v>1373</v>
      </c>
      <c r="I28" s="663">
        <v>550000</v>
      </c>
      <c r="J28" s="664" t="s">
        <v>1374</v>
      </c>
      <c r="K28" s="660" t="s">
        <v>1170</v>
      </c>
    </row>
    <row r="29" spans="1:11" x14ac:dyDescent="0.25">
      <c r="A29" s="659">
        <v>25</v>
      </c>
      <c r="B29" s="660" t="s">
        <v>1369</v>
      </c>
      <c r="C29" s="672" t="s">
        <v>1407</v>
      </c>
      <c r="D29" s="662" t="s">
        <v>1408</v>
      </c>
      <c r="E29" s="660" t="s">
        <v>1387</v>
      </c>
      <c r="F29" s="662">
        <v>2022</v>
      </c>
      <c r="G29" s="663">
        <v>9624100</v>
      </c>
      <c r="H29" s="660" t="s">
        <v>1373</v>
      </c>
      <c r="I29" s="663">
        <v>550000</v>
      </c>
      <c r="J29" s="664" t="s">
        <v>1374</v>
      </c>
      <c r="K29" s="660" t="s">
        <v>1170</v>
      </c>
    </row>
    <row r="30" spans="1:11" x14ac:dyDescent="0.25">
      <c r="A30" s="659">
        <v>26</v>
      </c>
      <c r="B30" s="660" t="s">
        <v>1369</v>
      </c>
      <c r="C30" s="672" t="s">
        <v>1407</v>
      </c>
      <c r="D30" s="662" t="s">
        <v>1409</v>
      </c>
      <c r="E30" s="660" t="s">
        <v>1387</v>
      </c>
      <c r="F30" s="662">
        <v>2022</v>
      </c>
      <c r="G30" s="663">
        <v>9624100</v>
      </c>
      <c r="H30" s="660" t="s">
        <v>1373</v>
      </c>
      <c r="I30" s="663">
        <v>550000</v>
      </c>
      <c r="J30" s="664" t="s">
        <v>1374</v>
      </c>
      <c r="K30" s="660" t="s">
        <v>1170</v>
      </c>
    </row>
    <row r="31" spans="1:11" x14ac:dyDescent="0.25">
      <c r="A31" s="659">
        <v>27</v>
      </c>
      <c r="B31" s="660" t="s">
        <v>1369</v>
      </c>
      <c r="C31" s="672" t="s">
        <v>1407</v>
      </c>
      <c r="D31" s="662" t="s">
        <v>1410</v>
      </c>
      <c r="E31" s="660" t="s">
        <v>1387</v>
      </c>
      <c r="F31" s="662">
        <v>2022</v>
      </c>
      <c r="G31" s="663">
        <v>9624100</v>
      </c>
      <c r="H31" s="660" t="s">
        <v>1373</v>
      </c>
      <c r="I31" s="663">
        <v>550000</v>
      </c>
      <c r="J31" s="664" t="s">
        <v>1374</v>
      </c>
      <c r="K31" s="660" t="s">
        <v>1170</v>
      </c>
    </row>
    <row r="32" spans="1:11" x14ac:dyDescent="0.25">
      <c r="A32" s="659">
        <v>28</v>
      </c>
      <c r="B32" s="660" t="s">
        <v>1369</v>
      </c>
      <c r="C32" s="672" t="s">
        <v>1407</v>
      </c>
      <c r="D32" s="662" t="s">
        <v>1411</v>
      </c>
      <c r="E32" s="660" t="s">
        <v>1387</v>
      </c>
      <c r="F32" s="662">
        <v>2022</v>
      </c>
      <c r="G32" s="663">
        <v>9624100</v>
      </c>
      <c r="H32" s="660" t="s">
        <v>1373</v>
      </c>
      <c r="I32" s="663">
        <v>550000</v>
      </c>
      <c r="J32" s="664" t="s">
        <v>1374</v>
      </c>
      <c r="K32" s="660" t="s">
        <v>1170</v>
      </c>
    </row>
    <row r="33" spans="1:11" x14ac:dyDescent="0.25">
      <c r="A33" s="659">
        <v>29</v>
      </c>
      <c r="B33" s="660" t="s">
        <v>1369</v>
      </c>
      <c r="C33" s="672" t="s">
        <v>1407</v>
      </c>
      <c r="D33" s="662" t="s">
        <v>1412</v>
      </c>
      <c r="E33" s="660" t="s">
        <v>1377</v>
      </c>
      <c r="F33" s="662">
        <v>2022</v>
      </c>
      <c r="G33" s="663">
        <v>9624100</v>
      </c>
      <c r="H33" s="660" t="s">
        <v>1373</v>
      </c>
      <c r="I33" s="663">
        <v>550000</v>
      </c>
      <c r="J33" s="664" t="s">
        <v>1374</v>
      </c>
      <c r="K33" s="660" t="s">
        <v>1170</v>
      </c>
    </row>
    <row r="34" spans="1:11" x14ac:dyDescent="0.25">
      <c r="A34" s="659">
        <v>30</v>
      </c>
      <c r="B34" s="660" t="s">
        <v>1369</v>
      </c>
      <c r="C34" s="672" t="s">
        <v>1407</v>
      </c>
      <c r="D34" s="662" t="s">
        <v>1413</v>
      </c>
      <c r="E34" s="660" t="s">
        <v>1372</v>
      </c>
      <c r="F34" s="662">
        <v>2022</v>
      </c>
      <c r="G34" s="663">
        <v>9624100</v>
      </c>
      <c r="H34" s="660" t="s">
        <v>1373</v>
      </c>
      <c r="I34" s="663">
        <v>550000</v>
      </c>
      <c r="J34" s="664" t="s">
        <v>1374</v>
      </c>
      <c r="K34" s="660" t="s">
        <v>1170</v>
      </c>
    </row>
    <row r="35" spans="1:11" x14ac:dyDescent="0.25">
      <c r="A35" s="659">
        <v>31</v>
      </c>
      <c r="B35" s="660" t="s">
        <v>1369</v>
      </c>
      <c r="C35" s="672" t="s">
        <v>1407</v>
      </c>
      <c r="D35" s="662" t="s">
        <v>1414</v>
      </c>
      <c r="E35" s="660" t="s">
        <v>1372</v>
      </c>
      <c r="F35" s="662">
        <v>2022</v>
      </c>
      <c r="G35" s="663">
        <v>9624100</v>
      </c>
      <c r="H35" s="660" t="s">
        <v>1373</v>
      </c>
      <c r="I35" s="663">
        <v>550000</v>
      </c>
      <c r="J35" s="664" t="s">
        <v>1374</v>
      </c>
      <c r="K35" s="660" t="s">
        <v>1170</v>
      </c>
    </row>
    <row r="36" spans="1:11" x14ac:dyDescent="0.25">
      <c r="A36" s="659">
        <v>32</v>
      </c>
      <c r="B36" s="660" t="s">
        <v>1369</v>
      </c>
      <c r="C36" s="672" t="s">
        <v>1407</v>
      </c>
      <c r="D36" s="662" t="s">
        <v>1415</v>
      </c>
      <c r="E36" s="660" t="s">
        <v>1387</v>
      </c>
      <c r="F36" s="662">
        <v>2023</v>
      </c>
      <c r="G36" s="663">
        <v>10885160.640000001</v>
      </c>
      <c r="H36" s="660" t="s">
        <v>1373</v>
      </c>
      <c r="I36" s="663">
        <v>550000</v>
      </c>
      <c r="J36" s="664" t="s">
        <v>1374</v>
      </c>
      <c r="K36" s="660" t="s">
        <v>1170</v>
      </c>
    </row>
    <row r="37" spans="1:11" x14ac:dyDescent="0.25">
      <c r="A37" s="659">
        <v>33</v>
      </c>
      <c r="B37" s="660" t="s">
        <v>1369</v>
      </c>
      <c r="C37" s="672" t="s">
        <v>1407</v>
      </c>
      <c r="D37" s="662" t="s">
        <v>1416</v>
      </c>
      <c r="E37" s="660" t="s">
        <v>1387</v>
      </c>
      <c r="F37" s="662">
        <v>2023</v>
      </c>
      <c r="G37" s="663">
        <v>10885160.640000001</v>
      </c>
      <c r="H37" s="660" t="s">
        <v>1373</v>
      </c>
      <c r="I37" s="663">
        <v>550000</v>
      </c>
      <c r="J37" s="664" t="s">
        <v>1374</v>
      </c>
      <c r="K37" s="660" t="s">
        <v>1170</v>
      </c>
    </row>
    <row r="38" spans="1:11" x14ac:dyDescent="0.25">
      <c r="A38" s="659">
        <v>34</v>
      </c>
      <c r="B38" s="660" t="s">
        <v>1369</v>
      </c>
      <c r="C38" s="672" t="s">
        <v>1407</v>
      </c>
      <c r="D38" s="662" t="s">
        <v>1417</v>
      </c>
      <c r="E38" s="660" t="s">
        <v>1387</v>
      </c>
      <c r="F38" s="662">
        <v>2023</v>
      </c>
      <c r="G38" s="663">
        <v>11988339.359999999</v>
      </c>
      <c r="H38" s="660" t="s">
        <v>1373</v>
      </c>
      <c r="I38" s="663">
        <v>550000</v>
      </c>
      <c r="J38" s="664" t="s">
        <v>1374</v>
      </c>
      <c r="K38" s="660" t="s">
        <v>1170</v>
      </c>
    </row>
    <row r="39" spans="1:11" x14ac:dyDescent="0.25">
      <c r="A39" s="659">
        <v>35</v>
      </c>
      <c r="B39" s="660" t="s">
        <v>1369</v>
      </c>
      <c r="C39" s="672" t="s">
        <v>1407</v>
      </c>
      <c r="D39" s="662" t="s">
        <v>1418</v>
      </c>
      <c r="E39" s="660" t="s">
        <v>1387</v>
      </c>
      <c r="F39" s="662">
        <v>2023</v>
      </c>
      <c r="G39" s="663">
        <v>10671006.26</v>
      </c>
      <c r="H39" s="660" t="s">
        <v>1373</v>
      </c>
      <c r="I39" s="663">
        <v>550000</v>
      </c>
      <c r="J39" s="664" t="s">
        <v>1374</v>
      </c>
      <c r="K39" s="660" t="s">
        <v>1170</v>
      </c>
    </row>
    <row r="40" spans="1:11" x14ac:dyDescent="0.25">
      <c r="A40" s="659">
        <v>36</v>
      </c>
      <c r="B40" s="660" t="s">
        <v>1369</v>
      </c>
      <c r="C40" s="672" t="s">
        <v>1407</v>
      </c>
      <c r="D40" s="662" t="s">
        <v>1419</v>
      </c>
      <c r="E40" s="660" t="s">
        <v>1387</v>
      </c>
      <c r="F40" s="662">
        <v>2023</v>
      </c>
      <c r="G40" s="663">
        <v>10671006.26</v>
      </c>
      <c r="H40" s="660" t="s">
        <v>1373</v>
      </c>
      <c r="I40" s="663">
        <v>550000</v>
      </c>
      <c r="J40" s="664" t="s">
        <v>1374</v>
      </c>
      <c r="K40" s="660" t="s">
        <v>1170</v>
      </c>
    </row>
    <row r="41" spans="1:11" x14ac:dyDescent="0.25">
      <c r="A41" s="659">
        <v>37</v>
      </c>
      <c r="B41" s="660" t="s">
        <v>1369</v>
      </c>
      <c r="C41" s="672" t="s">
        <v>1407</v>
      </c>
      <c r="D41" s="662" t="s">
        <v>1420</v>
      </c>
      <c r="E41" s="660" t="s">
        <v>1372</v>
      </c>
      <c r="F41" s="662">
        <v>2023</v>
      </c>
      <c r="G41" s="663">
        <v>10671006.26</v>
      </c>
      <c r="H41" s="660" t="s">
        <v>1373</v>
      </c>
      <c r="I41" s="663">
        <v>550000</v>
      </c>
      <c r="J41" s="664" t="s">
        <v>1374</v>
      </c>
      <c r="K41" s="660" t="s">
        <v>1170</v>
      </c>
    </row>
    <row r="42" spans="1:11" x14ac:dyDescent="0.25">
      <c r="A42" s="659">
        <v>38</v>
      </c>
      <c r="B42" s="660" t="s">
        <v>1369</v>
      </c>
      <c r="C42" s="672" t="s">
        <v>1407</v>
      </c>
      <c r="D42" s="662" t="s">
        <v>1421</v>
      </c>
      <c r="E42" s="660" t="s">
        <v>1387</v>
      </c>
      <c r="F42" s="662">
        <v>2023</v>
      </c>
      <c r="G42" s="663">
        <v>10671006.26</v>
      </c>
      <c r="H42" s="660" t="s">
        <v>1373</v>
      </c>
      <c r="I42" s="663">
        <v>550000</v>
      </c>
      <c r="J42" s="664" t="s">
        <v>1374</v>
      </c>
      <c r="K42" s="660" t="s">
        <v>1170</v>
      </c>
    </row>
    <row r="43" spans="1:11" x14ac:dyDescent="0.25">
      <c r="A43" s="659">
        <v>39</v>
      </c>
      <c r="B43" s="660" t="s">
        <v>1369</v>
      </c>
      <c r="C43" s="672" t="s">
        <v>1407</v>
      </c>
      <c r="D43" s="662" t="s">
        <v>1422</v>
      </c>
      <c r="E43" s="660" t="s">
        <v>1387</v>
      </c>
      <c r="F43" s="662">
        <v>2023</v>
      </c>
      <c r="G43" s="663">
        <v>10671006.26</v>
      </c>
      <c r="H43" s="660" t="s">
        <v>1373</v>
      </c>
      <c r="I43" s="663">
        <v>550000</v>
      </c>
      <c r="J43" s="664" t="s">
        <v>1374</v>
      </c>
      <c r="K43" s="660" t="s">
        <v>1170</v>
      </c>
    </row>
    <row r="44" spans="1:11" x14ac:dyDescent="0.25">
      <c r="A44" s="659">
        <v>40</v>
      </c>
      <c r="B44" s="660" t="s">
        <v>1369</v>
      </c>
      <c r="C44" s="672" t="s">
        <v>1407</v>
      </c>
      <c r="D44" s="662" t="s">
        <v>1423</v>
      </c>
      <c r="E44" s="660" t="s">
        <v>1387</v>
      </c>
      <c r="F44" s="662">
        <v>2023</v>
      </c>
      <c r="G44" s="663">
        <v>10671006.26</v>
      </c>
      <c r="H44" s="660" t="s">
        <v>1373</v>
      </c>
      <c r="I44" s="663">
        <v>550000</v>
      </c>
      <c r="J44" s="664" t="s">
        <v>1374</v>
      </c>
      <c r="K44" s="660" t="s">
        <v>1170</v>
      </c>
    </row>
    <row r="45" spans="1:11" x14ac:dyDescent="0.25">
      <c r="A45" s="659">
        <v>41</v>
      </c>
      <c r="B45" s="660" t="s">
        <v>1369</v>
      </c>
      <c r="C45" s="666" t="s">
        <v>1424</v>
      </c>
      <c r="D45" s="662" t="s">
        <v>1425</v>
      </c>
      <c r="E45" s="660" t="s">
        <v>1385</v>
      </c>
      <c r="F45" s="662">
        <v>2017</v>
      </c>
      <c r="G45" s="663">
        <v>19072170.300000001</v>
      </c>
      <c r="H45" s="660" t="s">
        <v>1373</v>
      </c>
      <c r="I45" s="663">
        <v>1000000</v>
      </c>
      <c r="J45" s="664" t="s">
        <v>1374</v>
      </c>
      <c r="K45" s="660" t="s">
        <v>1170</v>
      </c>
    </row>
    <row r="46" spans="1:11" x14ac:dyDescent="0.25">
      <c r="A46" s="659">
        <v>42</v>
      </c>
      <c r="B46" s="660" t="s">
        <v>1369</v>
      </c>
      <c r="C46" s="666" t="s">
        <v>1426</v>
      </c>
      <c r="D46" s="662" t="s">
        <v>1427</v>
      </c>
      <c r="E46" s="660" t="s">
        <v>1385</v>
      </c>
      <c r="F46" s="662">
        <v>2014</v>
      </c>
      <c r="G46" s="663">
        <v>215480</v>
      </c>
      <c r="H46" s="660" t="s">
        <v>1373</v>
      </c>
      <c r="I46" s="663">
        <v>680000</v>
      </c>
      <c r="J46" s="664" t="s">
        <v>1374</v>
      </c>
      <c r="K46" s="660" t="s">
        <v>1170</v>
      </c>
    </row>
    <row r="47" spans="1:11" x14ac:dyDescent="0.25">
      <c r="A47" s="659">
        <v>43</v>
      </c>
      <c r="B47" s="660" t="s">
        <v>1369</v>
      </c>
      <c r="C47" s="666" t="s">
        <v>1426</v>
      </c>
      <c r="D47" s="662" t="s">
        <v>1428</v>
      </c>
      <c r="E47" s="660" t="s">
        <v>1385</v>
      </c>
      <c r="F47" s="662">
        <v>2012</v>
      </c>
      <c r="G47" s="663">
        <v>152800</v>
      </c>
      <c r="H47" s="660" t="s">
        <v>1373</v>
      </c>
      <c r="I47" s="663">
        <v>680000</v>
      </c>
      <c r="J47" s="664" t="s">
        <v>1374</v>
      </c>
      <c r="K47" s="660" t="s">
        <v>1170</v>
      </c>
    </row>
    <row r="48" spans="1:11" x14ac:dyDescent="0.25">
      <c r="A48" s="659">
        <v>44</v>
      </c>
      <c r="B48" s="660" t="s">
        <v>1369</v>
      </c>
      <c r="C48" s="666" t="s">
        <v>1426</v>
      </c>
      <c r="D48" s="662" t="s">
        <v>1429</v>
      </c>
      <c r="E48" s="660" t="s">
        <v>1385</v>
      </c>
      <c r="F48" s="662">
        <v>2013</v>
      </c>
      <c r="G48" s="663">
        <v>171125</v>
      </c>
      <c r="H48" s="660" t="s">
        <v>1373</v>
      </c>
      <c r="I48" s="663">
        <v>680000</v>
      </c>
      <c r="J48" s="664" t="s">
        <v>1374</v>
      </c>
      <c r="K48" s="660" t="s">
        <v>1170</v>
      </c>
    </row>
    <row r="49" spans="1:11" x14ac:dyDescent="0.25">
      <c r="A49" s="659">
        <v>45</v>
      </c>
      <c r="B49" s="660" t="s">
        <v>1369</v>
      </c>
      <c r="C49" s="666" t="s">
        <v>1426</v>
      </c>
      <c r="D49" s="662" t="s">
        <v>1430</v>
      </c>
      <c r="E49" s="660" t="s">
        <v>1385</v>
      </c>
      <c r="F49" s="662">
        <v>2012</v>
      </c>
      <c r="G49" s="663">
        <v>153250</v>
      </c>
      <c r="H49" s="660" t="s">
        <v>1373</v>
      </c>
      <c r="I49" s="663">
        <v>680000</v>
      </c>
      <c r="J49" s="664" t="s">
        <v>1374</v>
      </c>
      <c r="K49" s="660" t="s">
        <v>1170</v>
      </c>
    </row>
    <row r="50" spans="1:11" x14ac:dyDescent="0.25">
      <c r="A50" s="659">
        <v>46</v>
      </c>
      <c r="B50" s="660" t="s">
        <v>1369</v>
      </c>
      <c r="C50" s="666" t="s">
        <v>1431</v>
      </c>
      <c r="D50" s="662" t="s">
        <v>1432</v>
      </c>
      <c r="E50" s="660" t="s">
        <v>1387</v>
      </c>
      <c r="F50" s="662">
        <v>2013</v>
      </c>
      <c r="G50" s="663">
        <v>318750</v>
      </c>
      <c r="H50" s="660" t="s">
        <v>1373</v>
      </c>
      <c r="I50" s="663">
        <v>700000</v>
      </c>
      <c r="J50" s="664" t="s">
        <v>1374</v>
      </c>
      <c r="K50" s="660" t="s">
        <v>1170</v>
      </c>
    </row>
    <row r="51" spans="1:11" x14ac:dyDescent="0.25">
      <c r="A51" s="659">
        <v>47</v>
      </c>
      <c r="B51" s="660" t="s">
        <v>1369</v>
      </c>
      <c r="C51" s="666" t="s">
        <v>1433</v>
      </c>
      <c r="D51" s="662" t="s">
        <v>1434</v>
      </c>
      <c r="E51" s="660" t="s">
        <v>1385</v>
      </c>
      <c r="F51" s="662">
        <v>2012</v>
      </c>
      <c r="G51" s="663">
        <v>163000</v>
      </c>
      <c r="H51" s="660" t="s">
        <v>1373</v>
      </c>
      <c r="I51" s="663">
        <v>680000</v>
      </c>
      <c r="J51" s="664" t="s">
        <v>1374</v>
      </c>
      <c r="K51" s="660" t="s">
        <v>1170</v>
      </c>
    </row>
    <row r="52" spans="1:11" x14ac:dyDescent="0.25">
      <c r="A52" s="659">
        <v>48</v>
      </c>
      <c r="B52" s="660" t="s">
        <v>1369</v>
      </c>
      <c r="C52" s="666" t="s">
        <v>1433</v>
      </c>
      <c r="D52" s="662" t="s">
        <v>1435</v>
      </c>
      <c r="E52" s="660" t="s">
        <v>1387</v>
      </c>
      <c r="F52" s="662">
        <v>2013</v>
      </c>
      <c r="G52" s="663">
        <v>153750</v>
      </c>
      <c r="H52" s="660" t="s">
        <v>1373</v>
      </c>
      <c r="I52" s="663">
        <v>680000</v>
      </c>
      <c r="J52" s="664" t="s">
        <v>1374</v>
      </c>
      <c r="K52" s="660" t="s">
        <v>1170</v>
      </c>
    </row>
    <row r="53" spans="1:11" x14ac:dyDescent="0.25">
      <c r="A53" s="659">
        <v>49</v>
      </c>
      <c r="B53" s="660" t="s">
        <v>1369</v>
      </c>
      <c r="C53" s="666" t="s">
        <v>1433</v>
      </c>
      <c r="D53" s="662" t="s">
        <v>1436</v>
      </c>
      <c r="E53" s="660" t="s">
        <v>1385</v>
      </c>
      <c r="F53" s="662">
        <v>2011</v>
      </c>
      <c r="G53" s="663">
        <v>153750</v>
      </c>
      <c r="H53" s="660" t="s">
        <v>1373</v>
      </c>
      <c r="I53" s="663">
        <v>680000</v>
      </c>
      <c r="J53" s="664" t="s">
        <v>1374</v>
      </c>
      <c r="K53" s="660" t="s">
        <v>1170</v>
      </c>
    </row>
    <row r="54" spans="1:11" x14ac:dyDescent="0.25">
      <c r="A54" s="659">
        <v>50</v>
      </c>
      <c r="B54" s="660" t="s">
        <v>1369</v>
      </c>
      <c r="C54" s="666" t="s">
        <v>1437</v>
      </c>
      <c r="D54" s="662" t="s">
        <v>1438</v>
      </c>
      <c r="E54" s="660" t="s">
        <v>1385</v>
      </c>
      <c r="F54" s="662">
        <v>2011</v>
      </c>
      <c r="G54" s="663">
        <v>199097.29</v>
      </c>
      <c r="H54" s="660" t="s">
        <v>1373</v>
      </c>
      <c r="I54" s="663">
        <v>680000</v>
      </c>
      <c r="J54" s="664" t="s">
        <v>1374</v>
      </c>
      <c r="K54" s="660" t="s">
        <v>1170</v>
      </c>
    </row>
    <row r="55" spans="1:11" x14ac:dyDescent="0.25">
      <c r="A55" s="659">
        <v>51</v>
      </c>
      <c r="B55" s="660" t="s">
        <v>1369</v>
      </c>
      <c r="C55" s="666" t="s">
        <v>1437</v>
      </c>
      <c r="D55" s="662" t="s">
        <v>1439</v>
      </c>
      <c r="E55" s="660" t="s">
        <v>1387</v>
      </c>
      <c r="F55" s="662">
        <v>2008</v>
      </c>
      <c r="G55" s="663">
        <v>105821.43</v>
      </c>
      <c r="H55" s="660" t="s">
        <v>1373</v>
      </c>
      <c r="I55" s="663">
        <v>680000</v>
      </c>
      <c r="J55" s="664" t="s">
        <v>1374</v>
      </c>
      <c r="K55" s="660" t="s">
        <v>1170</v>
      </c>
    </row>
    <row r="56" spans="1:11" x14ac:dyDescent="0.25">
      <c r="A56" s="659">
        <v>52</v>
      </c>
      <c r="B56" s="660" t="s">
        <v>1369</v>
      </c>
      <c r="C56" s="666" t="s">
        <v>1440</v>
      </c>
      <c r="D56" s="662" t="s">
        <v>1441</v>
      </c>
      <c r="E56" s="660" t="s">
        <v>1385</v>
      </c>
      <c r="F56" s="662">
        <v>2013</v>
      </c>
      <c r="G56" s="663">
        <v>142687.5</v>
      </c>
      <c r="H56" s="660" t="s">
        <v>1373</v>
      </c>
      <c r="I56" s="663">
        <v>680000</v>
      </c>
      <c r="J56" s="664" t="s">
        <v>1374</v>
      </c>
      <c r="K56" s="660" t="s">
        <v>1170</v>
      </c>
    </row>
    <row r="57" spans="1:11" x14ac:dyDescent="0.25">
      <c r="A57" s="659">
        <v>53</v>
      </c>
      <c r="B57" s="660" t="s">
        <v>1369</v>
      </c>
      <c r="C57" s="666" t="s">
        <v>1442</v>
      </c>
      <c r="D57" s="662" t="s">
        <v>1443</v>
      </c>
      <c r="E57" s="660" t="s">
        <v>1385</v>
      </c>
      <c r="F57" s="662">
        <v>2010</v>
      </c>
      <c r="G57" s="663">
        <v>170443.25</v>
      </c>
      <c r="H57" s="660" t="s">
        <v>1373</v>
      </c>
      <c r="I57" s="663">
        <v>550000</v>
      </c>
      <c r="J57" s="664" t="s">
        <v>1374</v>
      </c>
      <c r="K57" s="660" t="s">
        <v>1170</v>
      </c>
    </row>
    <row r="58" spans="1:11" x14ac:dyDescent="0.25">
      <c r="A58" s="659">
        <v>54</v>
      </c>
      <c r="B58" s="660" t="s">
        <v>1369</v>
      </c>
      <c r="C58" s="666" t="s">
        <v>1442</v>
      </c>
      <c r="D58" s="662" t="s">
        <v>1444</v>
      </c>
      <c r="E58" s="660" t="s">
        <v>1387</v>
      </c>
      <c r="F58" s="662">
        <v>2003</v>
      </c>
      <c r="G58" s="663">
        <v>150575.88</v>
      </c>
      <c r="H58" s="660" t="s">
        <v>1373</v>
      </c>
      <c r="I58" s="663">
        <v>550000</v>
      </c>
      <c r="J58" s="664" t="s">
        <v>1374</v>
      </c>
      <c r="K58" s="660" t="s">
        <v>1170</v>
      </c>
    </row>
    <row r="59" spans="1:11" x14ac:dyDescent="0.25">
      <c r="A59" s="659">
        <v>55</v>
      </c>
      <c r="B59" s="660" t="s">
        <v>1369</v>
      </c>
      <c r="C59" s="666" t="s">
        <v>1442</v>
      </c>
      <c r="D59" s="662" t="s">
        <v>1445</v>
      </c>
      <c r="E59" s="660" t="s">
        <v>1385</v>
      </c>
      <c r="F59" s="662">
        <v>2010</v>
      </c>
      <c r="G59" s="663">
        <v>198500</v>
      </c>
      <c r="H59" s="660" t="s">
        <v>1373</v>
      </c>
      <c r="I59" s="663">
        <v>550000</v>
      </c>
      <c r="J59" s="664" t="s">
        <v>1374</v>
      </c>
      <c r="K59" s="660" t="s">
        <v>1170</v>
      </c>
    </row>
    <row r="60" spans="1:11" x14ac:dyDescent="0.25">
      <c r="A60" s="659">
        <v>56</v>
      </c>
      <c r="B60" s="660" t="s">
        <v>1369</v>
      </c>
      <c r="C60" s="666" t="s">
        <v>1442</v>
      </c>
      <c r="D60" s="662" t="s">
        <v>1446</v>
      </c>
      <c r="E60" s="660" t="s">
        <v>1387</v>
      </c>
      <c r="F60" s="662">
        <v>2005</v>
      </c>
      <c r="G60" s="663">
        <v>102000</v>
      </c>
      <c r="H60" s="660" t="s">
        <v>1373</v>
      </c>
      <c r="I60" s="663">
        <v>550000</v>
      </c>
      <c r="J60" s="664" t="s">
        <v>1374</v>
      </c>
      <c r="K60" s="660" t="s">
        <v>1170</v>
      </c>
    </row>
    <row r="61" spans="1:11" x14ac:dyDescent="0.25">
      <c r="A61" s="659">
        <v>57</v>
      </c>
      <c r="B61" s="660" t="s">
        <v>1369</v>
      </c>
      <c r="C61" s="666" t="s">
        <v>1442</v>
      </c>
      <c r="D61" s="662" t="s">
        <v>1447</v>
      </c>
      <c r="E61" s="660" t="s">
        <v>1387</v>
      </c>
      <c r="F61" s="662">
        <v>2006</v>
      </c>
      <c r="G61" s="663">
        <v>102579</v>
      </c>
      <c r="H61" s="660" t="s">
        <v>1373</v>
      </c>
      <c r="I61" s="663">
        <v>550000</v>
      </c>
      <c r="J61" s="664" t="s">
        <v>1374</v>
      </c>
      <c r="K61" s="660" t="s">
        <v>1170</v>
      </c>
    </row>
    <row r="62" spans="1:11" x14ac:dyDescent="0.25">
      <c r="A62" s="659">
        <v>58</v>
      </c>
      <c r="B62" s="660" t="s">
        <v>1369</v>
      </c>
      <c r="C62" s="666" t="s">
        <v>1442</v>
      </c>
      <c r="D62" s="662" t="s">
        <v>1448</v>
      </c>
      <c r="E62" s="660" t="s">
        <v>1387</v>
      </c>
      <c r="F62" s="662">
        <v>2006</v>
      </c>
      <c r="G62" s="663">
        <v>157558.38</v>
      </c>
      <c r="H62" s="660" t="s">
        <v>1373</v>
      </c>
      <c r="I62" s="663">
        <v>550000</v>
      </c>
      <c r="J62" s="664" t="s">
        <v>1374</v>
      </c>
      <c r="K62" s="660" t="s">
        <v>1170</v>
      </c>
    </row>
    <row r="63" spans="1:11" x14ac:dyDescent="0.25">
      <c r="A63" s="659">
        <v>59</v>
      </c>
      <c r="B63" s="660" t="s">
        <v>1369</v>
      </c>
      <c r="C63" s="666" t="s">
        <v>1442</v>
      </c>
      <c r="D63" s="662" t="s">
        <v>1449</v>
      </c>
      <c r="E63" s="660" t="s">
        <v>1387</v>
      </c>
      <c r="F63" s="662">
        <v>2005</v>
      </c>
      <c r="G63" s="663">
        <v>132600</v>
      </c>
      <c r="H63" s="660" t="s">
        <v>1373</v>
      </c>
      <c r="I63" s="663">
        <v>550000</v>
      </c>
      <c r="J63" s="664" t="s">
        <v>1374</v>
      </c>
      <c r="K63" s="660" t="s">
        <v>1170</v>
      </c>
    </row>
    <row r="64" spans="1:11" x14ac:dyDescent="0.25">
      <c r="A64" s="659">
        <v>60</v>
      </c>
      <c r="B64" s="660" t="s">
        <v>1369</v>
      </c>
      <c r="C64" s="666" t="s">
        <v>1450</v>
      </c>
      <c r="D64" s="662" t="s">
        <v>1451</v>
      </c>
      <c r="E64" s="660" t="s">
        <v>1385</v>
      </c>
      <c r="F64" s="662">
        <v>2010</v>
      </c>
      <c r="G64" s="663">
        <v>89910.27</v>
      </c>
      <c r="H64" s="660" t="s">
        <v>1373</v>
      </c>
      <c r="I64" s="663">
        <v>550000</v>
      </c>
      <c r="J64" s="664" t="s">
        <v>1374</v>
      </c>
      <c r="K64" s="660" t="s">
        <v>1170</v>
      </c>
    </row>
    <row r="65" spans="1:11" x14ac:dyDescent="0.25">
      <c r="A65" s="659">
        <v>61</v>
      </c>
      <c r="B65" s="660" t="s">
        <v>1369</v>
      </c>
      <c r="C65" s="666" t="s">
        <v>1450</v>
      </c>
      <c r="D65" s="662" t="s">
        <v>1452</v>
      </c>
      <c r="E65" s="660" t="s">
        <v>1387</v>
      </c>
      <c r="F65" s="662">
        <v>2006</v>
      </c>
      <c r="G65" s="663">
        <v>67309.38</v>
      </c>
      <c r="H65" s="660" t="s">
        <v>1373</v>
      </c>
      <c r="I65" s="663">
        <v>550000</v>
      </c>
      <c r="J65" s="664" t="s">
        <v>1374</v>
      </c>
      <c r="K65" s="660" t="s">
        <v>1170</v>
      </c>
    </row>
    <row r="66" spans="1:11" x14ac:dyDescent="0.25">
      <c r="A66" s="659">
        <v>62</v>
      </c>
      <c r="B66" s="660" t="s">
        <v>1369</v>
      </c>
      <c r="C66" s="661" t="s">
        <v>1453</v>
      </c>
      <c r="D66" s="662" t="s">
        <v>1454</v>
      </c>
      <c r="E66" s="660" t="s">
        <v>1387</v>
      </c>
      <c r="F66" s="662">
        <v>2006</v>
      </c>
      <c r="G66" s="663">
        <v>132619.13</v>
      </c>
      <c r="H66" s="660" t="s">
        <v>1373</v>
      </c>
      <c r="I66" s="663">
        <v>700000</v>
      </c>
      <c r="J66" s="664" t="s">
        <v>1374</v>
      </c>
      <c r="K66" s="660" t="s">
        <v>1170</v>
      </c>
    </row>
    <row r="67" spans="1:11" x14ac:dyDescent="0.25">
      <c r="A67" s="659">
        <v>63</v>
      </c>
      <c r="B67" s="660" t="s">
        <v>1369</v>
      </c>
      <c r="C67" s="666" t="s">
        <v>1455</v>
      </c>
      <c r="D67" s="662" t="s">
        <v>1456</v>
      </c>
      <c r="E67" s="660" t="s">
        <v>1385</v>
      </c>
      <c r="F67" s="662">
        <v>2010</v>
      </c>
      <c r="G67" s="663">
        <v>515500</v>
      </c>
      <c r="H67" s="660" t="s">
        <v>1373</v>
      </c>
      <c r="I67" s="663">
        <v>700000</v>
      </c>
      <c r="J67" s="664" t="s">
        <v>1374</v>
      </c>
      <c r="K67" s="660" t="s">
        <v>1170</v>
      </c>
    </row>
    <row r="68" spans="1:11" x14ac:dyDescent="0.25">
      <c r="A68" s="659">
        <v>64</v>
      </c>
      <c r="B68" s="660" t="s">
        <v>1369</v>
      </c>
      <c r="C68" s="666" t="s">
        <v>1455</v>
      </c>
      <c r="D68" s="662" t="s">
        <v>1457</v>
      </c>
      <c r="E68" s="660" t="s">
        <v>1387</v>
      </c>
      <c r="F68" s="662">
        <v>2005</v>
      </c>
      <c r="G68" s="663">
        <v>157858.64000000001</v>
      </c>
      <c r="H68" s="660" t="s">
        <v>1373</v>
      </c>
      <c r="I68" s="663">
        <v>700000</v>
      </c>
      <c r="J68" s="664" t="s">
        <v>1374</v>
      </c>
      <c r="K68" s="660" t="s">
        <v>1170</v>
      </c>
    </row>
    <row r="69" spans="1:11" x14ac:dyDescent="0.25">
      <c r="A69" s="659">
        <v>65</v>
      </c>
      <c r="B69" s="660" t="s">
        <v>1369</v>
      </c>
      <c r="C69" s="666" t="s">
        <v>1458</v>
      </c>
      <c r="D69" s="662" t="s">
        <v>1459</v>
      </c>
      <c r="E69" s="660" t="s">
        <v>1387</v>
      </c>
      <c r="F69" s="662">
        <v>2002</v>
      </c>
      <c r="G69" s="663">
        <v>133904.32999999999</v>
      </c>
      <c r="H69" s="660" t="s">
        <v>1373</v>
      </c>
      <c r="I69" s="663">
        <v>700000</v>
      </c>
      <c r="J69" s="664" t="s">
        <v>1374</v>
      </c>
      <c r="K69" s="660" t="s">
        <v>1170</v>
      </c>
    </row>
    <row r="70" spans="1:11" x14ac:dyDescent="0.25">
      <c r="A70" s="659">
        <v>66</v>
      </c>
      <c r="B70" s="660" t="s">
        <v>1369</v>
      </c>
      <c r="C70" s="666" t="s">
        <v>1460</v>
      </c>
      <c r="D70" s="662" t="s">
        <v>1461</v>
      </c>
      <c r="E70" s="660" t="s">
        <v>1385</v>
      </c>
      <c r="F70" s="662">
        <v>2010</v>
      </c>
      <c r="G70" s="663">
        <v>194040.18</v>
      </c>
      <c r="H70" s="660" t="s">
        <v>1373</v>
      </c>
      <c r="I70" s="663">
        <v>700000</v>
      </c>
      <c r="J70" s="664" t="s">
        <v>1374</v>
      </c>
      <c r="K70" s="660" t="s">
        <v>1170</v>
      </c>
    </row>
    <row r="71" spans="1:11" s="670" customFormat="1" x14ac:dyDescent="0.25">
      <c r="A71" s="659">
        <v>67</v>
      </c>
      <c r="B71" s="665" t="s">
        <v>1396</v>
      </c>
      <c r="C71" s="666" t="s">
        <v>1462</v>
      </c>
      <c r="D71" s="662" t="s">
        <v>1463</v>
      </c>
      <c r="E71" s="667" t="s">
        <v>1387</v>
      </c>
      <c r="F71" s="662">
        <v>2008</v>
      </c>
      <c r="G71" s="668">
        <v>72522.12</v>
      </c>
      <c r="H71" s="667" t="s">
        <v>1373</v>
      </c>
      <c r="I71" s="668">
        <v>800000</v>
      </c>
      <c r="J71" s="669" t="s">
        <v>1374</v>
      </c>
      <c r="K71" s="660" t="s">
        <v>1170</v>
      </c>
    </row>
    <row r="72" spans="1:11" x14ac:dyDescent="0.25">
      <c r="A72" s="659">
        <v>68</v>
      </c>
      <c r="B72" s="660" t="s">
        <v>1369</v>
      </c>
      <c r="C72" s="661" t="s">
        <v>1464</v>
      </c>
      <c r="D72" s="662" t="s">
        <v>1465</v>
      </c>
      <c r="E72" s="660" t="s">
        <v>1387</v>
      </c>
      <c r="F72" s="662">
        <v>2017</v>
      </c>
      <c r="G72" s="663">
        <v>75950</v>
      </c>
      <c r="H72" s="660" t="s">
        <v>1373</v>
      </c>
      <c r="I72" s="663">
        <v>550000</v>
      </c>
      <c r="J72" s="664" t="s">
        <v>1374</v>
      </c>
      <c r="K72" s="660" t="s">
        <v>1170</v>
      </c>
    </row>
    <row r="73" spans="1:11" x14ac:dyDescent="0.25">
      <c r="A73" s="659">
        <v>69</v>
      </c>
      <c r="B73" s="660" t="s">
        <v>1369</v>
      </c>
      <c r="C73" s="661" t="s">
        <v>1464</v>
      </c>
      <c r="D73" s="662" t="s">
        <v>1466</v>
      </c>
      <c r="E73" s="660" t="s">
        <v>1387</v>
      </c>
      <c r="F73" s="662">
        <v>2017</v>
      </c>
      <c r="G73" s="663">
        <v>75950</v>
      </c>
      <c r="H73" s="660" t="s">
        <v>1373</v>
      </c>
      <c r="I73" s="663">
        <v>550000</v>
      </c>
      <c r="J73" s="664" t="s">
        <v>1374</v>
      </c>
      <c r="K73" s="660" t="s">
        <v>1170</v>
      </c>
    </row>
    <row r="74" spans="1:11" x14ac:dyDescent="0.25">
      <c r="A74" s="659">
        <v>70</v>
      </c>
      <c r="B74" s="660" t="s">
        <v>1369</v>
      </c>
      <c r="C74" s="661" t="s">
        <v>1464</v>
      </c>
      <c r="D74" s="662" t="s">
        <v>1467</v>
      </c>
      <c r="E74" s="660" t="s">
        <v>1387</v>
      </c>
      <c r="F74" s="662">
        <v>2017</v>
      </c>
      <c r="G74" s="663">
        <v>75950</v>
      </c>
      <c r="H74" s="660" t="s">
        <v>1373</v>
      </c>
      <c r="I74" s="663">
        <v>550000</v>
      </c>
      <c r="J74" s="664" t="s">
        <v>1374</v>
      </c>
      <c r="K74" s="660" t="s">
        <v>1170</v>
      </c>
    </row>
    <row r="75" spans="1:11" x14ac:dyDescent="0.25">
      <c r="A75" s="659">
        <v>71</v>
      </c>
      <c r="B75" s="660" t="s">
        <v>1369</v>
      </c>
      <c r="C75" s="666" t="s">
        <v>1468</v>
      </c>
      <c r="D75" s="662" t="s">
        <v>1469</v>
      </c>
      <c r="E75" s="660" t="s">
        <v>1387</v>
      </c>
      <c r="F75" s="662">
        <v>2014</v>
      </c>
      <c r="G75" s="663">
        <v>73481.25</v>
      </c>
      <c r="H75" s="660" t="s">
        <v>1373</v>
      </c>
      <c r="I75" s="663">
        <v>700000</v>
      </c>
      <c r="J75" s="664" t="s">
        <v>1374</v>
      </c>
      <c r="K75" s="660" t="s">
        <v>1170</v>
      </c>
    </row>
    <row r="76" spans="1:11" x14ac:dyDescent="0.25">
      <c r="A76" s="659">
        <v>72</v>
      </c>
      <c r="B76" s="660" t="s">
        <v>1369</v>
      </c>
      <c r="C76" s="666" t="s">
        <v>1468</v>
      </c>
      <c r="D76" s="662" t="s">
        <v>1470</v>
      </c>
      <c r="E76" s="660" t="s">
        <v>1387</v>
      </c>
      <c r="F76" s="662">
        <v>2012</v>
      </c>
      <c r="G76" s="663">
        <v>80449.600000000006</v>
      </c>
      <c r="H76" s="660" t="s">
        <v>1373</v>
      </c>
      <c r="I76" s="663">
        <v>700000</v>
      </c>
      <c r="J76" s="664" t="s">
        <v>1374</v>
      </c>
      <c r="K76" s="660" t="s">
        <v>1170</v>
      </c>
    </row>
    <row r="77" spans="1:11" x14ac:dyDescent="0.25">
      <c r="A77" s="659">
        <v>73</v>
      </c>
      <c r="B77" s="660" t="s">
        <v>1369</v>
      </c>
      <c r="C77" s="666" t="s">
        <v>1468</v>
      </c>
      <c r="D77" s="662" t="s">
        <v>1471</v>
      </c>
      <c r="E77" s="660" t="s">
        <v>1387</v>
      </c>
      <c r="F77" s="662">
        <v>2014</v>
      </c>
      <c r="G77" s="663">
        <v>73481.25</v>
      </c>
      <c r="H77" s="660" t="s">
        <v>1373</v>
      </c>
      <c r="I77" s="663">
        <v>700000</v>
      </c>
      <c r="J77" s="664" t="s">
        <v>1374</v>
      </c>
      <c r="K77" s="660" t="s">
        <v>1170</v>
      </c>
    </row>
    <row r="78" spans="1:11" x14ac:dyDescent="0.25">
      <c r="A78" s="659">
        <v>74</v>
      </c>
      <c r="B78" s="660" t="s">
        <v>1369</v>
      </c>
      <c r="C78" s="666" t="s">
        <v>1468</v>
      </c>
      <c r="D78" s="662" t="s">
        <v>1472</v>
      </c>
      <c r="E78" s="660" t="s">
        <v>1387</v>
      </c>
      <c r="F78" s="662">
        <v>2011</v>
      </c>
      <c r="G78" s="663">
        <v>76450.89</v>
      </c>
      <c r="H78" s="660" t="s">
        <v>1373</v>
      </c>
      <c r="I78" s="663">
        <v>700000</v>
      </c>
      <c r="J78" s="664" t="s">
        <v>1374</v>
      </c>
      <c r="K78" s="660" t="s">
        <v>1170</v>
      </c>
    </row>
    <row r="79" spans="1:11" x14ac:dyDescent="0.25">
      <c r="A79" s="659">
        <v>75</v>
      </c>
      <c r="B79" s="660" t="s">
        <v>1369</v>
      </c>
      <c r="C79" s="666" t="s">
        <v>1468</v>
      </c>
      <c r="D79" s="662" t="s">
        <v>1473</v>
      </c>
      <c r="E79" s="660" t="s">
        <v>1387</v>
      </c>
      <c r="F79" s="662">
        <v>2016</v>
      </c>
      <c r="G79" s="663">
        <v>143360</v>
      </c>
      <c r="H79" s="660" t="s">
        <v>1373</v>
      </c>
      <c r="I79" s="663">
        <v>700000</v>
      </c>
      <c r="J79" s="664" t="s">
        <v>1374</v>
      </c>
      <c r="K79" s="660" t="s">
        <v>1170</v>
      </c>
    </row>
    <row r="80" spans="1:11" x14ac:dyDescent="0.25">
      <c r="A80" s="659">
        <v>76</v>
      </c>
      <c r="B80" s="660" t="s">
        <v>1369</v>
      </c>
      <c r="C80" s="666" t="s">
        <v>1468</v>
      </c>
      <c r="D80" s="662" t="s">
        <v>1474</v>
      </c>
      <c r="E80" s="660" t="s">
        <v>1387</v>
      </c>
      <c r="F80" s="662">
        <v>2012</v>
      </c>
      <c r="G80" s="663">
        <v>80449.600000000006</v>
      </c>
      <c r="H80" s="660" t="s">
        <v>1373</v>
      </c>
      <c r="I80" s="663">
        <v>700000</v>
      </c>
      <c r="J80" s="664" t="s">
        <v>1374</v>
      </c>
      <c r="K80" s="660" t="s">
        <v>1170</v>
      </c>
    </row>
    <row r="81" spans="1:11" x14ac:dyDescent="0.25">
      <c r="A81" s="659">
        <v>77</v>
      </c>
      <c r="B81" s="660" t="s">
        <v>1369</v>
      </c>
      <c r="C81" s="666" t="s">
        <v>1468</v>
      </c>
      <c r="D81" s="662" t="s">
        <v>1475</v>
      </c>
      <c r="E81" s="660" t="s">
        <v>1387</v>
      </c>
      <c r="F81" s="662">
        <v>2015</v>
      </c>
      <c r="G81" s="663">
        <v>90750</v>
      </c>
      <c r="H81" s="660" t="s">
        <v>1373</v>
      </c>
      <c r="I81" s="663">
        <v>700000</v>
      </c>
      <c r="J81" s="664" t="s">
        <v>1374</v>
      </c>
      <c r="K81" s="660" t="s">
        <v>1170</v>
      </c>
    </row>
    <row r="82" spans="1:11" x14ac:dyDescent="0.25">
      <c r="A82" s="659">
        <v>78</v>
      </c>
      <c r="B82" s="660" t="s">
        <v>1369</v>
      </c>
      <c r="C82" s="666" t="s">
        <v>1468</v>
      </c>
      <c r="D82" s="662" t="s">
        <v>1476</v>
      </c>
      <c r="E82" s="660" t="s">
        <v>1387</v>
      </c>
      <c r="F82" s="662">
        <v>2012</v>
      </c>
      <c r="G82" s="663">
        <v>80449.600000000006</v>
      </c>
      <c r="H82" s="660" t="s">
        <v>1373</v>
      </c>
      <c r="I82" s="663">
        <v>700000</v>
      </c>
      <c r="J82" s="664" t="s">
        <v>1374</v>
      </c>
      <c r="K82" s="660" t="s">
        <v>1170</v>
      </c>
    </row>
    <row r="83" spans="1:11" x14ac:dyDescent="0.25">
      <c r="A83" s="659">
        <v>79</v>
      </c>
      <c r="B83" s="660" t="s">
        <v>1369</v>
      </c>
      <c r="C83" s="666" t="s">
        <v>1477</v>
      </c>
      <c r="D83" s="662" t="s">
        <v>1478</v>
      </c>
      <c r="E83" s="660" t="s">
        <v>1387</v>
      </c>
      <c r="F83" s="662">
        <v>2024</v>
      </c>
      <c r="G83" s="663">
        <v>11126187.539999999</v>
      </c>
      <c r="H83" s="660" t="s">
        <v>1373</v>
      </c>
      <c r="I83" s="663">
        <v>700000</v>
      </c>
      <c r="J83" s="664" t="s">
        <v>1374</v>
      </c>
      <c r="K83" s="660" t="s">
        <v>1170</v>
      </c>
    </row>
    <row r="84" spans="1:11" x14ac:dyDescent="0.25">
      <c r="A84" s="659">
        <v>80</v>
      </c>
      <c r="B84" s="660" t="s">
        <v>1369</v>
      </c>
      <c r="C84" s="666" t="s">
        <v>1477</v>
      </c>
      <c r="D84" s="662" t="s">
        <v>1479</v>
      </c>
      <c r="E84" s="660" t="s">
        <v>1387</v>
      </c>
      <c r="F84" s="662">
        <v>2024</v>
      </c>
      <c r="G84" s="663">
        <v>11126187.539999999</v>
      </c>
      <c r="H84" s="660" t="s">
        <v>1373</v>
      </c>
      <c r="I84" s="663">
        <v>700000</v>
      </c>
      <c r="J84" s="664" t="s">
        <v>1374</v>
      </c>
      <c r="K84" s="660" t="s">
        <v>1170</v>
      </c>
    </row>
    <row r="85" spans="1:11" x14ac:dyDescent="0.25">
      <c r="A85" s="659">
        <v>81</v>
      </c>
      <c r="B85" s="660" t="s">
        <v>1369</v>
      </c>
      <c r="C85" s="666" t="s">
        <v>1477</v>
      </c>
      <c r="D85" s="662" t="s">
        <v>1480</v>
      </c>
      <c r="E85" s="660" t="s">
        <v>1387</v>
      </c>
      <c r="F85" s="662">
        <v>2024</v>
      </c>
      <c r="G85" s="663">
        <v>11126187.539999999</v>
      </c>
      <c r="H85" s="660" t="s">
        <v>1373</v>
      </c>
      <c r="I85" s="663">
        <v>700000</v>
      </c>
      <c r="J85" s="664" t="s">
        <v>1374</v>
      </c>
      <c r="K85" s="660" t="s">
        <v>1170</v>
      </c>
    </row>
    <row r="86" spans="1:11" x14ac:dyDescent="0.25">
      <c r="A86" s="659">
        <v>82</v>
      </c>
      <c r="B86" s="660" t="s">
        <v>1369</v>
      </c>
      <c r="C86" s="666" t="s">
        <v>1481</v>
      </c>
      <c r="D86" s="662" t="s">
        <v>1482</v>
      </c>
      <c r="E86" s="660" t="s">
        <v>1387</v>
      </c>
      <c r="F86" s="662">
        <v>2015</v>
      </c>
      <c r="G86" s="663">
        <v>120000</v>
      </c>
      <c r="H86" s="660" t="s">
        <v>1373</v>
      </c>
      <c r="I86" s="663">
        <v>700000</v>
      </c>
      <c r="J86" s="664" t="s">
        <v>1374</v>
      </c>
      <c r="K86" s="660" t="s">
        <v>1170</v>
      </c>
    </row>
    <row r="87" spans="1:11" s="670" customFormat="1" x14ac:dyDescent="0.25">
      <c r="A87" s="659">
        <v>83</v>
      </c>
      <c r="B87" s="665" t="s">
        <v>1396</v>
      </c>
      <c r="C87" s="666" t="s">
        <v>1483</v>
      </c>
      <c r="D87" s="662" t="s">
        <v>1484</v>
      </c>
      <c r="E87" s="667" t="s">
        <v>1387</v>
      </c>
      <c r="F87" s="662">
        <v>2015</v>
      </c>
      <c r="G87" s="668">
        <v>278670</v>
      </c>
      <c r="H87" s="667" t="s">
        <v>1373</v>
      </c>
      <c r="I87" s="668">
        <v>700000</v>
      </c>
      <c r="J87" s="669" t="s">
        <v>1374</v>
      </c>
      <c r="K87" s="660" t="s">
        <v>1170</v>
      </c>
    </row>
    <row r="88" spans="1:11" s="670" customFormat="1" x14ac:dyDescent="0.25">
      <c r="A88" s="659">
        <v>84</v>
      </c>
      <c r="B88" s="665" t="s">
        <v>1396</v>
      </c>
      <c r="C88" s="666" t="s">
        <v>1485</v>
      </c>
      <c r="D88" s="662" t="s">
        <v>1486</v>
      </c>
      <c r="E88" s="667" t="s">
        <v>1387</v>
      </c>
      <c r="F88" s="662">
        <v>2005</v>
      </c>
      <c r="G88" s="668">
        <v>52082.61</v>
      </c>
      <c r="H88" s="667" t="s">
        <v>1373</v>
      </c>
      <c r="I88" s="668">
        <v>700000</v>
      </c>
      <c r="J88" s="669" t="s">
        <v>1374</v>
      </c>
      <c r="K88" s="660" t="s">
        <v>1170</v>
      </c>
    </row>
    <row r="89" spans="1:11" x14ac:dyDescent="0.25">
      <c r="A89" s="659">
        <v>85</v>
      </c>
      <c r="B89" s="660" t="s">
        <v>1369</v>
      </c>
      <c r="C89" s="661" t="s">
        <v>1464</v>
      </c>
      <c r="D89" s="662" t="s">
        <v>1487</v>
      </c>
      <c r="E89" s="660" t="s">
        <v>1387</v>
      </c>
      <c r="F89" s="662">
        <v>2017</v>
      </c>
      <c r="G89" s="663">
        <v>75950</v>
      </c>
      <c r="H89" s="660" t="s">
        <v>1373</v>
      </c>
      <c r="I89" s="663">
        <v>550000</v>
      </c>
      <c r="J89" s="664" t="s">
        <v>1374</v>
      </c>
      <c r="K89" s="660" t="s">
        <v>1170</v>
      </c>
    </row>
    <row r="90" spans="1:11" x14ac:dyDescent="0.25">
      <c r="A90" s="659">
        <v>86</v>
      </c>
      <c r="B90" s="660" t="s">
        <v>1369</v>
      </c>
      <c r="C90" s="661" t="s">
        <v>1464</v>
      </c>
      <c r="D90" s="662" t="s">
        <v>1488</v>
      </c>
      <c r="E90" s="660" t="s">
        <v>1387</v>
      </c>
      <c r="F90" s="662">
        <v>2020</v>
      </c>
      <c r="G90" s="663">
        <v>1460100</v>
      </c>
      <c r="H90" s="660" t="s">
        <v>1373</v>
      </c>
      <c r="I90" s="663">
        <v>550000</v>
      </c>
      <c r="J90" s="664" t="s">
        <v>1374</v>
      </c>
      <c r="K90" s="660" t="s">
        <v>1170</v>
      </c>
    </row>
    <row r="91" spans="1:11" x14ac:dyDescent="0.25">
      <c r="A91" s="659">
        <v>87</v>
      </c>
      <c r="B91" s="660" t="s">
        <v>1369</v>
      </c>
      <c r="C91" s="661" t="s">
        <v>1464</v>
      </c>
      <c r="D91" s="662" t="s">
        <v>1489</v>
      </c>
      <c r="E91" s="660" t="s">
        <v>1387</v>
      </c>
      <c r="F91" s="662">
        <v>2019</v>
      </c>
      <c r="G91" s="663">
        <v>196405.69</v>
      </c>
      <c r="H91" s="660" t="s">
        <v>1373</v>
      </c>
      <c r="I91" s="663">
        <v>550000</v>
      </c>
      <c r="J91" s="664" t="s">
        <v>1374</v>
      </c>
      <c r="K91" s="660" t="s">
        <v>1170</v>
      </c>
    </row>
    <row r="92" spans="1:11" x14ac:dyDescent="0.25">
      <c r="A92" s="659">
        <v>88</v>
      </c>
      <c r="B92" s="660" t="s">
        <v>1369</v>
      </c>
      <c r="C92" s="661" t="s">
        <v>1464</v>
      </c>
      <c r="D92" s="662" t="s">
        <v>1490</v>
      </c>
      <c r="E92" s="660" t="s">
        <v>1387</v>
      </c>
      <c r="F92" s="662">
        <v>2020</v>
      </c>
      <c r="G92" s="663">
        <v>1460100</v>
      </c>
      <c r="H92" s="660" t="s">
        <v>1373</v>
      </c>
      <c r="I92" s="663">
        <v>550000</v>
      </c>
      <c r="J92" s="664" t="s">
        <v>1374</v>
      </c>
      <c r="K92" s="660" t="s">
        <v>1170</v>
      </c>
    </row>
    <row r="93" spans="1:11" x14ac:dyDescent="0.25">
      <c r="A93" s="659">
        <v>89</v>
      </c>
      <c r="B93" s="660" t="s">
        <v>1369</v>
      </c>
      <c r="C93" s="661" t="s">
        <v>1464</v>
      </c>
      <c r="D93" s="662" t="s">
        <v>1491</v>
      </c>
      <c r="E93" s="660" t="s">
        <v>1387</v>
      </c>
      <c r="F93" s="662">
        <v>2017</v>
      </c>
      <c r="G93" s="663">
        <v>75950</v>
      </c>
      <c r="H93" s="660" t="s">
        <v>1373</v>
      </c>
      <c r="I93" s="663">
        <v>550000</v>
      </c>
      <c r="J93" s="664" t="s">
        <v>1374</v>
      </c>
      <c r="K93" s="660" t="s">
        <v>1170</v>
      </c>
    </row>
    <row r="94" spans="1:11" x14ac:dyDescent="0.25">
      <c r="A94" s="659">
        <v>90</v>
      </c>
      <c r="B94" s="660" t="s">
        <v>1369</v>
      </c>
      <c r="C94" s="661" t="s">
        <v>1464</v>
      </c>
      <c r="D94" s="662" t="s">
        <v>1492</v>
      </c>
      <c r="E94" s="660" t="s">
        <v>1387</v>
      </c>
      <c r="F94" s="662">
        <v>2017</v>
      </c>
      <c r="G94" s="663">
        <v>75950</v>
      </c>
      <c r="H94" s="660" t="s">
        <v>1373</v>
      </c>
      <c r="I94" s="663">
        <v>550000</v>
      </c>
      <c r="J94" s="664" t="s">
        <v>1374</v>
      </c>
      <c r="K94" s="660" t="s">
        <v>1170</v>
      </c>
    </row>
    <row r="95" spans="1:11" x14ac:dyDescent="0.25">
      <c r="A95" s="659">
        <v>91</v>
      </c>
      <c r="B95" s="660" t="s">
        <v>1369</v>
      </c>
      <c r="C95" s="661" t="s">
        <v>1464</v>
      </c>
      <c r="D95" s="662" t="s">
        <v>1493</v>
      </c>
      <c r="E95" s="660" t="s">
        <v>1387</v>
      </c>
      <c r="F95" s="662">
        <v>2014</v>
      </c>
      <c r="G95" s="663">
        <v>47000</v>
      </c>
      <c r="H95" s="660" t="s">
        <v>1373</v>
      </c>
      <c r="I95" s="663">
        <v>550000</v>
      </c>
      <c r="J95" s="664" t="s">
        <v>1374</v>
      </c>
      <c r="K95" s="660" t="s">
        <v>1170</v>
      </c>
    </row>
    <row r="96" spans="1:11" x14ac:dyDescent="0.25">
      <c r="A96" s="659">
        <v>92</v>
      </c>
      <c r="B96" s="660" t="s">
        <v>1369</v>
      </c>
      <c r="C96" s="661" t="s">
        <v>1464</v>
      </c>
      <c r="D96" s="662" t="s">
        <v>1494</v>
      </c>
      <c r="E96" s="660" t="s">
        <v>1387</v>
      </c>
      <c r="F96" s="662">
        <v>2017</v>
      </c>
      <c r="G96" s="663">
        <v>75950</v>
      </c>
      <c r="H96" s="660" t="s">
        <v>1373</v>
      </c>
      <c r="I96" s="663">
        <v>550000</v>
      </c>
      <c r="J96" s="664" t="s">
        <v>1374</v>
      </c>
      <c r="K96" s="660" t="s">
        <v>1170</v>
      </c>
    </row>
    <row r="97" spans="1:11" x14ac:dyDescent="0.25">
      <c r="A97" s="659">
        <v>93</v>
      </c>
      <c r="B97" s="660" t="s">
        <v>1369</v>
      </c>
      <c r="C97" s="661" t="s">
        <v>1464</v>
      </c>
      <c r="D97" s="662" t="s">
        <v>1495</v>
      </c>
      <c r="E97" s="660" t="s">
        <v>1372</v>
      </c>
      <c r="F97" s="662">
        <v>2014</v>
      </c>
      <c r="G97" s="663">
        <v>47000</v>
      </c>
      <c r="H97" s="660" t="s">
        <v>1373</v>
      </c>
      <c r="I97" s="663">
        <v>550000</v>
      </c>
      <c r="J97" s="664" t="s">
        <v>1374</v>
      </c>
      <c r="K97" s="660" t="s">
        <v>1170</v>
      </c>
    </row>
    <row r="98" spans="1:11" x14ac:dyDescent="0.25">
      <c r="A98" s="659">
        <v>94</v>
      </c>
      <c r="B98" s="660" t="s">
        <v>1369</v>
      </c>
      <c r="C98" s="661" t="s">
        <v>1464</v>
      </c>
      <c r="D98" s="662" t="s">
        <v>1496</v>
      </c>
      <c r="E98" s="660" t="s">
        <v>1377</v>
      </c>
      <c r="F98" s="662">
        <v>2017</v>
      </c>
      <c r="G98" s="663">
        <v>75950</v>
      </c>
      <c r="H98" s="660" t="s">
        <v>1373</v>
      </c>
      <c r="I98" s="663">
        <v>550000</v>
      </c>
      <c r="J98" s="664" t="s">
        <v>1374</v>
      </c>
      <c r="K98" s="660" t="s">
        <v>1170</v>
      </c>
    </row>
    <row r="99" spans="1:11" x14ac:dyDescent="0.25">
      <c r="A99" s="659">
        <v>95</v>
      </c>
      <c r="B99" s="660" t="s">
        <v>1369</v>
      </c>
      <c r="C99" s="661" t="s">
        <v>1464</v>
      </c>
      <c r="D99" s="662" t="s">
        <v>1497</v>
      </c>
      <c r="E99" s="660" t="s">
        <v>1377</v>
      </c>
      <c r="F99" s="662">
        <v>2013</v>
      </c>
      <c r="G99" s="663">
        <v>43500</v>
      </c>
      <c r="H99" s="660" t="s">
        <v>1373</v>
      </c>
      <c r="I99" s="663">
        <v>550000</v>
      </c>
      <c r="J99" s="664" t="s">
        <v>1374</v>
      </c>
      <c r="K99" s="660" t="s">
        <v>1170</v>
      </c>
    </row>
    <row r="100" spans="1:11" x14ac:dyDescent="0.25">
      <c r="A100" s="659">
        <v>96</v>
      </c>
      <c r="B100" s="660" t="s">
        <v>1369</v>
      </c>
      <c r="C100" s="661" t="s">
        <v>1464</v>
      </c>
      <c r="D100" s="662" t="s">
        <v>1498</v>
      </c>
      <c r="E100" s="660" t="s">
        <v>1387</v>
      </c>
      <c r="F100" s="662">
        <v>2017</v>
      </c>
      <c r="G100" s="663">
        <v>75950</v>
      </c>
      <c r="H100" s="660" t="s">
        <v>1373</v>
      </c>
      <c r="I100" s="663">
        <v>550000</v>
      </c>
      <c r="J100" s="664" t="s">
        <v>1374</v>
      </c>
      <c r="K100" s="660" t="s">
        <v>1170</v>
      </c>
    </row>
    <row r="101" spans="1:11" x14ac:dyDescent="0.25">
      <c r="A101" s="659">
        <v>97</v>
      </c>
      <c r="B101" s="660" t="s">
        <v>1369</v>
      </c>
      <c r="C101" s="661" t="s">
        <v>1464</v>
      </c>
      <c r="D101" s="662" t="s">
        <v>1499</v>
      </c>
      <c r="E101" s="660" t="s">
        <v>1387</v>
      </c>
      <c r="F101" s="662">
        <v>2013</v>
      </c>
      <c r="G101" s="663">
        <v>42250</v>
      </c>
      <c r="H101" s="660" t="s">
        <v>1373</v>
      </c>
      <c r="I101" s="663">
        <v>550000</v>
      </c>
      <c r="J101" s="664" t="s">
        <v>1374</v>
      </c>
      <c r="K101" s="660" t="s">
        <v>1170</v>
      </c>
    </row>
    <row r="102" spans="1:11" x14ac:dyDescent="0.25">
      <c r="A102" s="659">
        <v>98</v>
      </c>
      <c r="B102" s="660" t="s">
        <v>1369</v>
      </c>
      <c r="C102" s="661" t="s">
        <v>1500</v>
      </c>
      <c r="D102" s="662" t="s">
        <v>1501</v>
      </c>
      <c r="E102" s="660" t="s">
        <v>1387</v>
      </c>
      <c r="F102" s="662">
        <v>2011</v>
      </c>
      <c r="G102" s="663">
        <v>71762.149999999994</v>
      </c>
      <c r="H102" s="660" t="s">
        <v>1373</v>
      </c>
      <c r="I102" s="663">
        <v>550000</v>
      </c>
      <c r="J102" s="664" t="s">
        <v>1374</v>
      </c>
      <c r="K102" s="660" t="s">
        <v>1170</v>
      </c>
    </row>
    <row r="103" spans="1:11" x14ac:dyDescent="0.25">
      <c r="A103" s="659">
        <v>99</v>
      </c>
      <c r="B103" s="660" t="s">
        <v>1369</v>
      </c>
      <c r="C103" s="673" t="s">
        <v>1502</v>
      </c>
      <c r="D103" s="662" t="s">
        <v>1503</v>
      </c>
      <c r="E103" s="660" t="s">
        <v>1387</v>
      </c>
      <c r="F103" s="662">
        <v>2012</v>
      </c>
      <c r="G103" s="663">
        <v>38857.14</v>
      </c>
      <c r="H103" s="660" t="s">
        <v>1373</v>
      </c>
      <c r="I103" s="663">
        <v>550000</v>
      </c>
      <c r="J103" s="664" t="s">
        <v>1374</v>
      </c>
      <c r="K103" s="660" t="s">
        <v>1170</v>
      </c>
    </row>
    <row r="104" spans="1:11" x14ac:dyDescent="0.25">
      <c r="A104" s="659">
        <v>100</v>
      </c>
      <c r="B104" s="660" t="s">
        <v>1369</v>
      </c>
      <c r="C104" s="666" t="s">
        <v>1504</v>
      </c>
      <c r="D104" s="662" t="s">
        <v>1505</v>
      </c>
      <c r="E104" s="660" t="s">
        <v>1387</v>
      </c>
      <c r="F104" s="662">
        <v>2019</v>
      </c>
      <c r="G104" s="663">
        <v>38857.14</v>
      </c>
      <c r="H104" s="660" t="s">
        <v>1373</v>
      </c>
      <c r="I104" s="663">
        <v>550000</v>
      </c>
      <c r="J104" s="664" t="s">
        <v>1374</v>
      </c>
      <c r="K104" s="660" t="s">
        <v>1170</v>
      </c>
    </row>
    <row r="105" spans="1:11" s="670" customFormat="1" x14ac:dyDescent="0.25">
      <c r="A105" s="659">
        <v>101</v>
      </c>
      <c r="B105" s="665" t="s">
        <v>1396</v>
      </c>
      <c r="C105" s="666" t="s">
        <v>1506</v>
      </c>
      <c r="D105" s="662" t="s">
        <v>1507</v>
      </c>
      <c r="E105" s="667" t="s">
        <v>1387</v>
      </c>
      <c r="F105" s="662">
        <v>2024</v>
      </c>
      <c r="G105" s="668">
        <v>20657263.120000001</v>
      </c>
      <c r="H105" s="667" t="s">
        <v>1373</v>
      </c>
      <c r="I105" s="668">
        <v>700000</v>
      </c>
      <c r="J105" s="669" t="s">
        <v>1374</v>
      </c>
      <c r="K105" s="660" t="s">
        <v>1170</v>
      </c>
    </row>
    <row r="106" spans="1:11" s="670" customFormat="1" x14ac:dyDescent="0.25">
      <c r="A106" s="659">
        <v>102</v>
      </c>
      <c r="B106" s="665" t="s">
        <v>1396</v>
      </c>
      <c r="C106" s="666" t="s">
        <v>1508</v>
      </c>
      <c r="D106" s="662" t="s">
        <v>1509</v>
      </c>
      <c r="E106" s="667" t="s">
        <v>1387</v>
      </c>
      <c r="F106" s="662">
        <v>2005</v>
      </c>
      <c r="G106" s="668">
        <v>70652.17</v>
      </c>
      <c r="H106" s="667" t="s">
        <v>1373</v>
      </c>
      <c r="I106" s="668">
        <v>800000</v>
      </c>
      <c r="J106" s="669" t="s">
        <v>1374</v>
      </c>
      <c r="K106" s="660" t="s">
        <v>1170</v>
      </c>
    </row>
    <row r="107" spans="1:11" s="670" customFormat="1" x14ac:dyDescent="0.25">
      <c r="A107" s="659">
        <v>103</v>
      </c>
      <c r="B107" s="665" t="s">
        <v>1396</v>
      </c>
      <c r="C107" s="666" t="s">
        <v>1510</v>
      </c>
      <c r="D107" s="662" t="s">
        <v>1511</v>
      </c>
      <c r="E107" s="667" t="s">
        <v>1387</v>
      </c>
      <c r="F107" s="662">
        <v>2024</v>
      </c>
      <c r="G107" s="668">
        <v>7639314.9199999999</v>
      </c>
      <c r="H107" s="667" t="s">
        <v>1373</v>
      </c>
      <c r="I107" s="668">
        <v>800000</v>
      </c>
      <c r="J107" s="669" t="s">
        <v>1374</v>
      </c>
      <c r="K107" s="660" t="s">
        <v>1170</v>
      </c>
    </row>
    <row r="108" spans="1:11" s="670" customFormat="1" x14ac:dyDescent="0.25">
      <c r="A108" s="659">
        <v>104</v>
      </c>
      <c r="B108" s="665" t="s">
        <v>1396</v>
      </c>
      <c r="C108" s="666" t="s">
        <v>1512</v>
      </c>
      <c r="D108" s="662" t="s">
        <v>1513</v>
      </c>
      <c r="E108" s="667" t="s">
        <v>1387</v>
      </c>
      <c r="F108" s="662">
        <v>2023</v>
      </c>
      <c r="G108" s="668">
        <v>7720517.7800000003</v>
      </c>
      <c r="H108" s="667" t="s">
        <v>1373</v>
      </c>
      <c r="I108" s="668">
        <v>800000</v>
      </c>
      <c r="J108" s="669" t="s">
        <v>1374</v>
      </c>
      <c r="K108" s="660" t="s">
        <v>1170</v>
      </c>
    </row>
    <row r="109" spans="1:11" s="670" customFormat="1" x14ac:dyDescent="0.25">
      <c r="A109" s="659">
        <v>105</v>
      </c>
      <c r="B109" s="665" t="s">
        <v>1396</v>
      </c>
      <c r="C109" s="666" t="s">
        <v>1514</v>
      </c>
      <c r="D109" s="662" t="s">
        <v>1515</v>
      </c>
      <c r="E109" s="667" t="s">
        <v>1387</v>
      </c>
      <c r="F109" s="662">
        <v>2024</v>
      </c>
      <c r="G109" s="668">
        <v>16425500</v>
      </c>
      <c r="H109" s="667" t="s">
        <v>1373</v>
      </c>
      <c r="I109" s="668">
        <v>800000</v>
      </c>
      <c r="J109" s="669" t="s">
        <v>1374</v>
      </c>
      <c r="K109" s="660" t="s">
        <v>1170</v>
      </c>
    </row>
    <row r="110" spans="1:11" x14ac:dyDescent="0.25">
      <c r="A110" s="659">
        <v>106</v>
      </c>
      <c r="B110" s="660" t="s">
        <v>1369</v>
      </c>
      <c r="C110" s="674" t="s">
        <v>1516</v>
      </c>
      <c r="D110" s="662" t="s">
        <v>1517</v>
      </c>
      <c r="E110" s="660" t="s">
        <v>1387</v>
      </c>
      <c r="F110" s="662">
        <v>2016</v>
      </c>
      <c r="G110" s="663">
        <v>92857.5</v>
      </c>
      <c r="H110" s="660" t="s">
        <v>1373</v>
      </c>
      <c r="I110" s="663">
        <v>700000</v>
      </c>
      <c r="J110" s="664" t="s">
        <v>1374</v>
      </c>
      <c r="K110" s="660" t="s">
        <v>1170</v>
      </c>
    </row>
    <row r="111" spans="1:11" x14ac:dyDescent="0.25">
      <c r="A111" s="659">
        <v>107</v>
      </c>
      <c r="B111" s="660" t="s">
        <v>1369</v>
      </c>
      <c r="C111" s="674" t="s">
        <v>1516</v>
      </c>
      <c r="D111" s="662" t="s">
        <v>1518</v>
      </c>
      <c r="E111" s="660" t="s">
        <v>1387</v>
      </c>
      <c r="F111" s="662">
        <v>2016</v>
      </c>
      <c r="G111" s="663">
        <v>92857.5</v>
      </c>
      <c r="H111" s="660" t="s">
        <v>1373</v>
      </c>
      <c r="I111" s="663">
        <v>700000</v>
      </c>
      <c r="J111" s="664" t="s">
        <v>1374</v>
      </c>
      <c r="K111" s="660" t="s">
        <v>1170</v>
      </c>
    </row>
    <row r="112" spans="1:11" x14ac:dyDescent="0.25">
      <c r="A112" s="659">
        <v>108</v>
      </c>
      <c r="B112" s="660" t="s">
        <v>1369</v>
      </c>
      <c r="C112" s="674" t="s">
        <v>1516</v>
      </c>
      <c r="D112" s="662" t="s">
        <v>1519</v>
      </c>
      <c r="E112" s="660" t="s">
        <v>1387</v>
      </c>
      <c r="F112" s="662">
        <v>2019</v>
      </c>
      <c r="G112" s="663">
        <v>287561.57</v>
      </c>
      <c r="H112" s="660" t="s">
        <v>1373</v>
      </c>
      <c r="I112" s="663">
        <v>700000</v>
      </c>
      <c r="J112" s="664" t="s">
        <v>1374</v>
      </c>
      <c r="K112" s="660" t="s">
        <v>1170</v>
      </c>
    </row>
    <row r="113" spans="1:11" x14ac:dyDescent="0.25">
      <c r="A113" s="659">
        <v>109</v>
      </c>
      <c r="B113" s="660" t="s">
        <v>1369</v>
      </c>
      <c r="C113" s="674" t="s">
        <v>1516</v>
      </c>
      <c r="D113" s="662" t="s">
        <v>1520</v>
      </c>
      <c r="E113" s="660" t="s">
        <v>1387</v>
      </c>
      <c r="F113" s="662">
        <v>2017</v>
      </c>
      <c r="G113" s="663">
        <v>116499.99</v>
      </c>
      <c r="H113" s="660" t="s">
        <v>1373</v>
      </c>
      <c r="I113" s="663">
        <v>700000</v>
      </c>
      <c r="J113" s="664" t="s">
        <v>1374</v>
      </c>
      <c r="K113" s="660" t="s">
        <v>1170</v>
      </c>
    </row>
    <row r="114" spans="1:11" x14ac:dyDescent="0.25">
      <c r="A114" s="659">
        <v>110</v>
      </c>
      <c r="B114" s="660" t="s">
        <v>1369</v>
      </c>
      <c r="C114" s="674" t="s">
        <v>1516</v>
      </c>
      <c r="D114" s="662" t="s">
        <v>1521</v>
      </c>
      <c r="E114" s="660" t="s">
        <v>1377</v>
      </c>
      <c r="F114" s="662">
        <v>2016</v>
      </c>
      <c r="G114" s="663">
        <v>89287.5</v>
      </c>
      <c r="H114" s="660" t="s">
        <v>1373</v>
      </c>
      <c r="I114" s="663">
        <v>700000</v>
      </c>
      <c r="J114" s="664" t="s">
        <v>1374</v>
      </c>
      <c r="K114" s="660" t="s">
        <v>1170</v>
      </c>
    </row>
    <row r="115" spans="1:11" x14ac:dyDescent="0.25">
      <c r="A115" s="659">
        <v>111</v>
      </c>
      <c r="B115" s="660" t="s">
        <v>1369</v>
      </c>
      <c r="C115" s="674" t="s">
        <v>1516</v>
      </c>
      <c r="D115" s="662" t="s">
        <v>1522</v>
      </c>
      <c r="E115" s="660" t="s">
        <v>1387</v>
      </c>
      <c r="F115" s="662">
        <v>2016</v>
      </c>
      <c r="G115" s="663">
        <v>104687.5</v>
      </c>
      <c r="H115" s="660" t="s">
        <v>1373</v>
      </c>
      <c r="I115" s="663">
        <v>700000</v>
      </c>
      <c r="J115" s="664" t="s">
        <v>1374</v>
      </c>
      <c r="K115" s="660" t="s">
        <v>1170</v>
      </c>
    </row>
    <row r="116" spans="1:11" s="670" customFormat="1" x14ac:dyDescent="0.25">
      <c r="A116" s="659">
        <v>112</v>
      </c>
      <c r="B116" s="665" t="s">
        <v>1396</v>
      </c>
      <c r="C116" s="666" t="s">
        <v>1523</v>
      </c>
      <c r="D116" s="662" t="s">
        <v>1524</v>
      </c>
      <c r="E116" s="667" t="s">
        <v>1387</v>
      </c>
      <c r="F116" s="662">
        <v>2018</v>
      </c>
      <c r="G116" s="668">
        <v>371250</v>
      </c>
      <c r="H116" s="667" t="s">
        <v>1373</v>
      </c>
      <c r="I116" s="668">
        <v>700000</v>
      </c>
      <c r="J116" s="669" t="s">
        <v>1374</v>
      </c>
      <c r="K116" s="660" t="s">
        <v>1170</v>
      </c>
    </row>
    <row r="117" spans="1:11" s="670" customFormat="1" x14ac:dyDescent="0.25">
      <c r="A117" s="659">
        <v>113</v>
      </c>
      <c r="B117" s="665" t="s">
        <v>1396</v>
      </c>
      <c r="C117" s="666" t="s">
        <v>1525</v>
      </c>
      <c r="D117" s="662" t="s">
        <v>1526</v>
      </c>
      <c r="E117" s="667" t="s">
        <v>1387</v>
      </c>
      <c r="F117" s="662">
        <v>2005</v>
      </c>
      <c r="G117" s="668">
        <v>84935.679999999993</v>
      </c>
      <c r="H117" s="667" t="s">
        <v>1373</v>
      </c>
      <c r="I117" s="668">
        <v>700000</v>
      </c>
      <c r="J117" s="669" t="s">
        <v>1374</v>
      </c>
      <c r="K117" s="660" t="s">
        <v>1170</v>
      </c>
    </row>
    <row r="118" spans="1:11" s="670" customFormat="1" x14ac:dyDescent="0.25">
      <c r="A118" s="659">
        <v>114</v>
      </c>
      <c r="B118" s="665" t="s">
        <v>1396</v>
      </c>
      <c r="C118" s="666" t="s">
        <v>1527</v>
      </c>
      <c r="D118" s="662" t="s">
        <v>1528</v>
      </c>
      <c r="E118" s="667" t="s">
        <v>1387</v>
      </c>
      <c r="F118" s="662">
        <v>2005</v>
      </c>
      <c r="G118" s="668">
        <v>173250</v>
      </c>
      <c r="H118" s="667" t="s">
        <v>1373</v>
      </c>
      <c r="I118" s="668">
        <v>700000</v>
      </c>
      <c r="J118" s="669" t="s">
        <v>1374</v>
      </c>
      <c r="K118" s="660" t="s">
        <v>1170</v>
      </c>
    </row>
    <row r="119" spans="1:11" x14ac:dyDescent="0.25">
      <c r="A119" s="659">
        <v>115</v>
      </c>
      <c r="B119" s="660" t="s">
        <v>1369</v>
      </c>
      <c r="C119" s="674" t="s">
        <v>1516</v>
      </c>
      <c r="D119" s="675" t="s">
        <v>1529</v>
      </c>
      <c r="E119" s="675" t="s">
        <v>1387</v>
      </c>
      <c r="F119" s="675">
        <v>2011</v>
      </c>
      <c r="G119" s="676">
        <v>64565.22</v>
      </c>
      <c r="H119" s="660" t="s">
        <v>1373</v>
      </c>
      <c r="I119" s="663">
        <v>198349</v>
      </c>
      <c r="J119" s="664" t="s">
        <v>1374</v>
      </c>
      <c r="K119" s="660" t="s">
        <v>1163</v>
      </c>
    </row>
    <row r="120" spans="1:11" x14ac:dyDescent="0.25">
      <c r="A120" s="659">
        <v>116</v>
      </c>
      <c r="B120" s="660" t="s">
        <v>1369</v>
      </c>
      <c r="C120" s="674" t="s">
        <v>1516</v>
      </c>
      <c r="D120" s="675" t="s">
        <v>1530</v>
      </c>
      <c r="E120" s="675" t="s">
        <v>1387</v>
      </c>
      <c r="F120" s="675">
        <v>2013</v>
      </c>
      <c r="G120" s="676">
        <v>58147.32</v>
      </c>
      <c r="H120" s="660" t="s">
        <v>1373</v>
      </c>
      <c r="I120" s="663">
        <v>198349</v>
      </c>
      <c r="J120" s="664" t="s">
        <v>1374</v>
      </c>
      <c r="K120" s="660" t="s">
        <v>1163</v>
      </c>
    </row>
    <row r="121" spans="1:11" x14ac:dyDescent="0.25">
      <c r="A121" s="659">
        <v>117</v>
      </c>
      <c r="B121" s="660" t="s">
        <v>1369</v>
      </c>
      <c r="C121" s="674" t="s">
        <v>1516</v>
      </c>
      <c r="D121" s="675" t="s">
        <v>1531</v>
      </c>
      <c r="E121" s="675" t="s">
        <v>1387</v>
      </c>
      <c r="F121" s="675">
        <v>2012</v>
      </c>
      <c r="G121" s="676">
        <v>61230</v>
      </c>
      <c r="H121" s="660" t="s">
        <v>1373</v>
      </c>
      <c r="I121" s="663">
        <v>198349</v>
      </c>
      <c r="J121" s="664" t="s">
        <v>1374</v>
      </c>
      <c r="K121" s="660" t="s">
        <v>1163</v>
      </c>
    </row>
    <row r="122" spans="1:11" x14ac:dyDescent="0.25">
      <c r="A122" s="659">
        <v>118</v>
      </c>
      <c r="B122" s="660" t="s">
        <v>1369</v>
      </c>
      <c r="C122" s="672" t="s">
        <v>1407</v>
      </c>
      <c r="D122" s="675" t="s">
        <v>1532</v>
      </c>
      <c r="E122" s="675" t="s">
        <v>1387</v>
      </c>
      <c r="F122" s="675">
        <v>2022</v>
      </c>
      <c r="G122" s="676">
        <v>9624100</v>
      </c>
      <c r="H122" s="660" t="s">
        <v>1373</v>
      </c>
      <c r="I122" s="676">
        <v>250000</v>
      </c>
      <c r="J122" s="664" t="s">
        <v>1374</v>
      </c>
      <c r="K122" s="660" t="s">
        <v>1163</v>
      </c>
    </row>
    <row r="123" spans="1:11" x14ac:dyDescent="0.25">
      <c r="A123" s="659">
        <v>119</v>
      </c>
      <c r="B123" s="660" t="s">
        <v>1369</v>
      </c>
      <c r="C123" s="672" t="s">
        <v>1407</v>
      </c>
      <c r="D123" s="675" t="s">
        <v>1533</v>
      </c>
      <c r="E123" s="675" t="s">
        <v>1387</v>
      </c>
      <c r="F123" s="675">
        <v>2023</v>
      </c>
      <c r="G123" s="676">
        <v>11988339.359999999</v>
      </c>
      <c r="H123" s="660" t="s">
        <v>1373</v>
      </c>
      <c r="I123" s="676">
        <v>250000</v>
      </c>
      <c r="J123" s="664" t="s">
        <v>1374</v>
      </c>
      <c r="K123" s="660" t="s">
        <v>1163</v>
      </c>
    </row>
    <row r="124" spans="1:11" x14ac:dyDescent="0.25">
      <c r="A124" s="659">
        <v>120</v>
      </c>
      <c r="B124" s="660" t="s">
        <v>1369</v>
      </c>
      <c r="C124" s="674" t="s">
        <v>1516</v>
      </c>
      <c r="D124" s="675" t="s">
        <v>1534</v>
      </c>
      <c r="E124" s="675" t="s">
        <v>1387</v>
      </c>
      <c r="F124" s="675">
        <v>2014</v>
      </c>
      <c r="G124" s="676">
        <v>60305</v>
      </c>
      <c r="H124" s="660" t="s">
        <v>1373</v>
      </c>
      <c r="I124" s="663">
        <v>198349</v>
      </c>
      <c r="J124" s="664" t="s">
        <v>1374</v>
      </c>
      <c r="K124" s="660" t="s">
        <v>1163</v>
      </c>
    </row>
    <row r="125" spans="1:11" x14ac:dyDescent="0.25">
      <c r="A125" s="659">
        <v>121</v>
      </c>
      <c r="B125" s="660" t="s">
        <v>1369</v>
      </c>
      <c r="C125" s="674" t="s">
        <v>1516</v>
      </c>
      <c r="D125" s="675" t="s">
        <v>1535</v>
      </c>
      <c r="E125" s="675" t="s">
        <v>1387</v>
      </c>
      <c r="F125" s="675">
        <v>2019</v>
      </c>
      <c r="G125" s="676">
        <v>399152.67</v>
      </c>
      <c r="H125" s="660" t="s">
        <v>1373</v>
      </c>
      <c r="I125" s="663">
        <v>595049</v>
      </c>
      <c r="J125" s="664" t="s">
        <v>1374</v>
      </c>
      <c r="K125" s="660" t="s">
        <v>1163</v>
      </c>
    </row>
    <row r="126" spans="1:11" x14ac:dyDescent="0.25">
      <c r="A126" s="659">
        <v>122</v>
      </c>
      <c r="B126" s="660" t="s">
        <v>1369</v>
      </c>
      <c r="C126" s="661" t="s">
        <v>1464</v>
      </c>
      <c r="D126" s="675" t="s">
        <v>1536</v>
      </c>
      <c r="E126" s="675" t="s">
        <v>1387</v>
      </c>
      <c r="F126" s="675">
        <v>2014</v>
      </c>
      <c r="G126" s="676">
        <v>51404.35</v>
      </c>
      <c r="H126" s="660" t="s">
        <v>1373</v>
      </c>
      <c r="I126" s="676">
        <v>200000</v>
      </c>
      <c r="J126" s="664" t="s">
        <v>1374</v>
      </c>
      <c r="K126" s="660" t="s">
        <v>1163</v>
      </c>
    </row>
    <row r="127" spans="1:11" x14ac:dyDescent="0.25">
      <c r="A127" s="659">
        <v>123</v>
      </c>
      <c r="B127" s="660" t="s">
        <v>1369</v>
      </c>
      <c r="C127" s="661" t="s">
        <v>1464</v>
      </c>
      <c r="D127" s="675" t="s">
        <v>1537</v>
      </c>
      <c r="E127" s="675" t="s">
        <v>1387</v>
      </c>
      <c r="F127" s="675">
        <v>2009</v>
      </c>
      <c r="G127" s="676">
        <v>41175</v>
      </c>
      <c r="H127" s="660" t="s">
        <v>1373</v>
      </c>
      <c r="I127" s="676">
        <v>200000</v>
      </c>
      <c r="J127" s="664" t="s">
        <v>1374</v>
      </c>
      <c r="K127" s="660" t="s">
        <v>1163</v>
      </c>
    </row>
    <row r="128" spans="1:11" x14ac:dyDescent="0.25">
      <c r="A128" s="659">
        <v>124</v>
      </c>
      <c r="B128" s="660" t="s">
        <v>1369</v>
      </c>
      <c r="C128" s="672" t="s">
        <v>1407</v>
      </c>
      <c r="D128" s="675" t="s">
        <v>1538</v>
      </c>
      <c r="E128" s="675" t="s">
        <v>1387</v>
      </c>
      <c r="F128" s="675">
        <v>2023</v>
      </c>
      <c r="G128" s="676">
        <v>10885160.640000001</v>
      </c>
      <c r="H128" s="660" t="s">
        <v>1373</v>
      </c>
      <c r="I128" s="676">
        <v>250000</v>
      </c>
      <c r="J128" s="664" t="s">
        <v>1374</v>
      </c>
      <c r="K128" s="660" t="s">
        <v>1163</v>
      </c>
    </row>
    <row r="129" spans="1:11" x14ac:dyDescent="0.25">
      <c r="A129" s="659">
        <v>125</v>
      </c>
      <c r="B129" s="660" t="s">
        <v>1369</v>
      </c>
      <c r="C129" s="661" t="s">
        <v>1464</v>
      </c>
      <c r="D129" s="675" t="s">
        <v>1539</v>
      </c>
      <c r="E129" s="675" t="s">
        <v>1387</v>
      </c>
      <c r="F129" s="675">
        <v>2017</v>
      </c>
      <c r="G129" s="676">
        <v>75950</v>
      </c>
      <c r="H129" s="660" t="s">
        <v>1373</v>
      </c>
      <c r="I129" s="676">
        <v>200000</v>
      </c>
      <c r="J129" s="664" t="s">
        <v>1374</v>
      </c>
      <c r="K129" s="660" t="s">
        <v>1163</v>
      </c>
    </row>
    <row r="130" spans="1:11" s="670" customFormat="1" x14ac:dyDescent="0.25">
      <c r="A130" s="659">
        <v>126</v>
      </c>
      <c r="B130" s="665" t="s">
        <v>1396</v>
      </c>
      <c r="C130" s="677" t="s">
        <v>1540</v>
      </c>
      <c r="D130" s="678" t="s">
        <v>1541</v>
      </c>
      <c r="E130" s="678" t="s">
        <v>1387</v>
      </c>
      <c r="F130" s="679">
        <v>1989</v>
      </c>
      <c r="G130" s="680">
        <v>1555</v>
      </c>
      <c r="H130" s="667" t="s">
        <v>1373</v>
      </c>
      <c r="I130" s="681">
        <v>100000</v>
      </c>
      <c r="J130" s="669" t="s">
        <v>1374</v>
      </c>
      <c r="K130" s="660" t="s">
        <v>1163</v>
      </c>
    </row>
    <row r="131" spans="1:11" x14ac:dyDescent="0.25">
      <c r="A131" s="659">
        <v>127</v>
      </c>
      <c r="B131" s="660" t="s">
        <v>1369</v>
      </c>
      <c r="C131" s="674" t="s">
        <v>1516</v>
      </c>
      <c r="D131" s="675" t="s">
        <v>1542</v>
      </c>
      <c r="E131" s="675" t="s">
        <v>1387</v>
      </c>
      <c r="F131" s="675">
        <v>2008</v>
      </c>
      <c r="G131" s="676">
        <v>48008.85</v>
      </c>
      <c r="H131" s="660" t="s">
        <v>1373</v>
      </c>
      <c r="I131" s="663">
        <v>198349</v>
      </c>
      <c r="J131" s="664" t="s">
        <v>1374</v>
      </c>
      <c r="K131" s="660" t="s">
        <v>1163</v>
      </c>
    </row>
    <row r="132" spans="1:11" x14ac:dyDescent="0.25">
      <c r="A132" s="659">
        <v>128</v>
      </c>
      <c r="B132" s="660" t="s">
        <v>1369</v>
      </c>
      <c r="C132" s="674" t="s">
        <v>1516</v>
      </c>
      <c r="D132" s="675" t="s">
        <v>1543</v>
      </c>
      <c r="E132" s="675" t="s">
        <v>1387</v>
      </c>
      <c r="F132" s="675">
        <v>2016</v>
      </c>
      <c r="G132" s="676">
        <v>89287.5</v>
      </c>
      <c r="H132" s="660" t="s">
        <v>1373</v>
      </c>
      <c r="I132" s="663">
        <v>198349</v>
      </c>
      <c r="J132" s="664" t="s">
        <v>1374</v>
      </c>
      <c r="K132" s="660" t="s">
        <v>1163</v>
      </c>
    </row>
    <row r="133" spans="1:11" x14ac:dyDescent="0.25">
      <c r="A133" s="659">
        <v>129</v>
      </c>
      <c r="B133" s="660" t="s">
        <v>1369</v>
      </c>
      <c r="C133" s="661" t="s">
        <v>1370</v>
      </c>
      <c r="D133" s="660" t="s">
        <v>1544</v>
      </c>
      <c r="E133" s="660" t="s">
        <v>1387</v>
      </c>
      <c r="F133" s="660">
        <v>2024</v>
      </c>
      <c r="G133" s="676">
        <v>6786361.6500000004</v>
      </c>
      <c r="H133" s="660" t="s">
        <v>1373</v>
      </c>
      <c r="I133" s="676">
        <v>200000</v>
      </c>
      <c r="J133" s="664" t="s">
        <v>1374</v>
      </c>
      <c r="K133" s="660" t="s">
        <v>1163</v>
      </c>
    </row>
    <row r="134" spans="1:11" x14ac:dyDescent="0.25">
      <c r="A134" s="659">
        <v>130</v>
      </c>
      <c r="B134" s="660" t="s">
        <v>1369</v>
      </c>
      <c r="C134" s="661" t="s">
        <v>1464</v>
      </c>
      <c r="D134" s="675" t="s">
        <v>1545</v>
      </c>
      <c r="E134" s="675" t="s">
        <v>1387</v>
      </c>
      <c r="F134" s="675">
        <v>2017</v>
      </c>
      <c r="G134" s="676">
        <v>75950</v>
      </c>
      <c r="H134" s="660" t="s">
        <v>1373</v>
      </c>
      <c r="I134" s="676">
        <v>200000</v>
      </c>
      <c r="J134" s="664" t="s">
        <v>1374</v>
      </c>
      <c r="K134" s="660" t="s">
        <v>1163</v>
      </c>
    </row>
    <row r="135" spans="1:11" x14ac:dyDescent="0.25">
      <c r="A135" s="659">
        <v>131</v>
      </c>
      <c r="B135" s="660" t="s">
        <v>1369</v>
      </c>
      <c r="C135" s="661" t="s">
        <v>1464</v>
      </c>
      <c r="D135" s="675" t="s">
        <v>1546</v>
      </c>
      <c r="E135" s="675" t="s">
        <v>1387</v>
      </c>
      <c r="F135" s="675">
        <v>2009</v>
      </c>
      <c r="G135" s="676">
        <v>41175</v>
      </c>
      <c r="H135" s="660" t="s">
        <v>1373</v>
      </c>
      <c r="I135" s="676">
        <v>200000</v>
      </c>
      <c r="J135" s="664" t="s">
        <v>1374</v>
      </c>
      <c r="K135" s="660" t="s">
        <v>1163</v>
      </c>
    </row>
    <row r="136" spans="1:11" x14ac:dyDescent="0.25">
      <c r="A136" s="659">
        <v>132</v>
      </c>
      <c r="B136" s="660" t="s">
        <v>1369</v>
      </c>
      <c r="C136" s="661" t="s">
        <v>1464</v>
      </c>
      <c r="D136" s="675" t="s">
        <v>1547</v>
      </c>
      <c r="E136" s="675" t="s">
        <v>1387</v>
      </c>
      <c r="F136" s="675">
        <v>2017</v>
      </c>
      <c r="G136" s="676">
        <v>75950</v>
      </c>
      <c r="H136" s="660" t="s">
        <v>1373</v>
      </c>
      <c r="I136" s="676">
        <v>200000</v>
      </c>
      <c r="J136" s="664" t="s">
        <v>1374</v>
      </c>
      <c r="K136" s="660" t="s">
        <v>1163</v>
      </c>
    </row>
    <row r="137" spans="1:11" x14ac:dyDescent="0.25">
      <c r="A137" s="659">
        <v>133</v>
      </c>
      <c r="B137" s="660" t="s">
        <v>1369</v>
      </c>
      <c r="C137" s="674" t="s">
        <v>1516</v>
      </c>
      <c r="D137" s="675" t="s">
        <v>1548</v>
      </c>
      <c r="E137" s="675" t="s">
        <v>1387</v>
      </c>
      <c r="F137" s="675">
        <v>2013</v>
      </c>
      <c r="G137" s="676">
        <v>58147.32</v>
      </c>
      <c r="H137" s="660" t="s">
        <v>1373</v>
      </c>
      <c r="I137" s="663">
        <v>198349</v>
      </c>
      <c r="J137" s="664" t="s">
        <v>1374</v>
      </c>
      <c r="K137" s="660" t="s">
        <v>1163</v>
      </c>
    </row>
    <row r="138" spans="1:11" x14ac:dyDescent="0.25">
      <c r="A138" s="659">
        <v>134</v>
      </c>
      <c r="B138" s="660" t="s">
        <v>1369</v>
      </c>
      <c r="C138" s="674" t="s">
        <v>1516</v>
      </c>
      <c r="D138" s="675" t="s">
        <v>1549</v>
      </c>
      <c r="E138" s="675" t="s">
        <v>1387</v>
      </c>
      <c r="F138" s="675">
        <v>2006</v>
      </c>
      <c r="G138" s="676">
        <v>41332.5</v>
      </c>
      <c r="H138" s="660" t="s">
        <v>1373</v>
      </c>
      <c r="I138" s="663">
        <v>198349</v>
      </c>
      <c r="J138" s="664" t="s">
        <v>1374</v>
      </c>
      <c r="K138" s="660" t="s">
        <v>1163</v>
      </c>
    </row>
    <row r="139" spans="1:11" x14ac:dyDescent="0.25">
      <c r="A139" s="659">
        <v>135</v>
      </c>
      <c r="B139" s="660" t="s">
        <v>1369</v>
      </c>
      <c r="C139" s="674" t="s">
        <v>1516</v>
      </c>
      <c r="D139" s="675" t="s">
        <v>1550</v>
      </c>
      <c r="E139" s="675" t="s">
        <v>1387</v>
      </c>
      <c r="F139" s="675">
        <v>2014</v>
      </c>
      <c r="G139" s="676">
        <v>60305</v>
      </c>
      <c r="H139" s="660" t="s">
        <v>1373</v>
      </c>
      <c r="I139" s="663">
        <v>198349</v>
      </c>
      <c r="J139" s="664" t="s">
        <v>1374</v>
      </c>
      <c r="K139" s="660" t="s">
        <v>1163</v>
      </c>
    </row>
    <row r="140" spans="1:11" x14ac:dyDescent="0.25">
      <c r="A140" s="659">
        <v>136</v>
      </c>
      <c r="B140" s="660" t="s">
        <v>1369</v>
      </c>
      <c r="C140" s="674" t="s">
        <v>1516</v>
      </c>
      <c r="D140" s="675" t="s">
        <v>1551</v>
      </c>
      <c r="E140" s="675" t="s">
        <v>1387</v>
      </c>
      <c r="F140" s="675">
        <v>2012</v>
      </c>
      <c r="G140" s="676">
        <v>61058.82</v>
      </c>
      <c r="H140" s="660" t="s">
        <v>1373</v>
      </c>
      <c r="I140" s="663">
        <v>476039</v>
      </c>
      <c r="J140" s="664" t="s">
        <v>1374</v>
      </c>
      <c r="K140" s="660" t="s">
        <v>1163</v>
      </c>
    </row>
    <row r="141" spans="1:11" x14ac:dyDescent="0.25">
      <c r="A141" s="659">
        <v>137</v>
      </c>
      <c r="B141" s="660" t="s">
        <v>1369</v>
      </c>
      <c r="C141" s="671" t="s">
        <v>1403</v>
      </c>
      <c r="D141" s="675" t="s">
        <v>1552</v>
      </c>
      <c r="E141" s="675" t="s">
        <v>1387</v>
      </c>
      <c r="F141" s="675">
        <v>2022</v>
      </c>
      <c r="G141" s="676">
        <v>9116875</v>
      </c>
      <c r="H141" s="660" t="s">
        <v>1373</v>
      </c>
      <c r="I141" s="676">
        <v>277689</v>
      </c>
      <c r="J141" s="664" t="s">
        <v>1374</v>
      </c>
      <c r="K141" s="660" t="s">
        <v>1163</v>
      </c>
    </row>
    <row r="142" spans="1:11" x14ac:dyDescent="0.25">
      <c r="A142" s="659">
        <v>138</v>
      </c>
      <c r="B142" s="660" t="s">
        <v>1369</v>
      </c>
      <c r="C142" s="672" t="s">
        <v>1407</v>
      </c>
      <c r="D142" s="675" t="s">
        <v>1553</v>
      </c>
      <c r="E142" s="675" t="s">
        <v>1387</v>
      </c>
      <c r="F142" s="675">
        <v>2023</v>
      </c>
      <c r="G142" s="676">
        <v>10885160.640000001</v>
      </c>
      <c r="H142" s="660" t="s">
        <v>1373</v>
      </c>
      <c r="I142" s="676">
        <v>250000</v>
      </c>
      <c r="J142" s="664" t="s">
        <v>1374</v>
      </c>
      <c r="K142" s="660" t="s">
        <v>1163</v>
      </c>
    </row>
    <row r="143" spans="1:11" x14ac:dyDescent="0.25">
      <c r="A143" s="659">
        <v>139</v>
      </c>
      <c r="B143" s="660" t="s">
        <v>1369</v>
      </c>
      <c r="C143" s="672" t="s">
        <v>1407</v>
      </c>
      <c r="D143" s="675" t="s">
        <v>1554</v>
      </c>
      <c r="E143" s="675" t="s">
        <v>1387</v>
      </c>
      <c r="F143" s="675">
        <v>2024</v>
      </c>
      <c r="G143" s="676">
        <v>10671006.26</v>
      </c>
      <c r="H143" s="660" t="s">
        <v>1373</v>
      </c>
      <c r="I143" s="676">
        <v>250000</v>
      </c>
      <c r="J143" s="664" t="s">
        <v>1374</v>
      </c>
      <c r="K143" s="660" t="s">
        <v>1163</v>
      </c>
    </row>
    <row r="144" spans="1:11" x14ac:dyDescent="0.25">
      <c r="A144" s="659">
        <v>140</v>
      </c>
      <c r="B144" s="660" t="s">
        <v>1369</v>
      </c>
      <c r="C144" s="661" t="s">
        <v>1464</v>
      </c>
      <c r="D144" s="675" t="s">
        <v>1555</v>
      </c>
      <c r="E144" s="675" t="s">
        <v>1387</v>
      </c>
      <c r="F144" s="675">
        <v>2020</v>
      </c>
      <c r="G144" s="676">
        <v>1460100</v>
      </c>
      <c r="H144" s="660" t="s">
        <v>1373</v>
      </c>
      <c r="I144" s="676">
        <v>200000</v>
      </c>
      <c r="J144" s="664" t="s">
        <v>1374</v>
      </c>
      <c r="K144" s="660" t="s">
        <v>1163</v>
      </c>
    </row>
    <row r="145" spans="1:11" x14ac:dyDescent="0.25">
      <c r="A145" s="659">
        <v>141</v>
      </c>
      <c r="B145" s="660" t="s">
        <v>1369</v>
      </c>
      <c r="C145" s="674" t="s">
        <v>1516</v>
      </c>
      <c r="D145" s="675" t="s">
        <v>1556</v>
      </c>
      <c r="E145" s="675" t="s">
        <v>1387</v>
      </c>
      <c r="F145" s="675">
        <v>2018</v>
      </c>
      <c r="G145" s="676">
        <v>105862.51</v>
      </c>
      <c r="H145" s="660" t="s">
        <v>1373</v>
      </c>
      <c r="I145" s="663">
        <v>198349</v>
      </c>
      <c r="J145" s="664" t="s">
        <v>1374</v>
      </c>
      <c r="K145" s="660" t="s">
        <v>1163</v>
      </c>
    </row>
    <row r="146" spans="1:11" x14ac:dyDescent="0.25">
      <c r="A146" s="659">
        <v>142</v>
      </c>
      <c r="B146" s="660" t="s">
        <v>1369</v>
      </c>
      <c r="C146" s="674" t="s">
        <v>1516</v>
      </c>
      <c r="D146" s="675" t="s">
        <v>1557</v>
      </c>
      <c r="E146" s="675" t="s">
        <v>1387</v>
      </c>
      <c r="F146" s="675">
        <v>2007</v>
      </c>
      <c r="G146" s="676">
        <v>45285.09</v>
      </c>
      <c r="H146" s="660" t="s">
        <v>1373</v>
      </c>
      <c r="I146" s="663">
        <v>198349</v>
      </c>
      <c r="J146" s="664" t="s">
        <v>1374</v>
      </c>
      <c r="K146" s="660" t="s">
        <v>1163</v>
      </c>
    </row>
    <row r="147" spans="1:11" x14ac:dyDescent="0.25">
      <c r="A147" s="659">
        <v>143</v>
      </c>
      <c r="B147" s="660" t="s">
        <v>1369</v>
      </c>
      <c r="C147" s="672" t="s">
        <v>1407</v>
      </c>
      <c r="D147" s="675" t="s">
        <v>1558</v>
      </c>
      <c r="E147" s="675" t="s">
        <v>1387</v>
      </c>
      <c r="F147" s="675">
        <v>2023</v>
      </c>
      <c r="G147" s="676">
        <v>10885160.640000001</v>
      </c>
      <c r="H147" s="660" t="s">
        <v>1373</v>
      </c>
      <c r="I147" s="676">
        <v>250000</v>
      </c>
      <c r="J147" s="664" t="s">
        <v>1374</v>
      </c>
      <c r="K147" s="660" t="s">
        <v>1163</v>
      </c>
    </row>
    <row r="148" spans="1:11" x14ac:dyDescent="0.25">
      <c r="A148" s="659">
        <v>144</v>
      </c>
      <c r="B148" s="660" t="s">
        <v>1369</v>
      </c>
      <c r="C148" s="674" t="s">
        <v>1516</v>
      </c>
      <c r="D148" s="675" t="s">
        <v>1559</v>
      </c>
      <c r="E148" s="675" t="s">
        <v>1387</v>
      </c>
      <c r="F148" s="675">
        <v>2013</v>
      </c>
      <c r="G148" s="676">
        <v>58147.32</v>
      </c>
      <c r="H148" s="660" t="s">
        <v>1373</v>
      </c>
      <c r="I148" s="663">
        <v>198349</v>
      </c>
      <c r="J148" s="664" t="s">
        <v>1374</v>
      </c>
      <c r="K148" s="660" t="s">
        <v>1163</v>
      </c>
    </row>
    <row r="149" spans="1:11" x14ac:dyDescent="0.25">
      <c r="A149" s="659">
        <v>145</v>
      </c>
      <c r="B149" s="660" t="s">
        <v>1369</v>
      </c>
      <c r="C149" s="661" t="s">
        <v>1464</v>
      </c>
      <c r="D149" s="675" t="s">
        <v>1560</v>
      </c>
      <c r="E149" s="675" t="s">
        <v>1387</v>
      </c>
      <c r="F149" s="675">
        <v>2020</v>
      </c>
      <c r="G149" s="676">
        <v>1460100</v>
      </c>
      <c r="H149" s="660" t="s">
        <v>1373</v>
      </c>
      <c r="I149" s="676">
        <v>200000</v>
      </c>
      <c r="J149" s="664" t="s">
        <v>1374</v>
      </c>
      <c r="K149" s="660" t="s">
        <v>1163</v>
      </c>
    </row>
    <row r="150" spans="1:11" x14ac:dyDescent="0.25">
      <c r="A150" s="659">
        <v>146</v>
      </c>
      <c r="B150" s="660" t="s">
        <v>1369</v>
      </c>
      <c r="C150" s="674" t="s">
        <v>1516</v>
      </c>
      <c r="D150" s="675" t="s">
        <v>1561</v>
      </c>
      <c r="E150" s="675" t="s">
        <v>1387</v>
      </c>
      <c r="F150" s="675">
        <v>2014</v>
      </c>
      <c r="G150" s="676">
        <v>59330.36</v>
      </c>
      <c r="H150" s="660" t="s">
        <v>1373</v>
      </c>
      <c r="I150" s="663">
        <v>595049</v>
      </c>
      <c r="J150" s="664" t="s">
        <v>1374</v>
      </c>
      <c r="K150" s="660" t="s">
        <v>1163</v>
      </c>
    </row>
    <row r="151" spans="1:11" x14ac:dyDescent="0.25">
      <c r="A151" s="659">
        <v>147</v>
      </c>
      <c r="B151" s="660" t="s">
        <v>1369</v>
      </c>
      <c r="C151" s="661" t="s">
        <v>1464</v>
      </c>
      <c r="D151" s="675" t="s">
        <v>1562</v>
      </c>
      <c r="E151" s="675" t="s">
        <v>1387</v>
      </c>
      <c r="F151" s="675">
        <v>2020</v>
      </c>
      <c r="G151" s="676">
        <v>1460100</v>
      </c>
      <c r="H151" s="660" t="s">
        <v>1373</v>
      </c>
      <c r="I151" s="676">
        <v>200000</v>
      </c>
      <c r="J151" s="664" t="s">
        <v>1374</v>
      </c>
      <c r="K151" s="660" t="s">
        <v>1163</v>
      </c>
    </row>
    <row r="152" spans="1:11" x14ac:dyDescent="0.25">
      <c r="A152" s="659">
        <v>148</v>
      </c>
      <c r="B152" s="660" t="s">
        <v>1369</v>
      </c>
      <c r="C152" s="674" t="s">
        <v>1516</v>
      </c>
      <c r="D152" s="675" t="s">
        <v>1563</v>
      </c>
      <c r="E152" s="675" t="s">
        <v>1387</v>
      </c>
      <c r="F152" s="675">
        <v>2006</v>
      </c>
      <c r="G152" s="676">
        <v>41332.5</v>
      </c>
      <c r="H152" s="660" t="s">
        <v>1373</v>
      </c>
      <c r="I152" s="663">
        <v>198349</v>
      </c>
      <c r="J152" s="664" t="s">
        <v>1374</v>
      </c>
      <c r="K152" s="660" t="s">
        <v>1163</v>
      </c>
    </row>
    <row r="153" spans="1:11" x14ac:dyDescent="0.25">
      <c r="A153" s="659">
        <v>149</v>
      </c>
      <c r="B153" s="660" t="s">
        <v>1369</v>
      </c>
      <c r="C153" s="674" t="s">
        <v>1516</v>
      </c>
      <c r="D153" s="675" t="s">
        <v>1564</v>
      </c>
      <c r="E153" s="675" t="s">
        <v>1387</v>
      </c>
      <c r="F153" s="675">
        <v>2014</v>
      </c>
      <c r="G153" s="676">
        <v>59330.36</v>
      </c>
      <c r="H153" s="660" t="s">
        <v>1373</v>
      </c>
      <c r="I153" s="663">
        <v>198349</v>
      </c>
      <c r="J153" s="664" t="s">
        <v>1374</v>
      </c>
      <c r="K153" s="660" t="s">
        <v>1163</v>
      </c>
    </row>
    <row r="154" spans="1:11" x14ac:dyDescent="0.25">
      <c r="A154" s="659">
        <v>150</v>
      </c>
      <c r="B154" s="660" t="s">
        <v>1369</v>
      </c>
      <c r="C154" s="672" t="s">
        <v>1407</v>
      </c>
      <c r="D154" s="675" t="s">
        <v>1565</v>
      </c>
      <c r="E154" s="675" t="s">
        <v>1387</v>
      </c>
      <c r="F154" s="675">
        <v>2023</v>
      </c>
      <c r="G154" s="676">
        <v>11203124.039999999</v>
      </c>
      <c r="H154" s="660" t="s">
        <v>1373</v>
      </c>
      <c r="I154" s="676">
        <v>250000</v>
      </c>
      <c r="J154" s="664" t="s">
        <v>1374</v>
      </c>
      <c r="K154" s="660" t="s">
        <v>1163</v>
      </c>
    </row>
    <row r="155" spans="1:11" x14ac:dyDescent="0.25">
      <c r="A155" s="659">
        <v>151</v>
      </c>
      <c r="B155" s="660" t="s">
        <v>1369</v>
      </c>
      <c r="C155" s="672" t="s">
        <v>1407</v>
      </c>
      <c r="D155" s="675" t="s">
        <v>1566</v>
      </c>
      <c r="E155" s="675" t="s">
        <v>1387</v>
      </c>
      <c r="F155" s="675">
        <v>2023</v>
      </c>
      <c r="G155" s="676">
        <v>4833345.26</v>
      </c>
      <c r="H155" s="660" t="s">
        <v>1373</v>
      </c>
      <c r="I155" s="676">
        <v>250000</v>
      </c>
      <c r="J155" s="664" t="s">
        <v>1374</v>
      </c>
      <c r="K155" s="660" t="s">
        <v>1163</v>
      </c>
    </row>
    <row r="156" spans="1:11" x14ac:dyDescent="0.25">
      <c r="A156" s="659">
        <v>152</v>
      </c>
      <c r="B156" s="660" t="s">
        <v>1369</v>
      </c>
      <c r="C156" s="661" t="s">
        <v>1464</v>
      </c>
      <c r="D156" s="675" t="s">
        <v>1567</v>
      </c>
      <c r="E156" s="675" t="s">
        <v>1387</v>
      </c>
      <c r="F156" s="675">
        <v>2018</v>
      </c>
      <c r="G156" s="676">
        <v>78250</v>
      </c>
      <c r="H156" s="660" t="s">
        <v>1373</v>
      </c>
      <c r="I156" s="676">
        <v>200000</v>
      </c>
      <c r="J156" s="664" t="s">
        <v>1374</v>
      </c>
      <c r="K156" s="660" t="s">
        <v>1163</v>
      </c>
    </row>
    <row r="157" spans="1:11" x14ac:dyDescent="0.25">
      <c r="A157" s="659">
        <v>153</v>
      </c>
      <c r="B157" s="660" t="s">
        <v>1369</v>
      </c>
      <c r="C157" s="674" t="s">
        <v>1516</v>
      </c>
      <c r="D157" s="675" t="s">
        <v>1568</v>
      </c>
      <c r="E157" s="675" t="s">
        <v>1387</v>
      </c>
      <c r="F157" s="675">
        <v>2014</v>
      </c>
      <c r="G157" s="676">
        <v>59330.36</v>
      </c>
      <c r="H157" s="660" t="s">
        <v>1373</v>
      </c>
      <c r="I157" s="663">
        <v>198349</v>
      </c>
      <c r="J157" s="664" t="s">
        <v>1374</v>
      </c>
      <c r="K157" s="660" t="s">
        <v>1163</v>
      </c>
    </row>
    <row r="158" spans="1:11" x14ac:dyDescent="0.25">
      <c r="A158" s="659">
        <v>154</v>
      </c>
      <c r="B158" s="660" t="s">
        <v>1369</v>
      </c>
      <c r="C158" s="672" t="s">
        <v>1407</v>
      </c>
      <c r="D158" s="675" t="s">
        <v>1569</v>
      </c>
      <c r="E158" s="675" t="s">
        <v>1387</v>
      </c>
      <c r="F158" s="675">
        <v>2023</v>
      </c>
      <c r="G158" s="676">
        <v>11789044.720000001</v>
      </c>
      <c r="H158" s="660" t="s">
        <v>1373</v>
      </c>
      <c r="I158" s="676">
        <v>250000</v>
      </c>
      <c r="J158" s="664" t="s">
        <v>1374</v>
      </c>
      <c r="K158" s="660" t="s">
        <v>1163</v>
      </c>
    </row>
    <row r="159" spans="1:11" x14ac:dyDescent="0.25">
      <c r="A159" s="659">
        <v>155</v>
      </c>
      <c r="B159" s="660" t="s">
        <v>1369</v>
      </c>
      <c r="C159" s="661" t="s">
        <v>1464</v>
      </c>
      <c r="D159" s="675" t="s">
        <v>1570</v>
      </c>
      <c r="E159" s="675" t="s">
        <v>1387</v>
      </c>
      <c r="F159" s="675">
        <v>2018</v>
      </c>
      <c r="G159" s="676">
        <v>78250</v>
      </c>
      <c r="H159" s="660" t="s">
        <v>1373</v>
      </c>
      <c r="I159" s="676">
        <v>200000</v>
      </c>
      <c r="J159" s="664" t="s">
        <v>1374</v>
      </c>
      <c r="K159" s="660" t="s">
        <v>1163</v>
      </c>
    </row>
    <row r="160" spans="1:11" x14ac:dyDescent="0.25">
      <c r="A160" s="659">
        <v>156</v>
      </c>
      <c r="B160" s="660" t="s">
        <v>1369</v>
      </c>
      <c r="C160" s="674" t="s">
        <v>1516</v>
      </c>
      <c r="D160" s="675" t="s">
        <v>1571</v>
      </c>
      <c r="E160" s="675" t="s">
        <v>1387</v>
      </c>
      <c r="F160" s="675">
        <v>2012</v>
      </c>
      <c r="G160" s="676">
        <v>61058.82</v>
      </c>
      <c r="H160" s="660" t="s">
        <v>1373</v>
      </c>
      <c r="I160" s="663">
        <v>198349</v>
      </c>
      <c r="J160" s="664" t="s">
        <v>1374</v>
      </c>
      <c r="K160" s="660" t="s">
        <v>1163</v>
      </c>
    </row>
    <row r="161" spans="1:11" x14ac:dyDescent="0.25">
      <c r="A161" s="659">
        <v>157</v>
      </c>
      <c r="B161" s="660" t="s">
        <v>1369</v>
      </c>
      <c r="C161" s="661" t="s">
        <v>1464</v>
      </c>
      <c r="D161" s="660" t="s">
        <v>1572</v>
      </c>
      <c r="E161" s="660" t="s">
        <v>1387</v>
      </c>
      <c r="F161" s="660">
        <v>2012</v>
      </c>
      <c r="G161" s="676">
        <v>39525</v>
      </c>
      <c r="H161" s="660" t="s">
        <v>1373</v>
      </c>
      <c r="I161" s="676">
        <v>200000</v>
      </c>
      <c r="J161" s="664" t="s">
        <v>1374</v>
      </c>
      <c r="K161" s="660" t="s">
        <v>1163</v>
      </c>
    </row>
    <row r="162" spans="1:11" x14ac:dyDescent="0.25">
      <c r="A162" s="659">
        <v>158</v>
      </c>
      <c r="B162" s="660" t="s">
        <v>1369</v>
      </c>
      <c r="C162" s="672" t="s">
        <v>1407</v>
      </c>
      <c r="D162" s="660" t="s">
        <v>1573</v>
      </c>
      <c r="E162" s="660" t="s">
        <v>1387</v>
      </c>
      <c r="F162" s="660">
        <v>2023</v>
      </c>
      <c r="G162" s="676">
        <v>11789044.720000001</v>
      </c>
      <c r="H162" s="660" t="s">
        <v>1373</v>
      </c>
      <c r="I162" s="676">
        <v>250000</v>
      </c>
      <c r="J162" s="664" t="s">
        <v>1374</v>
      </c>
      <c r="K162" s="660" t="s">
        <v>1163</v>
      </c>
    </row>
    <row r="163" spans="1:11" x14ac:dyDescent="0.25">
      <c r="A163" s="659">
        <v>159</v>
      </c>
      <c r="B163" s="660" t="s">
        <v>1369</v>
      </c>
      <c r="C163" s="674" t="s">
        <v>1516</v>
      </c>
      <c r="D163" s="660" t="s">
        <v>1574</v>
      </c>
      <c r="E163" s="660" t="s">
        <v>1387</v>
      </c>
      <c r="F163" s="660">
        <v>2019</v>
      </c>
      <c r="G163" s="676">
        <v>501160.02</v>
      </c>
      <c r="H163" s="660" t="s">
        <v>1373</v>
      </c>
      <c r="I163" s="663">
        <v>198349</v>
      </c>
      <c r="J163" s="664" t="s">
        <v>1374</v>
      </c>
      <c r="K163" s="660" t="s">
        <v>1163</v>
      </c>
    </row>
    <row r="164" spans="1:11" x14ac:dyDescent="0.25">
      <c r="A164" s="659">
        <v>160</v>
      </c>
      <c r="B164" s="660" t="s">
        <v>1369</v>
      </c>
      <c r="C164" s="661" t="s">
        <v>1464</v>
      </c>
      <c r="D164" s="660" t="s">
        <v>1575</v>
      </c>
      <c r="E164" s="660" t="s">
        <v>1387</v>
      </c>
      <c r="F164" s="660">
        <v>2013</v>
      </c>
      <c r="G164" s="676">
        <v>43500</v>
      </c>
      <c r="H164" s="660" t="s">
        <v>1373</v>
      </c>
      <c r="I164" s="676">
        <v>200000</v>
      </c>
      <c r="J164" s="664" t="s">
        <v>1374</v>
      </c>
      <c r="K164" s="660" t="s">
        <v>1163</v>
      </c>
    </row>
    <row r="165" spans="1:11" s="670" customFormat="1" x14ac:dyDescent="0.25">
      <c r="A165" s="659">
        <v>161</v>
      </c>
      <c r="B165" s="665" t="s">
        <v>1396</v>
      </c>
      <c r="C165" s="682" t="s">
        <v>1576</v>
      </c>
      <c r="D165" s="667" t="s">
        <v>1577</v>
      </c>
      <c r="E165" s="667" t="s">
        <v>1387</v>
      </c>
      <c r="F165" s="667">
        <v>2009</v>
      </c>
      <c r="G165" s="680">
        <v>334821.43</v>
      </c>
      <c r="H165" s="667" t="s">
        <v>1373</v>
      </c>
      <c r="I165" s="668">
        <v>396699</v>
      </c>
      <c r="J165" s="669" t="s">
        <v>1374</v>
      </c>
      <c r="K165" s="660" t="s">
        <v>1163</v>
      </c>
    </row>
    <row r="166" spans="1:11" x14ac:dyDescent="0.25">
      <c r="A166" s="659">
        <v>162</v>
      </c>
      <c r="B166" s="660" t="s">
        <v>1369</v>
      </c>
      <c r="C166" s="661" t="s">
        <v>1578</v>
      </c>
      <c r="D166" s="660" t="s">
        <v>1579</v>
      </c>
      <c r="E166" s="660" t="s">
        <v>1387</v>
      </c>
      <c r="F166" s="660">
        <v>2017</v>
      </c>
      <c r="G166" s="676">
        <v>116000</v>
      </c>
      <c r="H166" s="660" t="s">
        <v>1373</v>
      </c>
      <c r="I166" s="663">
        <v>198349</v>
      </c>
      <c r="J166" s="664" t="s">
        <v>1374</v>
      </c>
      <c r="K166" s="660" t="s">
        <v>1163</v>
      </c>
    </row>
    <row r="167" spans="1:11" x14ac:dyDescent="0.25">
      <c r="A167" s="659">
        <v>163</v>
      </c>
      <c r="B167" s="660" t="s">
        <v>1369</v>
      </c>
      <c r="C167" s="672" t="s">
        <v>1407</v>
      </c>
      <c r="D167" s="660" t="s">
        <v>1580</v>
      </c>
      <c r="E167" s="660" t="s">
        <v>1387</v>
      </c>
      <c r="F167" s="660">
        <v>2022</v>
      </c>
      <c r="G167" s="676">
        <v>9420000</v>
      </c>
      <c r="H167" s="660" t="s">
        <v>1373</v>
      </c>
      <c r="I167" s="676">
        <v>250000</v>
      </c>
      <c r="J167" s="664" t="s">
        <v>1374</v>
      </c>
      <c r="K167" s="660" t="s">
        <v>1163</v>
      </c>
    </row>
    <row r="168" spans="1:11" x14ac:dyDescent="0.25">
      <c r="A168" s="659">
        <v>164</v>
      </c>
      <c r="B168" s="660" t="s">
        <v>1369</v>
      </c>
      <c r="C168" s="672" t="s">
        <v>1407</v>
      </c>
      <c r="D168" s="660" t="s">
        <v>1581</v>
      </c>
      <c r="E168" s="660" t="s">
        <v>1387</v>
      </c>
      <c r="F168" s="660">
        <v>2023</v>
      </c>
      <c r="G168" s="676">
        <v>11789044.720000001</v>
      </c>
      <c r="H168" s="660" t="s">
        <v>1373</v>
      </c>
      <c r="I168" s="676">
        <v>250000</v>
      </c>
      <c r="J168" s="664" t="s">
        <v>1374</v>
      </c>
      <c r="K168" s="660" t="s">
        <v>1163</v>
      </c>
    </row>
    <row r="169" spans="1:11" x14ac:dyDescent="0.25">
      <c r="A169" s="659">
        <v>165</v>
      </c>
      <c r="B169" s="660" t="s">
        <v>1369</v>
      </c>
      <c r="C169" s="674" t="s">
        <v>1516</v>
      </c>
      <c r="D169" s="660" t="s">
        <v>1582</v>
      </c>
      <c r="E169" s="660" t="s">
        <v>1387</v>
      </c>
      <c r="F169" s="660">
        <v>2019</v>
      </c>
      <c r="G169" s="676">
        <v>343357.14</v>
      </c>
      <c r="H169" s="660" t="s">
        <v>1373</v>
      </c>
      <c r="I169" s="663">
        <v>198349</v>
      </c>
      <c r="J169" s="664" t="s">
        <v>1374</v>
      </c>
      <c r="K169" s="660" t="s">
        <v>1163</v>
      </c>
    </row>
    <row r="170" spans="1:11" x14ac:dyDescent="0.25">
      <c r="A170" s="659">
        <v>166</v>
      </c>
      <c r="B170" s="660" t="s">
        <v>1369</v>
      </c>
      <c r="C170" s="672" t="s">
        <v>1407</v>
      </c>
      <c r="D170" s="660" t="s">
        <v>1583</v>
      </c>
      <c r="E170" s="660" t="s">
        <v>1387</v>
      </c>
      <c r="F170" s="660">
        <v>2023</v>
      </c>
      <c r="G170" s="676">
        <v>11789044.720000001</v>
      </c>
      <c r="H170" s="660" t="s">
        <v>1373</v>
      </c>
      <c r="I170" s="676">
        <v>250000</v>
      </c>
      <c r="J170" s="664" t="s">
        <v>1374</v>
      </c>
      <c r="K170" s="660" t="s">
        <v>1163</v>
      </c>
    </row>
    <row r="171" spans="1:11" x14ac:dyDescent="0.25">
      <c r="A171" s="659">
        <v>167</v>
      </c>
      <c r="B171" s="660" t="s">
        <v>1369</v>
      </c>
      <c r="C171" s="661" t="s">
        <v>1464</v>
      </c>
      <c r="D171" s="660" t="s">
        <v>1584</v>
      </c>
      <c r="E171" s="660" t="s">
        <v>1387</v>
      </c>
      <c r="F171" s="660">
        <v>2020</v>
      </c>
      <c r="G171" s="676">
        <v>1399650</v>
      </c>
      <c r="H171" s="660" t="s">
        <v>1373</v>
      </c>
      <c r="I171" s="676">
        <v>200000</v>
      </c>
      <c r="J171" s="664" t="s">
        <v>1374</v>
      </c>
      <c r="K171" s="660" t="s">
        <v>1163</v>
      </c>
    </row>
    <row r="172" spans="1:11" x14ac:dyDescent="0.25">
      <c r="A172" s="659">
        <v>168</v>
      </c>
      <c r="B172" s="660" t="s">
        <v>1369</v>
      </c>
      <c r="C172" s="661" t="s">
        <v>1464</v>
      </c>
      <c r="D172" s="660" t="s">
        <v>1585</v>
      </c>
      <c r="E172" s="660" t="s">
        <v>1387</v>
      </c>
      <c r="F172" s="660">
        <v>2017</v>
      </c>
      <c r="G172" s="676">
        <v>75950</v>
      </c>
      <c r="H172" s="660" t="s">
        <v>1373</v>
      </c>
      <c r="I172" s="676">
        <v>200000</v>
      </c>
      <c r="J172" s="664" t="s">
        <v>1374</v>
      </c>
      <c r="K172" s="660" t="s">
        <v>1163</v>
      </c>
    </row>
    <row r="173" spans="1:11" x14ac:dyDescent="0.25">
      <c r="A173" s="659">
        <v>169</v>
      </c>
      <c r="B173" s="660" t="s">
        <v>1369</v>
      </c>
      <c r="C173" s="674" t="s">
        <v>1516</v>
      </c>
      <c r="D173" s="660" t="s">
        <v>1586</v>
      </c>
      <c r="E173" s="660" t="s">
        <v>1387</v>
      </c>
      <c r="F173" s="660">
        <v>2014</v>
      </c>
      <c r="G173" s="676">
        <v>60305</v>
      </c>
      <c r="H173" s="660" t="s">
        <v>1373</v>
      </c>
      <c r="I173" s="663">
        <v>198349</v>
      </c>
      <c r="J173" s="664" t="s">
        <v>1374</v>
      </c>
      <c r="K173" s="660" t="s">
        <v>1163</v>
      </c>
    </row>
    <row r="174" spans="1:11" x14ac:dyDescent="0.25">
      <c r="A174" s="659">
        <v>170</v>
      </c>
      <c r="B174" s="660" t="s">
        <v>1369</v>
      </c>
      <c r="C174" s="672" t="s">
        <v>1407</v>
      </c>
      <c r="D174" s="660" t="s">
        <v>1587</v>
      </c>
      <c r="E174" s="660" t="s">
        <v>1387</v>
      </c>
      <c r="F174" s="660">
        <v>2022</v>
      </c>
      <c r="G174" s="676">
        <v>9420000</v>
      </c>
      <c r="H174" s="660" t="s">
        <v>1373</v>
      </c>
      <c r="I174" s="676">
        <v>250000</v>
      </c>
      <c r="J174" s="664" t="s">
        <v>1374</v>
      </c>
      <c r="K174" s="660" t="s">
        <v>1163</v>
      </c>
    </row>
    <row r="175" spans="1:11" x14ac:dyDescent="0.25">
      <c r="A175" s="659">
        <v>171</v>
      </c>
      <c r="B175" s="660" t="s">
        <v>1369</v>
      </c>
      <c r="C175" s="661" t="s">
        <v>1464</v>
      </c>
      <c r="D175" s="660" t="s">
        <v>1588</v>
      </c>
      <c r="E175" s="660" t="s">
        <v>1387</v>
      </c>
      <c r="F175" s="660">
        <v>2017</v>
      </c>
      <c r="G175" s="676">
        <v>75950</v>
      </c>
      <c r="H175" s="660" t="s">
        <v>1373</v>
      </c>
      <c r="I175" s="676">
        <v>200000</v>
      </c>
      <c r="J175" s="664" t="s">
        <v>1374</v>
      </c>
      <c r="K175" s="660" t="s">
        <v>1163</v>
      </c>
    </row>
    <row r="176" spans="1:11" x14ac:dyDescent="0.25">
      <c r="A176" s="659">
        <v>172</v>
      </c>
      <c r="B176" s="660" t="s">
        <v>1369</v>
      </c>
      <c r="C176" s="661" t="s">
        <v>1464</v>
      </c>
      <c r="D176" s="660" t="s">
        <v>1589</v>
      </c>
      <c r="E176" s="660" t="s">
        <v>1387</v>
      </c>
      <c r="F176" s="660">
        <v>2009</v>
      </c>
      <c r="G176" s="676">
        <v>41175</v>
      </c>
      <c r="H176" s="660" t="s">
        <v>1373</v>
      </c>
      <c r="I176" s="676">
        <v>200000</v>
      </c>
      <c r="J176" s="664" t="s">
        <v>1374</v>
      </c>
      <c r="K176" s="660" t="s">
        <v>1163</v>
      </c>
    </row>
    <row r="177" spans="1:11" x14ac:dyDescent="0.25">
      <c r="A177" s="659">
        <v>173</v>
      </c>
      <c r="B177" s="660" t="s">
        <v>1369</v>
      </c>
      <c r="C177" s="661" t="s">
        <v>1590</v>
      </c>
      <c r="D177" s="660" t="s">
        <v>1591</v>
      </c>
      <c r="E177" s="660" t="s">
        <v>1387</v>
      </c>
      <c r="F177" s="660">
        <v>2008</v>
      </c>
      <c r="G177" s="676">
        <v>185527.58</v>
      </c>
      <c r="H177" s="660" t="s">
        <v>1373</v>
      </c>
      <c r="I177" s="663">
        <v>238019</v>
      </c>
      <c r="J177" s="664" t="s">
        <v>1374</v>
      </c>
      <c r="K177" s="660" t="s">
        <v>1163</v>
      </c>
    </row>
    <row r="178" spans="1:11" x14ac:dyDescent="0.25">
      <c r="A178" s="659">
        <v>174</v>
      </c>
      <c r="B178" s="660" t="s">
        <v>1369</v>
      </c>
      <c r="C178" s="674" t="s">
        <v>1516</v>
      </c>
      <c r="D178" s="660" t="s">
        <v>1592</v>
      </c>
      <c r="E178" s="660" t="s">
        <v>1387</v>
      </c>
      <c r="F178" s="660">
        <v>2012</v>
      </c>
      <c r="G178" s="676">
        <v>61058.82</v>
      </c>
      <c r="H178" s="660" t="s">
        <v>1373</v>
      </c>
      <c r="I178" s="668">
        <v>396699</v>
      </c>
      <c r="J178" s="664" t="s">
        <v>1374</v>
      </c>
      <c r="K178" s="660" t="s">
        <v>1163</v>
      </c>
    </row>
    <row r="179" spans="1:11" x14ac:dyDescent="0.25">
      <c r="A179" s="659">
        <v>175</v>
      </c>
      <c r="B179" s="660" t="s">
        <v>1369</v>
      </c>
      <c r="C179" s="672" t="s">
        <v>1407</v>
      </c>
      <c r="D179" s="660" t="s">
        <v>1593</v>
      </c>
      <c r="E179" s="660" t="s">
        <v>1387</v>
      </c>
      <c r="F179" s="660">
        <v>2023</v>
      </c>
      <c r="G179" s="676">
        <v>11203124.039999999</v>
      </c>
      <c r="H179" s="660" t="s">
        <v>1373</v>
      </c>
      <c r="I179" s="676">
        <v>250000</v>
      </c>
      <c r="J179" s="664" t="s">
        <v>1374</v>
      </c>
      <c r="K179" s="660" t="s">
        <v>1163</v>
      </c>
    </row>
    <row r="180" spans="1:11" x14ac:dyDescent="0.25">
      <c r="A180" s="659">
        <v>176</v>
      </c>
      <c r="B180" s="660" t="s">
        <v>1369</v>
      </c>
      <c r="C180" s="674" t="s">
        <v>1516</v>
      </c>
      <c r="D180" s="660" t="s">
        <v>1594</v>
      </c>
      <c r="E180" s="660" t="s">
        <v>1387</v>
      </c>
      <c r="F180" s="660">
        <v>2012</v>
      </c>
      <c r="G180" s="676">
        <v>61058.82</v>
      </c>
      <c r="H180" s="660" t="s">
        <v>1373</v>
      </c>
      <c r="I180" s="663">
        <v>198349</v>
      </c>
      <c r="J180" s="664" t="s">
        <v>1374</v>
      </c>
      <c r="K180" s="660" t="s">
        <v>1163</v>
      </c>
    </row>
    <row r="181" spans="1:11" x14ac:dyDescent="0.25">
      <c r="A181" s="659">
        <v>177</v>
      </c>
      <c r="B181" s="660" t="s">
        <v>1369</v>
      </c>
      <c r="C181" s="672" t="s">
        <v>1407</v>
      </c>
      <c r="D181" s="660" t="s">
        <v>1595</v>
      </c>
      <c r="E181" s="660" t="s">
        <v>1387</v>
      </c>
      <c r="F181" s="660">
        <v>2023</v>
      </c>
      <c r="G181" s="676">
        <v>11203124.039999999</v>
      </c>
      <c r="H181" s="660" t="s">
        <v>1373</v>
      </c>
      <c r="I181" s="676">
        <v>250000</v>
      </c>
      <c r="J181" s="664" t="s">
        <v>1374</v>
      </c>
      <c r="K181" s="660" t="s">
        <v>1163</v>
      </c>
    </row>
    <row r="182" spans="1:11" x14ac:dyDescent="0.25">
      <c r="A182" s="659">
        <v>178</v>
      </c>
      <c r="B182" s="660" t="s">
        <v>1369</v>
      </c>
      <c r="C182" s="672" t="s">
        <v>1407</v>
      </c>
      <c r="D182" s="660" t="s">
        <v>1596</v>
      </c>
      <c r="E182" s="660" t="s">
        <v>1387</v>
      </c>
      <c r="F182" s="660">
        <v>2023</v>
      </c>
      <c r="G182" s="676">
        <v>11789044.720000001</v>
      </c>
      <c r="H182" s="660" t="s">
        <v>1373</v>
      </c>
      <c r="I182" s="676">
        <v>250000</v>
      </c>
      <c r="J182" s="664" t="s">
        <v>1374</v>
      </c>
      <c r="K182" s="660" t="s">
        <v>1163</v>
      </c>
    </row>
    <row r="183" spans="1:11" x14ac:dyDescent="0.25">
      <c r="A183" s="659">
        <v>179</v>
      </c>
      <c r="B183" s="660" t="s">
        <v>1369</v>
      </c>
      <c r="C183" s="661" t="s">
        <v>1464</v>
      </c>
      <c r="D183" s="660" t="s">
        <v>1597</v>
      </c>
      <c r="E183" s="660" t="s">
        <v>1387</v>
      </c>
      <c r="F183" s="660">
        <v>2020</v>
      </c>
      <c r="G183" s="676">
        <v>1399650</v>
      </c>
      <c r="H183" s="660" t="s">
        <v>1373</v>
      </c>
      <c r="I183" s="676">
        <v>200000</v>
      </c>
      <c r="J183" s="664" t="s">
        <v>1374</v>
      </c>
      <c r="K183" s="660" t="s">
        <v>1163</v>
      </c>
    </row>
    <row r="184" spans="1:11" x14ac:dyDescent="0.25">
      <c r="A184" s="659">
        <v>180</v>
      </c>
      <c r="B184" s="660" t="s">
        <v>1369</v>
      </c>
      <c r="C184" s="661" t="s">
        <v>1464</v>
      </c>
      <c r="D184" s="660" t="s">
        <v>1598</v>
      </c>
      <c r="E184" s="660" t="s">
        <v>1387</v>
      </c>
      <c r="F184" s="660">
        <v>2017</v>
      </c>
      <c r="G184" s="676">
        <v>75950</v>
      </c>
      <c r="H184" s="660" t="s">
        <v>1373</v>
      </c>
      <c r="I184" s="676">
        <v>200000</v>
      </c>
      <c r="J184" s="664" t="s">
        <v>1374</v>
      </c>
      <c r="K184" s="660" t="s">
        <v>1163</v>
      </c>
    </row>
    <row r="185" spans="1:11" s="670" customFormat="1" x14ac:dyDescent="0.25">
      <c r="A185" s="659">
        <v>181</v>
      </c>
      <c r="B185" s="665" t="s">
        <v>1396</v>
      </c>
      <c r="C185" s="682" t="s">
        <v>1599</v>
      </c>
      <c r="D185" s="667" t="s">
        <v>1600</v>
      </c>
      <c r="E185" s="667" t="s">
        <v>1387</v>
      </c>
      <c r="F185" s="667">
        <v>2013</v>
      </c>
      <c r="G185" s="680">
        <v>156555.62</v>
      </c>
      <c r="H185" s="667" t="s">
        <v>1373</v>
      </c>
      <c r="I185" s="668">
        <v>1000000</v>
      </c>
      <c r="J185" s="669" t="s">
        <v>1374</v>
      </c>
      <c r="K185" s="660" t="s">
        <v>1163</v>
      </c>
    </row>
    <row r="186" spans="1:11" x14ac:dyDescent="0.25">
      <c r="A186" s="659">
        <v>182</v>
      </c>
      <c r="B186" s="660" t="s">
        <v>1369</v>
      </c>
      <c r="C186" s="674" t="s">
        <v>1516</v>
      </c>
      <c r="D186" s="660" t="s">
        <v>1601</v>
      </c>
      <c r="E186" s="660" t="s">
        <v>1387</v>
      </c>
      <c r="F186" s="660">
        <v>2013</v>
      </c>
      <c r="G186" s="676">
        <v>58147.32</v>
      </c>
      <c r="H186" s="660" t="s">
        <v>1373</v>
      </c>
      <c r="I186" s="663">
        <v>595049</v>
      </c>
      <c r="J186" s="664" t="s">
        <v>1374</v>
      </c>
      <c r="K186" s="660" t="s">
        <v>1163</v>
      </c>
    </row>
    <row r="187" spans="1:11" x14ac:dyDescent="0.25">
      <c r="A187" s="659">
        <v>183</v>
      </c>
      <c r="B187" s="660" t="s">
        <v>1369</v>
      </c>
      <c r="C187" s="674" t="s">
        <v>1516</v>
      </c>
      <c r="D187" s="660" t="s">
        <v>1602</v>
      </c>
      <c r="E187" s="660" t="s">
        <v>1387</v>
      </c>
      <c r="F187" s="660">
        <v>2019</v>
      </c>
      <c r="G187" s="676">
        <v>501160.02</v>
      </c>
      <c r="H187" s="660" t="s">
        <v>1373</v>
      </c>
      <c r="I187" s="663">
        <v>198349</v>
      </c>
      <c r="J187" s="664" t="s">
        <v>1374</v>
      </c>
      <c r="K187" s="660" t="s">
        <v>1163</v>
      </c>
    </row>
    <row r="188" spans="1:11" x14ac:dyDescent="0.25">
      <c r="A188" s="659">
        <v>184</v>
      </c>
      <c r="B188" s="660" t="s">
        <v>1369</v>
      </c>
      <c r="C188" s="661" t="s">
        <v>1464</v>
      </c>
      <c r="D188" s="660" t="s">
        <v>1603</v>
      </c>
      <c r="E188" s="660" t="s">
        <v>1387</v>
      </c>
      <c r="F188" s="660">
        <v>2017</v>
      </c>
      <c r="G188" s="676">
        <v>75950</v>
      </c>
      <c r="H188" s="660" t="s">
        <v>1373</v>
      </c>
      <c r="I188" s="676">
        <v>200000</v>
      </c>
      <c r="J188" s="664" t="s">
        <v>1374</v>
      </c>
      <c r="K188" s="660" t="s">
        <v>1163</v>
      </c>
    </row>
    <row r="189" spans="1:11" s="670" customFormat="1" x14ac:dyDescent="0.25">
      <c r="A189" s="659">
        <v>185</v>
      </c>
      <c r="B189" s="665" t="s">
        <v>1396</v>
      </c>
      <c r="C189" s="682" t="s">
        <v>1576</v>
      </c>
      <c r="D189" s="667" t="s">
        <v>1604</v>
      </c>
      <c r="E189" s="667" t="s">
        <v>1387</v>
      </c>
      <c r="F189" s="667">
        <v>2000</v>
      </c>
      <c r="G189" s="680">
        <v>75900</v>
      </c>
      <c r="H189" s="667" t="s">
        <v>1373</v>
      </c>
      <c r="I189" s="668">
        <v>1000000</v>
      </c>
      <c r="J189" s="669" t="s">
        <v>1374</v>
      </c>
      <c r="K189" s="660" t="s">
        <v>1163</v>
      </c>
    </row>
    <row r="190" spans="1:11" x14ac:dyDescent="0.25">
      <c r="A190" s="659">
        <v>186</v>
      </c>
      <c r="B190" s="660" t="s">
        <v>1369</v>
      </c>
      <c r="C190" s="674" t="s">
        <v>1516</v>
      </c>
      <c r="D190" s="660" t="s">
        <v>1605</v>
      </c>
      <c r="E190" s="660" t="s">
        <v>1387</v>
      </c>
      <c r="F190" s="660">
        <v>2013</v>
      </c>
      <c r="G190" s="676">
        <v>58147.32</v>
      </c>
      <c r="H190" s="660" t="s">
        <v>1373</v>
      </c>
      <c r="I190" s="668">
        <v>396699</v>
      </c>
      <c r="J190" s="664" t="s">
        <v>1374</v>
      </c>
      <c r="K190" s="660" t="s">
        <v>1163</v>
      </c>
    </row>
    <row r="191" spans="1:11" x14ac:dyDescent="0.25">
      <c r="A191" s="659">
        <v>187</v>
      </c>
      <c r="B191" s="660" t="s">
        <v>1369</v>
      </c>
      <c r="C191" s="661" t="s">
        <v>1464</v>
      </c>
      <c r="D191" s="660" t="s">
        <v>1606</v>
      </c>
      <c r="E191" s="660" t="s">
        <v>1387</v>
      </c>
      <c r="F191" s="660">
        <v>2012</v>
      </c>
      <c r="G191" s="676">
        <v>39525</v>
      </c>
      <c r="H191" s="660" t="s">
        <v>1373</v>
      </c>
      <c r="I191" s="676">
        <v>200000</v>
      </c>
      <c r="J191" s="664" t="s">
        <v>1374</v>
      </c>
      <c r="K191" s="660" t="s">
        <v>1163</v>
      </c>
    </row>
    <row r="192" spans="1:11" x14ac:dyDescent="0.25">
      <c r="A192" s="659">
        <v>188</v>
      </c>
      <c r="B192" s="660" t="s">
        <v>1369</v>
      </c>
      <c r="C192" s="672" t="s">
        <v>1407</v>
      </c>
      <c r="D192" s="660" t="s">
        <v>1607</v>
      </c>
      <c r="E192" s="660" t="s">
        <v>1387</v>
      </c>
      <c r="F192" s="660">
        <v>2023</v>
      </c>
      <c r="G192" s="676">
        <v>11789044.720000001</v>
      </c>
      <c r="H192" s="660" t="s">
        <v>1373</v>
      </c>
      <c r="I192" s="676">
        <v>250000</v>
      </c>
      <c r="J192" s="664" t="s">
        <v>1374</v>
      </c>
      <c r="K192" s="660" t="s">
        <v>1163</v>
      </c>
    </row>
    <row r="193" spans="1:11" x14ac:dyDescent="0.25">
      <c r="A193" s="659">
        <v>189</v>
      </c>
      <c r="B193" s="660" t="s">
        <v>1369</v>
      </c>
      <c r="C193" s="661" t="s">
        <v>1464</v>
      </c>
      <c r="D193" s="660" t="s">
        <v>1608</v>
      </c>
      <c r="E193" s="660" t="s">
        <v>1387</v>
      </c>
      <c r="F193" s="660">
        <v>2012</v>
      </c>
      <c r="G193" s="676">
        <v>39525</v>
      </c>
      <c r="H193" s="660" t="s">
        <v>1373</v>
      </c>
      <c r="I193" s="676">
        <v>200000</v>
      </c>
      <c r="J193" s="664" t="s">
        <v>1374</v>
      </c>
      <c r="K193" s="660" t="s">
        <v>1163</v>
      </c>
    </row>
    <row r="194" spans="1:11" x14ac:dyDescent="0.25">
      <c r="A194" s="659">
        <v>190</v>
      </c>
      <c r="B194" s="660" t="s">
        <v>1369</v>
      </c>
      <c r="C194" s="672" t="s">
        <v>1407</v>
      </c>
      <c r="D194" s="660" t="s">
        <v>1609</v>
      </c>
      <c r="E194" s="660" t="s">
        <v>1387</v>
      </c>
      <c r="F194" s="660">
        <v>2023</v>
      </c>
      <c r="G194" s="676">
        <v>11203124.039999999</v>
      </c>
      <c r="H194" s="660" t="s">
        <v>1373</v>
      </c>
      <c r="I194" s="676">
        <v>250000</v>
      </c>
      <c r="J194" s="664" t="s">
        <v>1374</v>
      </c>
      <c r="K194" s="660" t="s">
        <v>1163</v>
      </c>
    </row>
    <row r="195" spans="1:11" x14ac:dyDescent="0.25">
      <c r="A195" s="659">
        <v>191</v>
      </c>
      <c r="B195" s="660" t="s">
        <v>1369</v>
      </c>
      <c r="C195" s="661" t="s">
        <v>1464</v>
      </c>
      <c r="D195" s="660" t="s">
        <v>1610</v>
      </c>
      <c r="E195" s="660" t="s">
        <v>1387</v>
      </c>
      <c r="F195" s="660">
        <v>2017</v>
      </c>
      <c r="G195" s="676">
        <v>75950</v>
      </c>
      <c r="H195" s="660" t="s">
        <v>1373</v>
      </c>
      <c r="I195" s="676">
        <v>200000</v>
      </c>
      <c r="J195" s="664" t="s">
        <v>1374</v>
      </c>
      <c r="K195" s="660" t="s">
        <v>1163</v>
      </c>
    </row>
    <row r="196" spans="1:11" x14ac:dyDescent="0.25">
      <c r="A196" s="659">
        <v>192</v>
      </c>
      <c r="B196" s="660" t="s">
        <v>1369</v>
      </c>
      <c r="C196" s="661" t="s">
        <v>1611</v>
      </c>
      <c r="D196" s="660" t="s">
        <v>1612</v>
      </c>
      <c r="E196" s="660" t="s">
        <v>1387</v>
      </c>
      <c r="F196" s="660">
        <v>2011</v>
      </c>
      <c r="G196" s="676">
        <v>57447.5</v>
      </c>
      <c r="H196" s="660" t="s">
        <v>1373</v>
      </c>
      <c r="I196" s="676">
        <v>186448</v>
      </c>
      <c r="J196" s="664" t="s">
        <v>1374</v>
      </c>
      <c r="K196" s="660" t="s">
        <v>1163</v>
      </c>
    </row>
    <row r="197" spans="1:11" x14ac:dyDescent="0.25">
      <c r="A197" s="659">
        <v>193</v>
      </c>
      <c r="B197" s="660" t="s">
        <v>1369</v>
      </c>
      <c r="C197" s="661" t="s">
        <v>1613</v>
      </c>
      <c r="D197" s="660" t="s">
        <v>1614</v>
      </c>
      <c r="E197" s="660" t="s">
        <v>1387</v>
      </c>
      <c r="F197" s="660">
        <v>2006</v>
      </c>
      <c r="G197" s="676">
        <v>219565.68</v>
      </c>
      <c r="H197" s="660" t="s">
        <v>1373</v>
      </c>
      <c r="I197" s="663">
        <v>595049</v>
      </c>
      <c r="J197" s="664" t="s">
        <v>1374</v>
      </c>
      <c r="K197" s="660" t="s">
        <v>1163</v>
      </c>
    </row>
    <row r="198" spans="1:11" x14ac:dyDescent="0.25">
      <c r="A198" s="659">
        <v>194</v>
      </c>
      <c r="B198" s="660" t="s">
        <v>1369</v>
      </c>
      <c r="C198" s="661" t="s">
        <v>1615</v>
      </c>
      <c r="D198" s="660" t="s">
        <v>1616</v>
      </c>
      <c r="E198" s="660" t="s">
        <v>1387</v>
      </c>
      <c r="F198" s="660">
        <v>2007</v>
      </c>
      <c r="G198" s="676">
        <v>26057.07</v>
      </c>
      <c r="H198" s="660" t="s">
        <v>1373</v>
      </c>
      <c r="I198" s="663">
        <v>50000</v>
      </c>
      <c r="J198" s="664" t="s">
        <v>1374</v>
      </c>
      <c r="K198" s="660" t="s">
        <v>1163</v>
      </c>
    </row>
    <row r="199" spans="1:11" s="670" customFormat="1" x14ac:dyDescent="0.25">
      <c r="A199" s="659">
        <v>195</v>
      </c>
      <c r="B199" s="665" t="s">
        <v>1396</v>
      </c>
      <c r="C199" s="682" t="s">
        <v>1617</v>
      </c>
      <c r="D199" s="667" t="s">
        <v>1618</v>
      </c>
      <c r="E199" s="667" t="s">
        <v>1387</v>
      </c>
      <c r="F199" s="667">
        <v>2015</v>
      </c>
      <c r="G199" s="680">
        <v>248812.5</v>
      </c>
      <c r="H199" s="667" t="s">
        <v>1373</v>
      </c>
      <c r="I199" s="668">
        <v>396699</v>
      </c>
      <c r="J199" s="669" t="s">
        <v>1374</v>
      </c>
      <c r="K199" s="660" t="s">
        <v>1163</v>
      </c>
    </row>
    <row r="200" spans="1:11" s="670" customFormat="1" x14ac:dyDescent="0.25">
      <c r="A200" s="659">
        <v>196</v>
      </c>
      <c r="B200" s="665" t="s">
        <v>1396</v>
      </c>
      <c r="C200" s="682" t="s">
        <v>1619</v>
      </c>
      <c r="D200" s="667" t="s">
        <v>1620</v>
      </c>
      <c r="E200" s="667" t="s">
        <v>1387</v>
      </c>
      <c r="F200" s="667">
        <v>1983</v>
      </c>
      <c r="G200" s="680">
        <v>3125</v>
      </c>
      <c r="H200" s="667" t="s">
        <v>1373</v>
      </c>
      <c r="I200" s="663">
        <v>50000</v>
      </c>
      <c r="J200" s="669" t="s">
        <v>1374</v>
      </c>
      <c r="K200" s="660" t="s">
        <v>1163</v>
      </c>
    </row>
    <row r="201" spans="1:11" s="670" customFormat="1" x14ac:dyDescent="0.25">
      <c r="A201" s="659">
        <v>197</v>
      </c>
      <c r="B201" s="665" t="s">
        <v>1396</v>
      </c>
      <c r="C201" s="682" t="s">
        <v>1621</v>
      </c>
      <c r="D201" s="667" t="s">
        <v>1622</v>
      </c>
      <c r="E201" s="667" t="s">
        <v>1387</v>
      </c>
      <c r="F201" s="667">
        <v>1993</v>
      </c>
      <c r="G201" s="680">
        <v>7069</v>
      </c>
      <c r="H201" s="667" t="s">
        <v>1373</v>
      </c>
      <c r="I201" s="668">
        <v>396699</v>
      </c>
      <c r="J201" s="669" t="s">
        <v>1374</v>
      </c>
      <c r="K201" s="660" t="s">
        <v>1163</v>
      </c>
    </row>
    <row r="202" spans="1:11" x14ac:dyDescent="0.25">
      <c r="A202" s="659">
        <v>198</v>
      </c>
      <c r="B202" s="660" t="s">
        <v>1369</v>
      </c>
      <c r="C202" s="661" t="s">
        <v>1623</v>
      </c>
      <c r="D202" s="660" t="s">
        <v>1624</v>
      </c>
      <c r="E202" s="660" t="s">
        <v>1387</v>
      </c>
      <c r="F202" s="660">
        <v>2000</v>
      </c>
      <c r="G202" s="676">
        <v>13545.4</v>
      </c>
      <c r="H202" s="660" t="s">
        <v>1373</v>
      </c>
      <c r="I202" s="663">
        <v>100000</v>
      </c>
      <c r="J202" s="664" t="s">
        <v>1374</v>
      </c>
      <c r="K202" s="660" t="s">
        <v>1163</v>
      </c>
    </row>
    <row r="203" spans="1:11" s="670" customFormat="1" x14ac:dyDescent="0.25">
      <c r="A203" s="659">
        <v>199</v>
      </c>
      <c r="B203" s="665" t="s">
        <v>1396</v>
      </c>
      <c r="C203" s="682" t="s">
        <v>1576</v>
      </c>
      <c r="D203" s="667" t="s">
        <v>1625</v>
      </c>
      <c r="E203" s="667" t="s">
        <v>1387</v>
      </c>
      <c r="F203" s="667">
        <v>2008</v>
      </c>
      <c r="G203" s="680">
        <v>165206.59</v>
      </c>
      <c r="H203" s="667" t="s">
        <v>1373</v>
      </c>
      <c r="I203" s="668">
        <v>396699</v>
      </c>
      <c r="J203" s="669" t="s">
        <v>1374</v>
      </c>
      <c r="K203" s="660" t="s">
        <v>1163</v>
      </c>
    </row>
    <row r="204" spans="1:11" x14ac:dyDescent="0.25">
      <c r="A204" s="659">
        <v>200</v>
      </c>
      <c r="B204" s="660" t="s">
        <v>1369</v>
      </c>
      <c r="C204" s="674" t="s">
        <v>1516</v>
      </c>
      <c r="D204" s="660" t="s">
        <v>1626</v>
      </c>
      <c r="E204" s="660" t="s">
        <v>1387</v>
      </c>
      <c r="F204" s="660">
        <v>2000</v>
      </c>
      <c r="G204" s="676">
        <v>12730.05</v>
      </c>
      <c r="H204" s="660" t="s">
        <v>1373</v>
      </c>
      <c r="I204" s="663">
        <v>198349</v>
      </c>
      <c r="J204" s="664" t="s">
        <v>1374</v>
      </c>
      <c r="K204" s="660" t="s">
        <v>1163</v>
      </c>
    </row>
    <row r="205" spans="1:11" x14ac:dyDescent="0.25">
      <c r="A205" s="659">
        <v>201</v>
      </c>
      <c r="B205" s="660" t="s">
        <v>1369</v>
      </c>
      <c r="C205" s="674" t="s">
        <v>1516</v>
      </c>
      <c r="D205" s="660" t="s">
        <v>1627</v>
      </c>
      <c r="E205" s="660" t="s">
        <v>1387</v>
      </c>
      <c r="F205" s="660">
        <v>2007</v>
      </c>
      <c r="G205" s="676">
        <v>45285.09</v>
      </c>
      <c r="H205" s="660" t="s">
        <v>1373</v>
      </c>
      <c r="I205" s="663">
        <v>198349</v>
      </c>
      <c r="J205" s="664" t="s">
        <v>1374</v>
      </c>
      <c r="K205" s="660" t="s">
        <v>1163</v>
      </c>
    </row>
    <row r="206" spans="1:11" x14ac:dyDescent="0.25">
      <c r="A206" s="659">
        <v>202</v>
      </c>
      <c r="B206" s="660" t="s">
        <v>1369</v>
      </c>
      <c r="C206" s="674" t="s">
        <v>1516</v>
      </c>
      <c r="D206" s="660" t="s">
        <v>1628</v>
      </c>
      <c r="E206" s="660" t="s">
        <v>1387</v>
      </c>
      <c r="F206" s="660">
        <v>2011</v>
      </c>
      <c r="G206" s="676">
        <v>64565.22</v>
      </c>
      <c r="H206" s="660" t="s">
        <v>1373</v>
      </c>
      <c r="I206" s="663">
        <v>198349</v>
      </c>
      <c r="J206" s="664" t="s">
        <v>1374</v>
      </c>
      <c r="K206" s="660" t="s">
        <v>1163</v>
      </c>
    </row>
    <row r="207" spans="1:11" x14ac:dyDescent="0.25">
      <c r="A207" s="659">
        <v>203</v>
      </c>
      <c r="B207" s="660" t="s">
        <v>1369</v>
      </c>
      <c r="C207" s="674" t="s">
        <v>1516</v>
      </c>
      <c r="D207" s="660" t="s">
        <v>1629</v>
      </c>
      <c r="E207" s="660" t="s">
        <v>1387</v>
      </c>
      <c r="F207" s="660">
        <v>2013</v>
      </c>
      <c r="G207" s="676">
        <v>58147.32</v>
      </c>
      <c r="H207" s="660" t="s">
        <v>1373</v>
      </c>
      <c r="I207" s="663">
        <v>198349</v>
      </c>
      <c r="J207" s="664" t="s">
        <v>1374</v>
      </c>
      <c r="K207" s="660" t="s">
        <v>1163</v>
      </c>
    </row>
    <row r="208" spans="1:11" x14ac:dyDescent="0.25">
      <c r="A208" s="659">
        <v>204</v>
      </c>
      <c r="B208" s="660" t="s">
        <v>1369</v>
      </c>
      <c r="C208" s="674" t="s">
        <v>1516</v>
      </c>
      <c r="D208" s="660" t="s">
        <v>1630</v>
      </c>
      <c r="E208" s="660" t="s">
        <v>1387</v>
      </c>
      <c r="F208" s="660">
        <v>2017</v>
      </c>
      <c r="G208" s="676">
        <v>112250.01</v>
      </c>
      <c r="H208" s="660" t="s">
        <v>1373</v>
      </c>
      <c r="I208" s="663">
        <v>198349</v>
      </c>
      <c r="J208" s="664" t="s">
        <v>1374</v>
      </c>
      <c r="K208" s="660" t="s">
        <v>1163</v>
      </c>
    </row>
    <row r="209" spans="1:11" s="670" customFormat="1" x14ac:dyDescent="0.25">
      <c r="A209" s="659">
        <v>205</v>
      </c>
      <c r="B209" s="665" t="s">
        <v>1396</v>
      </c>
      <c r="C209" s="682" t="s">
        <v>1631</v>
      </c>
      <c r="D209" s="667" t="s">
        <v>1632</v>
      </c>
      <c r="E209" s="667" t="s">
        <v>1387</v>
      </c>
      <c r="F209" s="667">
        <v>1998</v>
      </c>
      <c r="G209" s="680">
        <v>1802</v>
      </c>
      <c r="H209" s="667" t="s">
        <v>1373</v>
      </c>
      <c r="I209" s="663">
        <v>50000</v>
      </c>
      <c r="J209" s="669" t="s">
        <v>1374</v>
      </c>
      <c r="K209" s="660" t="s">
        <v>1163</v>
      </c>
    </row>
    <row r="210" spans="1:11" s="670" customFormat="1" x14ac:dyDescent="0.25">
      <c r="A210" s="659">
        <v>206</v>
      </c>
      <c r="B210" s="665" t="s">
        <v>1396</v>
      </c>
      <c r="C210" s="682" t="s">
        <v>1633</v>
      </c>
      <c r="D210" s="667" t="s">
        <v>1634</v>
      </c>
      <c r="E210" s="667" t="s">
        <v>1387</v>
      </c>
      <c r="F210" s="667">
        <v>2013</v>
      </c>
      <c r="G210" s="683">
        <v>735110.71</v>
      </c>
      <c r="H210" s="667" t="s">
        <v>1373</v>
      </c>
      <c r="I210" s="668">
        <v>1500000</v>
      </c>
      <c r="J210" s="669" t="s">
        <v>1374</v>
      </c>
      <c r="K210" s="660" t="s">
        <v>1163</v>
      </c>
    </row>
    <row r="211" spans="1:11" x14ac:dyDescent="0.25">
      <c r="A211" s="659">
        <v>207</v>
      </c>
      <c r="B211" s="660" t="s">
        <v>1369</v>
      </c>
      <c r="C211" s="661" t="s">
        <v>1370</v>
      </c>
      <c r="D211" s="660" t="s">
        <v>1635</v>
      </c>
      <c r="E211" s="660" t="s">
        <v>1387</v>
      </c>
      <c r="F211" s="660">
        <v>2024</v>
      </c>
      <c r="G211" s="676">
        <v>6786361.6500000004</v>
      </c>
      <c r="H211" s="660" t="s">
        <v>1373</v>
      </c>
      <c r="I211" s="676">
        <v>200000</v>
      </c>
      <c r="J211" s="664" t="s">
        <v>1374</v>
      </c>
      <c r="K211" s="660" t="s">
        <v>1163</v>
      </c>
    </row>
    <row r="212" spans="1:11" x14ac:dyDescent="0.25">
      <c r="A212" s="659">
        <v>208</v>
      </c>
      <c r="B212" s="660" t="s">
        <v>1369</v>
      </c>
      <c r="C212" s="674" t="s">
        <v>1516</v>
      </c>
      <c r="D212" s="660" t="s">
        <v>1636</v>
      </c>
      <c r="E212" s="660" t="s">
        <v>1387</v>
      </c>
      <c r="F212" s="660">
        <v>2014</v>
      </c>
      <c r="G212" s="676">
        <v>60305</v>
      </c>
      <c r="H212" s="660" t="s">
        <v>1373</v>
      </c>
      <c r="I212" s="663">
        <v>198349</v>
      </c>
      <c r="J212" s="664" t="s">
        <v>1374</v>
      </c>
      <c r="K212" s="660" t="s">
        <v>1163</v>
      </c>
    </row>
    <row r="213" spans="1:11" x14ac:dyDescent="0.25">
      <c r="A213" s="659">
        <v>209</v>
      </c>
      <c r="B213" s="660" t="s">
        <v>1369</v>
      </c>
      <c r="C213" s="674" t="s">
        <v>1516</v>
      </c>
      <c r="D213" s="660" t="s">
        <v>1637</v>
      </c>
      <c r="E213" s="660" t="s">
        <v>1387</v>
      </c>
      <c r="F213" s="660">
        <v>2013</v>
      </c>
      <c r="G213" s="676">
        <v>61058.82</v>
      </c>
      <c r="H213" s="660" t="s">
        <v>1373</v>
      </c>
      <c r="I213" s="663">
        <v>198349</v>
      </c>
      <c r="J213" s="664" t="s">
        <v>1374</v>
      </c>
      <c r="K213" s="660" t="s">
        <v>1163</v>
      </c>
    </row>
    <row r="214" spans="1:11" x14ac:dyDescent="0.25">
      <c r="A214" s="659">
        <v>210</v>
      </c>
      <c r="B214" s="660" t="s">
        <v>1369</v>
      </c>
      <c r="C214" s="672" t="s">
        <v>1407</v>
      </c>
      <c r="D214" s="660" t="s">
        <v>1638</v>
      </c>
      <c r="E214" s="660" t="s">
        <v>1387</v>
      </c>
      <c r="F214" s="660">
        <v>2024</v>
      </c>
      <c r="G214" s="676">
        <v>10523113.85</v>
      </c>
      <c r="H214" s="660" t="s">
        <v>1373</v>
      </c>
      <c r="I214" s="676">
        <v>250000</v>
      </c>
      <c r="J214" s="664" t="s">
        <v>1374</v>
      </c>
      <c r="K214" s="660" t="s">
        <v>1163</v>
      </c>
    </row>
    <row r="215" spans="1:11" x14ac:dyDescent="0.25">
      <c r="A215" s="659">
        <v>211</v>
      </c>
      <c r="B215" s="660" t="s">
        <v>1369</v>
      </c>
      <c r="C215" s="661" t="s">
        <v>1639</v>
      </c>
      <c r="D215" s="660" t="s">
        <v>1640</v>
      </c>
      <c r="E215" s="660" t="s">
        <v>1387</v>
      </c>
      <c r="F215" s="660">
        <v>2002</v>
      </c>
      <c r="G215" s="676">
        <v>137982.84</v>
      </c>
      <c r="H215" s="660" t="s">
        <v>1373</v>
      </c>
      <c r="I215" s="663">
        <v>634719</v>
      </c>
      <c r="J215" s="664" t="s">
        <v>1374</v>
      </c>
      <c r="K215" s="660" t="s">
        <v>1163</v>
      </c>
    </row>
    <row r="216" spans="1:11" x14ac:dyDescent="0.25">
      <c r="A216" s="659">
        <v>212</v>
      </c>
      <c r="B216" s="660" t="s">
        <v>1369</v>
      </c>
      <c r="C216" s="661" t="s">
        <v>1500</v>
      </c>
      <c r="D216" s="660" t="s">
        <v>1641</v>
      </c>
      <c r="E216" s="660" t="s">
        <v>1387</v>
      </c>
      <c r="F216" s="660">
        <v>2013</v>
      </c>
      <c r="G216" s="676">
        <v>55000</v>
      </c>
      <c r="H216" s="660" t="s">
        <v>1373</v>
      </c>
      <c r="I216" s="676">
        <v>200000</v>
      </c>
      <c r="J216" s="664" t="s">
        <v>1374</v>
      </c>
      <c r="K216" s="660" t="s">
        <v>1163</v>
      </c>
    </row>
    <row r="217" spans="1:11" x14ac:dyDescent="0.25">
      <c r="A217" s="659">
        <v>213</v>
      </c>
      <c r="B217" s="660" t="s">
        <v>1369</v>
      </c>
      <c r="C217" s="661" t="s">
        <v>1464</v>
      </c>
      <c r="D217" s="660" t="s">
        <v>1642</v>
      </c>
      <c r="E217" s="660" t="s">
        <v>1387</v>
      </c>
      <c r="F217" s="660">
        <v>2020</v>
      </c>
      <c r="G217" s="676">
        <v>1399650</v>
      </c>
      <c r="H217" s="660" t="s">
        <v>1373</v>
      </c>
      <c r="I217" s="676">
        <v>200000</v>
      </c>
      <c r="J217" s="664" t="s">
        <v>1374</v>
      </c>
      <c r="K217" s="660" t="s">
        <v>1163</v>
      </c>
    </row>
    <row r="218" spans="1:11" x14ac:dyDescent="0.25">
      <c r="A218" s="659">
        <v>214</v>
      </c>
      <c r="B218" s="660" t="s">
        <v>1369</v>
      </c>
      <c r="C218" s="661" t="s">
        <v>1464</v>
      </c>
      <c r="D218" s="660" t="s">
        <v>1643</v>
      </c>
      <c r="E218" s="660" t="s">
        <v>1387</v>
      </c>
      <c r="F218" s="660">
        <v>2014</v>
      </c>
      <c r="G218" s="676">
        <v>47000</v>
      </c>
      <c r="H218" s="660" t="s">
        <v>1373</v>
      </c>
      <c r="I218" s="676">
        <v>200000</v>
      </c>
      <c r="J218" s="664" t="s">
        <v>1374</v>
      </c>
      <c r="K218" s="660" t="s">
        <v>1163</v>
      </c>
    </row>
    <row r="219" spans="1:11" x14ac:dyDescent="0.25">
      <c r="A219" s="659">
        <v>215</v>
      </c>
      <c r="B219" s="660" t="s">
        <v>1369</v>
      </c>
      <c r="C219" s="661" t="s">
        <v>1464</v>
      </c>
      <c r="D219" s="660" t="s">
        <v>1644</v>
      </c>
      <c r="E219" s="660" t="s">
        <v>1387</v>
      </c>
      <c r="F219" s="660">
        <v>2012</v>
      </c>
      <c r="G219" s="676">
        <v>39525</v>
      </c>
      <c r="H219" s="660" t="s">
        <v>1373</v>
      </c>
      <c r="I219" s="676">
        <v>200000</v>
      </c>
      <c r="J219" s="664" t="s">
        <v>1374</v>
      </c>
      <c r="K219" s="660" t="s">
        <v>1163</v>
      </c>
    </row>
    <row r="220" spans="1:11" x14ac:dyDescent="0.25">
      <c r="A220" s="659">
        <v>216</v>
      </c>
      <c r="B220" s="660" t="s">
        <v>1369</v>
      </c>
      <c r="C220" s="661" t="s">
        <v>1645</v>
      </c>
      <c r="D220" s="660" t="s">
        <v>1646</v>
      </c>
      <c r="E220" s="660" t="s">
        <v>1387</v>
      </c>
      <c r="F220" s="660">
        <v>2007</v>
      </c>
      <c r="G220" s="676">
        <v>50431.42</v>
      </c>
      <c r="H220" s="660" t="s">
        <v>1373</v>
      </c>
      <c r="I220" s="663">
        <v>317359</v>
      </c>
      <c r="J220" s="664" t="s">
        <v>1374</v>
      </c>
      <c r="K220" s="660" t="s">
        <v>1163</v>
      </c>
    </row>
    <row r="221" spans="1:11" s="670" customFormat="1" x14ac:dyDescent="0.25">
      <c r="A221" s="659">
        <v>217</v>
      </c>
      <c r="B221" s="665" t="s">
        <v>1396</v>
      </c>
      <c r="C221" s="682" t="s">
        <v>1647</v>
      </c>
      <c r="D221" s="667" t="s">
        <v>1632</v>
      </c>
      <c r="E221" s="667" t="s">
        <v>1387</v>
      </c>
      <c r="F221" s="667">
        <v>2009</v>
      </c>
      <c r="G221" s="680">
        <v>69196.429999999993</v>
      </c>
      <c r="H221" s="667" t="s">
        <v>1373</v>
      </c>
      <c r="I221" s="663">
        <v>198349</v>
      </c>
      <c r="J221" s="669" t="s">
        <v>1374</v>
      </c>
      <c r="K221" s="660" t="s">
        <v>1163</v>
      </c>
    </row>
    <row r="222" spans="1:11" x14ac:dyDescent="0.25">
      <c r="A222" s="659">
        <v>218</v>
      </c>
      <c r="B222" s="660" t="s">
        <v>1369</v>
      </c>
      <c r="C222" s="661" t="s">
        <v>1648</v>
      </c>
      <c r="D222" s="660" t="s">
        <v>1649</v>
      </c>
      <c r="E222" s="660" t="s">
        <v>1387</v>
      </c>
      <c r="F222" s="660">
        <v>2015</v>
      </c>
      <c r="G222" s="676">
        <v>90750</v>
      </c>
      <c r="H222" s="660" t="s">
        <v>1373</v>
      </c>
      <c r="I222" s="663">
        <v>238019</v>
      </c>
      <c r="J222" s="664" t="s">
        <v>1374</v>
      </c>
      <c r="K222" s="660" t="s">
        <v>1163</v>
      </c>
    </row>
    <row r="223" spans="1:11" x14ac:dyDescent="0.25">
      <c r="A223" s="659">
        <v>219</v>
      </c>
      <c r="B223" s="660" t="s">
        <v>1369</v>
      </c>
      <c r="C223" s="661" t="s">
        <v>1453</v>
      </c>
      <c r="D223" s="660" t="s">
        <v>1650</v>
      </c>
      <c r="E223" s="660" t="s">
        <v>1387</v>
      </c>
      <c r="F223" s="660">
        <v>2008</v>
      </c>
      <c r="G223" s="676">
        <v>115513.39</v>
      </c>
      <c r="H223" s="660" t="s">
        <v>1373</v>
      </c>
      <c r="I223" s="663">
        <v>595049</v>
      </c>
      <c r="J223" s="664" t="s">
        <v>1374</v>
      </c>
      <c r="K223" s="660" t="s">
        <v>1163</v>
      </c>
    </row>
    <row r="224" spans="1:11" x14ac:dyDescent="0.25">
      <c r="A224" s="659">
        <v>220</v>
      </c>
      <c r="B224" s="660" t="s">
        <v>1369</v>
      </c>
      <c r="C224" s="666" t="s">
        <v>1442</v>
      </c>
      <c r="D224" s="660" t="s">
        <v>1651</v>
      </c>
      <c r="E224" s="660" t="s">
        <v>1387</v>
      </c>
      <c r="F224" s="660">
        <v>2004</v>
      </c>
      <c r="G224" s="676">
        <v>102579</v>
      </c>
      <c r="H224" s="660" t="s">
        <v>1373</v>
      </c>
      <c r="I224" s="663">
        <v>317359</v>
      </c>
      <c r="J224" s="664" t="s">
        <v>1374</v>
      </c>
      <c r="K224" s="660" t="s">
        <v>1163</v>
      </c>
    </row>
    <row r="225" spans="1:11" x14ac:dyDescent="0.25">
      <c r="A225" s="659">
        <v>221</v>
      </c>
      <c r="B225" s="660" t="s">
        <v>1369</v>
      </c>
      <c r="C225" s="666" t="s">
        <v>1442</v>
      </c>
      <c r="D225" s="660" t="s">
        <v>1652</v>
      </c>
      <c r="E225" s="660" t="s">
        <v>1387</v>
      </c>
      <c r="F225" s="660">
        <v>2004</v>
      </c>
      <c r="G225" s="676">
        <v>102578.75</v>
      </c>
      <c r="H225" s="660" t="s">
        <v>1373</v>
      </c>
      <c r="I225" s="663">
        <v>436369</v>
      </c>
      <c r="J225" s="664" t="s">
        <v>1374</v>
      </c>
      <c r="K225" s="660" t="s">
        <v>1163</v>
      </c>
    </row>
    <row r="226" spans="1:11" s="670" customFormat="1" x14ac:dyDescent="0.25">
      <c r="A226" s="659">
        <v>222</v>
      </c>
      <c r="B226" s="665" t="s">
        <v>1396</v>
      </c>
      <c r="C226" s="682" t="s">
        <v>1653</v>
      </c>
      <c r="D226" s="667" t="s">
        <v>1654</v>
      </c>
      <c r="E226" s="667" t="s">
        <v>1387</v>
      </c>
      <c r="F226" s="667">
        <v>2002</v>
      </c>
      <c r="G226" s="680">
        <v>175285.01</v>
      </c>
      <c r="H226" s="667" t="s">
        <v>1373</v>
      </c>
      <c r="I226" s="668">
        <v>595049</v>
      </c>
      <c r="J226" s="669" t="s">
        <v>1374</v>
      </c>
      <c r="K226" s="660" t="s">
        <v>1163</v>
      </c>
    </row>
    <row r="227" spans="1:11" s="670" customFormat="1" x14ac:dyDescent="0.25">
      <c r="A227" s="659">
        <v>223</v>
      </c>
      <c r="B227" s="665" t="s">
        <v>1396</v>
      </c>
      <c r="C227" s="682" t="s">
        <v>1655</v>
      </c>
      <c r="D227" s="667" t="s">
        <v>1656</v>
      </c>
      <c r="E227" s="667" t="s">
        <v>1387</v>
      </c>
      <c r="F227" s="667">
        <v>2008</v>
      </c>
      <c r="G227" s="680">
        <v>359904.35</v>
      </c>
      <c r="H227" s="667" t="s">
        <v>1373</v>
      </c>
      <c r="I227" s="668">
        <v>595049</v>
      </c>
      <c r="J227" s="669" t="s">
        <v>1374</v>
      </c>
      <c r="K227" s="660" t="s">
        <v>1163</v>
      </c>
    </row>
    <row r="228" spans="1:11" s="670" customFormat="1" x14ac:dyDescent="0.25">
      <c r="A228" s="659">
        <v>224</v>
      </c>
      <c r="B228" s="665" t="s">
        <v>1396</v>
      </c>
      <c r="C228" s="682" t="s">
        <v>1657</v>
      </c>
      <c r="D228" s="667" t="s">
        <v>1658</v>
      </c>
      <c r="E228" s="667" t="s">
        <v>1387</v>
      </c>
      <c r="F228" s="667">
        <v>2009</v>
      </c>
      <c r="G228" s="680">
        <v>224097.78</v>
      </c>
      <c r="H228" s="667" t="s">
        <v>1373</v>
      </c>
      <c r="I228" s="668">
        <v>1000000</v>
      </c>
      <c r="J228" s="669" t="s">
        <v>1374</v>
      </c>
      <c r="K228" s="660" t="s">
        <v>1163</v>
      </c>
    </row>
    <row r="229" spans="1:11" s="670" customFormat="1" x14ac:dyDescent="0.25">
      <c r="A229" s="659">
        <v>225</v>
      </c>
      <c r="B229" s="665" t="s">
        <v>1396</v>
      </c>
      <c r="C229" s="682" t="s">
        <v>1657</v>
      </c>
      <c r="D229" s="667" t="s">
        <v>1659</v>
      </c>
      <c r="E229" s="667" t="s">
        <v>1387</v>
      </c>
      <c r="F229" s="667">
        <v>2008</v>
      </c>
      <c r="G229" s="680">
        <v>217573.15</v>
      </c>
      <c r="H229" s="667" t="s">
        <v>1373</v>
      </c>
      <c r="I229" s="668">
        <v>1000000</v>
      </c>
      <c r="J229" s="669" t="s">
        <v>1374</v>
      </c>
      <c r="K229" s="660" t="s">
        <v>1163</v>
      </c>
    </row>
    <row r="230" spans="1:11" s="670" customFormat="1" x14ac:dyDescent="0.25">
      <c r="A230" s="659">
        <v>226</v>
      </c>
      <c r="B230" s="665" t="s">
        <v>1396</v>
      </c>
      <c r="C230" s="682" t="s">
        <v>1657</v>
      </c>
      <c r="D230" s="667" t="s">
        <v>1660</v>
      </c>
      <c r="E230" s="667" t="s">
        <v>1387</v>
      </c>
      <c r="F230" s="667">
        <v>2006</v>
      </c>
      <c r="G230" s="680">
        <v>209978.98</v>
      </c>
      <c r="H230" s="667" t="s">
        <v>1373</v>
      </c>
      <c r="I230" s="668">
        <v>1000000</v>
      </c>
      <c r="J230" s="669" t="s">
        <v>1374</v>
      </c>
      <c r="K230" s="660" t="s">
        <v>1163</v>
      </c>
    </row>
    <row r="231" spans="1:11" s="670" customFormat="1" x14ac:dyDescent="0.25">
      <c r="A231" s="659">
        <v>227</v>
      </c>
      <c r="B231" s="665" t="s">
        <v>1396</v>
      </c>
      <c r="C231" s="682" t="s">
        <v>1657</v>
      </c>
      <c r="D231" s="667" t="s">
        <v>1661</v>
      </c>
      <c r="E231" s="667" t="s">
        <v>1387</v>
      </c>
      <c r="F231" s="667">
        <v>2011</v>
      </c>
      <c r="G231" s="680">
        <v>188411.78</v>
      </c>
      <c r="H231" s="667" t="s">
        <v>1373</v>
      </c>
      <c r="I231" s="668">
        <v>1000000</v>
      </c>
      <c r="J231" s="669" t="s">
        <v>1374</v>
      </c>
      <c r="K231" s="660" t="s">
        <v>1163</v>
      </c>
    </row>
    <row r="232" spans="1:11" s="670" customFormat="1" x14ac:dyDescent="0.25">
      <c r="A232" s="659">
        <v>228</v>
      </c>
      <c r="B232" s="665" t="s">
        <v>1396</v>
      </c>
      <c r="C232" s="682" t="s">
        <v>1662</v>
      </c>
      <c r="D232" s="667" t="s">
        <v>1663</v>
      </c>
      <c r="E232" s="667" t="s">
        <v>1387</v>
      </c>
      <c r="F232" s="667">
        <v>2014</v>
      </c>
      <c r="G232" s="680">
        <v>244750</v>
      </c>
      <c r="H232" s="667" t="s">
        <v>1373</v>
      </c>
      <c r="I232" s="668">
        <v>595049</v>
      </c>
      <c r="J232" s="669" t="s">
        <v>1374</v>
      </c>
      <c r="K232" s="660" t="s">
        <v>1163</v>
      </c>
    </row>
    <row r="233" spans="1:11" s="670" customFormat="1" x14ac:dyDescent="0.25">
      <c r="A233" s="659">
        <v>229</v>
      </c>
      <c r="B233" s="665" t="s">
        <v>1396</v>
      </c>
      <c r="C233" s="682" t="s">
        <v>1664</v>
      </c>
      <c r="D233" s="667" t="s">
        <v>1665</v>
      </c>
      <c r="E233" s="667" t="s">
        <v>1387</v>
      </c>
      <c r="F233" s="667">
        <v>2013</v>
      </c>
      <c r="G233" s="680">
        <v>121741.07</v>
      </c>
      <c r="H233" s="667" t="s">
        <v>1373</v>
      </c>
      <c r="I233" s="663">
        <v>50000</v>
      </c>
      <c r="J233" s="669" t="s">
        <v>1374</v>
      </c>
      <c r="K233" s="660" t="s">
        <v>1163</v>
      </c>
    </row>
    <row r="234" spans="1:11" s="670" customFormat="1" x14ac:dyDescent="0.25">
      <c r="A234" s="659">
        <v>230</v>
      </c>
      <c r="B234" s="665" t="s">
        <v>1396</v>
      </c>
      <c r="C234" s="682" t="s">
        <v>1666</v>
      </c>
      <c r="D234" s="667" t="s">
        <v>1667</v>
      </c>
      <c r="E234" s="667" t="s">
        <v>1387</v>
      </c>
      <c r="F234" s="667">
        <v>2023</v>
      </c>
      <c r="G234" s="680">
        <v>20780249.280000001</v>
      </c>
      <c r="H234" s="667" t="s">
        <v>1373</v>
      </c>
      <c r="I234" s="663">
        <v>317359</v>
      </c>
      <c r="J234" s="669" t="s">
        <v>1374</v>
      </c>
      <c r="K234" s="660" t="s">
        <v>1163</v>
      </c>
    </row>
    <row r="235" spans="1:11" s="670" customFormat="1" x14ac:dyDescent="0.25">
      <c r="A235" s="659">
        <v>231</v>
      </c>
      <c r="B235" s="665" t="s">
        <v>1396</v>
      </c>
      <c r="C235" s="682" t="s">
        <v>1668</v>
      </c>
      <c r="D235" s="667" t="s">
        <v>1669</v>
      </c>
      <c r="E235" s="667" t="s">
        <v>1387</v>
      </c>
      <c r="F235" s="667">
        <v>1991</v>
      </c>
      <c r="G235" s="680">
        <v>10000</v>
      </c>
      <c r="H235" s="667" t="s">
        <v>1373</v>
      </c>
      <c r="I235" s="663">
        <v>317359</v>
      </c>
      <c r="J235" s="669" t="s">
        <v>1374</v>
      </c>
      <c r="K235" s="660" t="s">
        <v>1163</v>
      </c>
    </row>
    <row r="236" spans="1:11" s="670" customFormat="1" x14ac:dyDescent="0.25">
      <c r="A236" s="659">
        <v>232</v>
      </c>
      <c r="B236" s="665" t="s">
        <v>1396</v>
      </c>
      <c r="C236" s="682" t="s">
        <v>1670</v>
      </c>
      <c r="D236" s="667" t="s">
        <v>1671</v>
      </c>
      <c r="E236" s="667" t="s">
        <v>1387</v>
      </c>
      <c r="F236" s="667">
        <v>1990</v>
      </c>
      <c r="G236" s="680">
        <v>8034.35</v>
      </c>
      <c r="H236" s="667" t="s">
        <v>1373</v>
      </c>
      <c r="I236" s="663">
        <v>317359</v>
      </c>
      <c r="J236" s="669" t="s">
        <v>1374</v>
      </c>
      <c r="K236" s="660" t="s">
        <v>1163</v>
      </c>
    </row>
    <row r="237" spans="1:11" s="670" customFormat="1" x14ac:dyDescent="0.25">
      <c r="A237" s="659">
        <v>233</v>
      </c>
      <c r="B237" s="665" t="s">
        <v>1396</v>
      </c>
      <c r="C237" s="682" t="s">
        <v>1672</v>
      </c>
      <c r="D237" s="667" t="s">
        <v>1673</v>
      </c>
      <c r="E237" s="667" t="s">
        <v>1387</v>
      </c>
      <c r="F237" s="667">
        <v>2000</v>
      </c>
      <c r="G237" s="680">
        <v>26347.17</v>
      </c>
      <c r="H237" s="667" t="s">
        <v>1373</v>
      </c>
      <c r="I237" s="663">
        <v>317359</v>
      </c>
      <c r="J237" s="669" t="s">
        <v>1374</v>
      </c>
      <c r="K237" s="660" t="s">
        <v>1163</v>
      </c>
    </row>
    <row r="238" spans="1:11" s="670" customFormat="1" x14ac:dyDescent="0.25">
      <c r="A238" s="659">
        <v>234</v>
      </c>
      <c r="B238" s="665" t="s">
        <v>1396</v>
      </c>
      <c r="C238" s="682" t="s">
        <v>1674</v>
      </c>
      <c r="D238" s="667" t="s">
        <v>1675</v>
      </c>
      <c r="E238" s="667" t="s">
        <v>1387</v>
      </c>
      <c r="F238" s="667">
        <v>2008</v>
      </c>
      <c r="G238" s="680">
        <v>139750</v>
      </c>
      <c r="H238" s="667" t="s">
        <v>1373</v>
      </c>
      <c r="I238" s="668">
        <v>595049</v>
      </c>
      <c r="J238" s="669" t="s">
        <v>1374</v>
      </c>
      <c r="K238" s="660" t="s">
        <v>1163</v>
      </c>
    </row>
    <row r="239" spans="1:11" s="670" customFormat="1" x14ac:dyDescent="0.25">
      <c r="A239" s="659">
        <v>235</v>
      </c>
      <c r="B239" s="665" t="s">
        <v>1396</v>
      </c>
      <c r="C239" s="682" t="s">
        <v>1676</v>
      </c>
      <c r="D239" s="667" t="s">
        <v>1677</v>
      </c>
      <c r="E239" s="667" t="s">
        <v>1387</v>
      </c>
      <c r="F239" s="667">
        <v>2007</v>
      </c>
      <c r="G239" s="680">
        <v>103318.58</v>
      </c>
      <c r="H239" s="667" t="s">
        <v>1373</v>
      </c>
      <c r="I239" s="668">
        <v>595049</v>
      </c>
      <c r="J239" s="669" t="s">
        <v>1374</v>
      </c>
      <c r="K239" s="660" t="s">
        <v>1163</v>
      </c>
    </row>
    <row r="240" spans="1:11" s="670" customFormat="1" x14ac:dyDescent="0.25">
      <c r="A240" s="659">
        <v>236</v>
      </c>
      <c r="B240" s="665" t="s">
        <v>1396</v>
      </c>
      <c r="C240" s="682" t="s">
        <v>1678</v>
      </c>
      <c r="D240" s="667" t="s">
        <v>1679</v>
      </c>
      <c r="E240" s="667" t="s">
        <v>1387</v>
      </c>
      <c r="F240" s="667">
        <v>2015</v>
      </c>
      <c r="G240" s="680">
        <v>346252.5</v>
      </c>
      <c r="H240" s="667" t="s">
        <v>1373</v>
      </c>
      <c r="I240" s="668">
        <v>793000</v>
      </c>
      <c r="J240" s="669" t="s">
        <v>1374</v>
      </c>
      <c r="K240" s="660" t="s">
        <v>1163</v>
      </c>
    </row>
    <row r="241" spans="1:11" s="670" customFormat="1" x14ac:dyDescent="0.25">
      <c r="A241" s="659">
        <v>237</v>
      </c>
      <c r="B241" s="665" t="s">
        <v>1396</v>
      </c>
      <c r="C241" s="682" t="s">
        <v>1680</v>
      </c>
      <c r="D241" s="667" t="s">
        <v>1681</v>
      </c>
      <c r="E241" s="667" t="s">
        <v>1387</v>
      </c>
      <c r="F241" s="667">
        <v>2006</v>
      </c>
      <c r="G241" s="680">
        <v>165697.29999999999</v>
      </c>
      <c r="H241" s="667" t="s">
        <v>1373</v>
      </c>
      <c r="I241" s="668">
        <v>595049</v>
      </c>
      <c r="J241" s="669" t="s">
        <v>1374</v>
      </c>
      <c r="K241" s="660" t="s">
        <v>1163</v>
      </c>
    </row>
    <row r="242" spans="1:11" x14ac:dyDescent="0.25">
      <c r="A242" s="659">
        <v>238</v>
      </c>
      <c r="B242" s="660" t="s">
        <v>1369</v>
      </c>
      <c r="C242" s="661" t="s">
        <v>1682</v>
      </c>
      <c r="D242" s="660" t="s">
        <v>1683</v>
      </c>
      <c r="E242" s="660" t="s">
        <v>1387</v>
      </c>
      <c r="F242" s="660">
        <v>2003</v>
      </c>
      <c r="G242" s="676">
        <v>52518.83</v>
      </c>
      <c r="H242" s="660" t="s">
        <v>1373</v>
      </c>
      <c r="I242" s="663">
        <v>218184</v>
      </c>
      <c r="J242" s="664" t="s">
        <v>1374</v>
      </c>
      <c r="K242" s="660" t="s">
        <v>1163</v>
      </c>
    </row>
    <row r="243" spans="1:11" s="670" customFormat="1" x14ac:dyDescent="0.25">
      <c r="A243" s="659">
        <v>239</v>
      </c>
      <c r="B243" s="665" t="s">
        <v>1396</v>
      </c>
      <c r="C243" s="682" t="s">
        <v>1684</v>
      </c>
      <c r="D243" s="667" t="s">
        <v>1685</v>
      </c>
      <c r="E243" s="667" t="s">
        <v>1387</v>
      </c>
      <c r="F243" s="667">
        <v>2022</v>
      </c>
      <c r="G243" s="680">
        <v>29902500</v>
      </c>
      <c r="H243" s="667" t="s">
        <v>1373</v>
      </c>
      <c r="I243" s="663">
        <v>317359</v>
      </c>
      <c r="J243" s="669" t="s">
        <v>1374</v>
      </c>
      <c r="K243" s="660" t="s">
        <v>1163</v>
      </c>
    </row>
    <row r="244" spans="1:11" s="670" customFormat="1" x14ac:dyDescent="0.25">
      <c r="A244" s="659">
        <v>240</v>
      </c>
      <c r="B244" s="665" t="s">
        <v>1396</v>
      </c>
      <c r="C244" s="682" t="s">
        <v>1686</v>
      </c>
      <c r="D244" s="667" t="s">
        <v>1687</v>
      </c>
      <c r="E244" s="667" t="s">
        <v>1387</v>
      </c>
      <c r="F244" s="667">
        <v>2022</v>
      </c>
      <c r="G244" s="680">
        <v>27742500</v>
      </c>
      <c r="H244" s="667" t="s">
        <v>1373</v>
      </c>
      <c r="I244" s="663">
        <v>310000</v>
      </c>
      <c r="J244" s="669" t="s">
        <v>1374</v>
      </c>
      <c r="K244" s="660" t="s">
        <v>1163</v>
      </c>
    </row>
    <row r="245" spans="1:11" s="670" customFormat="1" x14ac:dyDescent="0.25">
      <c r="A245" s="659">
        <v>241</v>
      </c>
      <c r="B245" s="665" t="s">
        <v>1396</v>
      </c>
      <c r="C245" s="682" t="s">
        <v>1527</v>
      </c>
      <c r="D245" s="667" t="s">
        <v>1688</v>
      </c>
      <c r="E245" s="667" t="s">
        <v>1387</v>
      </c>
      <c r="F245" s="667">
        <v>2014</v>
      </c>
      <c r="G245" s="680">
        <v>168772.33</v>
      </c>
      <c r="H245" s="667" t="s">
        <v>1373</v>
      </c>
      <c r="I245" s="663">
        <v>198349</v>
      </c>
      <c r="J245" s="669" t="s">
        <v>1374</v>
      </c>
      <c r="K245" s="660" t="s">
        <v>1163</v>
      </c>
    </row>
    <row r="246" spans="1:11" x14ac:dyDescent="0.25">
      <c r="A246" s="659">
        <v>242</v>
      </c>
      <c r="B246" s="660" t="s">
        <v>1369</v>
      </c>
      <c r="C246" s="661" t="s">
        <v>1370</v>
      </c>
      <c r="D246" s="660" t="s">
        <v>1689</v>
      </c>
      <c r="E246" s="660" t="s">
        <v>1387</v>
      </c>
      <c r="F246" s="660">
        <v>2024</v>
      </c>
      <c r="G246" s="676">
        <v>6786361.6500000004</v>
      </c>
      <c r="H246" s="660" t="s">
        <v>1373</v>
      </c>
      <c r="I246" s="676">
        <v>200000</v>
      </c>
      <c r="J246" s="664" t="s">
        <v>1374</v>
      </c>
      <c r="K246" s="660" t="s">
        <v>1163</v>
      </c>
    </row>
    <row r="247" spans="1:11" x14ac:dyDescent="0.25">
      <c r="A247" s="659">
        <v>243</v>
      </c>
      <c r="B247" s="660" t="s">
        <v>1369</v>
      </c>
      <c r="C247" s="661" t="s">
        <v>1464</v>
      </c>
      <c r="D247" s="660" t="s">
        <v>1690</v>
      </c>
      <c r="E247" s="660" t="s">
        <v>1387</v>
      </c>
      <c r="F247" s="660">
        <v>2012</v>
      </c>
      <c r="G247" s="676">
        <v>39525</v>
      </c>
      <c r="H247" s="660" t="s">
        <v>1373</v>
      </c>
      <c r="I247" s="676">
        <v>200000</v>
      </c>
      <c r="J247" s="664" t="s">
        <v>1374</v>
      </c>
      <c r="K247" s="660" t="s">
        <v>1163</v>
      </c>
    </row>
    <row r="248" spans="1:11" x14ac:dyDescent="0.25">
      <c r="A248" s="659">
        <v>244</v>
      </c>
      <c r="B248" s="660" t="s">
        <v>1369</v>
      </c>
      <c r="C248" s="661" t="s">
        <v>1691</v>
      </c>
      <c r="D248" s="660" t="s">
        <v>1692</v>
      </c>
      <c r="E248" s="660" t="s">
        <v>1387</v>
      </c>
      <c r="F248" s="660">
        <v>2017</v>
      </c>
      <c r="G248" s="676">
        <v>120404.35</v>
      </c>
      <c r="H248" s="660" t="s">
        <v>1373</v>
      </c>
      <c r="I248" s="663">
        <v>198349</v>
      </c>
      <c r="J248" s="664" t="s">
        <v>1374</v>
      </c>
      <c r="K248" s="660" t="s">
        <v>1163</v>
      </c>
    </row>
    <row r="249" spans="1:11" x14ac:dyDescent="0.25">
      <c r="A249" s="659">
        <v>245</v>
      </c>
      <c r="B249" s="660" t="s">
        <v>1369</v>
      </c>
      <c r="C249" s="674" t="s">
        <v>1516</v>
      </c>
      <c r="D249" s="660" t="s">
        <v>1693</v>
      </c>
      <c r="E249" s="660" t="s">
        <v>1387</v>
      </c>
      <c r="F249" s="660">
        <v>2011</v>
      </c>
      <c r="G249" s="676">
        <v>64565.22</v>
      </c>
      <c r="H249" s="660" t="s">
        <v>1373</v>
      </c>
      <c r="I249" s="668">
        <v>595049</v>
      </c>
      <c r="J249" s="664" t="s">
        <v>1374</v>
      </c>
      <c r="K249" s="660" t="s">
        <v>1163</v>
      </c>
    </row>
    <row r="250" spans="1:11" x14ac:dyDescent="0.25">
      <c r="A250" s="659">
        <v>246</v>
      </c>
      <c r="B250" s="660" t="s">
        <v>1369</v>
      </c>
      <c r="C250" s="674" t="s">
        <v>1516</v>
      </c>
      <c r="D250" s="660" t="s">
        <v>1694</v>
      </c>
      <c r="E250" s="660" t="s">
        <v>1387</v>
      </c>
      <c r="F250" s="660">
        <v>2011</v>
      </c>
      <c r="G250" s="676">
        <v>64565.22</v>
      </c>
      <c r="H250" s="660" t="s">
        <v>1373</v>
      </c>
      <c r="I250" s="663">
        <v>198349</v>
      </c>
      <c r="J250" s="664" t="s">
        <v>1374</v>
      </c>
      <c r="K250" s="660" t="s">
        <v>1163</v>
      </c>
    </row>
    <row r="251" spans="1:11" x14ac:dyDescent="0.25">
      <c r="A251" s="659">
        <v>247</v>
      </c>
      <c r="B251" s="660" t="s">
        <v>1369</v>
      </c>
      <c r="C251" s="674" t="s">
        <v>1516</v>
      </c>
      <c r="D251" s="660" t="s">
        <v>1695</v>
      </c>
      <c r="E251" s="660" t="s">
        <v>1387</v>
      </c>
      <c r="F251" s="660">
        <v>2009</v>
      </c>
      <c r="G251" s="676">
        <v>65634.350000000006</v>
      </c>
      <c r="H251" s="660" t="s">
        <v>1373</v>
      </c>
      <c r="I251" s="663">
        <v>198349</v>
      </c>
      <c r="J251" s="664" t="s">
        <v>1374</v>
      </c>
      <c r="K251" s="660" t="s">
        <v>1163</v>
      </c>
    </row>
    <row r="252" spans="1:11" x14ac:dyDescent="0.25">
      <c r="A252" s="659">
        <v>248</v>
      </c>
      <c r="B252" s="660" t="s">
        <v>1369</v>
      </c>
      <c r="C252" s="671" t="s">
        <v>1403</v>
      </c>
      <c r="D252" s="660" t="s">
        <v>1696</v>
      </c>
      <c r="E252" s="660" t="s">
        <v>1387</v>
      </c>
      <c r="F252" s="660">
        <v>2022</v>
      </c>
      <c r="G252" s="676">
        <v>8923500</v>
      </c>
      <c r="H252" s="660" t="s">
        <v>1373</v>
      </c>
      <c r="I252" s="676">
        <v>275353</v>
      </c>
      <c r="J252" s="664" t="s">
        <v>1374</v>
      </c>
      <c r="K252" s="660" t="s">
        <v>1163</v>
      </c>
    </row>
    <row r="253" spans="1:11" x14ac:dyDescent="0.25">
      <c r="A253" s="659">
        <v>249</v>
      </c>
      <c r="B253" s="660" t="s">
        <v>1369</v>
      </c>
      <c r="C253" s="666" t="s">
        <v>1477</v>
      </c>
      <c r="D253" s="660" t="s">
        <v>1697</v>
      </c>
      <c r="E253" s="660" t="s">
        <v>1387</v>
      </c>
      <c r="F253" s="660">
        <v>2024</v>
      </c>
      <c r="G253" s="676">
        <v>10971986.65</v>
      </c>
      <c r="H253" s="660" t="s">
        <v>1373</v>
      </c>
      <c r="I253" s="663">
        <v>100000</v>
      </c>
      <c r="J253" s="664" t="s">
        <v>1374</v>
      </c>
      <c r="K253" s="660" t="s">
        <v>1163</v>
      </c>
    </row>
    <row r="254" spans="1:11" x14ac:dyDescent="0.25">
      <c r="A254" s="659">
        <v>250</v>
      </c>
      <c r="B254" s="660" t="s">
        <v>1369</v>
      </c>
      <c r="C254" s="672" t="s">
        <v>1407</v>
      </c>
      <c r="D254" s="660" t="s">
        <v>1698</v>
      </c>
      <c r="E254" s="660" t="s">
        <v>1387</v>
      </c>
      <c r="F254" s="660">
        <v>2023</v>
      </c>
      <c r="G254" s="676">
        <v>4745711.26</v>
      </c>
      <c r="H254" s="660" t="s">
        <v>1373</v>
      </c>
      <c r="I254" s="676">
        <v>250000</v>
      </c>
      <c r="J254" s="664" t="s">
        <v>1374</v>
      </c>
      <c r="K254" s="660" t="s">
        <v>1163</v>
      </c>
    </row>
    <row r="255" spans="1:11" x14ac:dyDescent="0.25">
      <c r="A255" s="659">
        <v>251</v>
      </c>
      <c r="B255" s="660" t="s">
        <v>1369</v>
      </c>
      <c r="C255" s="661" t="s">
        <v>1699</v>
      </c>
      <c r="D255" s="660" t="s">
        <v>1700</v>
      </c>
      <c r="E255" s="660" t="s">
        <v>1387</v>
      </c>
      <c r="F255" s="660">
        <v>2012</v>
      </c>
      <c r="G255" s="676">
        <v>33600</v>
      </c>
      <c r="H255" s="660" t="s">
        <v>1373</v>
      </c>
      <c r="I255" s="663">
        <v>50000</v>
      </c>
      <c r="J255" s="664" t="s">
        <v>1374</v>
      </c>
      <c r="K255" s="660" t="s">
        <v>1163</v>
      </c>
    </row>
    <row r="256" spans="1:11" x14ac:dyDescent="0.25">
      <c r="A256" s="659">
        <v>252</v>
      </c>
      <c r="B256" s="660" t="s">
        <v>1369</v>
      </c>
      <c r="C256" s="661" t="s">
        <v>1464</v>
      </c>
      <c r="D256" s="660" t="s">
        <v>1701</v>
      </c>
      <c r="E256" s="660" t="s">
        <v>1387</v>
      </c>
      <c r="F256" s="660">
        <v>2017</v>
      </c>
      <c r="G256" s="676">
        <v>80354.350000000006</v>
      </c>
      <c r="H256" s="660" t="s">
        <v>1373</v>
      </c>
      <c r="I256" s="676">
        <v>200000</v>
      </c>
      <c r="J256" s="664" t="s">
        <v>1374</v>
      </c>
      <c r="K256" s="660" t="s">
        <v>1163</v>
      </c>
    </row>
    <row r="257" spans="1:11" x14ac:dyDescent="0.25">
      <c r="A257" s="659">
        <v>253</v>
      </c>
      <c r="B257" s="660" t="s">
        <v>1369</v>
      </c>
      <c r="C257" s="674" t="s">
        <v>1516</v>
      </c>
      <c r="D257" s="660" t="s">
        <v>1702</v>
      </c>
      <c r="E257" s="660" t="s">
        <v>1387</v>
      </c>
      <c r="F257" s="660">
        <v>2013</v>
      </c>
      <c r="G257" s="676">
        <v>62440.06</v>
      </c>
      <c r="H257" s="660" t="s">
        <v>1373</v>
      </c>
      <c r="I257" s="663">
        <v>250000</v>
      </c>
      <c r="J257" s="664" t="s">
        <v>1374</v>
      </c>
      <c r="K257" s="660" t="s">
        <v>1163</v>
      </c>
    </row>
    <row r="258" spans="1:11" x14ac:dyDescent="0.25">
      <c r="A258" s="659">
        <v>254</v>
      </c>
      <c r="B258" s="660" t="s">
        <v>1369</v>
      </c>
      <c r="C258" s="661" t="s">
        <v>1464</v>
      </c>
      <c r="D258" s="660" t="s">
        <v>1703</v>
      </c>
      <c r="E258" s="660" t="s">
        <v>1387</v>
      </c>
      <c r="F258" s="660">
        <v>2020</v>
      </c>
      <c r="G258" s="676">
        <v>1399650</v>
      </c>
      <c r="H258" s="660" t="s">
        <v>1373</v>
      </c>
      <c r="I258" s="676">
        <v>200000</v>
      </c>
      <c r="J258" s="664" t="s">
        <v>1374</v>
      </c>
      <c r="K258" s="660" t="s">
        <v>1163</v>
      </c>
    </row>
    <row r="259" spans="1:11" x14ac:dyDescent="0.25">
      <c r="A259" s="659">
        <v>255</v>
      </c>
      <c r="B259" s="660" t="s">
        <v>1369</v>
      </c>
      <c r="C259" s="672" t="s">
        <v>1407</v>
      </c>
      <c r="D259" s="660" t="s">
        <v>1704</v>
      </c>
      <c r="E259" s="660" t="s">
        <v>1387</v>
      </c>
      <c r="F259" s="660">
        <v>2024</v>
      </c>
      <c r="G259" s="676">
        <v>10523113.85</v>
      </c>
      <c r="H259" s="660" t="s">
        <v>1373</v>
      </c>
      <c r="I259" s="676">
        <v>250000</v>
      </c>
      <c r="J259" s="664" t="s">
        <v>1374</v>
      </c>
      <c r="K259" s="660" t="s">
        <v>1163</v>
      </c>
    </row>
    <row r="260" spans="1:11" x14ac:dyDescent="0.25">
      <c r="A260" s="659">
        <v>256</v>
      </c>
      <c r="B260" s="660" t="s">
        <v>1369</v>
      </c>
      <c r="C260" s="661" t="s">
        <v>1464</v>
      </c>
      <c r="D260" s="660" t="s">
        <v>1705</v>
      </c>
      <c r="E260" s="660" t="s">
        <v>1387</v>
      </c>
      <c r="F260" s="660">
        <v>2017</v>
      </c>
      <c r="G260" s="676">
        <v>75950</v>
      </c>
      <c r="H260" s="660" t="s">
        <v>1373</v>
      </c>
      <c r="I260" s="676">
        <v>200000</v>
      </c>
      <c r="J260" s="664" t="s">
        <v>1374</v>
      </c>
      <c r="K260" s="660" t="s">
        <v>1163</v>
      </c>
    </row>
    <row r="261" spans="1:11" x14ac:dyDescent="0.25">
      <c r="A261" s="659">
        <v>257</v>
      </c>
      <c r="B261" s="660" t="s">
        <v>1369</v>
      </c>
      <c r="C261" s="672" t="s">
        <v>1407</v>
      </c>
      <c r="D261" s="660" t="s">
        <v>1706</v>
      </c>
      <c r="E261" s="660" t="s">
        <v>1387</v>
      </c>
      <c r="F261" s="660">
        <v>2024</v>
      </c>
      <c r="G261" s="676">
        <v>10523113.85</v>
      </c>
      <c r="H261" s="660" t="s">
        <v>1373</v>
      </c>
      <c r="I261" s="676">
        <v>250000</v>
      </c>
      <c r="J261" s="664" t="s">
        <v>1374</v>
      </c>
      <c r="K261" s="660" t="s">
        <v>1163</v>
      </c>
    </row>
    <row r="262" spans="1:11" s="670" customFormat="1" x14ac:dyDescent="0.25">
      <c r="A262" s="659">
        <v>258</v>
      </c>
      <c r="B262" s="665" t="s">
        <v>1396</v>
      </c>
      <c r="C262" s="682" t="s">
        <v>1707</v>
      </c>
      <c r="D262" s="667" t="s">
        <v>1708</v>
      </c>
      <c r="E262" s="667" t="s">
        <v>1387</v>
      </c>
      <c r="F262" s="667">
        <v>1993</v>
      </c>
      <c r="G262" s="680">
        <v>50373.8</v>
      </c>
      <c r="H262" s="667" t="s">
        <v>1373</v>
      </c>
      <c r="I262" s="668">
        <v>800000</v>
      </c>
      <c r="J262" s="669" t="s">
        <v>1374</v>
      </c>
      <c r="K262" s="660" t="s">
        <v>1163</v>
      </c>
    </row>
    <row r="263" spans="1:11" x14ac:dyDescent="0.25">
      <c r="A263" s="659">
        <v>259</v>
      </c>
      <c r="B263" s="660" t="s">
        <v>1369</v>
      </c>
      <c r="C263" s="661" t="s">
        <v>1709</v>
      </c>
      <c r="D263" s="660" t="s">
        <v>1710</v>
      </c>
      <c r="E263" s="660" t="s">
        <v>1387</v>
      </c>
      <c r="F263" s="660">
        <v>2009</v>
      </c>
      <c r="G263" s="676">
        <v>71428.899999999994</v>
      </c>
      <c r="H263" s="660" t="s">
        <v>1373</v>
      </c>
      <c r="I263" s="663">
        <v>280000</v>
      </c>
      <c r="J263" s="664" t="s">
        <v>1374</v>
      </c>
      <c r="K263" s="660" t="s">
        <v>1163</v>
      </c>
    </row>
    <row r="264" spans="1:11" x14ac:dyDescent="0.25">
      <c r="A264" s="659">
        <v>260</v>
      </c>
      <c r="B264" s="660" t="s">
        <v>1369</v>
      </c>
      <c r="C264" s="674" t="s">
        <v>1516</v>
      </c>
      <c r="D264" s="660" t="s">
        <v>1711</v>
      </c>
      <c r="E264" s="660" t="s">
        <v>1387</v>
      </c>
      <c r="F264" s="660">
        <v>2011</v>
      </c>
      <c r="G264" s="676">
        <v>64565.22</v>
      </c>
      <c r="H264" s="660" t="s">
        <v>1373</v>
      </c>
      <c r="I264" s="663">
        <v>250000</v>
      </c>
      <c r="J264" s="664" t="s">
        <v>1374</v>
      </c>
      <c r="K264" s="660" t="s">
        <v>1163</v>
      </c>
    </row>
    <row r="265" spans="1:11" x14ac:dyDescent="0.25">
      <c r="A265" s="659">
        <v>261</v>
      </c>
      <c r="B265" s="660" t="s">
        <v>1369</v>
      </c>
      <c r="C265" s="661" t="s">
        <v>1712</v>
      </c>
      <c r="D265" s="660" t="s">
        <v>1632</v>
      </c>
      <c r="E265" s="660" t="s">
        <v>1387</v>
      </c>
      <c r="F265" s="660">
        <v>1973</v>
      </c>
      <c r="G265" s="676">
        <v>0</v>
      </c>
      <c r="H265" s="660" t="s">
        <v>1373</v>
      </c>
      <c r="I265" s="663">
        <v>50000</v>
      </c>
      <c r="J265" s="664" t="s">
        <v>1374</v>
      </c>
      <c r="K265" s="660" t="s">
        <v>1163</v>
      </c>
    </row>
    <row r="266" spans="1:11" x14ac:dyDescent="0.25">
      <c r="A266" s="659">
        <v>262</v>
      </c>
      <c r="B266" s="660" t="s">
        <v>1369</v>
      </c>
      <c r="C266" s="661" t="s">
        <v>1713</v>
      </c>
      <c r="D266" s="660" t="s">
        <v>1714</v>
      </c>
      <c r="E266" s="660" t="s">
        <v>1387</v>
      </c>
      <c r="F266" s="660">
        <v>2007</v>
      </c>
      <c r="G266" s="676">
        <v>7175</v>
      </c>
      <c r="H266" s="660" t="s">
        <v>1373</v>
      </c>
      <c r="I266" s="663">
        <v>50000</v>
      </c>
      <c r="J266" s="664" t="s">
        <v>1374</v>
      </c>
      <c r="K266" s="660" t="s">
        <v>1163</v>
      </c>
    </row>
    <row r="267" spans="1:11" x14ac:dyDescent="0.25">
      <c r="A267" s="659">
        <v>263</v>
      </c>
      <c r="B267" s="660" t="s">
        <v>1369</v>
      </c>
      <c r="C267" s="661" t="s">
        <v>1715</v>
      </c>
      <c r="D267" s="660" t="s">
        <v>1716</v>
      </c>
      <c r="E267" s="660" t="s">
        <v>1387</v>
      </c>
      <c r="F267" s="660">
        <v>1988</v>
      </c>
      <c r="G267" s="676">
        <v>809.08</v>
      </c>
      <c r="H267" s="660" t="s">
        <v>1373</v>
      </c>
      <c r="I267" s="663">
        <v>50000</v>
      </c>
      <c r="J267" s="664" t="s">
        <v>1374</v>
      </c>
      <c r="K267" s="660" t="s">
        <v>1163</v>
      </c>
    </row>
    <row r="268" spans="1:11" x14ac:dyDescent="0.25">
      <c r="A268" s="659">
        <v>264</v>
      </c>
      <c r="B268" s="660" t="s">
        <v>1369</v>
      </c>
      <c r="C268" s="661" t="s">
        <v>1717</v>
      </c>
      <c r="D268" s="660" t="s">
        <v>1718</v>
      </c>
      <c r="E268" s="660" t="s">
        <v>1387</v>
      </c>
      <c r="F268" s="660">
        <v>2007</v>
      </c>
      <c r="G268" s="676">
        <v>88716.81</v>
      </c>
      <c r="H268" s="660" t="s">
        <v>1373</v>
      </c>
      <c r="I268" s="663">
        <v>50000</v>
      </c>
      <c r="J268" s="664" t="s">
        <v>1374</v>
      </c>
      <c r="K268" s="660" t="s">
        <v>1163</v>
      </c>
    </row>
    <row r="269" spans="1:11" x14ac:dyDescent="0.25">
      <c r="A269" s="659">
        <v>265</v>
      </c>
      <c r="B269" s="660" t="s">
        <v>1369</v>
      </c>
      <c r="C269" s="661" t="s">
        <v>1719</v>
      </c>
      <c r="D269" s="660" t="s">
        <v>1720</v>
      </c>
      <c r="E269" s="660" t="s">
        <v>1387</v>
      </c>
      <c r="F269" s="660">
        <v>1984</v>
      </c>
      <c r="G269" s="676">
        <v>33</v>
      </c>
      <c r="H269" s="660" t="s">
        <v>1373</v>
      </c>
      <c r="I269" s="663">
        <v>50000</v>
      </c>
      <c r="J269" s="664" t="s">
        <v>1374</v>
      </c>
      <c r="K269" s="660" t="s">
        <v>1163</v>
      </c>
    </row>
    <row r="270" spans="1:11" x14ac:dyDescent="0.25">
      <c r="A270" s="659">
        <v>266</v>
      </c>
      <c r="B270" s="660" t="s">
        <v>1369</v>
      </c>
      <c r="C270" s="661" t="s">
        <v>1713</v>
      </c>
      <c r="D270" s="660" t="s">
        <v>1721</v>
      </c>
      <c r="E270" s="660" t="s">
        <v>1387</v>
      </c>
      <c r="F270" s="660">
        <v>2007</v>
      </c>
      <c r="G270" s="676">
        <v>7175</v>
      </c>
      <c r="H270" s="660" t="s">
        <v>1373</v>
      </c>
      <c r="I270" s="663">
        <v>50000</v>
      </c>
      <c r="J270" s="664" t="s">
        <v>1374</v>
      </c>
      <c r="K270" s="660" t="s">
        <v>1163</v>
      </c>
    </row>
    <row r="271" spans="1:11" x14ac:dyDescent="0.25">
      <c r="A271" s="659">
        <v>267</v>
      </c>
      <c r="B271" s="660" t="s">
        <v>1369</v>
      </c>
      <c r="C271" s="661" t="s">
        <v>1370</v>
      </c>
      <c r="D271" s="675" t="s">
        <v>1722</v>
      </c>
      <c r="E271" s="675" t="s">
        <v>1372</v>
      </c>
      <c r="F271" s="675">
        <v>2024</v>
      </c>
      <c r="G271" s="676">
        <v>6881737.54</v>
      </c>
      <c r="H271" s="660" t="s">
        <v>1373</v>
      </c>
      <c r="I271" s="676">
        <v>200000</v>
      </c>
      <c r="J271" s="664" t="s">
        <v>1374</v>
      </c>
      <c r="K271" s="660" t="s">
        <v>1163</v>
      </c>
    </row>
    <row r="272" spans="1:11" x14ac:dyDescent="0.25">
      <c r="A272" s="659">
        <v>268</v>
      </c>
      <c r="B272" s="660" t="s">
        <v>1369</v>
      </c>
      <c r="C272" s="672" t="s">
        <v>1407</v>
      </c>
      <c r="D272" s="660" t="s">
        <v>1723</v>
      </c>
      <c r="E272" s="660" t="s">
        <v>1372</v>
      </c>
      <c r="F272" s="660">
        <v>2023</v>
      </c>
      <c r="G272" s="676">
        <v>11203124.039999999</v>
      </c>
      <c r="H272" s="660" t="s">
        <v>1373</v>
      </c>
      <c r="I272" s="676">
        <v>250000</v>
      </c>
      <c r="J272" s="664" t="s">
        <v>1374</v>
      </c>
      <c r="K272" s="660" t="s">
        <v>1163</v>
      </c>
    </row>
    <row r="273" spans="1:11" x14ac:dyDescent="0.25">
      <c r="A273" s="659">
        <v>269</v>
      </c>
      <c r="B273" s="660" t="s">
        <v>1369</v>
      </c>
      <c r="C273" s="672" t="s">
        <v>1407</v>
      </c>
      <c r="D273" s="660" t="s">
        <v>1724</v>
      </c>
      <c r="E273" s="660" t="s">
        <v>1372</v>
      </c>
      <c r="F273" s="660">
        <v>2023</v>
      </c>
      <c r="G273" s="676">
        <v>11203124.039999999</v>
      </c>
      <c r="H273" s="660" t="s">
        <v>1373</v>
      </c>
      <c r="I273" s="676">
        <v>250000</v>
      </c>
      <c r="J273" s="664" t="s">
        <v>1374</v>
      </c>
      <c r="K273" s="660" t="s">
        <v>1163</v>
      </c>
    </row>
    <row r="274" spans="1:11" x14ac:dyDescent="0.25">
      <c r="A274" s="659">
        <v>270</v>
      </c>
      <c r="B274" s="660" t="s">
        <v>1369</v>
      </c>
      <c r="C274" s="661" t="s">
        <v>1500</v>
      </c>
      <c r="D274" s="660" t="s">
        <v>1725</v>
      </c>
      <c r="E274" s="660" t="s">
        <v>1372</v>
      </c>
      <c r="F274" s="660">
        <v>2008</v>
      </c>
      <c r="G274" s="676">
        <v>61512.5</v>
      </c>
      <c r="H274" s="660" t="s">
        <v>1373</v>
      </c>
      <c r="I274" s="676">
        <v>200000</v>
      </c>
      <c r="J274" s="664" t="s">
        <v>1374</v>
      </c>
      <c r="K274" s="660" t="s">
        <v>1163</v>
      </c>
    </row>
    <row r="275" spans="1:11" x14ac:dyDescent="0.25">
      <c r="A275" s="659">
        <v>271</v>
      </c>
      <c r="B275" s="660" t="s">
        <v>1369</v>
      </c>
      <c r="C275" s="674" t="s">
        <v>1516</v>
      </c>
      <c r="D275" s="660" t="s">
        <v>1726</v>
      </c>
      <c r="E275" s="660" t="s">
        <v>1372</v>
      </c>
      <c r="F275" s="660">
        <v>2013</v>
      </c>
      <c r="G275" s="676">
        <v>65463.17</v>
      </c>
      <c r="H275" s="660" t="s">
        <v>1373</v>
      </c>
      <c r="I275" s="663">
        <v>200000</v>
      </c>
      <c r="J275" s="664" t="s">
        <v>1374</v>
      </c>
      <c r="K275" s="660" t="s">
        <v>1163</v>
      </c>
    </row>
    <row r="276" spans="1:11" x14ac:dyDescent="0.25">
      <c r="A276" s="659">
        <v>272</v>
      </c>
      <c r="B276" s="660" t="s">
        <v>1369</v>
      </c>
      <c r="C276" s="672" t="s">
        <v>1407</v>
      </c>
      <c r="D276" s="660" t="s">
        <v>1727</v>
      </c>
      <c r="E276" s="660" t="s">
        <v>1372</v>
      </c>
      <c r="F276" s="660">
        <v>2022</v>
      </c>
      <c r="G276" s="676">
        <v>9420000</v>
      </c>
      <c r="H276" s="660" t="s">
        <v>1373</v>
      </c>
      <c r="I276" s="676">
        <v>250000</v>
      </c>
      <c r="J276" s="664" t="s">
        <v>1374</v>
      </c>
      <c r="K276" s="660" t="s">
        <v>1163</v>
      </c>
    </row>
    <row r="277" spans="1:11" x14ac:dyDescent="0.25">
      <c r="A277" s="659">
        <v>273</v>
      </c>
      <c r="B277" s="660" t="s">
        <v>1369</v>
      </c>
      <c r="C277" s="672" t="s">
        <v>1407</v>
      </c>
      <c r="D277" s="660" t="s">
        <v>1728</v>
      </c>
      <c r="E277" s="660" t="s">
        <v>1372</v>
      </c>
      <c r="F277" s="660">
        <v>2022</v>
      </c>
      <c r="G277" s="676">
        <v>9420000</v>
      </c>
      <c r="H277" s="660" t="s">
        <v>1373</v>
      </c>
      <c r="I277" s="676">
        <v>250000</v>
      </c>
      <c r="J277" s="664" t="s">
        <v>1374</v>
      </c>
      <c r="K277" s="660" t="s">
        <v>1163</v>
      </c>
    </row>
    <row r="278" spans="1:11" x14ac:dyDescent="0.25">
      <c r="A278" s="659">
        <v>274</v>
      </c>
      <c r="B278" s="660" t="s">
        <v>1369</v>
      </c>
      <c r="C278" s="661" t="s">
        <v>1370</v>
      </c>
      <c r="D278" s="660" t="s">
        <v>1729</v>
      </c>
      <c r="E278" s="660" t="s">
        <v>1372</v>
      </c>
      <c r="F278" s="660">
        <v>2024</v>
      </c>
      <c r="G278" s="676">
        <v>6786361.6500000004</v>
      </c>
      <c r="H278" s="660" t="s">
        <v>1373</v>
      </c>
      <c r="I278" s="676">
        <v>200000</v>
      </c>
      <c r="J278" s="664" t="s">
        <v>1374</v>
      </c>
      <c r="K278" s="660" t="s">
        <v>1163</v>
      </c>
    </row>
    <row r="279" spans="1:11" x14ac:dyDescent="0.25">
      <c r="A279" s="659">
        <v>275</v>
      </c>
      <c r="B279" s="660" t="s">
        <v>1369</v>
      </c>
      <c r="C279" s="672" t="s">
        <v>1407</v>
      </c>
      <c r="D279" s="660" t="s">
        <v>1730</v>
      </c>
      <c r="E279" s="660" t="s">
        <v>1377</v>
      </c>
      <c r="F279" s="660">
        <v>2022</v>
      </c>
      <c r="G279" s="676">
        <v>9420000</v>
      </c>
      <c r="H279" s="660" t="s">
        <v>1373</v>
      </c>
      <c r="I279" s="676">
        <v>250000</v>
      </c>
      <c r="J279" s="664" t="s">
        <v>1374</v>
      </c>
      <c r="K279" s="660" t="s">
        <v>1163</v>
      </c>
    </row>
    <row r="280" spans="1:11" x14ac:dyDescent="0.25">
      <c r="A280" s="659">
        <v>276</v>
      </c>
      <c r="B280" s="660" t="s">
        <v>1369</v>
      </c>
      <c r="C280" s="672" t="s">
        <v>1407</v>
      </c>
      <c r="D280" s="660" t="s">
        <v>1731</v>
      </c>
      <c r="E280" s="660" t="s">
        <v>1377</v>
      </c>
      <c r="F280" s="660">
        <v>2024</v>
      </c>
      <c r="G280" s="676">
        <v>10523113.85</v>
      </c>
      <c r="H280" s="660" t="s">
        <v>1373</v>
      </c>
      <c r="I280" s="676">
        <v>250000</v>
      </c>
      <c r="J280" s="664" t="s">
        <v>1374</v>
      </c>
      <c r="K280" s="660" t="s">
        <v>1163</v>
      </c>
    </row>
    <row r="281" spans="1:11" x14ac:dyDescent="0.25">
      <c r="A281" s="659">
        <v>277</v>
      </c>
      <c r="B281" s="660" t="s">
        <v>1369</v>
      </c>
      <c r="C281" s="661" t="s">
        <v>1370</v>
      </c>
      <c r="D281" s="660" t="s">
        <v>1732</v>
      </c>
      <c r="E281" s="660" t="s">
        <v>1377</v>
      </c>
      <c r="F281" s="660">
        <v>2023</v>
      </c>
      <c r="G281" s="676">
        <v>11203124.039999999</v>
      </c>
      <c r="H281" s="660" t="s">
        <v>1373</v>
      </c>
      <c r="I281" s="676">
        <v>200000</v>
      </c>
      <c r="J281" s="664" t="s">
        <v>1374</v>
      </c>
      <c r="K281" s="660" t="s">
        <v>1163</v>
      </c>
    </row>
    <row r="282" spans="1:11" x14ac:dyDescent="0.25">
      <c r="A282" s="659">
        <v>278</v>
      </c>
      <c r="B282" s="660" t="s">
        <v>1369</v>
      </c>
      <c r="C282" s="661" t="s">
        <v>1370</v>
      </c>
      <c r="D282" s="660" t="s">
        <v>1733</v>
      </c>
      <c r="E282" s="660" t="s">
        <v>1377</v>
      </c>
      <c r="F282" s="660">
        <v>2023</v>
      </c>
      <c r="G282" s="676">
        <v>11203124.039999999</v>
      </c>
      <c r="H282" s="660" t="s">
        <v>1373</v>
      </c>
      <c r="I282" s="676">
        <v>200000</v>
      </c>
      <c r="J282" s="664" t="s">
        <v>1374</v>
      </c>
      <c r="K282" s="660" t="s">
        <v>1163</v>
      </c>
    </row>
    <row r="283" spans="1:11" x14ac:dyDescent="0.25">
      <c r="A283" s="659">
        <v>279</v>
      </c>
      <c r="B283" s="660" t="s">
        <v>1369</v>
      </c>
      <c r="C283" s="674" t="s">
        <v>1516</v>
      </c>
      <c r="D283" s="660" t="s">
        <v>1734</v>
      </c>
      <c r="E283" s="660" t="s">
        <v>1377</v>
      </c>
      <c r="F283" s="660">
        <v>2013</v>
      </c>
      <c r="G283" s="676">
        <v>65463.17</v>
      </c>
      <c r="H283" s="660" t="s">
        <v>1373</v>
      </c>
      <c r="I283" s="663">
        <v>250000</v>
      </c>
      <c r="J283" s="664" t="s">
        <v>1374</v>
      </c>
      <c r="K283" s="660" t="s">
        <v>1163</v>
      </c>
    </row>
    <row r="284" spans="1:11" x14ac:dyDescent="0.25">
      <c r="A284" s="659">
        <v>280</v>
      </c>
      <c r="B284" s="660" t="s">
        <v>1369</v>
      </c>
      <c r="C284" s="684" t="s">
        <v>1735</v>
      </c>
      <c r="D284" s="685" t="s">
        <v>1736</v>
      </c>
      <c r="E284" s="685" t="s">
        <v>1387</v>
      </c>
      <c r="F284" s="685">
        <v>1988</v>
      </c>
      <c r="G284" s="676">
        <v>1070</v>
      </c>
      <c r="H284" s="660" t="s">
        <v>1373</v>
      </c>
      <c r="I284" s="676">
        <v>600000</v>
      </c>
      <c r="J284" s="660" t="s">
        <v>1374</v>
      </c>
      <c r="K284" s="686" t="s">
        <v>1180</v>
      </c>
    </row>
    <row r="285" spans="1:11" x14ac:dyDescent="0.25">
      <c r="A285" s="659">
        <v>281</v>
      </c>
      <c r="B285" s="660" t="s">
        <v>1369</v>
      </c>
      <c r="C285" s="666" t="s">
        <v>1737</v>
      </c>
      <c r="D285" s="662" t="s">
        <v>1738</v>
      </c>
      <c r="E285" s="685" t="s">
        <v>1387</v>
      </c>
      <c r="F285" s="662">
        <v>2012</v>
      </c>
      <c r="G285" s="676">
        <v>104440.11</v>
      </c>
      <c r="H285" s="660" t="s">
        <v>1373</v>
      </c>
      <c r="I285" s="676">
        <v>450000</v>
      </c>
      <c r="J285" s="660" t="s">
        <v>1374</v>
      </c>
      <c r="K285" s="686" t="s">
        <v>1180</v>
      </c>
    </row>
    <row r="286" spans="1:11" x14ac:dyDescent="0.25">
      <c r="A286" s="659">
        <v>282</v>
      </c>
      <c r="B286" s="660" t="s">
        <v>1369</v>
      </c>
      <c r="C286" s="666" t="s">
        <v>1739</v>
      </c>
      <c r="D286" s="662" t="s">
        <v>1740</v>
      </c>
      <c r="E286" s="685" t="s">
        <v>1387</v>
      </c>
      <c r="F286" s="662">
        <v>2007</v>
      </c>
      <c r="G286" s="676">
        <v>119322.96</v>
      </c>
      <c r="H286" s="660" t="s">
        <v>1373</v>
      </c>
      <c r="I286" s="676">
        <v>450000</v>
      </c>
      <c r="J286" s="660" t="s">
        <v>1374</v>
      </c>
      <c r="K286" s="686" t="s">
        <v>1180</v>
      </c>
    </row>
    <row r="287" spans="1:11" x14ac:dyDescent="0.25">
      <c r="A287" s="659">
        <v>283</v>
      </c>
      <c r="B287" s="660" t="s">
        <v>1369</v>
      </c>
      <c r="C287" s="666" t="s">
        <v>1741</v>
      </c>
      <c r="D287" s="662" t="s">
        <v>1742</v>
      </c>
      <c r="E287" s="685" t="s">
        <v>1387</v>
      </c>
      <c r="F287" s="662">
        <v>2009</v>
      </c>
      <c r="G287" s="676">
        <v>90133.95</v>
      </c>
      <c r="H287" s="660" t="s">
        <v>1373</v>
      </c>
      <c r="I287" s="676">
        <v>450000</v>
      </c>
      <c r="J287" s="660" t="s">
        <v>1374</v>
      </c>
      <c r="K287" s="686" t="s">
        <v>1180</v>
      </c>
    </row>
    <row r="288" spans="1:11" x14ac:dyDescent="0.25">
      <c r="A288" s="659">
        <v>284</v>
      </c>
      <c r="B288" s="660" t="s">
        <v>1369</v>
      </c>
      <c r="C288" s="666" t="s">
        <v>1743</v>
      </c>
      <c r="D288" s="662" t="s">
        <v>1744</v>
      </c>
      <c r="E288" s="685" t="s">
        <v>1387</v>
      </c>
      <c r="F288" s="662">
        <v>2011</v>
      </c>
      <c r="G288" s="676">
        <v>104440.11</v>
      </c>
      <c r="H288" s="660" t="s">
        <v>1373</v>
      </c>
      <c r="I288" s="676">
        <v>450000</v>
      </c>
      <c r="J288" s="660" t="s">
        <v>1374</v>
      </c>
      <c r="K288" s="686" t="s">
        <v>1180</v>
      </c>
    </row>
    <row r="289" spans="1:11" x14ac:dyDescent="0.25">
      <c r="A289" s="659">
        <v>285</v>
      </c>
      <c r="B289" s="660" t="s">
        <v>1369</v>
      </c>
      <c r="C289" s="674" t="s">
        <v>1516</v>
      </c>
      <c r="D289" s="662" t="s">
        <v>1745</v>
      </c>
      <c r="E289" s="685" t="s">
        <v>1387</v>
      </c>
      <c r="F289" s="662">
        <v>2005</v>
      </c>
      <c r="G289" s="676">
        <v>29149.66</v>
      </c>
      <c r="H289" s="660" t="s">
        <v>1373</v>
      </c>
      <c r="I289" s="676">
        <v>450000</v>
      </c>
      <c r="J289" s="660" t="s">
        <v>1374</v>
      </c>
      <c r="K289" s="686" t="s">
        <v>1180</v>
      </c>
    </row>
    <row r="290" spans="1:11" x14ac:dyDescent="0.25">
      <c r="A290" s="659">
        <v>286</v>
      </c>
      <c r="B290" s="660" t="s">
        <v>1369</v>
      </c>
      <c r="C290" s="661" t="s">
        <v>1611</v>
      </c>
      <c r="D290" s="662" t="s">
        <v>1746</v>
      </c>
      <c r="E290" s="685" t="s">
        <v>1387</v>
      </c>
      <c r="F290" s="662">
        <v>2012</v>
      </c>
      <c r="G290" s="676">
        <v>57977.79</v>
      </c>
      <c r="H290" s="660" t="s">
        <v>1373</v>
      </c>
      <c r="I290" s="676">
        <v>250000</v>
      </c>
      <c r="J290" s="660" t="s">
        <v>1374</v>
      </c>
      <c r="K290" s="686" t="s">
        <v>1180</v>
      </c>
    </row>
    <row r="291" spans="1:11" x14ac:dyDescent="0.25">
      <c r="A291" s="659">
        <v>287</v>
      </c>
      <c r="B291" s="660" t="s">
        <v>1369</v>
      </c>
      <c r="C291" s="666" t="s">
        <v>1747</v>
      </c>
      <c r="D291" s="662" t="s">
        <v>1748</v>
      </c>
      <c r="E291" s="685" t="s">
        <v>1387</v>
      </c>
      <c r="F291" s="662">
        <v>2012</v>
      </c>
      <c r="G291" s="676">
        <v>566539.28</v>
      </c>
      <c r="H291" s="660" t="s">
        <v>1373</v>
      </c>
      <c r="I291" s="676">
        <v>450000</v>
      </c>
      <c r="J291" s="660" t="s">
        <v>1374</v>
      </c>
      <c r="K291" s="686" t="s">
        <v>1180</v>
      </c>
    </row>
    <row r="292" spans="1:11" s="670" customFormat="1" x14ac:dyDescent="0.25">
      <c r="A292" s="659">
        <v>288</v>
      </c>
      <c r="B292" s="665" t="s">
        <v>1396</v>
      </c>
      <c r="C292" s="666" t="s">
        <v>1749</v>
      </c>
      <c r="D292" s="662" t="s">
        <v>1750</v>
      </c>
      <c r="E292" s="685" t="s">
        <v>1387</v>
      </c>
      <c r="F292" s="662">
        <v>2004</v>
      </c>
      <c r="G292" s="680">
        <v>89321.79</v>
      </c>
      <c r="H292" s="667" t="s">
        <v>1373</v>
      </c>
      <c r="I292" s="676">
        <v>600000</v>
      </c>
      <c r="J292" s="667" t="s">
        <v>1374</v>
      </c>
      <c r="K292" s="686" t="s">
        <v>1180</v>
      </c>
    </row>
    <row r="293" spans="1:11" x14ac:dyDescent="0.25">
      <c r="A293" s="659">
        <v>289</v>
      </c>
      <c r="B293" s="660" t="s">
        <v>1369</v>
      </c>
      <c r="C293" s="661" t="s">
        <v>1453</v>
      </c>
      <c r="D293" s="662" t="s">
        <v>1751</v>
      </c>
      <c r="E293" s="685" t="s">
        <v>1387</v>
      </c>
      <c r="F293" s="662">
        <v>2005</v>
      </c>
      <c r="G293" s="676">
        <v>103598.91</v>
      </c>
      <c r="H293" s="660" t="s">
        <v>1373</v>
      </c>
      <c r="I293" s="676">
        <v>450000</v>
      </c>
      <c r="J293" s="660" t="s">
        <v>1374</v>
      </c>
      <c r="K293" s="686" t="s">
        <v>1180</v>
      </c>
    </row>
    <row r="294" spans="1:11" x14ac:dyDescent="0.25">
      <c r="A294" s="659">
        <v>290</v>
      </c>
      <c r="B294" s="660" t="s">
        <v>1369</v>
      </c>
      <c r="C294" s="674" t="s">
        <v>1516</v>
      </c>
      <c r="D294" s="662" t="s">
        <v>1752</v>
      </c>
      <c r="E294" s="685" t="s">
        <v>1387</v>
      </c>
      <c r="F294" s="662">
        <v>2014</v>
      </c>
      <c r="G294" s="676">
        <v>66450</v>
      </c>
      <c r="H294" s="660" t="s">
        <v>1373</v>
      </c>
      <c r="I294" s="676">
        <v>450000</v>
      </c>
      <c r="J294" s="660" t="s">
        <v>1374</v>
      </c>
      <c r="K294" s="686" t="s">
        <v>1180</v>
      </c>
    </row>
    <row r="295" spans="1:11" x14ac:dyDescent="0.25">
      <c r="A295" s="659">
        <v>291</v>
      </c>
      <c r="B295" s="660" t="s">
        <v>1369</v>
      </c>
      <c r="C295" s="674" t="s">
        <v>1516</v>
      </c>
      <c r="D295" s="662" t="s">
        <v>1753</v>
      </c>
      <c r="E295" s="685" t="s">
        <v>1387</v>
      </c>
      <c r="F295" s="662">
        <v>2016</v>
      </c>
      <c r="G295" s="676">
        <v>92857.5</v>
      </c>
      <c r="H295" s="660" t="s">
        <v>1373</v>
      </c>
      <c r="I295" s="676">
        <v>450000</v>
      </c>
      <c r="J295" s="660" t="s">
        <v>1374</v>
      </c>
      <c r="K295" s="686" t="s">
        <v>1180</v>
      </c>
    </row>
    <row r="296" spans="1:11" x14ac:dyDescent="0.25">
      <c r="A296" s="659">
        <v>292</v>
      </c>
      <c r="B296" s="660" t="s">
        <v>1369</v>
      </c>
      <c r="C296" s="674" t="s">
        <v>1516</v>
      </c>
      <c r="D296" s="675" t="s">
        <v>1754</v>
      </c>
      <c r="E296" s="685" t="s">
        <v>1387</v>
      </c>
      <c r="F296" s="675">
        <v>2017</v>
      </c>
      <c r="G296" s="676">
        <v>112250.01</v>
      </c>
      <c r="H296" s="660" t="s">
        <v>1373</v>
      </c>
      <c r="I296" s="676">
        <v>450000</v>
      </c>
      <c r="J296" s="660" t="s">
        <v>1374</v>
      </c>
      <c r="K296" s="686" t="s">
        <v>1180</v>
      </c>
    </row>
    <row r="297" spans="1:11" x14ac:dyDescent="0.25">
      <c r="A297" s="659">
        <v>293</v>
      </c>
      <c r="B297" s="660" t="s">
        <v>1369</v>
      </c>
      <c r="C297" s="674" t="s">
        <v>1516</v>
      </c>
      <c r="D297" s="675" t="s">
        <v>1755</v>
      </c>
      <c r="E297" s="685" t="s">
        <v>1387</v>
      </c>
      <c r="F297" s="675">
        <v>2017</v>
      </c>
      <c r="G297" s="676">
        <v>112250.01</v>
      </c>
      <c r="H297" s="660" t="s">
        <v>1373</v>
      </c>
      <c r="I297" s="676">
        <v>450000</v>
      </c>
      <c r="J297" s="660" t="s">
        <v>1374</v>
      </c>
      <c r="K297" s="686" t="s">
        <v>1180</v>
      </c>
    </row>
    <row r="298" spans="1:11" x14ac:dyDescent="0.25">
      <c r="A298" s="659">
        <v>294</v>
      </c>
      <c r="B298" s="660" t="s">
        <v>1369</v>
      </c>
      <c r="C298" s="674" t="s">
        <v>1516</v>
      </c>
      <c r="D298" s="675" t="s">
        <v>1756</v>
      </c>
      <c r="E298" s="685" t="s">
        <v>1387</v>
      </c>
      <c r="F298" s="675">
        <v>2017</v>
      </c>
      <c r="G298" s="676">
        <v>112250.01</v>
      </c>
      <c r="H298" s="660" t="s">
        <v>1373</v>
      </c>
      <c r="I298" s="676">
        <v>450000</v>
      </c>
      <c r="J298" s="660" t="s">
        <v>1374</v>
      </c>
      <c r="K298" s="686" t="s">
        <v>1180</v>
      </c>
    </row>
    <row r="299" spans="1:11" x14ac:dyDescent="0.25">
      <c r="A299" s="659">
        <v>295</v>
      </c>
      <c r="B299" s="660" t="s">
        <v>1369</v>
      </c>
      <c r="C299" s="661" t="s">
        <v>1464</v>
      </c>
      <c r="D299" s="662" t="s">
        <v>1757</v>
      </c>
      <c r="E299" s="685" t="s">
        <v>1387</v>
      </c>
      <c r="F299" s="662">
        <v>2017</v>
      </c>
      <c r="G299" s="676">
        <v>75950</v>
      </c>
      <c r="H299" s="660" t="s">
        <v>1373</v>
      </c>
      <c r="I299" s="676">
        <v>250000</v>
      </c>
      <c r="J299" s="660" t="s">
        <v>1374</v>
      </c>
      <c r="K299" s="686" t="s">
        <v>1180</v>
      </c>
    </row>
    <row r="300" spans="1:11" x14ac:dyDescent="0.25">
      <c r="A300" s="659">
        <v>296</v>
      </c>
      <c r="B300" s="660" t="s">
        <v>1369</v>
      </c>
      <c r="C300" s="661" t="s">
        <v>1464</v>
      </c>
      <c r="D300" s="662" t="s">
        <v>1758</v>
      </c>
      <c r="E300" s="685" t="s">
        <v>1387</v>
      </c>
      <c r="F300" s="662">
        <v>2017</v>
      </c>
      <c r="G300" s="676">
        <v>75950</v>
      </c>
      <c r="H300" s="660" t="s">
        <v>1373</v>
      </c>
      <c r="I300" s="676">
        <v>300000</v>
      </c>
      <c r="J300" s="660" t="s">
        <v>1374</v>
      </c>
      <c r="K300" s="686" t="s">
        <v>1338</v>
      </c>
    </row>
    <row r="301" spans="1:11" x14ac:dyDescent="0.25">
      <c r="A301" s="659">
        <v>297</v>
      </c>
      <c r="B301" s="660" t="s">
        <v>1369</v>
      </c>
      <c r="C301" s="661" t="s">
        <v>1464</v>
      </c>
      <c r="D301" s="662" t="s">
        <v>1759</v>
      </c>
      <c r="E301" s="685" t="s">
        <v>1387</v>
      </c>
      <c r="F301" s="662">
        <v>2017</v>
      </c>
      <c r="G301" s="676">
        <v>75950</v>
      </c>
      <c r="H301" s="660" t="s">
        <v>1373</v>
      </c>
      <c r="I301" s="676">
        <v>250000</v>
      </c>
      <c r="J301" s="660" t="s">
        <v>1374</v>
      </c>
      <c r="K301" s="686" t="s">
        <v>1180</v>
      </c>
    </row>
    <row r="302" spans="1:11" x14ac:dyDescent="0.25">
      <c r="A302" s="659">
        <v>298</v>
      </c>
      <c r="B302" s="660" t="s">
        <v>1369</v>
      </c>
      <c r="C302" s="674" t="s">
        <v>1516</v>
      </c>
      <c r="D302" s="687" t="s">
        <v>1760</v>
      </c>
      <c r="E302" s="685" t="s">
        <v>1387</v>
      </c>
      <c r="F302" s="662">
        <v>2019</v>
      </c>
      <c r="G302" s="676">
        <v>720154.32</v>
      </c>
      <c r="H302" s="660" t="s">
        <v>1373</v>
      </c>
      <c r="I302" s="676">
        <v>450000</v>
      </c>
      <c r="J302" s="660" t="s">
        <v>1374</v>
      </c>
      <c r="K302" s="686" t="s">
        <v>1180</v>
      </c>
    </row>
    <row r="303" spans="1:11" x14ac:dyDescent="0.25">
      <c r="A303" s="659">
        <v>299</v>
      </c>
      <c r="B303" s="660" t="s">
        <v>1369</v>
      </c>
      <c r="C303" s="661" t="s">
        <v>1464</v>
      </c>
      <c r="D303" s="662" t="s">
        <v>1761</v>
      </c>
      <c r="E303" s="685" t="s">
        <v>1387</v>
      </c>
      <c r="F303" s="662">
        <v>2017</v>
      </c>
      <c r="G303" s="676">
        <v>75950</v>
      </c>
      <c r="H303" s="660" t="s">
        <v>1373</v>
      </c>
      <c r="I303" s="676">
        <v>250000</v>
      </c>
      <c r="J303" s="660" t="s">
        <v>1374</v>
      </c>
      <c r="K303" s="686" t="s">
        <v>1180</v>
      </c>
    </row>
    <row r="304" spans="1:11" x14ac:dyDescent="0.25">
      <c r="A304" s="659">
        <v>300</v>
      </c>
      <c r="B304" s="660" t="s">
        <v>1369</v>
      </c>
      <c r="C304" s="661" t="s">
        <v>1464</v>
      </c>
      <c r="D304" s="662" t="s">
        <v>1762</v>
      </c>
      <c r="E304" s="685" t="s">
        <v>1387</v>
      </c>
      <c r="F304" s="662">
        <v>2017</v>
      </c>
      <c r="G304" s="676">
        <v>76193.919999999998</v>
      </c>
      <c r="H304" s="660" t="s">
        <v>1373</v>
      </c>
      <c r="I304" s="676">
        <v>250000</v>
      </c>
      <c r="J304" s="660" t="s">
        <v>1374</v>
      </c>
      <c r="K304" s="686" t="s">
        <v>1180</v>
      </c>
    </row>
    <row r="305" spans="1:11" x14ac:dyDescent="0.25">
      <c r="A305" s="659">
        <v>301</v>
      </c>
      <c r="B305" s="660" t="s">
        <v>1369</v>
      </c>
      <c r="C305" s="661" t="s">
        <v>1464</v>
      </c>
      <c r="D305" s="662" t="s">
        <v>1763</v>
      </c>
      <c r="E305" s="685" t="s">
        <v>1387</v>
      </c>
      <c r="F305" s="662">
        <v>2017</v>
      </c>
      <c r="G305" s="676">
        <v>76193.919999999998</v>
      </c>
      <c r="H305" s="660" t="s">
        <v>1373</v>
      </c>
      <c r="I305" s="676">
        <v>250000</v>
      </c>
      <c r="J305" s="660" t="s">
        <v>1374</v>
      </c>
      <c r="K305" s="686" t="s">
        <v>1180</v>
      </c>
    </row>
    <row r="306" spans="1:11" x14ac:dyDescent="0.25">
      <c r="A306" s="659">
        <v>302</v>
      </c>
      <c r="B306" s="660" t="s">
        <v>1369</v>
      </c>
      <c r="C306" s="661" t="s">
        <v>1464</v>
      </c>
      <c r="D306" s="662" t="s">
        <v>1764</v>
      </c>
      <c r="E306" s="685" t="s">
        <v>1387</v>
      </c>
      <c r="F306" s="662">
        <v>2017</v>
      </c>
      <c r="G306" s="676">
        <v>76193.919999999998</v>
      </c>
      <c r="H306" s="660" t="s">
        <v>1373</v>
      </c>
      <c r="I306" s="663">
        <v>280000</v>
      </c>
      <c r="J306" s="660" t="s">
        <v>1374</v>
      </c>
      <c r="K306" s="686" t="s">
        <v>1180</v>
      </c>
    </row>
    <row r="307" spans="1:11" x14ac:dyDescent="0.25">
      <c r="A307" s="659">
        <v>303</v>
      </c>
      <c r="B307" s="660" t="s">
        <v>1369</v>
      </c>
      <c r="C307" s="661" t="s">
        <v>1464</v>
      </c>
      <c r="D307" s="662" t="s">
        <v>1765</v>
      </c>
      <c r="E307" s="685" t="s">
        <v>1387</v>
      </c>
      <c r="F307" s="662">
        <v>2017</v>
      </c>
      <c r="G307" s="676">
        <v>78250</v>
      </c>
      <c r="H307" s="660" t="s">
        <v>1373</v>
      </c>
      <c r="I307" s="663">
        <v>280000</v>
      </c>
      <c r="J307" s="660" t="s">
        <v>1374</v>
      </c>
      <c r="K307" s="686" t="s">
        <v>1180</v>
      </c>
    </row>
    <row r="308" spans="1:11" x14ac:dyDescent="0.25">
      <c r="A308" s="659">
        <v>304</v>
      </c>
      <c r="B308" s="660" t="s">
        <v>1369</v>
      </c>
      <c r="C308" s="666" t="s">
        <v>1747</v>
      </c>
      <c r="D308" s="662" t="s">
        <v>1766</v>
      </c>
      <c r="E308" s="685" t="s">
        <v>1387</v>
      </c>
      <c r="F308" s="662">
        <v>2019</v>
      </c>
      <c r="G308" s="676">
        <v>566539.28</v>
      </c>
      <c r="H308" s="660" t="s">
        <v>1373</v>
      </c>
      <c r="I308" s="676">
        <v>280000</v>
      </c>
      <c r="J308" s="660" t="s">
        <v>1374</v>
      </c>
      <c r="K308" s="686" t="s">
        <v>1180</v>
      </c>
    </row>
    <row r="309" spans="1:11" x14ac:dyDescent="0.25">
      <c r="A309" s="659">
        <v>305</v>
      </c>
      <c r="B309" s="660" t="s">
        <v>1369</v>
      </c>
      <c r="C309" s="666" t="s">
        <v>1747</v>
      </c>
      <c r="D309" s="662" t="s">
        <v>1767</v>
      </c>
      <c r="E309" s="685" t="s">
        <v>1387</v>
      </c>
      <c r="F309" s="662">
        <v>2019</v>
      </c>
      <c r="G309" s="676">
        <v>566539.28</v>
      </c>
      <c r="H309" s="660" t="s">
        <v>1373</v>
      </c>
      <c r="I309" s="676">
        <v>450000</v>
      </c>
      <c r="J309" s="660" t="s">
        <v>1374</v>
      </c>
      <c r="K309" s="686" t="s">
        <v>1180</v>
      </c>
    </row>
    <row r="310" spans="1:11" x14ac:dyDescent="0.25">
      <c r="A310" s="659">
        <v>306</v>
      </c>
      <c r="B310" s="660" t="s">
        <v>1369</v>
      </c>
      <c r="C310" s="666" t="s">
        <v>1747</v>
      </c>
      <c r="D310" s="662" t="s">
        <v>1768</v>
      </c>
      <c r="E310" s="685" t="s">
        <v>1387</v>
      </c>
      <c r="F310" s="662">
        <v>2019</v>
      </c>
      <c r="G310" s="676">
        <v>566539.28</v>
      </c>
      <c r="H310" s="660" t="s">
        <v>1373</v>
      </c>
      <c r="I310" s="676">
        <v>450000</v>
      </c>
      <c r="J310" s="660" t="s">
        <v>1374</v>
      </c>
      <c r="K310" s="686" t="s">
        <v>1180</v>
      </c>
    </row>
    <row r="311" spans="1:11" x14ac:dyDescent="0.25">
      <c r="A311" s="659">
        <v>307</v>
      </c>
      <c r="B311" s="660" t="s">
        <v>1369</v>
      </c>
      <c r="C311" s="666" t="s">
        <v>1769</v>
      </c>
      <c r="D311" s="662" t="s">
        <v>1770</v>
      </c>
      <c r="E311" s="685" t="s">
        <v>1387</v>
      </c>
      <c r="F311" s="662">
        <v>2019</v>
      </c>
      <c r="G311" s="676">
        <v>520457.16</v>
      </c>
      <c r="H311" s="660" t="s">
        <v>1373</v>
      </c>
      <c r="I311" s="663">
        <v>280000</v>
      </c>
      <c r="J311" s="660" t="s">
        <v>1374</v>
      </c>
      <c r="K311" s="686" t="s">
        <v>1180</v>
      </c>
    </row>
    <row r="312" spans="1:11" x14ac:dyDescent="0.25">
      <c r="A312" s="659">
        <v>308</v>
      </c>
      <c r="B312" s="660" t="s">
        <v>1369</v>
      </c>
      <c r="C312" s="661" t="s">
        <v>1464</v>
      </c>
      <c r="D312" s="662" t="s">
        <v>1771</v>
      </c>
      <c r="E312" s="685" t="s">
        <v>1387</v>
      </c>
      <c r="F312" s="662">
        <v>2017</v>
      </c>
      <c r="G312" s="676">
        <v>75950</v>
      </c>
      <c r="H312" s="660" t="s">
        <v>1373</v>
      </c>
      <c r="I312" s="663">
        <v>280000</v>
      </c>
      <c r="J312" s="660" t="s">
        <v>1374</v>
      </c>
      <c r="K312" s="686" t="s">
        <v>1180</v>
      </c>
    </row>
    <row r="313" spans="1:11" x14ac:dyDescent="0.25">
      <c r="A313" s="659">
        <v>309</v>
      </c>
      <c r="B313" s="660" t="s">
        <v>1369</v>
      </c>
      <c r="C313" s="666" t="s">
        <v>1772</v>
      </c>
      <c r="D313" s="687" t="s">
        <v>1773</v>
      </c>
      <c r="E313" s="685" t="s">
        <v>1387</v>
      </c>
      <c r="F313" s="662">
        <v>2012</v>
      </c>
      <c r="G313" s="676">
        <v>40457.51</v>
      </c>
      <c r="H313" s="660" t="s">
        <v>1373</v>
      </c>
      <c r="I313" s="676">
        <v>280000</v>
      </c>
      <c r="J313" s="660" t="s">
        <v>1374</v>
      </c>
      <c r="K313" s="686" t="s">
        <v>1180</v>
      </c>
    </row>
    <row r="314" spans="1:11" x14ac:dyDescent="0.25">
      <c r="A314" s="659">
        <v>310</v>
      </c>
      <c r="B314" s="660" t="s">
        <v>1369</v>
      </c>
      <c r="C314" s="674" t="s">
        <v>1774</v>
      </c>
      <c r="D314" s="675" t="s">
        <v>1775</v>
      </c>
      <c r="E314" s="685" t="s">
        <v>1387</v>
      </c>
      <c r="F314" s="662">
        <v>2000</v>
      </c>
      <c r="G314" s="676">
        <v>13255.77</v>
      </c>
      <c r="H314" s="660" t="s">
        <v>1373</v>
      </c>
      <c r="I314" s="676">
        <v>450000</v>
      </c>
      <c r="J314" s="660" t="s">
        <v>1374</v>
      </c>
      <c r="K314" s="686" t="s">
        <v>1180</v>
      </c>
    </row>
    <row r="315" spans="1:11" x14ac:dyDescent="0.25">
      <c r="A315" s="659">
        <v>311</v>
      </c>
      <c r="B315" s="660" t="s">
        <v>1369</v>
      </c>
      <c r="C315" s="661" t="s">
        <v>1464</v>
      </c>
      <c r="D315" s="675" t="s">
        <v>1776</v>
      </c>
      <c r="E315" s="685" t="s">
        <v>1387</v>
      </c>
      <c r="F315" s="662">
        <v>2017</v>
      </c>
      <c r="G315" s="676">
        <v>75950</v>
      </c>
      <c r="H315" s="660" t="s">
        <v>1373</v>
      </c>
      <c r="I315" s="663">
        <v>280000</v>
      </c>
      <c r="J315" s="660" t="s">
        <v>1374</v>
      </c>
      <c r="K315" s="686" t="s">
        <v>1180</v>
      </c>
    </row>
    <row r="316" spans="1:11" x14ac:dyDescent="0.25">
      <c r="A316" s="659">
        <v>312</v>
      </c>
      <c r="B316" s="660" t="s">
        <v>1369</v>
      </c>
      <c r="C316" s="661" t="s">
        <v>1464</v>
      </c>
      <c r="D316" s="662" t="s">
        <v>1777</v>
      </c>
      <c r="E316" s="685" t="s">
        <v>1387</v>
      </c>
      <c r="F316" s="662">
        <v>2012</v>
      </c>
      <c r="G316" s="676">
        <v>40067.54</v>
      </c>
      <c r="H316" s="660" t="s">
        <v>1373</v>
      </c>
      <c r="I316" s="663">
        <v>280000</v>
      </c>
      <c r="J316" s="660" t="s">
        <v>1374</v>
      </c>
      <c r="K316" s="686" t="s">
        <v>1180</v>
      </c>
    </row>
    <row r="317" spans="1:11" x14ac:dyDescent="0.25">
      <c r="A317" s="659">
        <v>313</v>
      </c>
      <c r="B317" s="660" t="s">
        <v>1369</v>
      </c>
      <c r="C317" s="674" t="s">
        <v>1516</v>
      </c>
      <c r="D317" s="662" t="s">
        <v>1778</v>
      </c>
      <c r="E317" s="685" t="s">
        <v>1387</v>
      </c>
      <c r="F317" s="662">
        <v>2007</v>
      </c>
      <c r="G317" s="676">
        <v>46830.12</v>
      </c>
      <c r="H317" s="660" t="s">
        <v>1373</v>
      </c>
      <c r="I317" s="676">
        <v>450000</v>
      </c>
      <c r="J317" s="660" t="s">
        <v>1374</v>
      </c>
      <c r="K317" s="686" t="s">
        <v>1180</v>
      </c>
    </row>
    <row r="318" spans="1:11" x14ac:dyDescent="0.25">
      <c r="A318" s="659">
        <v>314</v>
      </c>
      <c r="B318" s="660" t="s">
        <v>1369</v>
      </c>
      <c r="C318" s="674" t="s">
        <v>1516</v>
      </c>
      <c r="D318" s="662" t="s">
        <v>1779</v>
      </c>
      <c r="E318" s="685" t="s">
        <v>1387</v>
      </c>
      <c r="F318" s="662">
        <v>2005</v>
      </c>
      <c r="G318" s="676">
        <v>29149.66</v>
      </c>
      <c r="H318" s="660" t="s">
        <v>1373</v>
      </c>
      <c r="I318" s="676">
        <v>450000</v>
      </c>
      <c r="J318" s="660" t="s">
        <v>1374</v>
      </c>
      <c r="K318" s="686" t="s">
        <v>1180</v>
      </c>
    </row>
    <row r="319" spans="1:11" x14ac:dyDescent="0.25">
      <c r="A319" s="659">
        <v>315</v>
      </c>
      <c r="B319" s="660" t="s">
        <v>1369</v>
      </c>
      <c r="C319" s="661" t="s">
        <v>1464</v>
      </c>
      <c r="D319" s="662" t="s">
        <v>1780</v>
      </c>
      <c r="E319" s="685" t="s">
        <v>1387</v>
      </c>
      <c r="F319" s="662">
        <v>2017</v>
      </c>
      <c r="G319" s="676">
        <v>75950</v>
      </c>
      <c r="H319" s="660" t="s">
        <v>1373</v>
      </c>
      <c r="I319" s="663">
        <v>280000</v>
      </c>
      <c r="J319" s="660" t="s">
        <v>1374</v>
      </c>
      <c r="K319" s="686" t="s">
        <v>1180</v>
      </c>
    </row>
    <row r="320" spans="1:11" x14ac:dyDescent="0.25">
      <c r="A320" s="659">
        <v>316</v>
      </c>
      <c r="B320" s="660" t="s">
        <v>1369</v>
      </c>
      <c r="C320" s="661" t="s">
        <v>1464</v>
      </c>
      <c r="D320" s="662" t="s">
        <v>1781</v>
      </c>
      <c r="E320" s="685" t="s">
        <v>1387</v>
      </c>
      <c r="F320" s="662">
        <v>2013</v>
      </c>
      <c r="G320" s="676">
        <v>43578.78</v>
      </c>
      <c r="H320" s="660" t="s">
        <v>1373</v>
      </c>
      <c r="I320" s="663">
        <v>280000</v>
      </c>
      <c r="J320" s="660" t="s">
        <v>1374</v>
      </c>
      <c r="K320" s="686" t="s">
        <v>1180</v>
      </c>
    </row>
    <row r="321" spans="1:11" x14ac:dyDescent="0.25">
      <c r="A321" s="659">
        <v>317</v>
      </c>
      <c r="B321" s="660" t="s">
        <v>1369</v>
      </c>
      <c r="C321" s="661" t="s">
        <v>1464</v>
      </c>
      <c r="D321" s="662" t="s">
        <v>1782</v>
      </c>
      <c r="E321" s="685" t="s">
        <v>1387</v>
      </c>
      <c r="F321" s="662">
        <v>2012</v>
      </c>
      <c r="G321" s="676">
        <v>40093.51</v>
      </c>
      <c r="H321" s="660" t="s">
        <v>1373</v>
      </c>
      <c r="I321" s="663">
        <v>280000</v>
      </c>
      <c r="J321" s="660" t="s">
        <v>1374</v>
      </c>
      <c r="K321" s="686" t="s">
        <v>1180</v>
      </c>
    </row>
    <row r="322" spans="1:11" x14ac:dyDescent="0.25">
      <c r="A322" s="659">
        <v>318</v>
      </c>
      <c r="B322" s="660" t="s">
        <v>1369</v>
      </c>
      <c r="C322" s="674" t="s">
        <v>1516</v>
      </c>
      <c r="D322" s="662" t="s">
        <v>1783</v>
      </c>
      <c r="E322" s="685" t="s">
        <v>1387</v>
      </c>
      <c r="F322" s="662">
        <v>2012</v>
      </c>
      <c r="G322" s="676">
        <v>61783.71</v>
      </c>
      <c r="H322" s="660" t="s">
        <v>1373</v>
      </c>
      <c r="I322" s="676">
        <v>450000</v>
      </c>
      <c r="J322" s="660" t="s">
        <v>1374</v>
      </c>
      <c r="K322" s="686" t="s">
        <v>1180</v>
      </c>
    </row>
    <row r="323" spans="1:11" x14ac:dyDescent="0.25">
      <c r="A323" s="659">
        <v>319</v>
      </c>
      <c r="B323" s="660" t="s">
        <v>1369</v>
      </c>
      <c r="C323" s="666" t="s">
        <v>1784</v>
      </c>
      <c r="D323" s="662" t="s">
        <v>1785</v>
      </c>
      <c r="E323" s="685" t="s">
        <v>1387</v>
      </c>
      <c r="F323" s="662">
        <v>2006</v>
      </c>
      <c r="G323" s="676">
        <v>37101.050000000003</v>
      </c>
      <c r="H323" s="660" t="s">
        <v>1373</v>
      </c>
      <c r="I323" s="676">
        <v>450000</v>
      </c>
      <c r="J323" s="660" t="s">
        <v>1374</v>
      </c>
      <c r="K323" s="686" t="s">
        <v>1180</v>
      </c>
    </row>
    <row r="324" spans="1:11" x14ac:dyDescent="0.25">
      <c r="A324" s="659">
        <v>320</v>
      </c>
      <c r="B324" s="660" t="s">
        <v>1369</v>
      </c>
      <c r="C324" s="674" t="s">
        <v>1516</v>
      </c>
      <c r="D324" s="662" t="s">
        <v>1786</v>
      </c>
      <c r="E324" s="685" t="s">
        <v>1387</v>
      </c>
      <c r="F324" s="662">
        <v>2014</v>
      </c>
      <c r="G324" s="676">
        <v>68250</v>
      </c>
      <c r="H324" s="660" t="s">
        <v>1373</v>
      </c>
      <c r="I324" s="676">
        <v>450000</v>
      </c>
      <c r="J324" s="660" t="s">
        <v>1374</v>
      </c>
      <c r="K324" s="686" t="s">
        <v>1180</v>
      </c>
    </row>
    <row r="325" spans="1:11" x14ac:dyDescent="0.25">
      <c r="A325" s="659">
        <v>321</v>
      </c>
      <c r="B325" s="660" t="s">
        <v>1369</v>
      </c>
      <c r="C325" s="661" t="s">
        <v>1464</v>
      </c>
      <c r="D325" s="662" t="s">
        <v>1787</v>
      </c>
      <c r="E325" s="685" t="s">
        <v>1387</v>
      </c>
      <c r="F325" s="662">
        <v>2012</v>
      </c>
      <c r="G325" s="663">
        <v>40067.54</v>
      </c>
      <c r="H325" s="660" t="s">
        <v>1373</v>
      </c>
      <c r="I325" s="663">
        <v>280000</v>
      </c>
      <c r="J325" s="660" t="s">
        <v>1374</v>
      </c>
      <c r="K325" s="686" t="s">
        <v>1180</v>
      </c>
    </row>
    <row r="326" spans="1:11" x14ac:dyDescent="0.25">
      <c r="A326" s="659">
        <v>322</v>
      </c>
      <c r="B326" s="660" t="s">
        <v>1369</v>
      </c>
      <c r="C326" s="661" t="s">
        <v>1464</v>
      </c>
      <c r="D326" s="662" t="s">
        <v>1788</v>
      </c>
      <c r="E326" s="685" t="s">
        <v>1387</v>
      </c>
      <c r="F326" s="662">
        <v>2009</v>
      </c>
      <c r="G326" s="663">
        <v>42151.18</v>
      </c>
      <c r="H326" s="660" t="s">
        <v>1373</v>
      </c>
      <c r="I326" s="676">
        <v>300000</v>
      </c>
      <c r="J326" s="660" t="s">
        <v>1374</v>
      </c>
      <c r="K326" s="686" t="s">
        <v>1338</v>
      </c>
    </row>
    <row r="327" spans="1:11" x14ac:dyDescent="0.25">
      <c r="A327" s="659">
        <v>323</v>
      </c>
      <c r="B327" s="660" t="s">
        <v>1369</v>
      </c>
      <c r="C327" s="661" t="s">
        <v>1464</v>
      </c>
      <c r="D327" s="662" t="s">
        <v>1789</v>
      </c>
      <c r="E327" s="685" t="s">
        <v>1387</v>
      </c>
      <c r="F327" s="662">
        <v>2012</v>
      </c>
      <c r="G327" s="663">
        <v>40042.54</v>
      </c>
      <c r="H327" s="660" t="s">
        <v>1373</v>
      </c>
      <c r="I327" s="676">
        <v>300000</v>
      </c>
      <c r="J327" s="660" t="s">
        <v>1374</v>
      </c>
      <c r="K327" s="686" t="s">
        <v>1338</v>
      </c>
    </row>
    <row r="328" spans="1:11" x14ac:dyDescent="0.25">
      <c r="A328" s="659">
        <v>324</v>
      </c>
      <c r="B328" s="660" t="s">
        <v>1369</v>
      </c>
      <c r="C328" s="674" t="s">
        <v>1516</v>
      </c>
      <c r="D328" s="662" t="s">
        <v>1790</v>
      </c>
      <c r="E328" s="685" t="s">
        <v>1387</v>
      </c>
      <c r="F328" s="662">
        <v>2013</v>
      </c>
      <c r="G328" s="663">
        <v>65578.78</v>
      </c>
      <c r="H328" s="660" t="s">
        <v>1373</v>
      </c>
      <c r="I328" s="663">
        <v>500000</v>
      </c>
      <c r="J328" s="660" t="s">
        <v>1374</v>
      </c>
      <c r="K328" s="686" t="s">
        <v>1338</v>
      </c>
    </row>
    <row r="329" spans="1:11" x14ac:dyDescent="0.25">
      <c r="A329" s="659">
        <v>325</v>
      </c>
      <c r="B329" s="660" t="s">
        <v>1369</v>
      </c>
      <c r="C329" s="674" t="s">
        <v>1516</v>
      </c>
      <c r="D329" s="662" t="s">
        <v>1791</v>
      </c>
      <c r="E329" s="685" t="s">
        <v>1387</v>
      </c>
      <c r="F329" s="662">
        <v>2014</v>
      </c>
      <c r="G329" s="663">
        <v>66450</v>
      </c>
      <c r="H329" s="660" t="s">
        <v>1373</v>
      </c>
      <c r="I329" s="663">
        <v>500000</v>
      </c>
      <c r="J329" s="660" t="s">
        <v>1374</v>
      </c>
      <c r="K329" s="686" t="s">
        <v>1338</v>
      </c>
    </row>
    <row r="330" spans="1:11" x14ac:dyDescent="0.25">
      <c r="A330" s="659">
        <v>326</v>
      </c>
      <c r="B330" s="660" t="s">
        <v>1369</v>
      </c>
      <c r="C330" s="674" t="s">
        <v>1516</v>
      </c>
      <c r="D330" s="662" t="s">
        <v>1792</v>
      </c>
      <c r="E330" s="685" t="s">
        <v>1387</v>
      </c>
      <c r="F330" s="662">
        <v>2017</v>
      </c>
      <c r="G330" s="663">
        <v>112250.01</v>
      </c>
      <c r="H330" s="660" t="s">
        <v>1373</v>
      </c>
      <c r="I330" s="663">
        <v>500000</v>
      </c>
      <c r="J330" s="660" t="s">
        <v>1374</v>
      </c>
      <c r="K330" s="686" t="s">
        <v>1338</v>
      </c>
    </row>
    <row r="331" spans="1:11" x14ac:dyDescent="0.25">
      <c r="A331" s="659">
        <v>327</v>
      </c>
      <c r="B331" s="660" t="s">
        <v>1369</v>
      </c>
      <c r="C331" s="661" t="s">
        <v>1464</v>
      </c>
      <c r="D331" s="662" t="s">
        <v>1793</v>
      </c>
      <c r="E331" s="685" t="s">
        <v>1387</v>
      </c>
      <c r="F331" s="662">
        <v>2017</v>
      </c>
      <c r="G331" s="663">
        <v>78250</v>
      </c>
      <c r="H331" s="660" t="s">
        <v>1373</v>
      </c>
      <c r="I331" s="676">
        <v>300000</v>
      </c>
      <c r="J331" s="660" t="s">
        <v>1374</v>
      </c>
      <c r="K331" s="686" t="s">
        <v>1338</v>
      </c>
    </row>
    <row r="332" spans="1:11" x14ac:dyDescent="0.25">
      <c r="A332" s="659">
        <v>328</v>
      </c>
      <c r="B332" s="660" t="s">
        <v>1369</v>
      </c>
      <c r="C332" s="661" t="s">
        <v>1464</v>
      </c>
      <c r="D332" s="662" t="s">
        <v>1794</v>
      </c>
      <c r="E332" s="685" t="s">
        <v>1387</v>
      </c>
      <c r="F332" s="662">
        <v>2017</v>
      </c>
      <c r="G332" s="663">
        <v>75950</v>
      </c>
      <c r="H332" s="660" t="s">
        <v>1373</v>
      </c>
      <c r="I332" s="676">
        <v>300000</v>
      </c>
      <c r="J332" s="660" t="s">
        <v>1374</v>
      </c>
      <c r="K332" s="686" t="s">
        <v>1338</v>
      </c>
    </row>
    <row r="333" spans="1:11" s="670" customFormat="1" x14ac:dyDescent="0.25">
      <c r="A333" s="659">
        <v>329</v>
      </c>
      <c r="B333" s="665" t="s">
        <v>1396</v>
      </c>
      <c r="C333" s="666" t="s">
        <v>1795</v>
      </c>
      <c r="D333" s="688" t="s">
        <v>1796</v>
      </c>
      <c r="E333" s="685" t="s">
        <v>1387</v>
      </c>
      <c r="F333" s="662">
        <v>2015</v>
      </c>
      <c r="G333" s="668">
        <v>249025.6</v>
      </c>
      <c r="H333" s="667" t="s">
        <v>1373</v>
      </c>
      <c r="I333" s="663">
        <v>500000</v>
      </c>
      <c r="J333" s="667" t="s">
        <v>1374</v>
      </c>
      <c r="K333" s="686" t="s">
        <v>1338</v>
      </c>
    </row>
    <row r="334" spans="1:11" x14ac:dyDescent="0.25">
      <c r="A334" s="659">
        <v>330</v>
      </c>
      <c r="B334" s="660" t="s">
        <v>1369</v>
      </c>
      <c r="C334" s="661" t="s">
        <v>1464</v>
      </c>
      <c r="D334" s="662" t="s">
        <v>1797</v>
      </c>
      <c r="E334" s="685" t="s">
        <v>1387</v>
      </c>
      <c r="F334" s="662">
        <v>2017</v>
      </c>
      <c r="G334" s="663">
        <v>75950</v>
      </c>
      <c r="H334" s="660" t="s">
        <v>1373</v>
      </c>
      <c r="I334" s="676">
        <v>300000</v>
      </c>
      <c r="J334" s="660" t="s">
        <v>1374</v>
      </c>
      <c r="K334" s="686" t="s">
        <v>1338</v>
      </c>
    </row>
    <row r="335" spans="1:11" x14ac:dyDescent="0.25">
      <c r="A335" s="659">
        <v>331</v>
      </c>
      <c r="B335" s="660" t="s">
        <v>1369</v>
      </c>
      <c r="C335" s="666" t="s">
        <v>1798</v>
      </c>
      <c r="D335" s="662" t="s">
        <v>1799</v>
      </c>
      <c r="E335" s="685" t="s">
        <v>1387</v>
      </c>
      <c r="F335" s="662">
        <v>2000</v>
      </c>
      <c r="G335" s="663">
        <v>39026.410000000003</v>
      </c>
      <c r="H335" s="660" t="s">
        <v>1373</v>
      </c>
      <c r="I335" s="663">
        <v>500000</v>
      </c>
      <c r="J335" s="660" t="s">
        <v>1374</v>
      </c>
      <c r="K335" s="686" t="s">
        <v>1338</v>
      </c>
    </row>
    <row r="336" spans="1:11" x14ac:dyDescent="0.25">
      <c r="A336" s="659">
        <v>332</v>
      </c>
      <c r="B336" s="660" t="s">
        <v>1369</v>
      </c>
      <c r="C336" s="674" t="s">
        <v>1516</v>
      </c>
      <c r="D336" s="662" t="s">
        <v>1800</v>
      </c>
      <c r="E336" s="685" t="s">
        <v>1387</v>
      </c>
      <c r="F336" s="662">
        <v>2013</v>
      </c>
      <c r="G336" s="663">
        <v>65578.78</v>
      </c>
      <c r="H336" s="660" t="s">
        <v>1373</v>
      </c>
      <c r="I336" s="663">
        <v>500000</v>
      </c>
      <c r="J336" s="660" t="s">
        <v>1374</v>
      </c>
      <c r="K336" s="686" t="s">
        <v>1338</v>
      </c>
    </row>
    <row r="337" spans="1:11" x14ac:dyDescent="0.25">
      <c r="A337" s="659">
        <v>333</v>
      </c>
      <c r="B337" s="660" t="s">
        <v>1369</v>
      </c>
      <c r="C337" s="661" t="s">
        <v>1464</v>
      </c>
      <c r="D337" s="662" t="s">
        <v>1801</v>
      </c>
      <c r="E337" s="685" t="s">
        <v>1387</v>
      </c>
      <c r="F337" s="662">
        <v>2017</v>
      </c>
      <c r="G337" s="663">
        <v>75950</v>
      </c>
      <c r="H337" s="660" t="s">
        <v>1373</v>
      </c>
      <c r="I337" s="676">
        <v>300000</v>
      </c>
      <c r="J337" s="660" t="s">
        <v>1374</v>
      </c>
      <c r="K337" s="686" t="s">
        <v>1338</v>
      </c>
    </row>
    <row r="338" spans="1:11" x14ac:dyDescent="0.25">
      <c r="A338" s="659">
        <v>334</v>
      </c>
      <c r="B338" s="660" t="s">
        <v>1369</v>
      </c>
      <c r="C338" s="666" t="s">
        <v>1802</v>
      </c>
      <c r="D338" s="662" t="s">
        <v>1803</v>
      </c>
      <c r="E338" s="685" t="s">
        <v>1387</v>
      </c>
      <c r="F338" s="662">
        <v>2017</v>
      </c>
      <c r="G338" s="663">
        <v>76193.919999999998</v>
      </c>
      <c r="H338" s="660" t="s">
        <v>1373</v>
      </c>
      <c r="I338" s="663">
        <v>280000</v>
      </c>
      <c r="J338" s="660" t="s">
        <v>1374</v>
      </c>
      <c r="K338" s="686" t="s">
        <v>1180</v>
      </c>
    </row>
    <row r="339" spans="1:11" x14ac:dyDescent="0.25">
      <c r="A339" s="659">
        <v>335</v>
      </c>
      <c r="B339" s="660" t="s">
        <v>1369</v>
      </c>
      <c r="C339" s="661" t="s">
        <v>1464</v>
      </c>
      <c r="D339" s="662" t="s">
        <v>1804</v>
      </c>
      <c r="E339" s="685" t="s">
        <v>1387</v>
      </c>
      <c r="F339" s="662">
        <v>2013</v>
      </c>
      <c r="G339" s="663">
        <v>43578.78</v>
      </c>
      <c r="H339" s="660" t="s">
        <v>1373</v>
      </c>
      <c r="I339" s="663">
        <v>280000</v>
      </c>
      <c r="J339" s="660" t="s">
        <v>1374</v>
      </c>
      <c r="K339" s="686" t="s">
        <v>1180</v>
      </c>
    </row>
    <row r="340" spans="1:11" x14ac:dyDescent="0.25">
      <c r="A340" s="659">
        <v>336</v>
      </c>
      <c r="B340" s="660" t="s">
        <v>1369</v>
      </c>
      <c r="C340" s="674" t="s">
        <v>1516</v>
      </c>
      <c r="D340" s="662" t="s">
        <v>1805</v>
      </c>
      <c r="E340" s="685" t="s">
        <v>1387</v>
      </c>
      <c r="F340" s="662">
        <v>2013</v>
      </c>
      <c r="G340" s="663">
        <v>65578.78</v>
      </c>
      <c r="H340" s="660" t="s">
        <v>1373</v>
      </c>
      <c r="I340" s="676">
        <v>450000</v>
      </c>
      <c r="J340" s="660" t="s">
        <v>1374</v>
      </c>
      <c r="K340" s="686" t="s">
        <v>1180</v>
      </c>
    </row>
    <row r="341" spans="1:11" x14ac:dyDescent="0.25">
      <c r="A341" s="659">
        <v>337</v>
      </c>
      <c r="B341" s="660" t="s">
        <v>1369</v>
      </c>
      <c r="C341" s="674" t="s">
        <v>1516</v>
      </c>
      <c r="D341" s="662" t="s">
        <v>1806</v>
      </c>
      <c r="E341" s="685" t="s">
        <v>1387</v>
      </c>
      <c r="F341" s="662">
        <v>2006</v>
      </c>
      <c r="G341" s="663">
        <v>34031.56</v>
      </c>
      <c r="H341" s="660" t="s">
        <v>1373</v>
      </c>
      <c r="I341" s="676">
        <v>450000</v>
      </c>
      <c r="J341" s="660" t="s">
        <v>1374</v>
      </c>
      <c r="K341" s="686" t="s">
        <v>1180</v>
      </c>
    </row>
    <row r="342" spans="1:11" x14ac:dyDescent="0.25">
      <c r="A342" s="659">
        <v>338</v>
      </c>
      <c r="B342" s="660" t="s">
        <v>1369</v>
      </c>
      <c r="C342" s="674" t="s">
        <v>1516</v>
      </c>
      <c r="D342" s="662" t="s">
        <v>1807</v>
      </c>
      <c r="E342" s="685" t="s">
        <v>1387</v>
      </c>
      <c r="F342" s="662">
        <v>2013</v>
      </c>
      <c r="G342" s="663">
        <v>65578.78</v>
      </c>
      <c r="H342" s="660" t="s">
        <v>1373</v>
      </c>
      <c r="I342" s="676">
        <v>450000</v>
      </c>
      <c r="J342" s="660" t="s">
        <v>1374</v>
      </c>
      <c r="K342" s="686" t="s">
        <v>1180</v>
      </c>
    </row>
    <row r="343" spans="1:11" x14ac:dyDescent="0.25">
      <c r="A343" s="659">
        <v>339</v>
      </c>
      <c r="B343" s="660" t="s">
        <v>1369</v>
      </c>
      <c r="C343" s="674" t="s">
        <v>1516</v>
      </c>
      <c r="D343" s="662" t="s">
        <v>1808</v>
      </c>
      <c r="E343" s="685" t="s">
        <v>1387</v>
      </c>
      <c r="F343" s="662">
        <v>2014</v>
      </c>
      <c r="G343" s="663">
        <v>68250</v>
      </c>
      <c r="H343" s="660" t="s">
        <v>1373</v>
      </c>
      <c r="I343" s="676">
        <v>450000</v>
      </c>
      <c r="J343" s="660" t="s">
        <v>1374</v>
      </c>
      <c r="K343" s="686" t="s">
        <v>1180</v>
      </c>
    </row>
    <row r="344" spans="1:11" x14ac:dyDescent="0.25">
      <c r="A344" s="659">
        <v>340</v>
      </c>
      <c r="B344" s="660" t="s">
        <v>1369</v>
      </c>
      <c r="C344" s="661" t="s">
        <v>1464</v>
      </c>
      <c r="D344" s="662" t="s">
        <v>1809</v>
      </c>
      <c r="E344" s="685" t="s">
        <v>1387</v>
      </c>
      <c r="F344" s="662">
        <v>2013</v>
      </c>
      <c r="G344" s="663">
        <v>43578.78</v>
      </c>
      <c r="H344" s="660" t="s">
        <v>1373</v>
      </c>
      <c r="I344" s="663">
        <v>280000</v>
      </c>
      <c r="J344" s="660" t="s">
        <v>1374</v>
      </c>
      <c r="K344" s="686" t="s">
        <v>1180</v>
      </c>
    </row>
    <row r="345" spans="1:11" x14ac:dyDescent="0.25">
      <c r="A345" s="659">
        <v>341</v>
      </c>
      <c r="B345" s="660" t="s">
        <v>1369</v>
      </c>
      <c r="C345" s="674" t="s">
        <v>1516</v>
      </c>
      <c r="D345" s="675" t="s">
        <v>1810</v>
      </c>
      <c r="E345" s="685" t="s">
        <v>1387</v>
      </c>
      <c r="F345" s="662">
        <v>2013</v>
      </c>
      <c r="G345" s="663">
        <v>65578.78</v>
      </c>
      <c r="H345" s="660" t="s">
        <v>1373</v>
      </c>
      <c r="I345" s="676">
        <v>450000</v>
      </c>
      <c r="J345" s="660" t="s">
        <v>1374</v>
      </c>
      <c r="K345" s="686" t="s">
        <v>1180</v>
      </c>
    </row>
    <row r="346" spans="1:11" x14ac:dyDescent="0.25">
      <c r="A346" s="659">
        <v>342</v>
      </c>
      <c r="B346" s="660" t="s">
        <v>1369</v>
      </c>
      <c r="C346" s="666" t="s">
        <v>1811</v>
      </c>
      <c r="D346" s="662" t="s">
        <v>1812</v>
      </c>
      <c r="E346" s="685" t="s">
        <v>1387</v>
      </c>
      <c r="F346" s="662">
        <v>2006</v>
      </c>
      <c r="G346" s="663">
        <v>39026.410000000003</v>
      </c>
      <c r="H346" s="660" t="s">
        <v>1373</v>
      </c>
      <c r="I346" s="676">
        <v>450000</v>
      </c>
      <c r="J346" s="660" t="s">
        <v>1374</v>
      </c>
      <c r="K346" s="686" t="s">
        <v>1180</v>
      </c>
    </row>
    <row r="347" spans="1:11" x14ac:dyDescent="0.25">
      <c r="A347" s="659">
        <v>343</v>
      </c>
      <c r="B347" s="660" t="s">
        <v>1369</v>
      </c>
      <c r="C347" s="666" t="s">
        <v>1813</v>
      </c>
      <c r="D347" s="662" t="s">
        <v>1814</v>
      </c>
      <c r="E347" s="685" t="s">
        <v>1387</v>
      </c>
      <c r="F347" s="662">
        <v>2010</v>
      </c>
      <c r="G347" s="663">
        <v>43971</v>
      </c>
      <c r="H347" s="660" t="s">
        <v>1373</v>
      </c>
      <c r="I347" s="676">
        <v>450000</v>
      </c>
      <c r="J347" s="660" t="s">
        <v>1374</v>
      </c>
      <c r="K347" s="686" t="s">
        <v>1180</v>
      </c>
    </row>
    <row r="348" spans="1:11" x14ac:dyDescent="0.25">
      <c r="A348" s="659">
        <v>344</v>
      </c>
      <c r="B348" s="660" t="s">
        <v>1369</v>
      </c>
      <c r="C348" s="666" t="s">
        <v>1772</v>
      </c>
      <c r="D348" s="662" t="s">
        <v>1815</v>
      </c>
      <c r="E348" s="685" t="s">
        <v>1387</v>
      </c>
      <c r="F348" s="662">
        <v>2013</v>
      </c>
      <c r="G348" s="663">
        <v>40457.51</v>
      </c>
      <c r="H348" s="660" t="s">
        <v>1373</v>
      </c>
      <c r="I348" s="676">
        <v>450000</v>
      </c>
      <c r="J348" s="660" t="s">
        <v>1374</v>
      </c>
      <c r="K348" s="686" t="s">
        <v>1180</v>
      </c>
    </row>
    <row r="349" spans="1:11" x14ac:dyDescent="0.25">
      <c r="A349" s="659">
        <v>345</v>
      </c>
      <c r="B349" s="660" t="s">
        <v>1369</v>
      </c>
      <c r="C349" s="666" t="s">
        <v>1816</v>
      </c>
      <c r="D349" s="662"/>
      <c r="E349" s="685" t="s">
        <v>1387</v>
      </c>
      <c r="F349" s="662">
        <v>2002</v>
      </c>
      <c r="G349" s="663">
        <v>20000</v>
      </c>
      <c r="H349" s="660" t="s">
        <v>1373</v>
      </c>
      <c r="I349" s="676">
        <v>450000</v>
      </c>
      <c r="J349" s="660" t="s">
        <v>1374</v>
      </c>
      <c r="K349" s="686" t="s">
        <v>1180</v>
      </c>
    </row>
    <row r="350" spans="1:11" x14ac:dyDescent="0.25">
      <c r="A350" s="659">
        <v>346</v>
      </c>
      <c r="B350" s="660" t="s">
        <v>1369</v>
      </c>
      <c r="C350" s="661" t="s">
        <v>1464</v>
      </c>
      <c r="D350" s="662" t="s">
        <v>1817</v>
      </c>
      <c r="E350" s="685" t="s">
        <v>1387</v>
      </c>
      <c r="F350" s="662">
        <v>2017</v>
      </c>
      <c r="G350" s="663">
        <v>76193.919999999998</v>
      </c>
      <c r="H350" s="660" t="s">
        <v>1373</v>
      </c>
      <c r="I350" s="663">
        <v>280000</v>
      </c>
      <c r="J350" s="660" t="s">
        <v>1374</v>
      </c>
      <c r="K350" s="686" t="s">
        <v>1180</v>
      </c>
    </row>
    <row r="351" spans="1:11" x14ac:dyDescent="0.25">
      <c r="A351" s="659">
        <v>347</v>
      </c>
      <c r="B351" s="660" t="s">
        <v>1369</v>
      </c>
      <c r="C351" s="661" t="s">
        <v>1464</v>
      </c>
      <c r="D351" s="689" t="s">
        <v>1818</v>
      </c>
      <c r="E351" s="685" t="s">
        <v>1387</v>
      </c>
      <c r="F351" s="662">
        <v>2020</v>
      </c>
      <c r="G351" s="663">
        <v>1641450</v>
      </c>
      <c r="H351" s="660" t="s">
        <v>1373</v>
      </c>
      <c r="I351" s="663">
        <v>280000</v>
      </c>
      <c r="J351" s="660" t="s">
        <v>1374</v>
      </c>
      <c r="K351" s="686" t="s">
        <v>1180</v>
      </c>
    </row>
    <row r="352" spans="1:11" x14ac:dyDescent="0.25">
      <c r="A352" s="659">
        <v>348</v>
      </c>
      <c r="B352" s="660" t="s">
        <v>1369</v>
      </c>
      <c r="C352" s="661" t="s">
        <v>1464</v>
      </c>
      <c r="D352" s="689" t="s">
        <v>1819</v>
      </c>
      <c r="E352" s="685" t="s">
        <v>1387</v>
      </c>
      <c r="F352" s="662">
        <v>2020</v>
      </c>
      <c r="G352" s="663">
        <v>1641450</v>
      </c>
      <c r="H352" s="660" t="s">
        <v>1373</v>
      </c>
      <c r="I352" s="663">
        <v>280000</v>
      </c>
      <c r="J352" s="660" t="s">
        <v>1374</v>
      </c>
      <c r="K352" s="686" t="s">
        <v>1180</v>
      </c>
    </row>
    <row r="353" spans="1:11" x14ac:dyDescent="0.25">
      <c r="A353" s="659">
        <v>349</v>
      </c>
      <c r="B353" s="660" t="s">
        <v>1369</v>
      </c>
      <c r="C353" s="661" t="s">
        <v>1464</v>
      </c>
      <c r="D353" s="689" t="s">
        <v>1820</v>
      </c>
      <c r="E353" s="685" t="s">
        <v>1387</v>
      </c>
      <c r="F353" s="662">
        <v>2020</v>
      </c>
      <c r="G353" s="663">
        <v>1641450</v>
      </c>
      <c r="H353" s="660" t="s">
        <v>1373</v>
      </c>
      <c r="I353" s="663">
        <v>280000</v>
      </c>
      <c r="J353" s="660" t="s">
        <v>1374</v>
      </c>
      <c r="K353" s="686" t="s">
        <v>1180</v>
      </c>
    </row>
    <row r="354" spans="1:11" x14ac:dyDescent="0.25">
      <c r="A354" s="659">
        <v>350</v>
      </c>
      <c r="B354" s="660" t="s">
        <v>1369</v>
      </c>
      <c r="C354" s="661" t="s">
        <v>1464</v>
      </c>
      <c r="D354" s="662" t="s">
        <v>1821</v>
      </c>
      <c r="E354" s="685" t="s">
        <v>1387</v>
      </c>
      <c r="F354" s="662">
        <v>2020</v>
      </c>
      <c r="G354" s="663">
        <v>1641450</v>
      </c>
      <c r="H354" s="660" t="s">
        <v>1373</v>
      </c>
      <c r="I354" s="663">
        <v>280000</v>
      </c>
      <c r="J354" s="660" t="s">
        <v>1374</v>
      </c>
      <c r="K354" s="686" t="s">
        <v>1180</v>
      </c>
    </row>
    <row r="355" spans="1:11" x14ac:dyDescent="0.25">
      <c r="A355" s="659">
        <v>351</v>
      </c>
      <c r="B355" s="660" t="s">
        <v>1369</v>
      </c>
      <c r="C355" s="661" t="s">
        <v>1464</v>
      </c>
      <c r="D355" s="662" t="s">
        <v>1822</v>
      </c>
      <c r="E355" s="685" t="s">
        <v>1387</v>
      </c>
      <c r="F355" s="662">
        <v>2020</v>
      </c>
      <c r="G355" s="663">
        <v>1641450</v>
      </c>
      <c r="H355" s="660" t="s">
        <v>1373</v>
      </c>
      <c r="I355" s="676">
        <v>300000</v>
      </c>
      <c r="J355" s="660" t="s">
        <v>1374</v>
      </c>
      <c r="K355" s="686" t="s">
        <v>1338</v>
      </c>
    </row>
    <row r="356" spans="1:11" x14ac:dyDescent="0.25">
      <c r="A356" s="659">
        <v>352</v>
      </c>
      <c r="B356" s="660" t="s">
        <v>1369</v>
      </c>
      <c r="C356" s="661" t="s">
        <v>1464</v>
      </c>
      <c r="D356" s="662" t="s">
        <v>1823</v>
      </c>
      <c r="E356" s="685" t="s">
        <v>1387</v>
      </c>
      <c r="F356" s="662">
        <v>2020</v>
      </c>
      <c r="G356" s="663">
        <v>1641450</v>
      </c>
      <c r="H356" s="660" t="s">
        <v>1373</v>
      </c>
      <c r="I356" s="676">
        <v>300000</v>
      </c>
      <c r="J356" s="660" t="s">
        <v>1374</v>
      </c>
      <c r="K356" s="686" t="s">
        <v>1338</v>
      </c>
    </row>
    <row r="357" spans="1:11" x14ac:dyDescent="0.25">
      <c r="A357" s="659">
        <v>353</v>
      </c>
      <c r="B357" s="660" t="s">
        <v>1369</v>
      </c>
      <c r="C357" s="661" t="s">
        <v>1464</v>
      </c>
      <c r="D357" s="662" t="s">
        <v>1824</v>
      </c>
      <c r="E357" s="685" t="s">
        <v>1387</v>
      </c>
      <c r="F357" s="662">
        <v>2020</v>
      </c>
      <c r="G357" s="663">
        <v>1641450</v>
      </c>
      <c r="H357" s="660" t="s">
        <v>1373</v>
      </c>
      <c r="I357" s="663">
        <v>280000</v>
      </c>
      <c r="J357" s="660" t="s">
        <v>1374</v>
      </c>
      <c r="K357" s="686" t="s">
        <v>1180</v>
      </c>
    </row>
    <row r="358" spans="1:11" s="670" customFormat="1" x14ac:dyDescent="0.25">
      <c r="A358" s="659">
        <v>354</v>
      </c>
      <c r="B358" s="665" t="s">
        <v>1396</v>
      </c>
      <c r="C358" s="666" t="s">
        <v>1825</v>
      </c>
      <c r="D358" s="690" t="s">
        <v>1826</v>
      </c>
      <c r="E358" s="685" t="s">
        <v>1387</v>
      </c>
      <c r="F358" s="662">
        <v>2024</v>
      </c>
      <c r="G358" s="668">
        <v>16869125</v>
      </c>
      <c r="H358" s="667" t="s">
        <v>1373</v>
      </c>
      <c r="I358" s="676">
        <v>450000</v>
      </c>
      <c r="J358" s="667" t="s">
        <v>1374</v>
      </c>
      <c r="K358" s="686" t="s">
        <v>1180</v>
      </c>
    </row>
    <row r="359" spans="1:11" s="670" customFormat="1" x14ac:dyDescent="0.25">
      <c r="A359" s="659">
        <v>355</v>
      </c>
      <c r="B359" s="665" t="s">
        <v>1396</v>
      </c>
      <c r="C359" s="666" t="s">
        <v>1825</v>
      </c>
      <c r="D359" s="690" t="s">
        <v>1827</v>
      </c>
      <c r="E359" s="685" t="s">
        <v>1387</v>
      </c>
      <c r="F359" s="662">
        <v>2024</v>
      </c>
      <c r="G359" s="668">
        <v>16869125</v>
      </c>
      <c r="H359" s="667" t="s">
        <v>1373</v>
      </c>
      <c r="I359" s="676">
        <v>450000</v>
      </c>
      <c r="J359" s="667" t="s">
        <v>1374</v>
      </c>
      <c r="K359" s="686" t="s">
        <v>1180</v>
      </c>
    </row>
    <row r="360" spans="1:11" s="670" customFormat="1" x14ac:dyDescent="0.25">
      <c r="A360" s="659">
        <v>356</v>
      </c>
      <c r="B360" s="665" t="s">
        <v>1396</v>
      </c>
      <c r="C360" s="666" t="s">
        <v>1825</v>
      </c>
      <c r="D360" s="690" t="s">
        <v>1828</v>
      </c>
      <c r="E360" s="685" t="s">
        <v>1387</v>
      </c>
      <c r="F360" s="662">
        <v>2024</v>
      </c>
      <c r="G360" s="668">
        <v>16869125</v>
      </c>
      <c r="H360" s="667" t="s">
        <v>1373</v>
      </c>
      <c r="I360" s="691">
        <v>600000</v>
      </c>
      <c r="J360" s="667" t="s">
        <v>1374</v>
      </c>
      <c r="K360" s="686" t="s">
        <v>1338</v>
      </c>
    </row>
    <row r="361" spans="1:11" s="670" customFormat="1" x14ac:dyDescent="0.25">
      <c r="A361" s="659">
        <v>357</v>
      </c>
      <c r="B361" s="665" t="s">
        <v>1396</v>
      </c>
      <c r="C361" s="666" t="s">
        <v>1829</v>
      </c>
      <c r="D361" s="690" t="s">
        <v>1830</v>
      </c>
      <c r="E361" s="685" t="s">
        <v>1387</v>
      </c>
      <c r="F361" s="662">
        <v>2024</v>
      </c>
      <c r="G361" s="668">
        <v>20838345</v>
      </c>
      <c r="H361" s="667" t="s">
        <v>1373</v>
      </c>
      <c r="I361" s="676">
        <v>450000</v>
      </c>
      <c r="J361" s="667" t="s">
        <v>1374</v>
      </c>
      <c r="K361" s="686" t="s">
        <v>1180</v>
      </c>
    </row>
    <row r="362" spans="1:11" s="670" customFormat="1" x14ac:dyDescent="0.25">
      <c r="A362" s="659">
        <v>358</v>
      </c>
      <c r="B362" s="665" t="s">
        <v>1396</v>
      </c>
      <c r="C362" s="666" t="s">
        <v>1831</v>
      </c>
      <c r="D362" s="688" t="s">
        <v>1832</v>
      </c>
      <c r="E362" s="685" t="s">
        <v>1387</v>
      </c>
      <c r="F362" s="662">
        <v>2007</v>
      </c>
      <c r="G362" s="668">
        <v>85915.199999999997</v>
      </c>
      <c r="H362" s="667" t="s">
        <v>1373</v>
      </c>
      <c r="I362" s="676">
        <v>600000</v>
      </c>
      <c r="J362" s="667" t="s">
        <v>1374</v>
      </c>
      <c r="K362" s="686" t="s">
        <v>1180</v>
      </c>
    </row>
    <row r="363" spans="1:11" s="670" customFormat="1" x14ac:dyDescent="0.25">
      <c r="A363" s="659">
        <v>359</v>
      </c>
      <c r="B363" s="665" t="s">
        <v>1396</v>
      </c>
      <c r="C363" s="666" t="s">
        <v>1833</v>
      </c>
      <c r="D363" s="662" t="s">
        <v>1834</v>
      </c>
      <c r="E363" s="685" t="s">
        <v>1387</v>
      </c>
      <c r="F363" s="662">
        <v>2011</v>
      </c>
      <c r="G363" s="668">
        <v>321454.74</v>
      </c>
      <c r="H363" s="667" t="s">
        <v>1373</v>
      </c>
      <c r="I363" s="691">
        <v>650000</v>
      </c>
      <c r="J363" s="667" t="s">
        <v>1374</v>
      </c>
      <c r="K363" s="686" t="s">
        <v>1180</v>
      </c>
    </row>
    <row r="364" spans="1:11" s="670" customFormat="1" x14ac:dyDescent="0.25">
      <c r="A364" s="659">
        <v>360</v>
      </c>
      <c r="B364" s="665" t="s">
        <v>1396</v>
      </c>
      <c r="C364" s="666" t="s">
        <v>1835</v>
      </c>
      <c r="D364" s="662" t="s">
        <v>1836</v>
      </c>
      <c r="E364" s="685" t="s">
        <v>1387</v>
      </c>
      <c r="F364" s="662">
        <v>2023</v>
      </c>
      <c r="G364" s="668">
        <v>39211942</v>
      </c>
      <c r="H364" s="667" t="s">
        <v>1373</v>
      </c>
      <c r="I364" s="691">
        <v>650000</v>
      </c>
      <c r="J364" s="667" t="s">
        <v>1374</v>
      </c>
      <c r="K364" s="686" t="s">
        <v>1180</v>
      </c>
    </row>
    <row r="365" spans="1:11" x14ac:dyDescent="0.25">
      <c r="A365" s="659">
        <v>361</v>
      </c>
      <c r="B365" s="660" t="s">
        <v>1369</v>
      </c>
      <c r="C365" s="666" t="s">
        <v>1837</v>
      </c>
      <c r="D365" s="687" t="s">
        <v>1838</v>
      </c>
      <c r="E365" s="685" t="s">
        <v>1387</v>
      </c>
      <c r="F365" s="662">
        <v>2011</v>
      </c>
      <c r="G365" s="663">
        <v>165201.76999999999</v>
      </c>
      <c r="H365" s="660" t="s">
        <v>1373</v>
      </c>
      <c r="I365" s="691">
        <v>650000</v>
      </c>
      <c r="J365" s="660" t="s">
        <v>1374</v>
      </c>
      <c r="K365" s="686" t="s">
        <v>1180</v>
      </c>
    </row>
    <row r="366" spans="1:11" s="670" customFormat="1" x14ac:dyDescent="0.25">
      <c r="A366" s="659">
        <v>362</v>
      </c>
      <c r="B366" s="665" t="s">
        <v>1396</v>
      </c>
      <c r="C366" s="666" t="s">
        <v>1839</v>
      </c>
      <c r="D366" s="662" t="s">
        <v>1840</v>
      </c>
      <c r="E366" s="685" t="s">
        <v>1387</v>
      </c>
      <c r="F366" s="662">
        <v>2012</v>
      </c>
      <c r="G366" s="668">
        <v>122789.65</v>
      </c>
      <c r="H366" s="667" t="s">
        <v>1373</v>
      </c>
      <c r="I366" s="691">
        <v>650000</v>
      </c>
      <c r="J366" s="667" t="s">
        <v>1374</v>
      </c>
      <c r="K366" s="686" t="s">
        <v>1180</v>
      </c>
    </row>
    <row r="367" spans="1:11" x14ac:dyDescent="0.25">
      <c r="A367" s="659">
        <v>363</v>
      </c>
      <c r="B367" s="660" t="s">
        <v>1369</v>
      </c>
      <c r="C367" s="666" t="s">
        <v>1841</v>
      </c>
      <c r="D367" s="662" t="s">
        <v>1842</v>
      </c>
      <c r="E367" s="685" t="s">
        <v>1387</v>
      </c>
      <c r="F367" s="662">
        <v>2012</v>
      </c>
      <c r="G367" s="663">
        <v>130851.37</v>
      </c>
      <c r="H367" s="660" t="s">
        <v>1373</v>
      </c>
      <c r="I367" s="691">
        <v>650000</v>
      </c>
      <c r="J367" s="660" t="s">
        <v>1374</v>
      </c>
      <c r="K367" s="686" t="s">
        <v>1180</v>
      </c>
    </row>
    <row r="368" spans="1:11" x14ac:dyDescent="0.25">
      <c r="A368" s="659">
        <v>364</v>
      </c>
      <c r="B368" s="660" t="s">
        <v>1369</v>
      </c>
      <c r="C368" s="666" t="s">
        <v>1843</v>
      </c>
      <c r="D368" s="662" t="s">
        <v>1844</v>
      </c>
      <c r="E368" s="685" t="s">
        <v>1387</v>
      </c>
      <c r="F368" s="662">
        <v>2013</v>
      </c>
      <c r="G368" s="663">
        <v>78908.87</v>
      </c>
      <c r="H368" s="660" t="s">
        <v>1373</v>
      </c>
      <c r="I368" s="676">
        <v>450000</v>
      </c>
      <c r="J368" s="660" t="s">
        <v>1374</v>
      </c>
      <c r="K368" s="686" t="s">
        <v>1180</v>
      </c>
    </row>
    <row r="369" spans="1:11" s="670" customFormat="1" x14ac:dyDescent="0.25">
      <c r="A369" s="659">
        <v>365</v>
      </c>
      <c r="B369" s="665" t="s">
        <v>1396</v>
      </c>
      <c r="C369" s="666" t="s">
        <v>1845</v>
      </c>
      <c r="D369" s="662" t="s">
        <v>1846</v>
      </c>
      <c r="E369" s="685" t="s">
        <v>1387</v>
      </c>
      <c r="F369" s="662">
        <v>2014</v>
      </c>
      <c r="G369" s="668">
        <v>311750</v>
      </c>
      <c r="H369" s="667" t="s">
        <v>1373</v>
      </c>
      <c r="I369" s="691">
        <v>650000</v>
      </c>
      <c r="J369" s="667" t="s">
        <v>1374</v>
      </c>
      <c r="K369" s="686" t="s">
        <v>1180</v>
      </c>
    </row>
    <row r="370" spans="1:11" s="670" customFormat="1" x14ac:dyDescent="0.25">
      <c r="A370" s="659">
        <v>366</v>
      </c>
      <c r="B370" s="665" t="s">
        <v>1396</v>
      </c>
      <c r="C370" s="666" t="s">
        <v>1847</v>
      </c>
      <c r="D370" s="662" t="s">
        <v>1848</v>
      </c>
      <c r="E370" s="685" t="s">
        <v>1387</v>
      </c>
      <c r="F370" s="662">
        <v>2009</v>
      </c>
      <c r="G370" s="668">
        <v>207622.12</v>
      </c>
      <c r="H370" s="667" t="s">
        <v>1373</v>
      </c>
      <c r="I370" s="691">
        <v>650000</v>
      </c>
      <c r="J370" s="667" t="s">
        <v>1374</v>
      </c>
      <c r="K370" s="686" t="s">
        <v>1180</v>
      </c>
    </row>
    <row r="371" spans="1:11" s="670" customFormat="1" x14ac:dyDescent="0.25">
      <c r="A371" s="659">
        <v>367</v>
      </c>
      <c r="B371" s="665" t="s">
        <v>1396</v>
      </c>
      <c r="C371" s="666" t="s">
        <v>1849</v>
      </c>
      <c r="D371" s="662" t="s">
        <v>1850</v>
      </c>
      <c r="E371" s="685" t="s">
        <v>1387</v>
      </c>
      <c r="F371" s="662">
        <v>2005</v>
      </c>
      <c r="G371" s="668">
        <v>143834.43</v>
      </c>
      <c r="H371" s="667" t="s">
        <v>1373</v>
      </c>
      <c r="I371" s="676">
        <v>450000</v>
      </c>
      <c r="J371" s="667" t="s">
        <v>1374</v>
      </c>
      <c r="K371" s="686" t="s">
        <v>1180</v>
      </c>
    </row>
    <row r="372" spans="1:11" s="670" customFormat="1" x14ac:dyDescent="0.25">
      <c r="A372" s="659">
        <v>368</v>
      </c>
      <c r="B372" s="665" t="s">
        <v>1396</v>
      </c>
      <c r="C372" s="666" t="s">
        <v>1851</v>
      </c>
      <c r="D372" s="662" t="s">
        <v>1852</v>
      </c>
      <c r="E372" s="685" t="s">
        <v>1387</v>
      </c>
      <c r="F372" s="662">
        <v>2000</v>
      </c>
      <c r="G372" s="668">
        <v>176174.62</v>
      </c>
      <c r="H372" s="667" t="s">
        <v>1373</v>
      </c>
      <c r="I372" s="691">
        <v>650000</v>
      </c>
      <c r="J372" s="667" t="s">
        <v>1374</v>
      </c>
      <c r="K372" s="686" t="s">
        <v>1180</v>
      </c>
    </row>
    <row r="373" spans="1:11" x14ac:dyDescent="0.25">
      <c r="A373" s="659">
        <v>369</v>
      </c>
      <c r="B373" s="660" t="s">
        <v>1369</v>
      </c>
      <c r="C373" s="666" t="s">
        <v>1853</v>
      </c>
      <c r="D373" s="662" t="s">
        <v>1854</v>
      </c>
      <c r="E373" s="685" t="s">
        <v>1387</v>
      </c>
      <c r="F373" s="662">
        <v>2016</v>
      </c>
      <c r="G373" s="663">
        <v>1169484.92</v>
      </c>
      <c r="H373" s="660" t="s">
        <v>1373</v>
      </c>
      <c r="I373" s="691">
        <v>650000</v>
      </c>
      <c r="J373" s="660" t="s">
        <v>1374</v>
      </c>
      <c r="K373" s="686" t="s">
        <v>1180</v>
      </c>
    </row>
    <row r="374" spans="1:11" s="670" customFormat="1" x14ac:dyDescent="0.25">
      <c r="A374" s="659">
        <v>370</v>
      </c>
      <c r="B374" s="665" t="s">
        <v>1396</v>
      </c>
      <c r="C374" s="666" t="s">
        <v>1855</v>
      </c>
      <c r="D374" s="662" t="s">
        <v>1856</v>
      </c>
      <c r="E374" s="685" t="s">
        <v>1387</v>
      </c>
      <c r="F374" s="662">
        <v>2019</v>
      </c>
      <c r="G374" s="668">
        <v>7803365.2699999996</v>
      </c>
      <c r="H374" s="667" t="s">
        <v>1373</v>
      </c>
      <c r="I374" s="691">
        <v>650000</v>
      </c>
      <c r="J374" s="667" t="s">
        <v>1374</v>
      </c>
      <c r="K374" s="686" t="s">
        <v>1180</v>
      </c>
    </row>
    <row r="375" spans="1:11" s="670" customFormat="1" x14ac:dyDescent="0.25">
      <c r="A375" s="659">
        <v>371</v>
      </c>
      <c r="B375" s="665" t="s">
        <v>1396</v>
      </c>
      <c r="C375" s="666" t="s">
        <v>1857</v>
      </c>
      <c r="D375" s="692" t="s">
        <v>1858</v>
      </c>
      <c r="E375" s="685" t="s">
        <v>1387</v>
      </c>
      <c r="F375" s="662">
        <v>2022</v>
      </c>
      <c r="G375" s="668">
        <v>29078250</v>
      </c>
      <c r="H375" s="667" t="s">
        <v>1373</v>
      </c>
      <c r="I375" s="691">
        <v>650000</v>
      </c>
      <c r="J375" s="667" t="s">
        <v>1374</v>
      </c>
      <c r="K375" s="686" t="s">
        <v>1180</v>
      </c>
    </row>
    <row r="376" spans="1:11" s="670" customFormat="1" x14ac:dyDescent="0.25">
      <c r="A376" s="659">
        <v>372</v>
      </c>
      <c r="B376" s="665" t="s">
        <v>1396</v>
      </c>
      <c r="C376" s="666" t="s">
        <v>1859</v>
      </c>
      <c r="D376" s="692" t="s">
        <v>1860</v>
      </c>
      <c r="E376" s="685" t="s">
        <v>1387</v>
      </c>
      <c r="F376" s="662">
        <v>2022</v>
      </c>
      <c r="G376" s="668">
        <v>31342250</v>
      </c>
      <c r="H376" s="667" t="s">
        <v>1373</v>
      </c>
      <c r="I376" s="691">
        <v>650000</v>
      </c>
      <c r="J376" s="667" t="s">
        <v>1374</v>
      </c>
      <c r="K376" s="686" t="s">
        <v>1180</v>
      </c>
    </row>
    <row r="377" spans="1:11" s="670" customFormat="1" x14ac:dyDescent="0.25">
      <c r="A377" s="659">
        <v>373</v>
      </c>
      <c r="B377" s="665" t="s">
        <v>1396</v>
      </c>
      <c r="C377" s="666" t="s">
        <v>1861</v>
      </c>
      <c r="D377" s="692" t="s">
        <v>1862</v>
      </c>
      <c r="E377" s="685" t="s">
        <v>1387</v>
      </c>
      <c r="F377" s="662">
        <v>2023</v>
      </c>
      <c r="G377" s="668">
        <v>21435936.75</v>
      </c>
      <c r="H377" s="667" t="s">
        <v>1373</v>
      </c>
      <c r="I377" s="691">
        <v>690000</v>
      </c>
      <c r="J377" s="667" t="s">
        <v>1374</v>
      </c>
      <c r="K377" s="686" t="s">
        <v>1180</v>
      </c>
    </row>
    <row r="378" spans="1:11" s="670" customFormat="1" x14ac:dyDescent="0.25">
      <c r="A378" s="659">
        <v>374</v>
      </c>
      <c r="B378" s="665" t="s">
        <v>1396</v>
      </c>
      <c r="C378" s="666" t="s">
        <v>1863</v>
      </c>
      <c r="D378" s="662" t="s">
        <v>1864</v>
      </c>
      <c r="E378" s="685" t="s">
        <v>1387</v>
      </c>
      <c r="F378" s="662">
        <v>2009</v>
      </c>
      <c r="G378" s="668">
        <v>211672.12</v>
      </c>
      <c r="H378" s="667" t="s">
        <v>1373</v>
      </c>
      <c r="I378" s="691">
        <v>700000</v>
      </c>
      <c r="J378" s="667" t="s">
        <v>1374</v>
      </c>
      <c r="K378" s="686" t="s">
        <v>1180</v>
      </c>
    </row>
    <row r="379" spans="1:11" x14ac:dyDescent="0.25">
      <c r="A379" s="659">
        <v>375</v>
      </c>
      <c r="B379" s="660" t="s">
        <v>1369</v>
      </c>
      <c r="C379" s="666" t="s">
        <v>1502</v>
      </c>
      <c r="D379" s="662" t="s">
        <v>1865</v>
      </c>
      <c r="E379" s="685" t="s">
        <v>1387</v>
      </c>
      <c r="F379" s="662">
        <v>2013</v>
      </c>
      <c r="G379" s="663">
        <v>40500</v>
      </c>
      <c r="H379" s="660" t="s">
        <v>1373</v>
      </c>
      <c r="I379" s="676">
        <v>300000</v>
      </c>
      <c r="J379" s="660" t="s">
        <v>1374</v>
      </c>
      <c r="K379" s="686" t="s">
        <v>1338</v>
      </c>
    </row>
    <row r="380" spans="1:11" x14ac:dyDescent="0.25">
      <c r="A380" s="659">
        <v>376</v>
      </c>
      <c r="B380" s="660" t="s">
        <v>1369</v>
      </c>
      <c r="C380" s="672" t="s">
        <v>1407</v>
      </c>
      <c r="D380" s="693" t="s">
        <v>1866</v>
      </c>
      <c r="E380" s="662" t="s">
        <v>1377</v>
      </c>
      <c r="F380" s="662">
        <v>2022</v>
      </c>
      <c r="G380" s="663">
        <v>10236400</v>
      </c>
      <c r="H380" s="660" t="s">
        <v>1373</v>
      </c>
      <c r="I380" s="676">
        <v>280000</v>
      </c>
      <c r="J380" s="660" t="s">
        <v>1374</v>
      </c>
      <c r="K380" s="686" t="s">
        <v>1180</v>
      </c>
    </row>
    <row r="381" spans="1:11" x14ac:dyDescent="0.25">
      <c r="A381" s="659">
        <v>377</v>
      </c>
      <c r="B381" s="660" t="s">
        <v>1369</v>
      </c>
      <c r="C381" s="672" t="s">
        <v>1407</v>
      </c>
      <c r="D381" s="692" t="s">
        <v>1867</v>
      </c>
      <c r="E381" s="685" t="s">
        <v>1387</v>
      </c>
      <c r="F381" s="662">
        <v>2022</v>
      </c>
      <c r="G381" s="663">
        <v>10236400</v>
      </c>
      <c r="H381" s="660" t="s">
        <v>1373</v>
      </c>
      <c r="I381" s="676">
        <v>280000</v>
      </c>
      <c r="J381" s="660" t="s">
        <v>1374</v>
      </c>
      <c r="K381" s="686" t="s">
        <v>1180</v>
      </c>
    </row>
    <row r="382" spans="1:11" x14ac:dyDescent="0.25">
      <c r="A382" s="659">
        <v>378</v>
      </c>
      <c r="B382" s="660" t="s">
        <v>1369</v>
      </c>
      <c r="C382" s="672" t="s">
        <v>1407</v>
      </c>
      <c r="D382" s="692" t="s">
        <v>1868</v>
      </c>
      <c r="E382" s="662" t="s">
        <v>1372</v>
      </c>
      <c r="F382" s="662">
        <v>2022</v>
      </c>
      <c r="G382" s="663">
        <v>10236400</v>
      </c>
      <c r="H382" s="660" t="s">
        <v>1373</v>
      </c>
      <c r="I382" s="663">
        <v>400000</v>
      </c>
      <c r="J382" s="660" t="s">
        <v>1374</v>
      </c>
      <c r="K382" s="686" t="s">
        <v>1338</v>
      </c>
    </row>
    <row r="383" spans="1:11" x14ac:dyDescent="0.25">
      <c r="A383" s="659">
        <v>379</v>
      </c>
      <c r="B383" s="660" t="s">
        <v>1369</v>
      </c>
      <c r="C383" s="672" t="s">
        <v>1407</v>
      </c>
      <c r="D383" s="693" t="s">
        <v>1869</v>
      </c>
      <c r="E383" s="685" t="s">
        <v>1387</v>
      </c>
      <c r="F383" s="662">
        <v>2022</v>
      </c>
      <c r="G383" s="663">
        <v>10236400</v>
      </c>
      <c r="H383" s="660" t="s">
        <v>1373</v>
      </c>
      <c r="I383" s="676">
        <v>280000</v>
      </c>
      <c r="J383" s="660" t="s">
        <v>1374</v>
      </c>
      <c r="K383" s="686" t="s">
        <v>1180</v>
      </c>
    </row>
    <row r="384" spans="1:11" x14ac:dyDescent="0.25">
      <c r="A384" s="659">
        <v>380</v>
      </c>
      <c r="B384" s="660" t="s">
        <v>1369</v>
      </c>
      <c r="C384" s="672" t="s">
        <v>1407</v>
      </c>
      <c r="D384" s="694" t="s">
        <v>1870</v>
      </c>
      <c r="E384" s="662" t="s">
        <v>1377</v>
      </c>
      <c r="F384" s="662">
        <v>2022</v>
      </c>
      <c r="G384" s="663">
        <v>10236400</v>
      </c>
      <c r="H384" s="660" t="s">
        <v>1373</v>
      </c>
      <c r="I384" s="663">
        <v>400000</v>
      </c>
      <c r="J384" s="660" t="s">
        <v>1374</v>
      </c>
      <c r="K384" s="686" t="s">
        <v>1338</v>
      </c>
    </row>
    <row r="385" spans="1:11" x14ac:dyDescent="0.25">
      <c r="A385" s="659">
        <v>381</v>
      </c>
      <c r="B385" s="660" t="s">
        <v>1369</v>
      </c>
      <c r="C385" s="672" t="s">
        <v>1407</v>
      </c>
      <c r="D385" s="694" t="s">
        <v>1871</v>
      </c>
      <c r="E385" s="662" t="s">
        <v>1372</v>
      </c>
      <c r="F385" s="662">
        <v>2022</v>
      </c>
      <c r="G385" s="663">
        <v>10236400</v>
      </c>
      <c r="H385" s="660" t="s">
        <v>1373</v>
      </c>
      <c r="I385" s="676">
        <v>280000</v>
      </c>
      <c r="J385" s="660" t="s">
        <v>1374</v>
      </c>
      <c r="K385" s="686" t="s">
        <v>1180</v>
      </c>
    </row>
    <row r="386" spans="1:11" x14ac:dyDescent="0.25">
      <c r="A386" s="659">
        <v>382</v>
      </c>
      <c r="B386" s="660" t="s">
        <v>1369</v>
      </c>
      <c r="C386" s="672" t="s">
        <v>1407</v>
      </c>
      <c r="D386" s="692" t="s">
        <v>1872</v>
      </c>
      <c r="E386" s="685" t="s">
        <v>1387</v>
      </c>
      <c r="F386" s="662">
        <v>2022</v>
      </c>
      <c r="G386" s="663">
        <v>10236400</v>
      </c>
      <c r="H386" s="660" t="s">
        <v>1373</v>
      </c>
      <c r="I386" s="676">
        <v>280000</v>
      </c>
      <c r="J386" s="660" t="s">
        <v>1374</v>
      </c>
      <c r="K386" s="686" t="s">
        <v>1180</v>
      </c>
    </row>
    <row r="387" spans="1:11" x14ac:dyDescent="0.25">
      <c r="A387" s="659">
        <v>383</v>
      </c>
      <c r="B387" s="660" t="s">
        <v>1369</v>
      </c>
      <c r="C387" s="671" t="s">
        <v>1405</v>
      </c>
      <c r="D387" s="692" t="s">
        <v>1873</v>
      </c>
      <c r="E387" s="685" t="s">
        <v>1387</v>
      </c>
      <c r="F387" s="662">
        <v>2022</v>
      </c>
      <c r="G387" s="663">
        <v>11744500</v>
      </c>
      <c r="H387" s="660" t="s">
        <v>1373</v>
      </c>
      <c r="I387" s="676">
        <v>450000</v>
      </c>
      <c r="J387" s="660" t="s">
        <v>1374</v>
      </c>
      <c r="K387" s="686" t="s">
        <v>1180</v>
      </c>
    </row>
    <row r="388" spans="1:11" x14ac:dyDescent="0.25">
      <c r="A388" s="659">
        <v>384</v>
      </c>
      <c r="B388" s="660" t="s">
        <v>1369</v>
      </c>
      <c r="C388" s="671" t="s">
        <v>1405</v>
      </c>
      <c r="D388" s="692" t="s">
        <v>1874</v>
      </c>
      <c r="E388" s="662" t="s">
        <v>1372</v>
      </c>
      <c r="F388" s="662">
        <v>2022</v>
      </c>
      <c r="G388" s="663">
        <v>11744500</v>
      </c>
      <c r="H388" s="660" t="s">
        <v>1373</v>
      </c>
      <c r="I388" s="676">
        <v>450000</v>
      </c>
      <c r="J388" s="660" t="s">
        <v>1374</v>
      </c>
      <c r="K388" s="686" t="s">
        <v>1180</v>
      </c>
    </row>
    <row r="389" spans="1:11" x14ac:dyDescent="0.25">
      <c r="A389" s="659">
        <v>385</v>
      </c>
      <c r="B389" s="660" t="s">
        <v>1369</v>
      </c>
      <c r="C389" s="671" t="s">
        <v>1405</v>
      </c>
      <c r="D389" s="692" t="s">
        <v>1875</v>
      </c>
      <c r="E389" s="685" t="s">
        <v>1387</v>
      </c>
      <c r="F389" s="662">
        <v>2022</v>
      </c>
      <c r="G389" s="663">
        <v>12310500</v>
      </c>
      <c r="H389" s="660" t="s">
        <v>1373</v>
      </c>
      <c r="I389" s="676">
        <v>450000</v>
      </c>
      <c r="J389" s="660" t="s">
        <v>1374</v>
      </c>
      <c r="K389" s="686" t="s">
        <v>1180</v>
      </c>
    </row>
    <row r="390" spans="1:11" x14ac:dyDescent="0.25">
      <c r="A390" s="659">
        <v>386</v>
      </c>
      <c r="B390" s="660" t="s">
        <v>1369</v>
      </c>
      <c r="C390" s="661" t="s">
        <v>1370</v>
      </c>
      <c r="D390" s="692" t="s">
        <v>1876</v>
      </c>
      <c r="E390" s="662" t="s">
        <v>1372</v>
      </c>
      <c r="F390" s="662">
        <v>2023</v>
      </c>
      <c r="G390" s="663">
        <v>4833345.26</v>
      </c>
      <c r="H390" s="660" t="s">
        <v>1373</v>
      </c>
      <c r="I390" s="663">
        <v>280000</v>
      </c>
      <c r="J390" s="660" t="s">
        <v>1374</v>
      </c>
      <c r="K390" s="686" t="s">
        <v>1180</v>
      </c>
    </row>
    <row r="391" spans="1:11" x14ac:dyDescent="0.25">
      <c r="A391" s="659">
        <v>387</v>
      </c>
      <c r="B391" s="660" t="s">
        <v>1369</v>
      </c>
      <c r="C391" s="661" t="s">
        <v>1370</v>
      </c>
      <c r="D391" s="692" t="s">
        <v>1877</v>
      </c>
      <c r="E391" s="662" t="s">
        <v>1372</v>
      </c>
      <c r="F391" s="662">
        <v>2023</v>
      </c>
      <c r="G391" s="663">
        <v>4833345.26</v>
      </c>
      <c r="H391" s="660" t="s">
        <v>1373</v>
      </c>
      <c r="I391" s="663">
        <v>280000</v>
      </c>
      <c r="J391" s="660" t="s">
        <v>1374</v>
      </c>
      <c r="K391" s="686" t="s">
        <v>1180</v>
      </c>
    </row>
    <row r="392" spans="1:11" x14ac:dyDescent="0.25">
      <c r="A392" s="659">
        <v>388</v>
      </c>
      <c r="B392" s="660" t="s">
        <v>1369</v>
      </c>
      <c r="C392" s="672" t="s">
        <v>1407</v>
      </c>
      <c r="D392" s="692" t="s">
        <v>1878</v>
      </c>
      <c r="E392" s="662" t="s">
        <v>1377</v>
      </c>
      <c r="F392" s="662">
        <v>2023</v>
      </c>
      <c r="G392" s="663">
        <v>11203124.039999999</v>
      </c>
      <c r="H392" s="660" t="s">
        <v>1373</v>
      </c>
      <c r="I392" s="676">
        <v>280000</v>
      </c>
      <c r="J392" s="660" t="s">
        <v>1374</v>
      </c>
      <c r="K392" s="686" t="s">
        <v>1180</v>
      </c>
    </row>
    <row r="393" spans="1:11" x14ac:dyDescent="0.25">
      <c r="A393" s="659">
        <v>389</v>
      </c>
      <c r="B393" s="660" t="s">
        <v>1369</v>
      </c>
      <c r="C393" s="672" t="s">
        <v>1407</v>
      </c>
      <c r="D393" s="692" t="s">
        <v>1879</v>
      </c>
      <c r="E393" s="685" t="s">
        <v>1387</v>
      </c>
      <c r="F393" s="662">
        <v>2023</v>
      </c>
      <c r="G393" s="663">
        <v>11203124.039999999</v>
      </c>
      <c r="H393" s="660" t="s">
        <v>1373</v>
      </c>
      <c r="I393" s="676">
        <v>280000</v>
      </c>
      <c r="J393" s="660" t="s">
        <v>1374</v>
      </c>
      <c r="K393" s="686" t="s">
        <v>1180</v>
      </c>
    </row>
    <row r="394" spans="1:11" x14ac:dyDescent="0.25">
      <c r="A394" s="659">
        <v>390</v>
      </c>
      <c r="B394" s="660" t="s">
        <v>1369</v>
      </c>
      <c r="C394" s="672" t="s">
        <v>1407</v>
      </c>
      <c r="D394" s="692" t="s">
        <v>1880</v>
      </c>
      <c r="E394" s="685" t="s">
        <v>1387</v>
      </c>
      <c r="F394" s="662">
        <v>2023</v>
      </c>
      <c r="G394" s="663">
        <v>12586223.279999999</v>
      </c>
      <c r="H394" s="660" t="s">
        <v>1373</v>
      </c>
      <c r="I394" s="676">
        <v>280000</v>
      </c>
      <c r="J394" s="660" t="s">
        <v>1374</v>
      </c>
      <c r="K394" s="686" t="s">
        <v>1180</v>
      </c>
    </row>
    <row r="395" spans="1:11" x14ac:dyDescent="0.25">
      <c r="A395" s="659">
        <v>391</v>
      </c>
      <c r="B395" s="660" t="s">
        <v>1369</v>
      </c>
      <c r="C395" s="672" t="s">
        <v>1407</v>
      </c>
      <c r="D395" s="692" t="s">
        <v>1881</v>
      </c>
      <c r="E395" s="685" t="s">
        <v>1387</v>
      </c>
      <c r="F395" s="662">
        <v>2023</v>
      </c>
      <c r="G395" s="663">
        <v>11203124.039999999</v>
      </c>
      <c r="H395" s="660" t="s">
        <v>1373</v>
      </c>
      <c r="I395" s="663">
        <v>400000</v>
      </c>
      <c r="J395" s="660" t="s">
        <v>1374</v>
      </c>
      <c r="K395" s="686" t="s">
        <v>1338</v>
      </c>
    </row>
    <row r="396" spans="1:11" x14ac:dyDescent="0.25">
      <c r="A396" s="659">
        <v>392</v>
      </c>
      <c r="B396" s="660" t="s">
        <v>1369</v>
      </c>
      <c r="C396" s="672" t="s">
        <v>1407</v>
      </c>
      <c r="D396" s="692" t="s">
        <v>1882</v>
      </c>
      <c r="E396" s="685" t="s">
        <v>1387</v>
      </c>
      <c r="F396" s="662">
        <v>2023</v>
      </c>
      <c r="G396" s="663">
        <v>11203124.039999999</v>
      </c>
      <c r="H396" s="660" t="s">
        <v>1373</v>
      </c>
      <c r="I396" s="676">
        <v>280000</v>
      </c>
      <c r="J396" s="660" t="s">
        <v>1374</v>
      </c>
      <c r="K396" s="686" t="s">
        <v>1180</v>
      </c>
    </row>
    <row r="397" spans="1:11" x14ac:dyDescent="0.25">
      <c r="A397" s="659">
        <v>393</v>
      </c>
      <c r="B397" s="660" t="s">
        <v>1369</v>
      </c>
      <c r="C397" s="672" t="s">
        <v>1407</v>
      </c>
      <c r="D397" s="692" t="s">
        <v>1883</v>
      </c>
      <c r="E397" s="685" t="s">
        <v>1387</v>
      </c>
      <c r="F397" s="662">
        <v>2023</v>
      </c>
      <c r="G397" s="663">
        <v>12586223.279999999</v>
      </c>
      <c r="H397" s="660" t="s">
        <v>1373</v>
      </c>
      <c r="I397" s="676">
        <v>280000</v>
      </c>
      <c r="J397" s="660" t="s">
        <v>1374</v>
      </c>
      <c r="K397" s="686" t="s">
        <v>1180</v>
      </c>
    </row>
    <row r="398" spans="1:11" x14ac:dyDescent="0.25">
      <c r="A398" s="659">
        <v>394</v>
      </c>
      <c r="B398" s="660" t="s">
        <v>1369</v>
      </c>
      <c r="C398" s="672" t="s">
        <v>1407</v>
      </c>
      <c r="D398" s="692" t="s">
        <v>1884</v>
      </c>
      <c r="E398" s="662" t="s">
        <v>1372</v>
      </c>
      <c r="F398" s="662">
        <v>2023</v>
      </c>
      <c r="G398" s="663">
        <v>12586223.279999999</v>
      </c>
      <c r="H398" s="660" t="s">
        <v>1373</v>
      </c>
      <c r="I398" s="676">
        <v>280000</v>
      </c>
      <c r="J398" s="660" t="s">
        <v>1374</v>
      </c>
      <c r="K398" s="686" t="s">
        <v>1180</v>
      </c>
    </row>
    <row r="399" spans="1:11" x14ac:dyDescent="0.25">
      <c r="A399" s="659">
        <v>395</v>
      </c>
      <c r="B399" s="660" t="s">
        <v>1369</v>
      </c>
      <c r="C399" s="672" t="s">
        <v>1407</v>
      </c>
      <c r="D399" s="692" t="s">
        <v>1885</v>
      </c>
      <c r="E399" s="685" t="s">
        <v>1387</v>
      </c>
      <c r="F399" s="662">
        <v>2023</v>
      </c>
      <c r="G399" s="663">
        <v>11203124.039999999</v>
      </c>
      <c r="H399" s="660" t="s">
        <v>1373</v>
      </c>
      <c r="I399" s="676">
        <v>280000</v>
      </c>
      <c r="J399" s="660" t="s">
        <v>1374</v>
      </c>
      <c r="K399" s="686" t="s">
        <v>1180</v>
      </c>
    </row>
    <row r="400" spans="1:11" x14ac:dyDescent="0.25">
      <c r="A400" s="659">
        <v>396</v>
      </c>
      <c r="B400" s="660" t="s">
        <v>1369</v>
      </c>
      <c r="C400" s="672" t="s">
        <v>1407</v>
      </c>
      <c r="D400" s="692" t="s">
        <v>1886</v>
      </c>
      <c r="E400" s="685" t="s">
        <v>1387</v>
      </c>
      <c r="F400" s="662">
        <v>2023</v>
      </c>
      <c r="G400" s="663">
        <v>11203124.039999999</v>
      </c>
      <c r="H400" s="660" t="s">
        <v>1373</v>
      </c>
      <c r="I400" s="663">
        <v>400000</v>
      </c>
      <c r="J400" s="660" t="s">
        <v>1374</v>
      </c>
      <c r="K400" s="686" t="s">
        <v>1338</v>
      </c>
    </row>
    <row r="401" spans="1:11" x14ac:dyDescent="0.25">
      <c r="A401" s="659">
        <v>397</v>
      </c>
      <c r="B401" s="660" t="s">
        <v>1369</v>
      </c>
      <c r="C401" s="672" t="s">
        <v>1407</v>
      </c>
      <c r="D401" s="692" t="s">
        <v>1887</v>
      </c>
      <c r="E401" s="685" t="s">
        <v>1387</v>
      </c>
      <c r="F401" s="662">
        <v>2023</v>
      </c>
      <c r="G401" s="663">
        <v>11203124.039999999</v>
      </c>
      <c r="H401" s="660" t="s">
        <v>1373</v>
      </c>
      <c r="I401" s="676">
        <v>280000</v>
      </c>
      <c r="J401" s="660" t="s">
        <v>1374</v>
      </c>
      <c r="K401" s="686" t="s">
        <v>1180</v>
      </c>
    </row>
    <row r="402" spans="1:11" x14ac:dyDescent="0.25">
      <c r="A402" s="659">
        <v>398</v>
      </c>
      <c r="B402" s="660" t="s">
        <v>1369</v>
      </c>
      <c r="C402" s="672" t="s">
        <v>1407</v>
      </c>
      <c r="D402" s="694" t="s">
        <v>1888</v>
      </c>
      <c r="E402" s="685" t="s">
        <v>1387</v>
      </c>
      <c r="F402" s="662">
        <v>2024</v>
      </c>
      <c r="G402" s="663">
        <v>12586223.279999999</v>
      </c>
      <c r="H402" s="660" t="s">
        <v>1373</v>
      </c>
      <c r="I402" s="676">
        <v>280000</v>
      </c>
      <c r="J402" s="660" t="s">
        <v>1374</v>
      </c>
      <c r="K402" s="686" t="s">
        <v>1180</v>
      </c>
    </row>
    <row r="403" spans="1:11" x14ac:dyDescent="0.25">
      <c r="A403" s="659">
        <v>399</v>
      </c>
      <c r="B403" s="660" t="s">
        <v>1369</v>
      </c>
      <c r="C403" s="672" t="s">
        <v>1407</v>
      </c>
      <c r="D403" s="692" t="s">
        <v>1889</v>
      </c>
      <c r="E403" s="685" t="s">
        <v>1387</v>
      </c>
      <c r="F403" s="662">
        <v>2024</v>
      </c>
      <c r="G403" s="663">
        <v>12586223.279999999</v>
      </c>
      <c r="H403" s="660" t="s">
        <v>1373</v>
      </c>
      <c r="I403" s="676">
        <v>280000</v>
      </c>
      <c r="J403" s="660" t="s">
        <v>1374</v>
      </c>
      <c r="K403" s="686" t="s">
        <v>1180</v>
      </c>
    </row>
    <row r="404" spans="1:11" x14ac:dyDescent="0.25">
      <c r="A404" s="659">
        <v>400</v>
      </c>
      <c r="B404" s="660" t="s">
        <v>1369</v>
      </c>
      <c r="C404" s="672" t="s">
        <v>1407</v>
      </c>
      <c r="D404" s="692" t="s">
        <v>1890</v>
      </c>
      <c r="E404" s="685" t="s">
        <v>1387</v>
      </c>
      <c r="F404" s="662">
        <v>2024</v>
      </c>
      <c r="G404" s="663">
        <v>12586223.279999999</v>
      </c>
      <c r="H404" s="660" t="s">
        <v>1373</v>
      </c>
      <c r="I404" s="676">
        <v>280000</v>
      </c>
      <c r="J404" s="660" t="s">
        <v>1374</v>
      </c>
      <c r="K404" s="686" t="s">
        <v>1180</v>
      </c>
    </row>
    <row r="405" spans="1:11" x14ac:dyDescent="0.25">
      <c r="A405" s="659">
        <v>401</v>
      </c>
      <c r="B405" s="660" t="s">
        <v>1369</v>
      </c>
      <c r="C405" s="672" t="s">
        <v>1407</v>
      </c>
      <c r="D405" s="692" t="s">
        <v>1891</v>
      </c>
      <c r="E405" s="685" t="s">
        <v>1387</v>
      </c>
      <c r="F405" s="662">
        <v>2024</v>
      </c>
      <c r="G405" s="663">
        <v>12586223.279999999</v>
      </c>
      <c r="H405" s="660" t="s">
        <v>1373</v>
      </c>
      <c r="I405" s="676">
        <v>280000</v>
      </c>
      <c r="J405" s="660" t="s">
        <v>1374</v>
      </c>
      <c r="K405" s="686" t="s">
        <v>1180</v>
      </c>
    </row>
    <row r="406" spans="1:11" x14ac:dyDescent="0.25">
      <c r="A406" s="659">
        <v>402</v>
      </c>
      <c r="B406" s="660" t="s">
        <v>1369</v>
      </c>
      <c r="C406" s="672" t="s">
        <v>1407</v>
      </c>
      <c r="D406" s="692" t="s">
        <v>1892</v>
      </c>
      <c r="E406" s="685" t="s">
        <v>1387</v>
      </c>
      <c r="F406" s="662">
        <v>2024</v>
      </c>
      <c r="G406" s="663">
        <v>12586223.279999999</v>
      </c>
      <c r="H406" s="660" t="s">
        <v>1373</v>
      </c>
      <c r="I406" s="676">
        <v>280000</v>
      </c>
      <c r="J406" s="660" t="s">
        <v>1374</v>
      </c>
      <c r="K406" s="686" t="s">
        <v>1180</v>
      </c>
    </row>
    <row r="407" spans="1:11" x14ac:dyDescent="0.25">
      <c r="A407" s="659">
        <v>403</v>
      </c>
      <c r="B407" s="660" t="s">
        <v>1369</v>
      </c>
      <c r="C407" s="672" t="s">
        <v>1407</v>
      </c>
      <c r="D407" s="692" t="s">
        <v>1893</v>
      </c>
      <c r="E407" s="685" t="s">
        <v>1387</v>
      </c>
      <c r="F407" s="662">
        <v>2024</v>
      </c>
      <c r="G407" s="663">
        <v>11428026.720000001</v>
      </c>
      <c r="H407" s="660" t="s">
        <v>1373</v>
      </c>
      <c r="I407" s="676">
        <v>280000</v>
      </c>
      <c r="J407" s="660" t="s">
        <v>1374</v>
      </c>
      <c r="K407" s="686" t="s">
        <v>1180</v>
      </c>
    </row>
    <row r="408" spans="1:11" x14ac:dyDescent="0.25">
      <c r="A408" s="659">
        <v>404</v>
      </c>
      <c r="B408" s="660" t="s">
        <v>1369</v>
      </c>
      <c r="C408" s="672" t="s">
        <v>1407</v>
      </c>
      <c r="D408" s="692" t="s">
        <v>1894</v>
      </c>
      <c r="E408" s="685" t="s">
        <v>1387</v>
      </c>
      <c r="F408" s="662">
        <v>2024</v>
      </c>
      <c r="G408" s="663">
        <v>11428026.720000001</v>
      </c>
      <c r="H408" s="660" t="s">
        <v>1373</v>
      </c>
      <c r="I408" s="676">
        <v>280000</v>
      </c>
      <c r="J408" s="660" t="s">
        <v>1374</v>
      </c>
      <c r="K408" s="686" t="s">
        <v>1180</v>
      </c>
    </row>
    <row r="409" spans="1:11" s="670" customFormat="1" x14ac:dyDescent="0.25">
      <c r="A409" s="659">
        <v>405</v>
      </c>
      <c r="B409" s="665" t="s">
        <v>1396</v>
      </c>
      <c r="C409" s="666" t="s">
        <v>1895</v>
      </c>
      <c r="D409" s="662" t="s">
        <v>1896</v>
      </c>
      <c r="E409" s="685" t="s">
        <v>1387</v>
      </c>
      <c r="F409" s="662">
        <v>2004</v>
      </c>
      <c r="G409" s="668">
        <v>46324.89</v>
      </c>
      <c r="H409" s="667" t="s">
        <v>1373</v>
      </c>
      <c r="I409" s="676">
        <v>650000</v>
      </c>
      <c r="J409" s="667" t="s">
        <v>1374</v>
      </c>
      <c r="K409" s="686" t="s">
        <v>1180</v>
      </c>
    </row>
    <row r="410" spans="1:11" x14ac:dyDescent="0.25">
      <c r="A410" s="659">
        <v>406</v>
      </c>
      <c r="B410" s="660" t="s">
        <v>1369</v>
      </c>
      <c r="C410" s="672" t="s">
        <v>1407</v>
      </c>
      <c r="D410" s="692" t="s">
        <v>1897</v>
      </c>
      <c r="E410" s="662" t="s">
        <v>1377</v>
      </c>
      <c r="F410" s="662">
        <v>2023</v>
      </c>
      <c r="G410" s="663">
        <v>11203124.039999999</v>
      </c>
      <c r="H410" s="660" t="s">
        <v>1373</v>
      </c>
      <c r="I410" s="663">
        <v>400000</v>
      </c>
      <c r="J410" s="660" t="s">
        <v>1374</v>
      </c>
      <c r="K410" s="686" t="s">
        <v>1338</v>
      </c>
    </row>
    <row r="411" spans="1:11" x14ac:dyDescent="0.25">
      <c r="A411" s="659">
        <v>407</v>
      </c>
      <c r="B411" s="660" t="s">
        <v>1369</v>
      </c>
      <c r="C411" s="672" t="s">
        <v>1407</v>
      </c>
      <c r="D411" s="692" t="s">
        <v>1898</v>
      </c>
      <c r="E411" s="662" t="s">
        <v>1377</v>
      </c>
      <c r="F411" s="662">
        <v>2024</v>
      </c>
      <c r="G411" s="663">
        <v>11114683.49</v>
      </c>
      <c r="H411" s="660" t="s">
        <v>1373</v>
      </c>
      <c r="I411" s="676">
        <v>280000</v>
      </c>
      <c r="J411" s="660" t="s">
        <v>1374</v>
      </c>
      <c r="K411" s="686" t="s">
        <v>1180</v>
      </c>
    </row>
    <row r="412" spans="1:11" x14ac:dyDescent="0.25">
      <c r="A412" s="659">
        <v>408</v>
      </c>
      <c r="B412" s="660" t="s">
        <v>1369</v>
      </c>
      <c r="C412" s="672" t="s">
        <v>1407</v>
      </c>
      <c r="D412" s="692" t="s">
        <v>1899</v>
      </c>
      <c r="E412" s="685" t="s">
        <v>1387</v>
      </c>
      <c r="F412" s="662">
        <v>2024</v>
      </c>
      <c r="G412" s="663">
        <v>11114683.49</v>
      </c>
      <c r="H412" s="660" t="s">
        <v>1373</v>
      </c>
      <c r="I412" s="676">
        <v>280000</v>
      </c>
      <c r="J412" s="660" t="s">
        <v>1374</v>
      </c>
      <c r="K412" s="686" t="s">
        <v>1180</v>
      </c>
    </row>
    <row r="413" spans="1:11" x14ac:dyDescent="0.25">
      <c r="A413" s="659">
        <v>409</v>
      </c>
      <c r="B413" s="660" t="s">
        <v>1369</v>
      </c>
      <c r="C413" s="672" t="s">
        <v>1407</v>
      </c>
      <c r="D413" s="692" t="s">
        <v>1900</v>
      </c>
      <c r="E413" s="662" t="s">
        <v>1377</v>
      </c>
      <c r="F413" s="662">
        <v>2024</v>
      </c>
      <c r="G413" s="663">
        <v>11114683.49</v>
      </c>
      <c r="H413" s="660" t="s">
        <v>1373</v>
      </c>
      <c r="I413" s="676">
        <v>280000</v>
      </c>
      <c r="J413" s="660" t="s">
        <v>1374</v>
      </c>
      <c r="K413" s="686" t="s">
        <v>1180</v>
      </c>
    </row>
    <row r="414" spans="1:11" x14ac:dyDescent="0.25">
      <c r="A414" s="659">
        <v>410</v>
      </c>
      <c r="B414" s="660" t="s">
        <v>1369</v>
      </c>
      <c r="C414" s="672" t="s">
        <v>1407</v>
      </c>
      <c r="D414" s="692" t="s">
        <v>1901</v>
      </c>
      <c r="E414" s="685" t="s">
        <v>1387</v>
      </c>
      <c r="F414" s="662">
        <v>2024</v>
      </c>
      <c r="G414" s="663">
        <v>11114683.49</v>
      </c>
      <c r="H414" s="660" t="s">
        <v>1373</v>
      </c>
      <c r="I414" s="676">
        <v>280000</v>
      </c>
      <c r="J414" s="660" t="s">
        <v>1374</v>
      </c>
      <c r="K414" s="686" t="s">
        <v>1180</v>
      </c>
    </row>
    <row r="415" spans="1:11" x14ac:dyDescent="0.25">
      <c r="A415" s="659">
        <v>411</v>
      </c>
      <c r="B415" s="660" t="s">
        <v>1369</v>
      </c>
      <c r="C415" s="666" t="s">
        <v>1902</v>
      </c>
      <c r="D415" s="692" t="s">
        <v>1903</v>
      </c>
      <c r="E415" s="685" t="s">
        <v>1387</v>
      </c>
      <c r="F415" s="662">
        <v>2024</v>
      </c>
      <c r="G415" s="663">
        <v>11588790.210000001</v>
      </c>
      <c r="H415" s="660" t="s">
        <v>1373</v>
      </c>
      <c r="I415" s="676">
        <v>600000</v>
      </c>
      <c r="J415" s="660" t="s">
        <v>1374</v>
      </c>
      <c r="K415" s="686" t="s">
        <v>1180</v>
      </c>
    </row>
    <row r="416" spans="1:11" x14ac:dyDescent="0.25">
      <c r="A416" s="659">
        <v>412</v>
      </c>
      <c r="B416" s="660" t="s">
        <v>1369</v>
      </c>
      <c r="C416" s="666" t="s">
        <v>1902</v>
      </c>
      <c r="D416" s="692" t="s">
        <v>1904</v>
      </c>
      <c r="E416" s="685" t="s">
        <v>1387</v>
      </c>
      <c r="F416" s="662">
        <v>2024</v>
      </c>
      <c r="G416" s="663">
        <v>11588790.210000001</v>
      </c>
      <c r="H416" s="660" t="s">
        <v>1373</v>
      </c>
      <c r="I416" s="676">
        <v>600000</v>
      </c>
      <c r="J416" s="660" t="s">
        <v>1374</v>
      </c>
      <c r="K416" s="686" t="s">
        <v>1180</v>
      </c>
    </row>
    <row r="417" spans="1:11" x14ac:dyDescent="0.25">
      <c r="A417" s="659">
        <v>413</v>
      </c>
      <c r="B417" s="660" t="s">
        <v>1369</v>
      </c>
      <c r="C417" s="661" t="s">
        <v>1370</v>
      </c>
      <c r="D417" s="692" t="s">
        <v>1905</v>
      </c>
      <c r="E417" s="685" t="s">
        <v>1387</v>
      </c>
      <c r="F417" s="662">
        <v>2024</v>
      </c>
      <c r="G417" s="663">
        <v>7167865.21</v>
      </c>
      <c r="H417" s="660" t="s">
        <v>1373</v>
      </c>
      <c r="I417" s="663">
        <v>280000</v>
      </c>
      <c r="J417" s="660" t="s">
        <v>1374</v>
      </c>
      <c r="K417" s="686" t="s">
        <v>1180</v>
      </c>
    </row>
    <row r="418" spans="1:11" x14ac:dyDescent="0.25">
      <c r="A418" s="659">
        <v>414</v>
      </c>
      <c r="B418" s="660" t="s">
        <v>1369</v>
      </c>
      <c r="C418" s="661" t="s">
        <v>1370</v>
      </c>
      <c r="D418" s="692" t="s">
        <v>1906</v>
      </c>
      <c r="E418" s="685" t="s">
        <v>1387</v>
      </c>
      <c r="F418" s="662">
        <v>2024</v>
      </c>
      <c r="G418" s="663">
        <v>7167865.21</v>
      </c>
      <c r="H418" s="660" t="s">
        <v>1373</v>
      </c>
      <c r="I418" s="663">
        <v>280000</v>
      </c>
      <c r="J418" s="660" t="s">
        <v>1374</v>
      </c>
      <c r="K418" s="686" t="s">
        <v>1180</v>
      </c>
    </row>
    <row r="419" spans="1:11" x14ac:dyDescent="0.25">
      <c r="A419" s="659">
        <v>415</v>
      </c>
      <c r="B419" s="660" t="s">
        <v>1369</v>
      </c>
      <c r="C419" s="661" t="s">
        <v>1370</v>
      </c>
      <c r="D419" s="692" t="s">
        <v>1907</v>
      </c>
      <c r="E419" s="685" t="s">
        <v>1387</v>
      </c>
      <c r="F419" s="662">
        <v>2024</v>
      </c>
      <c r="G419" s="663">
        <v>7167865.21</v>
      </c>
      <c r="H419" s="660" t="s">
        <v>1373</v>
      </c>
      <c r="I419" s="663">
        <v>280000</v>
      </c>
      <c r="J419" s="660" t="s">
        <v>1374</v>
      </c>
      <c r="K419" s="686" t="s">
        <v>1180</v>
      </c>
    </row>
    <row r="420" spans="1:11" x14ac:dyDescent="0.25">
      <c r="A420" s="659">
        <v>416</v>
      </c>
      <c r="B420" s="660" t="s">
        <v>1369</v>
      </c>
      <c r="C420" s="661" t="s">
        <v>1370</v>
      </c>
      <c r="D420" s="692" t="s">
        <v>1908</v>
      </c>
      <c r="E420" s="685" t="s">
        <v>1387</v>
      </c>
      <c r="F420" s="662">
        <v>2024</v>
      </c>
      <c r="G420" s="663">
        <v>7167865.21</v>
      </c>
      <c r="H420" s="660" t="s">
        <v>1373</v>
      </c>
      <c r="I420" s="663">
        <v>280000</v>
      </c>
      <c r="J420" s="660" t="s">
        <v>1374</v>
      </c>
      <c r="K420" s="686" t="s">
        <v>1180</v>
      </c>
    </row>
    <row r="421" spans="1:11" x14ac:dyDescent="0.25">
      <c r="A421" s="659">
        <v>417</v>
      </c>
      <c r="B421" s="660" t="s">
        <v>1369</v>
      </c>
      <c r="C421" s="661" t="s">
        <v>1370</v>
      </c>
      <c r="D421" s="692" t="s">
        <v>1909</v>
      </c>
      <c r="E421" s="662" t="s">
        <v>1372</v>
      </c>
      <c r="F421" s="662">
        <v>2024</v>
      </c>
      <c r="G421" s="663">
        <v>7167865.21</v>
      </c>
      <c r="H421" s="660" t="s">
        <v>1373</v>
      </c>
      <c r="I421" s="663">
        <v>280000</v>
      </c>
      <c r="J421" s="660" t="s">
        <v>1374</v>
      </c>
      <c r="K421" s="686" t="s">
        <v>1180</v>
      </c>
    </row>
    <row r="422" spans="1:11" x14ac:dyDescent="0.25">
      <c r="A422" s="659">
        <v>418</v>
      </c>
      <c r="B422" s="660" t="s">
        <v>1369</v>
      </c>
      <c r="C422" s="661" t="s">
        <v>1370</v>
      </c>
      <c r="D422" s="692" t="s">
        <v>1910</v>
      </c>
      <c r="E422" s="685" t="s">
        <v>1387</v>
      </c>
      <c r="F422" s="662">
        <v>2024</v>
      </c>
      <c r="G422" s="663">
        <v>7167865.21</v>
      </c>
      <c r="H422" s="660" t="s">
        <v>1373</v>
      </c>
      <c r="I422" s="676">
        <v>400000</v>
      </c>
      <c r="J422" s="660" t="s">
        <v>1374</v>
      </c>
      <c r="K422" s="686" t="s">
        <v>1338</v>
      </c>
    </row>
    <row r="423" spans="1:11" x14ac:dyDescent="0.25">
      <c r="A423" s="659">
        <v>419</v>
      </c>
      <c r="B423" s="660" t="s">
        <v>1369</v>
      </c>
      <c r="C423" s="672" t="s">
        <v>1407</v>
      </c>
      <c r="D423" s="695" t="s">
        <v>1911</v>
      </c>
      <c r="E423" s="675" t="s">
        <v>1387</v>
      </c>
      <c r="F423" s="675">
        <v>2023</v>
      </c>
      <c r="G423" s="696">
        <v>11589750.08</v>
      </c>
      <c r="H423" s="660" t="s">
        <v>1373</v>
      </c>
      <c r="I423" s="676">
        <v>400000</v>
      </c>
      <c r="J423" s="660" t="s">
        <v>1912</v>
      </c>
      <c r="K423" s="675" t="s">
        <v>1913</v>
      </c>
    </row>
    <row r="424" spans="1:11" x14ac:dyDescent="0.25">
      <c r="A424" s="659">
        <v>420</v>
      </c>
      <c r="B424" s="660" t="s">
        <v>1369</v>
      </c>
      <c r="C424" s="672" t="s">
        <v>1407</v>
      </c>
      <c r="D424" s="695" t="s">
        <v>1914</v>
      </c>
      <c r="E424" s="675" t="s">
        <v>1387</v>
      </c>
      <c r="F424" s="675">
        <v>2023</v>
      </c>
      <c r="G424" s="696">
        <v>11589750.08</v>
      </c>
      <c r="H424" s="660" t="s">
        <v>1373</v>
      </c>
      <c r="I424" s="676">
        <v>400000</v>
      </c>
      <c r="J424" s="660" t="s">
        <v>1912</v>
      </c>
      <c r="K424" s="675" t="s">
        <v>1913</v>
      </c>
    </row>
    <row r="425" spans="1:11" x14ac:dyDescent="0.25">
      <c r="A425" s="659">
        <v>421</v>
      </c>
      <c r="B425" s="660" t="s">
        <v>1369</v>
      </c>
      <c r="C425" s="672" t="s">
        <v>1407</v>
      </c>
      <c r="D425" s="695" t="s">
        <v>1915</v>
      </c>
      <c r="E425" s="675" t="s">
        <v>1387</v>
      </c>
      <c r="F425" s="675">
        <v>2023</v>
      </c>
      <c r="G425" s="696">
        <v>11589750.08</v>
      </c>
      <c r="H425" s="660" t="s">
        <v>1373</v>
      </c>
      <c r="I425" s="676">
        <v>400000</v>
      </c>
      <c r="J425" s="660" t="s">
        <v>1912</v>
      </c>
      <c r="K425" s="675" t="s">
        <v>1913</v>
      </c>
    </row>
    <row r="426" spans="1:11" x14ac:dyDescent="0.25">
      <c r="A426" s="659">
        <v>422</v>
      </c>
      <c r="B426" s="660" t="s">
        <v>1369</v>
      </c>
      <c r="C426" s="672" t="s">
        <v>1407</v>
      </c>
      <c r="D426" s="695" t="s">
        <v>1916</v>
      </c>
      <c r="E426" s="675" t="s">
        <v>1387</v>
      </c>
      <c r="F426" s="675">
        <v>2023</v>
      </c>
      <c r="G426" s="696">
        <v>11589750.08</v>
      </c>
      <c r="H426" s="660" t="s">
        <v>1373</v>
      </c>
      <c r="I426" s="676">
        <v>400000</v>
      </c>
      <c r="J426" s="660" t="s">
        <v>1912</v>
      </c>
      <c r="K426" s="675" t="s">
        <v>1913</v>
      </c>
    </row>
    <row r="427" spans="1:11" x14ac:dyDescent="0.25">
      <c r="A427" s="659">
        <v>423</v>
      </c>
      <c r="B427" s="660" t="s">
        <v>1369</v>
      </c>
      <c r="C427" s="672" t="s">
        <v>1407</v>
      </c>
      <c r="D427" s="675" t="s">
        <v>1917</v>
      </c>
      <c r="E427" s="675" t="s">
        <v>1372</v>
      </c>
      <c r="F427" s="675">
        <v>2023</v>
      </c>
      <c r="G427" s="696">
        <v>10796874.060000001</v>
      </c>
      <c r="H427" s="660" t="s">
        <v>1373</v>
      </c>
      <c r="I427" s="676">
        <v>400000</v>
      </c>
      <c r="J427" s="660" t="s">
        <v>1912</v>
      </c>
      <c r="K427" s="675" t="s">
        <v>1913</v>
      </c>
    </row>
    <row r="428" spans="1:11" x14ac:dyDescent="0.25">
      <c r="A428" s="659">
        <v>424</v>
      </c>
      <c r="B428" s="660" t="s">
        <v>1369</v>
      </c>
      <c r="C428" s="672" t="s">
        <v>1407</v>
      </c>
      <c r="D428" s="675" t="s">
        <v>1918</v>
      </c>
      <c r="E428" s="675" t="s">
        <v>1377</v>
      </c>
      <c r="F428" s="675">
        <v>2023</v>
      </c>
      <c r="G428" s="696">
        <v>10796874.060000001</v>
      </c>
      <c r="H428" s="660" t="s">
        <v>1373</v>
      </c>
      <c r="I428" s="676">
        <v>400000</v>
      </c>
      <c r="J428" s="660" t="s">
        <v>1912</v>
      </c>
      <c r="K428" s="675" t="s">
        <v>1913</v>
      </c>
    </row>
    <row r="429" spans="1:11" x14ac:dyDescent="0.25">
      <c r="A429" s="659">
        <v>425</v>
      </c>
      <c r="B429" s="660" t="s">
        <v>1369</v>
      </c>
      <c r="C429" s="672" t="s">
        <v>1407</v>
      </c>
      <c r="D429" s="675" t="s">
        <v>1919</v>
      </c>
      <c r="E429" s="675" t="s">
        <v>1372</v>
      </c>
      <c r="F429" s="675">
        <v>2023</v>
      </c>
      <c r="G429" s="696">
        <v>10796874.060000001</v>
      </c>
      <c r="H429" s="660" t="s">
        <v>1373</v>
      </c>
      <c r="I429" s="676">
        <v>400000</v>
      </c>
      <c r="J429" s="660" t="s">
        <v>1912</v>
      </c>
      <c r="K429" s="675" t="s">
        <v>1913</v>
      </c>
    </row>
    <row r="430" spans="1:11" x14ac:dyDescent="0.25">
      <c r="A430" s="659">
        <v>426</v>
      </c>
      <c r="B430" s="660" t="s">
        <v>1369</v>
      </c>
      <c r="C430" s="672" t="s">
        <v>1407</v>
      </c>
      <c r="D430" s="675" t="s">
        <v>1920</v>
      </c>
      <c r="E430" s="675" t="s">
        <v>1387</v>
      </c>
      <c r="F430" s="675">
        <v>2023</v>
      </c>
      <c r="G430" s="696">
        <v>10796874.060000001</v>
      </c>
      <c r="H430" s="660" t="s">
        <v>1373</v>
      </c>
      <c r="I430" s="676">
        <v>400000</v>
      </c>
      <c r="J430" s="660" t="s">
        <v>1912</v>
      </c>
      <c r="K430" s="675" t="s">
        <v>1913</v>
      </c>
    </row>
    <row r="431" spans="1:11" x14ac:dyDescent="0.25">
      <c r="A431" s="659">
        <v>427</v>
      </c>
      <c r="B431" s="660" t="s">
        <v>1369</v>
      </c>
      <c r="C431" s="672" t="s">
        <v>1407</v>
      </c>
      <c r="D431" s="695" t="s">
        <v>1921</v>
      </c>
      <c r="E431" s="675" t="s">
        <v>1387</v>
      </c>
      <c r="F431" s="675">
        <v>2023</v>
      </c>
      <c r="G431" s="696">
        <v>11589750.08</v>
      </c>
      <c r="H431" s="660" t="s">
        <v>1373</v>
      </c>
      <c r="I431" s="676">
        <v>400000</v>
      </c>
      <c r="J431" s="660" t="s">
        <v>1912</v>
      </c>
      <c r="K431" s="675" t="s">
        <v>1913</v>
      </c>
    </row>
    <row r="432" spans="1:11" x14ac:dyDescent="0.25">
      <c r="A432" s="659">
        <v>428</v>
      </c>
      <c r="B432" s="660" t="s">
        <v>1369</v>
      </c>
      <c r="C432" s="672" t="s">
        <v>1407</v>
      </c>
      <c r="D432" s="675" t="s">
        <v>1922</v>
      </c>
      <c r="E432" s="675" t="s">
        <v>1377</v>
      </c>
      <c r="F432" s="675">
        <v>2022</v>
      </c>
      <c r="G432" s="696">
        <v>8981100</v>
      </c>
      <c r="H432" s="660" t="s">
        <v>1373</v>
      </c>
      <c r="I432" s="676">
        <v>400000</v>
      </c>
      <c r="J432" s="660" t="s">
        <v>1912</v>
      </c>
      <c r="K432" s="675" t="s">
        <v>1913</v>
      </c>
    </row>
    <row r="433" spans="1:11" x14ac:dyDescent="0.25">
      <c r="A433" s="659">
        <v>429</v>
      </c>
      <c r="B433" s="660" t="s">
        <v>1369</v>
      </c>
      <c r="C433" s="672" t="s">
        <v>1407</v>
      </c>
      <c r="D433" s="675" t="s">
        <v>1923</v>
      </c>
      <c r="E433" s="675" t="s">
        <v>1377</v>
      </c>
      <c r="F433" s="675">
        <v>2023</v>
      </c>
      <c r="G433" s="696">
        <v>10375221.439999999</v>
      </c>
      <c r="H433" s="660" t="s">
        <v>1373</v>
      </c>
      <c r="I433" s="676">
        <v>400000</v>
      </c>
      <c r="J433" s="660" t="s">
        <v>1912</v>
      </c>
      <c r="K433" s="675" t="s">
        <v>1913</v>
      </c>
    </row>
    <row r="434" spans="1:11" s="670" customFormat="1" x14ac:dyDescent="0.25">
      <c r="A434" s="659">
        <v>430</v>
      </c>
      <c r="B434" s="665" t="s">
        <v>1396</v>
      </c>
      <c r="C434" s="674" t="s">
        <v>1924</v>
      </c>
      <c r="D434" s="675" t="s">
        <v>1925</v>
      </c>
      <c r="E434" s="675" t="s">
        <v>1387</v>
      </c>
      <c r="F434" s="675">
        <v>2022</v>
      </c>
      <c r="G434" s="696">
        <v>27742500</v>
      </c>
      <c r="H434" s="667" t="s">
        <v>1373</v>
      </c>
      <c r="I434" s="697">
        <v>850000</v>
      </c>
      <c r="J434" s="660" t="s">
        <v>1912</v>
      </c>
      <c r="K434" s="675" t="s">
        <v>1913</v>
      </c>
    </row>
    <row r="435" spans="1:11" s="670" customFormat="1" x14ac:dyDescent="0.25">
      <c r="A435" s="659">
        <v>431</v>
      </c>
      <c r="B435" s="665" t="s">
        <v>1396</v>
      </c>
      <c r="C435" s="674" t="s">
        <v>1926</v>
      </c>
      <c r="D435" s="675" t="s">
        <v>1927</v>
      </c>
      <c r="E435" s="675" t="s">
        <v>1387</v>
      </c>
      <c r="F435" s="675">
        <v>2023</v>
      </c>
      <c r="G435" s="696">
        <v>20343124.300000001</v>
      </c>
      <c r="H435" s="667" t="s">
        <v>1373</v>
      </c>
      <c r="I435" s="697">
        <v>850000</v>
      </c>
      <c r="J435" s="660" t="s">
        <v>1912</v>
      </c>
      <c r="K435" s="675" t="s">
        <v>1913</v>
      </c>
    </row>
    <row r="436" spans="1:11" ht="14.4" x14ac:dyDescent="0.25">
      <c r="A436" s="659">
        <v>432</v>
      </c>
      <c r="B436" s="660" t="s">
        <v>1369</v>
      </c>
      <c r="C436" s="671" t="s">
        <v>1405</v>
      </c>
      <c r="D436" s="675" t="s">
        <v>1928</v>
      </c>
      <c r="E436" s="675" t="s">
        <v>1387</v>
      </c>
      <c r="F436" s="675">
        <v>2022</v>
      </c>
      <c r="G436" s="698">
        <v>11745000</v>
      </c>
      <c r="H436" s="660" t="s">
        <v>1373</v>
      </c>
      <c r="I436" s="676">
        <v>850000</v>
      </c>
      <c r="J436" s="660" t="s">
        <v>1912</v>
      </c>
      <c r="K436" s="675" t="s">
        <v>1913</v>
      </c>
    </row>
    <row r="437" spans="1:11" ht="14.4" x14ac:dyDescent="0.25">
      <c r="A437" s="659">
        <v>433</v>
      </c>
      <c r="B437" s="660" t="s">
        <v>1369</v>
      </c>
      <c r="C437" s="671" t="s">
        <v>1405</v>
      </c>
      <c r="D437" s="675" t="s">
        <v>1929</v>
      </c>
      <c r="E437" s="675" t="s">
        <v>1387</v>
      </c>
      <c r="F437" s="675">
        <v>2022</v>
      </c>
      <c r="G437" s="698">
        <v>11745000</v>
      </c>
      <c r="H437" s="660" t="s">
        <v>1373</v>
      </c>
      <c r="I437" s="676">
        <v>850000</v>
      </c>
      <c r="J437" s="660" t="s">
        <v>1912</v>
      </c>
      <c r="K437" s="675" t="s">
        <v>1913</v>
      </c>
    </row>
    <row r="438" spans="1:11" ht="14.4" x14ac:dyDescent="0.25">
      <c r="A438" s="659">
        <v>434</v>
      </c>
      <c r="B438" s="660" t="s">
        <v>1369</v>
      </c>
      <c r="C438" s="671" t="s">
        <v>1403</v>
      </c>
      <c r="D438" s="675" t="s">
        <v>1930</v>
      </c>
      <c r="E438" s="675" t="s">
        <v>1387</v>
      </c>
      <c r="F438" s="675">
        <v>2022</v>
      </c>
      <c r="G438" s="698">
        <v>11205000</v>
      </c>
      <c r="H438" s="660" t="s">
        <v>1373</v>
      </c>
      <c r="I438" s="676">
        <v>850000</v>
      </c>
      <c r="J438" s="660" t="s">
        <v>1912</v>
      </c>
      <c r="K438" s="675" t="s">
        <v>1913</v>
      </c>
    </row>
    <row r="439" spans="1:11" x14ac:dyDescent="0.25">
      <c r="A439" s="659">
        <v>435</v>
      </c>
      <c r="B439" s="660" t="s">
        <v>1369</v>
      </c>
      <c r="C439" s="672" t="s">
        <v>1407</v>
      </c>
      <c r="D439" s="675" t="s">
        <v>1931</v>
      </c>
      <c r="E439" s="675" t="s">
        <v>1387</v>
      </c>
      <c r="F439" s="675">
        <v>2022</v>
      </c>
      <c r="G439" s="696">
        <v>8981100</v>
      </c>
      <c r="H439" s="660" t="s">
        <v>1373</v>
      </c>
      <c r="I439" s="676">
        <v>400000</v>
      </c>
      <c r="J439" s="660" t="s">
        <v>1912</v>
      </c>
      <c r="K439" s="675" t="s">
        <v>1913</v>
      </c>
    </row>
    <row r="440" spans="1:11" s="670" customFormat="1" x14ac:dyDescent="0.25">
      <c r="A440" s="659">
        <v>436</v>
      </c>
      <c r="B440" s="665" t="s">
        <v>1396</v>
      </c>
      <c r="C440" s="674" t="s">
        <v>1932</v>
      </c>
      <c r="D440" s="675" t="s">
        <v>1933</v>
      </c>
      <c r="E440" s="675" t="s">
        <v>1387</v>
      </c>
      <c r="F440" s="675">
        <v>2022</v>
      </c>
      <c r="G440" s="696">
        <v>29902500</v>
      </c>
      <c r="H440" s="667" t="s">
        <v>1373</v>
      </c>
      <c r="I440" s="697">
        <v>850000</v>
      </c>
      <c r="J440" s="660" t="s">
        <v>1912</v>
      </c>
      <c r="K440" s="675" t="s">
        <v>1913</v>
      </c>
    </row>
    <row r="441" spans="1:11" x14ac:dyDescent="0.25">
      <c r="A441" s="659">
        <v>437</v>
      </c>
      <c r="B441" s="660" t="s">
        <v>1369</v>
      </c>
      <c r="C441" s="672" t="s">
        <v>1407</v>
      </c>
      <c r="D441" s="675" t="s">
        <v>1934</v>
      </c>
      <c r="E441" s="675" t="s">
        <v>1387</v>
      </c>
      <c r="F441" s="675">
        <v>2022</v>
      </c>
      <c r="G441" s="696">
        <v>8981100</v>
      </c>
      <c r="H441" s="660" t="s">
        <v>1373</v>
      </c>
      <c r="I441" s="676">
        <v>400000</v>
      </c>
      <c r="J441" s="660" t="s">
        <v>1912</v>
      </c>
      <c r="K441" s="675" t="s">
        <v>1913</v>
      </c>
    </row>
    <row r="442" spans="1:11" x14ac:dyDescent="0.25">
      <c r="A442" s="659">
        <v>438</v>
      </c>
      <c r="B442" s="660" t="s">
        <v>1369</v>
      </c>
      <c r="C442" s="672" t="s">
        <v>1407</v>
      </c>
      <c r="D442" s="675" t="s">
        <v>1935</v>
      </c>
      <c r="E442" s="675" t="s">
        <v>1387</v>
      </c>
      <c r="F442" s="675">
        <v>2022</v>
      </c>
      <c r="G442" s="696">
        <v>8981100</v>
      </c>
      <c r="H442" s="660" t="s">
        <v>1373</v>
      </c>
      <c r="I442" s="676">
        <v>400000</v>
      </c>
      <c r="J442" s="660" t="s">
        <v>1912</v>
      </c>
      <c r="K442" s="675" t="s">
        <v>1913</v>
      </c>
    </row>
    <row r="443" spans="1:11" x14ac:dyDescent="0.25">
      <c r="A443" s="659">
        <v>439</v>
      </c>
      <c r="B443" s="660" t="s">
        <v>1369</v>
      </c>
      <c r="C443" s="672" t="s">
        <v>1407</v>
      </c>
      <c r="D443" s="675" t="s">
        <v>1936</v>
      </c>
      <c r="E443" s="675" t="s">
        <v>1387</v>
      </c>
      <c r="F443" s="675">
        <v>2022</v>
      </c>
      <c r="G443" s="696">
        <v>8981100</v>
      </c>
      <c r="H443" s="660" t="s">
        <v>1373</v>
      </c>
      <c r="I443" s="676">
        <v>400000</v>
      </c>
      <c r="J443" s="660" t="s">
        <v>1912</v>
      </c>
      <c r="K443" s="675" t="s">
        <v>1913</v>
      </c>
    </row>
    <row r="444" spans="1:11" x14ac:dyDescent="0.25">
      <c r="A444" s="659">
        <v>440</v>
      </c>
      <c r="B444" s="660" t="s">
        <v>1369</v>
      </c>
      <c r="C444" s="672" t="s">
        <v>1407</v>
      </c>
      <c r="D444" s="675" t="s">
        <v>1937</v>
      </c>
      <c r="E444" s="675" t="s">
        <v>1387</v>
      </c>
      <c r="F444" s="675">
        <v>2023</v>
      </c>
      <c r="G444" s="696">
        <v>10796874.060000001</v>
      </c>
      <c r="H444" s="660" t="s">
        <v>1373</v>
      </c>
      <c r="I444" s="676">
        <v>400000</v>
      </c>
      <c r="J444" s="660" t="s">
        <v>1912</v>
      </c>
      <c r="K444" s="675" t="s">
        <v>1913</v>
      </c>
    </row>
    <row r="445" spans="1:11" x14ac:dyDescent="0.25">
      <c r="A445" s="659">
        <v>441</v>
      </c>
      <c r="B445" s="660" t="s">
        <v>1369</v>
      </c>
      <c r="C445" s="672" t="s">
        <v>1407</v>
      </c>
      <c r="D445" s="675" t="s">
        <v>1938</v>
      </c>
      <c r="E445" s="675" t="s">
        <v>1387</v>
      </c>
      <c r="F445" s="675">
        <v>2023</v>
      </c>
      <c r="G445" s="696">
        <v>10375221.439999999</v>
      </c>
      <c r="H445" s="660" t="s">
        <v>1373</v>
      </c>
      <c r="I445" s="676">
        <v>400000</v>
      </c>
      <c r="J445" s="660" t="s">
        <v>1912</v>
      </c>
      <c r="K445" s="675" t="s">
        <v>1913</v>
      </c>
    </row>
    <row r="446" spans="1:11" x14ac:dyDescent="0.25">
      <c r="A446" s="659">
        <v>442</v>
      </c>
      <c r="B446" s="660" t="s">
        <v>1369</v>
      </c>
      <c r="C446" s="672" t="s">
        <v>1407</v>
      </c>
      <c r="D446" s="675" t="s">
        <v>1939</v>
      </c>
      <c r="E446" s="675" t="s">
        <v>1387</v>
      </c>
      <c r="F446" s="675">
        <v>2022</v>
      </c>
      <c r="G446" s="696">
        <v>8981100</v>
      </c>
      <c r="H446" s="660" t="s">
        <v>1373</v>
      </c>
      <c r="I446" s="676">
        <v>400000</v>
      </c>
      <c r="J446" s="660" t="s">
        <v>1912</v>
      </c>
      <c r="K446" s="675" t="s">
        <v>1913</v>
      </c>
    </row>
    <row r="447" spans="1:11" x14ac:dyDescent="0.25">
      <c r="A447" s="659">
        <v>443</v>
      </c>
      <c r="B447" s="660" t="s">
        <v>1369</v>
      </c>
      <c r="C447" s="672" t="s">
        <v>1407</v>
      </c>
      <c r="D447" s="675" t="s">
        <v>1940</v>
      </c>
      <c r="E447" s="675" t="s">
        <v>1387</v>
      </c>
      <c r="F447" s="675">
        <v>2022</v>
      </c>
      <c r="G447" s="696">
        <v>8981100</v>
      </c>
      <c r="H447" s="660" t="s">
        <v>1373</v>
      </c>
      <c r="I447" s="676">
        <v>400000</v>
      </c>
      <c r="J447" s="660" t="s">
        <v>1912</v>
      </c>
      <c r="K447" s="675" t="s">
        <v>1913</v>
      </c>
    </row>
    <row r="448" spans="1:11" x14ac:dyDescent="0.25">
      <c r="A448" s="659">
        <v>444</v>
      </c>
      <c r="B448" s="660" t="s">
        <v>1369</v>
      </c>
      <c r="C448" s="672" t="s">
        <v>1407</v>
      </c>
      <c r="D448" s="675" t="s">
        <v>1941</v>
      </c>
      <c r="E448" s="675" t="s">
        <v>1387</v>
      </c>
      <c r="F448" s="675">
        <v>2022</v>
      </c>
      <c r="G448" s="696">
        <v>8981100</v>
      </c>
      <c r="H448" s="660" t="s">
        <v>1373</v>
      </c>
      <c r="I448" s="676">
        <v>400000</v>
      </c>
      <c r="J448" s="660" t="s">
        <v>1912</v>
      </c>
      <c r="K448" s="675" t="s">
        <v>1913</v>
      </c>
    </row>
    <row r="449" spans="1:11" x14ac:dyDescent="0.25">
      <c r="A449" s="659">
        <v>445</v>
      </c>
      <c r="B449" s="660" t="s">
        <v>1369</v>
      </c>
      <c r="C449" s="672" t="s">
        <v>1407</v>
      </c>
      <c r="D449" s="675" t="s">
        <v>1942</v>
      </c>
      <c r="E449" s="675" t="s">
        <v>1387</v>
      </c>
      <c r="F449" s="675">
        <v>2023</v>
      </c>
      <c r="G449" s="696">
        <v>10375221.439999999</v>
      </c>
      <c r="H449" s="660" t="s">
        <v>1373</v>
      </c>
      <c r="I449" s="676">
        <v>400000</v>
      </c>
      <c r="J449" s="660" t="s">
        <v>1912</v>
      </c>
      <c r="K449" s="675" t="s">
        <v>1913</v>
      </c>
    </row>
    <row r="450" spans="1:11" x14ac:dyDescent="0.25">
      <c r="A450" s="659">
        <v>446</v>
      </c>
      <c r="B450" s="660" t="s">
        <v>1369</v>
      </c>
      <c r="C450" s="672" t="s">
        <v>1407</v>
      </c>
      <c r="D450" s="675" t="s">
        <v>1943</v>
      </c>
      <c r="E450" s="675" t="s">
        <v>1387</v>
      </c>
      <c r="F450" s="675">
        <v>2022</v>
      </c>
      <c r="G450" s="696">
        <v>8981100</v>
      </c>
      <c r="H450" s="660" t="s">
        <v>1373</v>
      </c>
      <c r="I450" s="676">
        <v>400000</v>
      </c>
      <c r="J450" s="660" t="s">
        <v>1912</v>
      </c>
      <c r="K450" s="675" t="s">
        <v>1913</v>
      </c>
    </row>
    <row r="451" spans="1:11" x14ac:dyDescent="0.25">
      <c r="A451" s="659">
        <v>447</v>
      </c>
      <c r="B451" s="660" t="s">
        <v>1369</v>
      </c>
      <c r="C451" s="672" t="s">
        <v>1407</v>
      </c>
      <c r="D451" s="675" t="s">
        <v>1944</v>
      </c>
      <c r="E451" s="675" t="s">
        <v>1387</v>
      </c>
      <c r="F451" s="675">
        <v>2022</v>
      </c>
      <c r="G451" s="696">
        <v>8981100</v>
      </c>
      <c r="H451" s="660" t="s">
        <v>1373</v>
      </c>
      <c r="I451" s="676">
        <v>400000</v>
      </c>
      <c r="J451" s="660" t="s">
        <v>1912</v>
      </c>
      <c r="K451" s="675" t="s">
        <v>1913</v>
      </c>
    </row>
    <row r="452" spans="1:11" x14ac:dyDescent="0.25">
      <c r="A452" s="659">
        <v>448</v>
      </c>
      <c r="B452" s="660" t="s">
        <v>1369</v>
      </c>
      <c r="C452" s="672" t="s">
        <v>1407</v>
      </c>
      <c r="D452" s="695" t="s">
        <v>1945</v>
      </c>
      <c r="E452" s="675" t="s">
        <v>1387</v>
      </c>
      <c r="F452" s="675">
        <v>2023</v>
      </c>
      <c r="G452" s="696">
        <v>8981100</v>
      </c>
      <c r="H452" s="660" t="s">
        <v>1373</v>
      </c>
      <c r="I452" s="676">
        <v>400000</v>
      </c>
      <c r="J452" s="660" t="s">
        <v>1912</v>
      </c>
      <c r="K452" s="675" t="s">
        <v>1913</v>
      </c>
    </row>
    <row r="453" spans="1:11" x14ac:dyDescent="0.25">
      <c r="A453" s="659">
        <v>449</v>
      </c>
      <c r="B453" s="660" t="s">
        <v>1369</v>
      </c>
      <c r="C453" s="672" t="s">
        <v>1407</v>
      </c>
      <c r="D453" s="675" t="s">
        <v>1946</v>
      </c>
      <c r="E453" s="675" t="s">
        <v>1387</v>
      </c>
      <c r="F453" s="675">
        <v>2023</v>
      </c>
      <c r="G453" s="696">
        <v>11589750.08</v>
      </c>
      <c r="H453" s="660" t="s">
        <v>1373</v>
      </c>
      <c r="I453" s="676">
        <v>400000</v>
      </c>
      <c r="J453" s="660" t="s">
        <v>1912</v>
      </c>
      <c r="K453" s="675" t="s">
        <v>1913</v>
      </c>
    </row>
    <row r="454" spans="1:11" x14ac:dyDescent="0.25">
      <c r="A454" s="659">
        <v>450</v>
      </c>
      <c r="B454" s="660" t="s">
        <v>1369</v>
      </c>
      <c r="C454" s="672" t="s">
        <v>1407</v>
      </c>
      <c r="D454" s="695" t="s">
        <v>1947</v>
      </c>
      <c r="E454" s="675" t="s">
        <v>1387</v>
      </c>
      <c r="F454" s="675">
        <v>2023</v>
      </c>
      <c r="G454" s="696">
        <v>11589750.08</v>
      </c>
      <c r="H454" s="660" t="s">
        <v>1373</v>
      </c>
      <c r="I454" s="676">
        <v>400000</v>
      </c>
      <c r="J454" s="660" t="s">
        <v>1912</v>
      </c>
      <c r="K454" s="675" t="s">
        <v>1913</v>
      </c>
    </row>
    <row r="455" spans="1:11" ht="14.4" x14ac:dyDescent="0.25">
      <c r="A455" s="659">
        <v>451</v>
      </c>
      <c r="B455" s="660" t="s">
        <v>1369</v>
      </c>
      <c r="C455" s="661" t="s">
        <v>1370</v>
      </c>
      <c r="D455" s="675" t="s">
        <v>1948</v>
      </c>
      <c r="E455" s="675" t="s">
        <v>1372</v>
      </c>
      <c r="F455" s="675">
        <v>2023</v>
      </c>
      <c r="G455" s="699">
        <v>4658077.3899999997</v>
      </c>
      <c r="H455" s="660" t="s">
        <v>1373</v>
      </c>
      <c r="I455" s="676">
        <v>488750</v>
      </c>
      <c r="J455" s="660" t="s">
        <v>1912</v>
      </c>
      <c r="K455" s="675" t="s">
        <v>1913</v>
      </c>
    </row>
    <row r="456" spans="1:11" ht="14.4" x14ac:dyDescent="0.25">
      <c r="A456" s="659">
        <v>452</v>
      </c>
      <c r="B456" s="660" t="s">
        <v>1369</v>
      </c>
      <c r="C456" s="661" t="s">
        <v>1370</v>
      </c>
      <c r="D456" s="675" t="s">
        <v>1949</v>
      </c>
      <c r="E456" s="675" t="s">
        <v>1372</v>
      </c>
      <c r="F456" s="675">
        <v>2023</v>
      </c>
      <c r="G456" s="699">
        <v>4658077.3899999997</v>
      </c>
      <c r="H456" s="660" t="s">
        <v>1373</v>
      </c>
      <c r="I456" s="676">
        <v>488750</v>
      </c>
      <c r="J456" s="660" t="s">
        <v>1912</v>
      </c>
      <c r="K456" s="675" t="s">
        <v>1913</v>
      </c>
    </row>
    <row r="457" spans="1:11" ht="14.4" x14ac:dyDescent="0.25">
      <c r="A457" s="659">
        <v>453</v>
      </c>
      <c r="B457" s="660" t="s">
        <v>1369</v>
      </c>
      <c r="C457" s="661" t="s">
        <v>1370</v>
      </c>
      <c r="D457" s="675" t="s">
        <v>1950</v>
      </c>
      <c r="E457" s="675" t="s">
        <v>1377</v>
      </c>
      <c r="F457" s="675">
        <v>2023</v>
      </c>
      <c r="G457" s="699">
        <v>4658077.3899999997</v>
      </c>
      <c r="H457" s="660" t="s">
        <v>1373</v>
      </c>
      <c r="I457" s="676">
        <v>488750</v>
      </c>
      <c r="J457" s="660" t="s">
        <v>1912</v>
      </c>
      <c r="K457" s="675" t="s">
        <v>1913</v>
      </c>
    </row>
    <row r="458" spans="1:11" ht="14.4" x14ac:dyDescent="0.25">
      <c r="A458" s="659">
        <v>454</v>
      </c>
      <c r="B458" s="660" t="s">
        <v>1369</v>
      </c>
      <c r="C458" s="661" t="s">
        <v>1370</v>
      </c>
      <c r="D458" s="675" t="s">
        <v>1951</v>
      </c>
      <c r="E458" s="675" t="s">
        <v>1372</v>
      </c>
      <c r="F458" s="675">
        <v>2024</v>
      </c>
      <c r="G458" s="699">
        <v>6690985.7599999998</v>
      </c>
      <c r="H458" s="660" t="s">
        <v>1373</v>
      </c>
      <c r="I458" s="676">
        <v>488750</v>
      </c>
      <c r="J458" s="660" t="s">
        <v>1912</v>
      </c>
      <c r="K458" s="675" t="s">
        <v>1913</v>
      </c>
    </row>
    <row r="459" spans="1:11" ht="14.4" x14ac:dyDescent="0.25">
      <c r="A459" s="659">
        <v>455</v>
      </c>
      <c r="B459" s="660" t="s">
        <v>1369</v>
      </c>
      <c r="C459" s="661" t="s">
        <v>1370</v>
      </c>
      <c r="D459" s="675" t="s">
        <v>1952</v>
      </c>
      <c r="E459" s="675" t="s">
        <v>1377</v>
      </c>
      <c r="F459" s="675">
        <v>2024</v>
      </c>
      <c r="G459" s="699">
        <v>6690985.7599999998</v>
      </c>
      <c r="H459" s="660" t="s">
        <v>1373</v>
      </c>
      <c r="I459" s="676">
        <v>488750</v>
      </c>
      <c r="J459" s="660" t="s">
        <v>1912</v>
      </c>
      <c r="K459" s="675" t="s">
        <v>1913</v>
      </c>
    </row>
    <row r="460" spans="1:11" ht="14.4" x14ac:dyDescent="0.25">
      <c r="A460" s="659">
        <v>456</v>
      </c>
      <c r="B460" s="660" t="s">
        <v>1369</v>
      </c>
      <c r="C460" s="661" t="s">
        <v>1370</v>
      </c>
      <c r="D460" s="675" t="s">
        <v>1953</v>
      </c>
      <c r="E460" s="675" t="s">
        <v>1387</v>
      </c>
      <c r="F460" s="675">
        <v>2024</v>
      </c>
      <c r="G460" s="699">
        <v>6690985.7599999998</v>
      </c>
      <c r="H460" s="660" t="s">
        <v>1373</v>
      </c>
      <c r="I460" s="676">
        <v>488750</v>
      </c>
      <c r="J460" s="660" t="s">
        <v>1912</v>
      </c>
      <c r="K460" s="675" t="s">
        <v>1913</v>
      </c>
    </row>
    <row r="461" spans="1:11" ht="14.4" x14ac:dyDescent="0.25">
      <c r="A461" s="659">
        <v>457</v>
      </c>
      <c r="B461" s="660" t="s">
        <v>1369</v>
      </c>
      <c r="C461" s="661" t="s">
        <v>1370</v>
      </c>
      <c r="D461" s="675" t="s">
        <v>1954</v>
      </c>
      <c r="E461" s="675" t="s">
        <v>1387</v>
      </c>
      <c r="F461" s="675">
        <v>2024</v>
      </c>
      <c r="G461" s="699">
        <v>6690985.7599999998</v>
      </c>
      <c r="H461" s="660" t="s">
        <v>1373</v>
      </c>
      <c r="I461" s="676">
        <v>488750</v>
      </c>
      <c r="J461" s="660" t="s">
        <v>1912</v>
      </c>
      <c r="K461" s="675" t="s">
        <v>1913</v>
      </c>
    </row>
    <row r="462" spans="1:11" ht="14.4" x14ac:dyDescent="0.25">
      <c r="A462" s="659">
        <v>458</v>
      </c>
      <c r="B462" s="660" t="s">
        <v>1369</v>
      </c>
      <c r="C462" s="661" t="s">
        <v>1370</v>
      </c>
      <c r="D462" s="675" t="s">
        <v>1955</v>
      </c>
      <c r="E462" s="675" t="s">
        <v>1387</v>
      </c>
      <c r="F462" s="675">
        <v>2024</v>
      </c>
      <c r="G462" s="699">
        <v>6690985.7599999998</v>
      </c>
      <c r="H462" s="660" t="s">
        <v>1373</v>
      </c>
      <c r="I462" s="676">
        <v>488750</v>
      </c>
      <c r="J462" s="660" t="s">
        <v>1912</v>
      </c>
      <c r="K462" s="675" t="s">
        <v>1913</v>
      </c>
    </row>
    <row r="463" spans="1:11" x14ac:dyDescent="0.25">
      <c r="A463" s="659">
        <v>459</v>
      </c>
      <c r="B463" s="660" t="s">
        <v>1369</v>
      </c>
      <c r="C463" s="661" t="s">
        <v>1453</v>
      </c>
      <c r="D463" s="675" t="s">
        <v>1956</v>
      </c>
      <c r="E463" s="675" t="s">
        <v>1372</v>
      </c>
      <c r="F463" s="675">
        <v>2005</v>
      </c>
      <c r="G463" s="696">
        <v>103612.4</v>
      </c>
      <c r="H463" s="660" t="s">
        <v>1373</v>
      </c>
      <c r="I463" s="676">
        <v>450000</v>
      </c>
      <c r="J463" s="660" t="s">
        <v>1912</v>
      </c>
      <c r="K463" s="675" t="s">
        <v>1913</v>
      </c>
    </row>
    <row r="464" spans="1:11" ht="14.4" x14ac:dyDescent="0.25">
      <c r="A464" s="659">
        <v>460</v>
      </c>
      <c r="B464" s="660" t="s">
        <v>1369</v>
      </c>
      <c r="C464" s="666" t="s">
        <v>1450</v>
      </c>
      <c r="D464" s="675" t="s">
        <v>1957</v>
      </c>
      <c r="E464" s="675" t="s">
        <v>1372</v>
      </c>
      <c r="F464" s="675">
        <v>2006</v>
      </c>
      <c r="G464" s="698">
        <v>62313.37</v>
      </c>
      <c r="H464" s="660" t="s">
        <v>1373</v>
      </c>
      <c r="I464" s="676">
        <v>650000</v>
      </c>
      <c r="J464" s="660" t="s">
        <v>1912</v>
      </c>
      <c r="K464" s="675" t="s">
        <v>1913</v>
      </c>
    </row>
    <row r="465" spans="1:11" ht="14.4" x14ac:dyDescent="0.25">
      <c r="A465" s="659">
        <v>461</v>
      </c>
      <c r="B465" s="660" t="s">
        <v>1369</v>
      </c>
      <c r="C465" s="666" t="s">
        <v>1442</v>
      </c>
      <c r="D465" s="675" t="s">
        <v>1958</v>
      </c>
      <c r="E465" s="675" t="s">
        <v>1372</v>
      </c>
      <c r="F465" s="675">
        <v>2004</v>
      </c>
      <c r="G465" s="698">
        <v>106574.88</v>
      </c>
      <c r="H465" s="660" t="s">
        <v>1373</v>
      </c>
      <c r="I465" s="676">
        <v>420000</v>
      </c>
      <c r="J465" s="660" t="s">
        <v>1912</v>
      </c>
      <c r="K465" s="675" t="s">
        <v>1913</v>
      </c>
    </row>
    <row r="466" spans="1:11" x14ac:dyDescent="0.25">
      <c r="A466" s="659">
        <v>462</v>
      </c>
      <c r="B466" s="660" t="s">
        <v>1369</v>
      </c>
      <c r="C466" s="674" t="s">
        <v>1458</v>
      </c>
      <c r="D466" s="675" t="s">
        <v>1959</v>
      </c>
      <c r="E466" s="675" t="s">
        <v>1387</v>
      </c>
      <c r="F466" s="675">
        <v>2001</v>
      </c>
      <c r="G466" s="696">
        <v>134345.25</v>
      </c>
      <c r="H466" s="660" t="s">
        <v>1373</v>
      </c>
      <c r="I466" s="676">
        <v>600000</v>
      </c>
      <c r="J466" s="660" t="s">
        <v>1912</v>
      </c>
      <c r="K466" s="675" t="s">
        <v>1913</v>
      </c>
    </row>
    <row r="467" spans="1:11" x14ac:dyDescent="0.25">
      <c r="A467" s="659">
        <v>463</v>
      </c>
      <c r="B467" s="660" t="s">
        <v>1369</v>
      </c>
      <c r="C467" s="674" t="s">
        <v>1960</v>
      </c>
      <c r="D467" s="675" t="s">
        <v>1961</v>
      </c>
      <c r="E467" s="675" t="s">
        <v>1387</v>
      </c>
      <c r="F467" s="675">
        <v>2008</v>
      </c>
      <c r="G467" s="696">
        <v>82345.67</v>
      </c>
      <c r="H467" s="660" t="s">
        <v>1373</v>
      </c>
      <c r="I467" s="676">
        <v>800000</v>
      </c>
      <c r="J467" s="660" t="s">
        <v>1912</v>
      </c>
      <c r="K467" s="675" t="s">
        <v>1913</v>
      </c>
    </row>
    <row r="468" spans="1:11" x14ac:dyDescent="0.25">
      <c r="A468" s="659">
        <v>464</v>
      </c>
      <c r="B468" s="660" t="s">
        <v>1369</v>
      </c>
      <c r="C468" s="674" t="s">
        <v>1962</v>
      </c>
      <c r="D468" s="675" t="s">
        <v>1963</v>
      </c>
      <c r="E468" s="675" t="s">
        <v>1387</v>
      </c>
      <c r="F468" s="675">
        <v>2012</v>
      </c>
      <c r="G468" s="700">
        <v>43398.32</v>
      </c>
      <c r="H468" s="660" t="s">
        <v>1373</v>
      </c>
      <c r="I468" s="663">
        <v>350000</v>
      </c>
      <c r="J468" s="660" t="s">
        <v>1912</v>
      </c>
      <c r="K468" s="675" t="s">
        <v>1913</v>
      </c>
    </row>
    <row r="469" spans="1:11" x14ac:dyDescent="0.25">
      <c r="A469" s="659">
        <v>465</v>
      </c>
      <c r="B469" s="660" t="s">
        <v>1369</v>
      </c>
      <c r="C469" s="674" t="s">
        <v>1964</v>
      </c>
      <c r="D469" s="675" t="s">
        <v>1965</v>
      </c>
      <c r="E469" s="675" t="s">
        <v>1387</v>
      </c>
      <c r="F469" s="675">
        <v>2014</v>
      </c>
      <c r="G469" s="701">
        <v>70807.429999999993</v>
      </c>
      <c r="H469" s="660" t="s">
        <v>1373</v>
      </c>
      <c r="I469" s="663">
        <v>450000</v>
      </c>
      <c r="J469" s="660" t="s">
        <v>1912</v>
      </c>
      <c r="K469" s="675" t="s">
        <v>1913</v>
      </c>
    </row>
    <row r="470" spans="1:11" x14ac:dyDescent="0.25">
      <c r="A470" s="659">
        <v>466</v>
      </c>
      <c r="B470" s="660" t="s">
        <v>1369</v>
      </c>
      <c r="C470" s="674" t="s">
        <v>1516</v>
      </c>
      <c r="D470" s="675" t="s">
        <v>1966</v>
      </c>
      <c r="E470" s="675" t="s">
        <v>1387</v>
      </c>
      <c r="F470" s="675">
        <v>2012</v>
      </c>
      <c r="G470" s="700">
        <v>64335.45</v>
      </c>
      <c r="H470" s="660" t="s">
        <v>1373</v>
      </c>
      <c r="I470" s="663">
        <v>450000</v>
      </c>
      <c r="J470" s="660" t="s">
        <v>1912</v>
      </c>
      <c r="K470" s="675" t="s">
        <v>1913</v>
      </c>
    </row>
    <row r="471" spans="1:11" x14ac:dyDescent="0.25">
      <c r="A471" s="659">
        <v>467</v>
      </c>
      <c r="B471" s="660" t="s">
        <v>1369</v>
      </c>
      <c r="C471" s="674" t="s">
        <v>1516</v>
      </c>
      <c r="D471" s="675" t="s">
        <v>1967</v>
      </c>
      <c r="E471" s="675" t="s">
        <v>1387</v>
      </c>
      <c r="F471" s="675">
        <v>2018</v>
      </c>
      <c r="G471" s="702">
        <v>116500</v>
      </c>
      <c r="H471" s="660" t="s">
        <v>1373</v>
      </c>
      <c r="I471" s="663">
        <v>450000</v>
      </c>
      <c r="J471" s="660" t="s">
        <v>1912</v>
      </c>
      <c r="K471" s="675" t="s">
        <v>1913</v>
      </c>
    </row>
    <row r="472" spans="1:11" x14ac:dyDescent="0.25">
      <c r="A472" s="659">
        <v>468</v>
      </c>
      <c r="B472" s="660" t="s">
        <v>1369</v>
      </c>
      <c r="C472" s="674" t="s">
        <v>1516</v>
      </c>
      <c r="D472" s="675" t="s">
        <v>1968</v>
      </c>
      <c r="E472" s="675" t="s">
        <v>1387</v>
      </c>
      <c r="F472" s="675">
        <v>2011</v>
      </c>
      <c r="G472" s="702">
        <v>75596.63</v>
      </c>
      <c r="H472" s="660" t="s">
        <v>1373</v>
      </c>
      <c r="I472" s="663">
        <v>450000</v>
      </c>
      <c r="J472" s="660" t="s">
        <v>1912</v>
      </c>
      <c r="K472" s="675" t="s">
        <v>1913</v>
      </c>
    </row>
    <row r="473" spans="1:11" x14ac:dyDescent="0.25">
      <c r="A473" s="659">
        <v>469</v>
      </c>
      <c r="B473" s="660" t="s">
        <v>1369</v>
      </c>
      <c r="C473" s="674" t="s">
        <v>1516</v>
      </c>
      <c r="D473" s="675" t="s">
        <v>1969</v>
      </c>
      <c r="E473" s="675" t="s">
        <v>1387</v>
      </c>
      <c r="F473" s="675">
        <v>2018</v>
      </c>
      <c r="G473" s="702">
        <v>121914.23</v>
      </c>
      <c r="H473" s="660" t="s">
        <v>1373</v>
      </c>
      <c r="I473" s="663">
        <v>450000</v>
      </c>
      <c r="J473" s="660" t="s">
        <v>1912</v>
      </c>
      <c r="K473" s="675" t="s">
        <v>1913</v>
      </c>
    </row>
    <row r="474" spans="1:11" x14ac:dyDescent="0.25">
      <c r="A474" s="659">
        <v>470</v>
      </c>
      <c r="B474" s="660" t="s">
        <v>1369</v>
      </c>
      <c r="C474" s="674" t="s">
        <v>1516</v>
      </c>
      <c r="D474" s="675" t="s">
        <v>1970</v>
      </c>
      <c r="E474" s="675" t="s">
        <v>1387</v>
      </c>
      <c r="F474" s="675">
        <v>2013</v>
      </c>
      <c r="G474" s="702">
        <v>66007.97</v>
      </c>
      <c r="H474" s="660" t="s">
        <v>1373</v>
      </c>
      <c r="I474" s="663">
        <v>200000</v>
      </c>
      <c r="J474" s="660" t="s">
        <v>1912</v>
      </c>
      <c r="K474" s="675" t="s">
        <v>1913</v>
      </c>
    </row>
    <row r="475" spans="1:11" x14ac:dyDescent="0.25">
      <c r="A475" s="659">
        <v>471</v>
      </c>
      <c r="B475" s="660" t="s">
        <v>1369</v>
      </c>
      <c r="C475" s="674" t="s">
        <v>1516</v>
      </c>
      <c r="D475" s="675" t="s">
        <v>1971</v>
      </c>
      <c r="E475" s="675" t="s">
        <v>1372</v>
      </c>
      <c r="F475" s="675">
        <v>2012</v>
      </c>
      <c r="G475" s="702">
        <v>64580.99</v>
      </c>
      <c r="H475" s="660" t="s">
        <v>1373</v>
      </c>
      <c r="I475" s="663">
        <v>200000</v>
      </c>
      <c r="J475" s="660" t="s">
        <v>1912</v>
      </c>
      <c r="K475" s="675" t="s">
        <v>1913</v>
      </c>
    </row>
    <row r="476" spans="1:11" x14ac:dyDescent="0.25">
      <c r="A476" s="659">
        <v>472</v>
      </c>
      <c r="B476" s="660" t="s">
        <v>1369</v>
      </c>
      <c r="C476" s="674" t="s">
        <v>1516</v>
      </c>
      <c r="D476" s="675" t="s">
        <v>1972</v>
      </c>
      <c r="E476" s="675" t="s">
        <v>1387</v>
      </c>
      <c r="F476" s="675">
        <v>2012</v>
      </c>
      <c r="G476" s="702">
        <v>64339.22</v>
      </c>
      <c r="H476" s="660" t="s">
        <v>1373</v>
      </c>
      <c r="I476" s="663">
        <v>200000</v>
      </c>
      <c r="J476" s="660" t="s">
        <v>1912</v>
      </c>
      <c r="K476" s="675" t="s">
        <v>1913</v>
      </c>
    </row>
    <row r="477" spans="1:11" x14ac:dyDescent="0.25">
      <c r="A477" s="659">
        <v>473</v>
      </c>
      <c r="B477" s="660" t="s">
        <v>1369</v>
      </c>
      <c r="C477" s="674" t="s">
        <v>1973</v>
      </c>
      <c r="D477" s="675" t="s">
        <v>1974</v>
      </c>
      <c r="E477" s="675" t="s">
        <v>1387</v>
      </c>
      <c r="F477" s="675">
        <v>2013</v>
      </c>
      <c r="G477" s="702">
        <v>54382.53</v>
      </c>
      <c r="H477" s="660" t="s">
        <v>1373</v>
      </c>
      <c r="I477" s="663">
        <v>200000</v>
      </c>
      <c r="J477" s="660" t="s">
        <v>1912</v>
      </c>
      <c r="K477" s="675" t="s">
        <v>1913</v>
      </c>
    </row>
    <row r="478" spans="1:11" x14ac:dyDescent="0.25">
      <c r="A478" s="659">
        <v>474</v>
      </c>
      <c r="B478" s="660" t="s">
        <v>1369</v>
      </c>
      <c r="C478" s="674" t="s">
        <v>1516</v>
      </c>
      <c r="D478" s="675" t="s">
        <v>1975</v>
      </c>
      <c r="E478" s="675" t="s">
        <v>1387</v>
      </c>
      <c r="F478" s="675">
        <v>2006</v>
      </c>
      <c r="G478" s="702">
        <v>36871.78</v>
      </c>
      <c r="H478" s="660" t="s">
        <v>1373</v>
      </c>
      <c r="I478" s="663">
        <v>200000</v>
      </c>
      <c r="J478" s="660" t="s">
        <v>1912</v>
      </c>
      <c r="K478" s="675" t="s">
        <v>1913</v>
      </c>
    </row>
    <row r="479" spans="1:11" x14ac:dyDescent="0.25">
      <c r="A479" s="659">
        <v>475</v>
      </c>
      <c r="B479" s="660" t="s">
        <v>1369</v>
      </c>
      <c r="C479" s="674" t="s">
        <v>1516</v>
      </c>
      <c r="D479" s="675" t="s">
        <v>1976</v>
      </c>
      <c r="E479" s="675" t="s">
        <v>1387</v>
      </c>
      <c r="F479" s="675">
        <v>2016</v>
      </c>
      <c r="G479" s="702">
        <v>100230.01</v>
      </c>
      <c r="H479" s="660" t="s">
        <v>1373</v>
      </c>
      <c r="I479" s="663">
        <v>200000</v>
      </c>
      <c r="J479" s="660" t="s">
        <v>1912</v>
      </c>
      <c r="K479" s="675" t="s">
        <v>1913</v>
      </c>
    </row>
    <row r="480" spans="1:11" x14ac:dyDescent="0.25">
      <c r="A480" s="659">
        <v>476</v>
      </c>
      <c r="B480" s="660" t="s">
        <v>1369</v>
      </c>
      <c r="C480" s="674" t="s">
        <v>1516</v>
      </c>
      <c r="D480" s="675" t="s">
        <v>1977</v>
      </c>
      <c r="E480" s="675" t="s">
        <v>1387</v>
      </c>
      <c r="F480" s="675">
        <v>2019</v>
      </c>
      <c r="G480" s="702">
        <v>446411.45</v>
      </c>
      <c r="H480" s="660" t="s">
        <v>1373</v>
      </c>
      <c r="I480" s="663">
        <v>200000</v>
      </c>
      <c r="J480" s="660" t="s">
        <v>1912</v>
      </c>
      <c r="K480" s="675" t="s">
        <v>1913</v>
      </c>
    </row>
    <row r="481" spans="1:11" x14ac:dyDescent="0.25">
      <c r="A481" s="659">
        <v>477</v>
      </c>
      <c r="B481" s="660" t="s">
        <v>1369</v>
      </c>
      <c r="C481" s="674" t="s">
        <v>1516</v>
      </c>
      <c r="D481" s="675" t="s">
        <v>1978</v>
      </c>
      <c r="E481" s="675" t="s">
        <v>1387</v>
      </c>
      <c r="F481" s="675">
        <v>2012</v>
      </c>
      <c r="G481" s="702">
        <v>57186.1</v>
      </c>
      <c r="H481" s="660" t="s">
        <v>1373</v>
      </c>
      <c r="I481" s="663">
        <v>200000</v>
      </c>
      <c r="J481" s="660" t="s">
        <v>1912</v>
      </c>
      <c r="K481" s="675" t="s">
        <v>1913</v>
      </c>
    </row>
    <row r="482" spans="1:11" x14ac:dyDescent="0.25">
      <c r="A482" s="659">
        <v>478</v>
      </c>
      <c r="B482" s="660" t="s">
        <v>1369</v>
      </c>
      <c r="C482" s="674" t="s">
        <v>1516</v>
      </c>
      <c r="D482" s="675" t="s">
        <v>1979</v>
      </c>
      <c r="E482" s="675" t="s">
        <v>1387</v>
      </c>
      <c r="F482" s="675">
        <v>2013</v>
      </c>
      <c r="G482" s="702">
        <v>63072.7</v>
      </c>
      <c r="H482" s="660" t="s">
        <v>1373</v>
      </c>
      <c r="I482" s="663">
        <v>200000</v>
      </c>
      <c r="J482" s="660" t="s">
        <v>1912</v>
      </c>
      <c r="K482" s="675" t="s">
        <v>1913</v>
      </c>
    </row>
    <row r="483" spans="1:11" x14ac:dyDescent="0.25">
      <c r="A483" s="659">
        <v>479</v>
      </c>
      <c r="B483" s="660" t="s">
        <v>1369</v>
      </c>
      <c r="C483" s="674" t="s">
        <v>1516</v>
      </c>
      <c r="D483" s="675" t="s">
        <v>1980</v>
      </c>
      <c r="E483" s="675" t="s">
        <v>1387</v>
      </c>
      <c r="F483" s="675">
        <v>2011</v>
      </c>
      <c r="G483" s="702">
        <v>75596.63</v>
      </c>
      <c r="H483" s="660" t="s">
        <v>1373</v>
      </c>
      <c r="I483" s="663">
        <v>200000</v>
      </c>
      <c r="J483" s="660" t="s">
        <v>1912</v>
      </c>
      <c r="K483" s="675" t="s">
        <v>1913</v>
      </c>
    </row>
    <row r="484" spans="1:11" x14ac:dyDescent="0.25">
      <c r="A484" s="659">
        <v>480</v>
      </c>
      <c r="B484" s="660" t="s">
        <v>1369</v>
      </c>
      <c r="C484" s="674" t="s">
        <v>1516</v>
      </c>
      <c r="D484" s="675" t="s">
        <v>1981</v>
      </c>
      <c r="E484" s="675" t="s">
        <v>1387</v>
      </c>
      <c r="F484" s="675">
        <v>2018</v>
      </c>
      <c r="G484" s="702">
        <v>116500</v>
      </c>
      <c r="H484" s="660" t="s">
        <v>1373</v>
      </c>
      <c r="I484" s="663">
        <v>200000</v>
      </c>
      <c r="J484" s="660" t="s">
        <v>1912</v>
      </c>
      <c r="K484" s="675" t="s">
        <v>1913</v>
      </c>
    </row>
    <row r="485" spans="1:11" x14ac:dyDescent="0.25">
      <c r="A485" s="659">
        <v>481</v>
      </c>
      <c r="B485" s="660" t="s">
        <v>1369</v>
      </c>
      <c r="C485" s="674" t="s">
        <v>1516</v>
      </c>
      <c r="D485" s="675" t="s">
        <v>1982</v>
      </c>
      <c r="E485" s="675" t="s">
        <v>1387</v>
      </c>
      <c r="F485" s="675">
        <v>2014</v>
      </c>
      <c r="G485" s="702">
        <v>66649.100000000006</v>
      </c>
      <c r="H485" s="660" t="s">
        <v>1373</v>
      </c>
      <c r="I485" s="663">
        <v>200000</v>
      </c>
      <c r="J485" s="660" t="s">
        <v>1912</v>
      </c>
      <c r="K485" s="675" t="s">
        <v>1913</v>
      </c>
    </row>
    <row r="486" spans="1:11" x14ac:dyDescent="0.25">
      <c r="A486" s="659">
        <v>482</v>
      </c>
      <c r="B486" s="660" t="s">
        <v>1369</v>
      </c>
      <c r="C486" s="674" t="s">
        <v>1516</v>
      </c>
      <c r="D486" s="675" t="s">
        <v>1983</v>
      </c>
      <c r="E486" s="675" t="s">
        <v>1387</v>
      </c>
      <c r="F486" s="675">
        <v>2014</v>
      </c>
      <c r="G486" s="702">
        <v>66649.100000000006</v>
      </c>
      <c r="H486" s="660" t="s">
        <v>1373</v>
      </c>
      <c r="I486" s="663">
        <v>200000</v>
      </c>
      <c r="J486" s="660" t="s">
        <v>1912</v>
      </c>
      <c r="K486" s="675" t="s">
        <v>1913</v>
      </c>
    </row>
    <row r="487" spans="1:11" x14ac:dyDescent="0.25">
      <c r="A487" s="659">
        <v>483</v>
      </c>
      <c r="B487" s="660" t="s">
        <v>1369</v>
      </c>
      <c r="C487" s="674" t="s">
        <v>1516</v>
      </c>
      <c r="D487" s="675" t="s">
        <v>1984</v>
      </c>
      <c r="E487" s="675" t="s">
        <v>1387</v>
      </c>
      <c r="F487" s="675">
        <v>2003</v>
      </c>
      <c r="G487" s="702">
        <v>21542.07</v>
      </c>
      <c r="H487" s="660" t="s">
        <v>1373</v>
      </c>
      <c r="I487" s="663">
        <v>200000</v>
      </c>
      <c r="J487" s="660" t="s">
        <v>1912</v>
      </c>
      <c r="K487" s="675" t="s">
        <v>1913</v>
      </c>
    </row>
    <row r="488" spans="1:11" x14ac:dyDescent="0.25">
      <c r="A488" s="659">
        <v>484</v>
      </c>
      <c r="B488" s="660" t="s">
        <v>1369</v>
      </c>
      <c r="C488" s="674" t="s">
        <v>1516</v>
      </c>
      <c r="D488" s="675" t="s">
        <v>1985</v>
      </c>
      <c r="E488" s="675" t="s">
        <v>1387</v>
      </c>
      <c r="F488" s="675">
        <v>2011</v>
      </c>
      <c r="G488" s="700">
        <v>72494</v>
      </c>
      <c r="H488" s="660" t="s">
        <v>1373</v>
      </c>
      <c r="I488" s="663">
        <v>300000</v>
      </c>
      <c r="J488" s="660" t="s">
        <v>1912</v>
      </c>
      <c r="K488" s="675" t="s">
        <v>1913</v>
      </c>
    </row>
    <row r="489" spans="1:11" x14ac:dyDescent="0.25">
      <c r="A489" s="659">
        <v>485</v>
      </c>
      <c r="B489" s="660" t="s">
        <v>1369</v>
      </c>
      <c r="C489" s="674" t="s">
        <v>1516</v>
      </c>
      <c r="D489" s="675" t="s">
        <v>1986</v>
      </c>
      <c r="E489" s="675" t="s">
        <v>1387</v>
      </c>
      <c r="F489" s="675">
        <v>2014</v>
      </c>
      <c r="G489" s="702">
        <v>66649.100000000006</v>
      </c>
      <c r="H489" s="660" t="s">
        <v>1373</v>
      </c>
      <c r="I489" s="663">
        <v>200000</v>
      </c>
      <c r="J489" s="660" t="s">
        <v>1912</v>
      </c>
      <c r="K489" s="675" t="s">
        <v>1913</v>
      </c>
    </row>
    <row r="490" spans="1:11" x14ac:dyDescent="0.25">
      <c r="A490" s="659">
        <v>486</v>
      </c>
      <c r="B490" s="660" t="s">
        <v>1369</v>
      </c>
      <c r="C490" s="674" t="s">
        <v>1516</v>
      </c>
      <c r="D490" s="675" t="s">
        <v>1987</v>
      </c>
      <c r="E490" s="675" t="s">
        <v>1387</v>
      </c>
      <c r="F490" s="675">
        <v>2019</v>
      </c>
      <c r="G490" s="702">
        <v>446411.45</v>
      </c>
      <c r="H490" s="660" t="s">
        <v>1373</v>
      </c>
      <c r="I490" s="663">
        <v>200000</v>
      </c>
      <c r="J490" s="660" t="s">
        <v>1912</v>
      </c>
      <c r="K490" s="675" t="s">
        <v>1913</v>
      </c>
    </row>
    <row r="491" spans="1:11" x14ac:dyDescent="0.25">
      <c r="A491" s="659">
        <v>487</v>
      </c>
      <c r="B491" s="660" t="s">
        <v>1369</v>
      </c>
      <c r="C491" s="674" t="s">
        <v>1988</v>
      </c>
      <c r="D491" s="675" t="s">
        <v>1989</v>
      </c>
      <c r="E491" s="675" t="s">
        <v>1387</v>
      </c>
      <c r="F491" s="675">
        <v>2011</v>
      </c>
      <c r="G491" s="702">
        <v>65164.71</v>
      </c>
      <c r="H491" s="660" t="s">
        <v>1373</v>
      </c>
      <c r="I491" s="663">
        <v>200000</v>
      </c>
      <c r="J491" s="660" t="s">
        <v>1912</v>
      </c>
      <c r="K491" s="675" t="s">
        <v>1913</v>
      </c>
    </row>
    <row r="492" spans="1:11" x14ac:dyDescent="0.25">
      <c r="A492" s="659">
        <v>488</v>
      </c>
      <c r="B492" s="660" t="s">
        <v>1369</v>
      </c>
      <c r="C492" s="674" t="s">
        <v>1516</v>
      </c>
      <c r="D492" s="675" t="s">
        <v>1990</v>
      </c>
      <c r="E492" s="675" t="s">
        <v>1387</v>
      </c>
      <c r="F492" s="675">
        <v>2012</v>
      </c>
      <c r="G492" s="702">
        <v>57186.1</v>
      </c>
      <c r="H492" s="660" t="s">
        <v>1373</v>
      </c>
      <c r="I492" s="663">
        <v>200000</v>
      </c>
      <c r="J492" s="660" t="s">
        <v>1912</v>
      </c>
      <c r="K492" s="675" t="s">
        <v>1913</v>
      </c>
    </row>
    <row r="493" spans="1:11" x14ac:dyDescent="0.25">
      <c r="A493" s="659">
        <v>489</v>
      </c>
      <c r="B493" s="660" t="s">
        <v>1369</v>
      </c>
      <c r="C493" s="674" t="s">
        <v>1516</v>
      </c>
      <c r="D493" s="675" t="s">
        <v>1991</v>
      </c>
      <c r="E493" s="675" t="s">
        <v>1387</v>
      </c>
      <c r="F493" s="675">
        <v>2013</v>
      </c>
      <c r="G493" s="702">
        <v>68659.320000000007</v>
      </c>
      <c r="H493" s="660" t="s">
        <v>1373</v>
      </c>
      <c r="I493" s="663">
        <v>260000</v>
      </c>
      <c r="J493" s="660" t="s">
        <v>1912</v>
      </c>
      <c r="K493" s="675" t="s">
        <v>1913</v>
      </c>
    </row>
    <row r="494" spans="1:11" x14ac:dyDescent="0.25">
      <c r="A494" s="659">
        <v>490</v>
      </c>
      <c r="B494" s="660" t="s">
        <v>1369</v>
      </c>
      <c r="C494" s="674" t="s">
        <v>1516</v>
      </c>
      <c r="D494" s="675" t="s">
        <v>1992</v>
      </c>
      <c r="E494" s="675" t="s">
        <v>1387</v>
      </c>
      <c r="F494" s="675">
        <v>2012</v>
      </c>
      <c r="G494" s="700">
        <v>61403.95</v>
      </c>
      <c r="H494" s="660" t="s">
        <v>1373</v>
      </c>
      <c r="I494" s="663">
        <v>300000</v>
      </c>
      <c r="J494" s="660" t="s">
        <v>1912</v>
      </c>
      <c r="K494" s="675" t="s">
        <v>1913</v>
      </c>
    </row>
    <row r="495" spans="1:11" x14ac:dyDescent="0.25">
      <c r="A495" s="659">
        <v>491</v>
      </c>
      <c r="B495" s="660" t="s">
        <v>1369</v>
      </c>
      <c r="C495" s="674" t="s">
        <v>1516</v>
      </c>
      <c r="D495" s="675" t="s">
        <v>1993</v>
      </c>
      <c r="E495" s="675" t="s">
        <v>1387</v>
      </c>
      <c r="F495" s="675">
        <v>2014</v>
      </c>
      <c r="G495" s="700">
        <v>66649.100000000006</v>
      </c>
      <c r="H495" s="660" t="s">
        <v>1373</v>
      </c>
      <c r="I495" s="663">
        <v>250000</v>
      </c>
      <c r="J495" s="660" t="s">
        <v>1912</v>
      </c>
      <c r="K495" s="675" t="s">
        <v>1913</v>
      </c>
    </row>
    <row r="496" spans="1:11" x14ac:dyDescent="0.25">
      <c r="A496" s="659">
        <v>492</v>
      </c>
      <c r="B496" s="660" t="s">
        <v>1369</v>
      </c>
      <c r="C496" s="674" t="s">
        <v>1516</v>
      </c>
      <c r="D496" s="675" t="s">
        <v>1994</v>
      </c>
      <c r="E496" s="675" t="s">
        <v>1387</v>
      </c>
      <c r="F496" s="675">
        <v>2019</v>
      </c>
      <c r="G496" s="700">
        <v>446411.45</v>
      </c>
      <c r="H496" s="660" t="s">
        <v>1373</v>
      </c>
      <c r="I496" s="663">
        <v>200000</v>
      </c>
      <c r="J496" s="660" t="s">
        <v>1912</v>
      </c>
      <c r="K496" s="675" t="s">
        <v>1913</v>
      </c>
    </row>
    <row r="497" spans="1:11" x14ac:dyDescent="0.25">
      <c r="A497" s="659">
        <v>493</v>
      </c>
      <c r="B497" s="660" t="s">
        <v>1369</v>
      </c>
      <c r="C497" s="674" t="s">
        <v>1516</v>
      </c>
      <c r="D497" s="675" t="s">
        <v>1995</v>
      </c>
      <c r="E497" s="675" t="s">
        <v>1387</v>
      </c>
      <c r="F497" s="675">
        <v>2014</v>
      </c>
      <c r="G497" s="700">
        <v>66649.100000000006</v>
      </c>
      <c r="H497" s="660" t="s">
        <v>1373</v>
      </c>
      <c r="I497" s="663">
        <v>200000</v>
      </c>
      <c r="J497" s="660" t="s">
        <v>1912</v>
      </c>
      <c r="K497" s="675" t="s">
        <v>1913</v>
      </c>
    </row>
    <row r="498" spans="1:11" x14ac:dyDescent="0.25">
      <c r="A498" s="659">
        <v>494</v>
      </c>
      <c r="B498" s="660" t="s">
        <v>1369</v>
      </c>
      <c r="C498" s="674" t="s">
        <v>1516</v>
      </c>
      <c r="D498" s="675" t="s">
        <v>1996</v>
      </c>
      <c r="E498" s="675" t="s">
        <v>1387</v>
      </c>
      <c r="F498" s="675">
        <v>2012</v>
      </c>
      <c r="G498" s="700">
        <v>64335.45</v>
      </c>
      <c r="H498" s="660" t="s">
        <v>1373</v>
      </c>
      <c r="I498" s="663">
        <v>350000</v>
      </c>
      <c r="J498" s="660" t="s">
        <v>1912</v>
      </c>
      <c r="K498" s="675" t="s">
        <v>1913</v>
      </c>
    </row>
    <row r="499" spans="1:11" x14ac:dyDescent="0.25">
      <c r="A499" s="659">
        <v>495</v>
      </c>
      <c r="B499" s="660" t="s">
        <v>1369</v>
      </c>
      <c r="C499" s="674" t="s">
        <v>1997</v>
      </c>
      <c r="D499" s="675" t="s">
        <v>1998</v>
      </c>
      <c r="E499" s="675" t="s">
        <v>1387</v>
      </c>
      <c r="F499" s="675">
        <v>2006</v>
      </c>
      <c r="G499" s="700">
        <v>31393.360000000001</v>
      </c>
      <c r="H499" s="660" t="s">
        <v>1373</v>
      </c>
      <c r="I499" s="663">
        <v>300000</v>
      </c>
      <c r="J499" s="660" t="s">
        <v>1912</v>
      </c>
      <c r="K499" s="675" t="s">
        <v>1913</v>
      </c>
    </row>
    <row r="500" spans="1:11" x14ac:dyDescent="0.25">
      <c r="A500" s="659">
        <v>496</v>
      </c>
      <c r="B500" s="660" t="s">
        <v>1369</v>
      </c>
      <c r="C500" s="674" t="s">
        <v>1516</v>
      </c>
      <c r="D500" s="675" t="s">
        <v>1999</v>
      </c>
      <c r="E500" s="675" t="s">
        <v>1387</v>
      </c>
      <c r="F500" s="675">
        <v>2016</v>
      </c>
      <c r="G500" s="700">
        <v>100230.01</v>
      </c>
      <c r="H500" s="660" t="s">
        <v>1373</v>
      </c>
      <c r="I500" s="663">
        <v>300000</v>
      </c>
      <c r="J500" s="660" t="s">
        <v>1912</v>
      </c>
      <c r="K500" s="675" t="s">
        <v>1913</v>
      </c>
    </row>
    <row r="501" spans="1:11" x14ac:dyDescent="0.25">
      <c r="A501" s="659">
        <v>497</v>
      </c>
      <c r="B501" s="660" t="s">
        <v>1369</v>
      </c>
      <c r="C501" s="674" t="s">
        <v>1516</v>
      </c>
      <c r="D501" s="675" t="s">
        <v>2000</v>
      </c>
      <c r="E501" s="675" t="s">
        <v>1387</v>
      </c>
      <c r="F501" s="675">
        <v>2001</v>
      </c>
      <c r="G501" s="700">
        <v>66649.100000000006</v>
      </c>
      <c r="H501" s="660" t="s">
        <v>1373</v>
      </c>
      <c r="I501" s="663">
        <v>300000</v>
      </c>
      <c r="J501" s="660" t="s">
        <v>1912</v>
      </c>
      <c r="K501" s="675" t="s">
        <v>1913</v>
      </c>
    </row>
    <row r="502" spans="1:11" x14ac:dyDescent="0.25">
      <c r="A502" s="659">
        <v>498</v>
      </c>
      <c r="B502" s="660" t="s">
        <v>1369</v>
      </c>
      <c r="C502" s="674" t="s">
        <v>1516</v>
      </c>
      <c r="D502" s="675" t="s">
        <v>2001</v>
      </c>
      <c r="E502" s="675" t="s">
        <v>1387</v>
      </c>
      <c r="F502" s="675">
        <v>2014</v>
      </c>
      <c r="G502" s="700">
        <v>66649.100000000006</v>
      </c>
      <c r="H502" s="660" t="s">
        <v>1373</v>
      </c>
      <c r="I502" s="663">
        <v>300000</v>
      </c>
      <c r="J502" s="660" t="s">
        <v>1912</v>
      </c>
      <c r="K502" s="675" t="s">
        <v>1913</v>
      </c>
    </row>
    <row r="503" spans="1:11" x14ac:dyDescent="0.25">
      <c r="A503" s="659">
        <v>499</v>
      </c>
      <c r="B503" s="660" t="s">
        <v>1369</v>
      </c>
      <c r="C503" s="674" t="s">
        <v>1516</v>
      </c>
      <c r="D503" s="675" t="s">
        <v>2002</v>
      </c>
      <c r="E503" s="675" t="s">
        <v>1387</v>
      </c>
      <c r="F503" s="675">
        <v>2014</v>
      </c>
      <c r="G503" s="700">
        <v>42361</v>
      </c>
      <c r="H503" s="660" t="s">
        <v>1373</v>
      </c>
      <c r="I503" s="663">
        <v>300000</v>
      </c>
      <c r="J503" s="660" t="s">
        <v>1912</v>
      </c>
      <c r="K503" s="675" t="s">
        <v>1913</v>
      </c>
    </row>
    <row r="504" spans="1:11" x14ac:dyDescent="0.25">
      <c r="A504" s="659">
        <v>500</v>
      </c>
      <c r="B504" s="660" t="s">
        <v>1369</v>
      </c>
      <c r="C504" s="661" t="s">
        <v>1611</v>
      </c>
      <c r="D504" s="675" t="s">
        <v>2003</v>
      </c>
      <c r="E504" s="675" t="s">
        <v>1387</v>
      </c>
      <c r="F504" s="675">
        <v>2009</v>
      </c>
      <c r="G504" s="700">
        <v>47262.51</v>
      </c>
      <c r="H504" s="660" t="s">
        <v>1373</v>
      </c>
      <c r="I504" s="663">
        <v>200000</v>
      </c>
      <c r="J504" s="660" t="s">
        <v>1912</v>
      </c>
      <c r="K504" s="675" t="s">
        <v>1913</v>
      </c>
    </row>
    <row r="505" spans="1:11" x14ac:dyDescent="0.25">
      <c r="A505" s="659">
        <v>501</v>
      </c>
      <c r="B505" s="660" t="s">
        <v>1369</v>
      </c>
      <c r="C505" s="661" t="s">
        <v>1464</v>
      </c>
      <c r="D505" s="675" t="s">
        <v>2004</v>
      </c>
      <c r="E505" s="675" t="s">
        <v>1372</v>
      </c>
      <c r="F505" s="675">
        <v>2012</v>
      </c>
      <c r="G505" s="700">
        <v>43047.17</v>
      </c>
      <c r="H505" s="660" t="s">
        <v>1373</v>
      </c>
      <c r="I505" s="663">
        <v>200000</v>
      </c>
      <c r="J505" s="660" t="s">
        <v>1912</v>
      </c>
      <c r="K505" s="675" t="s">
        <v>1913</v>
      </c>
    </row>
    <row r="506" spans="1:11" x14ac:dyDescent="0.25">
      <c r="A506" s="659">
        <v>502</v>
      </c>
      <c r="B506" s="660" t="s">
        <v>1369</v>
      </c>
      <c r="C506" s="661" t="s">
        <v>1464</v>
      </c>
      <c r="D506" s="675" t="s">
        <v>2005</v>
      </c>
      <c r="E506" s="675" t="s">
        <v>1377</v>
      </c>
      <c r="F506" s="675">
        <v>2012</v>
      </c>
      <c r="G506" s="700">
        <v>43022.17</v>
      </c>
      <c r="H506" s="660" t="s">
        <v>1373</v>
      </c>
      <c r="I506" s="663">
        <v>420000</v>
      </c>
      <c r="J506" s="660" t="s">
        <v>1912</v>
      </c>
      <c r="K506" s="675" t="s">
        <v>1913</v>
      </c>
    </row>
    <row r="507" spans="1:11" x14ac:dyDescent="0.25">
      <c r="A507" s="659">
        <v>503</v>
      </c>
      <c r="B507" s="660" t="s">
        <v>1369</v>
      </c>
      <c r="C507" s="661" t="s">
        <v>1464</v>
      </c>
      <c r="D507" s="675" t="s">
        <v>2006</v>
      </c>
      <c r="E507" s="675" t="s">
        <v>1387</v>
      </c>
      <c r="F507" s="675">
        <v>2009</v>
      </c>
      <c r="G507" s="700">
        <v>41366.32</v>
      </c>
      <c r="H507" s="660" t="s">
        <v>1373</v>
      </c>
      <c r="I507" s="663">
        <v>250000</v>
      </c>
      <c r="J507" s="660" t="s">
        <v>1912</v>
      </c>
      <c r="K507" s="675" t="s">
        <v>1913</v>
      </c>
    </row>
    <row r="508" spans="1:11" x14ac:dyDescent="0.25">
      <c r="A508" s="659">
        <v>504</v>
      </c>
      <c r="B508" s="660" t="s">
        <v>1369</v>
      </c>
      <c r="C508" s="661" t="s">
        <v>1464</v>
      </c>
      <c r="D508" s="675" t="s">
        <v>2007</v>
      </c>
      <c r="E508" s="675" t="s">
        <v>1387</v>
      </c>
      <c r="F508" s="675">
        <v>2012</v>
      </c>
      <c r="G508" s="700">
        <v>43047.17</v>
      </c>
      <c r="H508" s="660" t="s">
        <v>1373</v>
      </c>
      <c r="I508" s="663">
        <v>250000</v>
      </c>
      <c r="J508" s="660" t="s">
        <v>1912</v>
      </c>
      <c r="K508" s="675" t="s">
        <v>1913</v>
      </c>
    </row>
    <row r="509" spans="1:11" x14ac:dyDescent="0.25">
      <c r="A509" s="659">
        <v>505</v>
      </c>
      <c r="B509" s="660" t="s">
        <v>1369</v>
      </c>
      <c r="C509" s="661" t="s">
        <v>1464</v>
      </c>
      <c r="D509" s="675" t="s">
        <v>2008</v>
      </c>
      <c r="E509" s="675" t="s">
        <v>1387</v>
      </c>
      <c r="F509" s="675">
        <v>2012</v>
      </c>
      <c r="G509" s="700">
        <v>43022.17</v>
      </c>
      <c r="H509" s="660" t="s">
        <v>1373</v>
      </c>
      <c r="I509" s="663">
        <v>250000</v>
      </c>
      <c r="J509" s="660" t="s">
        <v>1912</v>
      </c>
      <c r="K509" s="675" t="s">
        <v>1913</v>
      </c>
    </row>
    <row r="510" spans="1:11" x14ac:dyDescent="0.25">
      <c r="A510" s="659">
        <v>506</v>
      </c>
      <c r="B510" s="660" t="s">
        <v>1369</v>
      </c>
      <c r="C510" s="661" t="s">
        <v>1464</v>
      </c>
      <c r="D510" s="675" t="s">
        <v>2009</v>
      </c>
      <c r="E510" s="675" t="s">
        <v>1387</v>
      </c>
      <c r="F510" s="675">
        <v>2014</v>
      </c>
      <c r="G510" s="700">
        <v>50547.32</v>
      </c>
      <c r="H510" s="660" t="s">
        <v>1373</v>
      </c>
      <c r="I510" s="663">
        <v>250000</v>
      </c>
      <c r="J510" s="660" t="s">
        <v>1912</v>
      </c>
      <c r="K510" s="675" t="s">
        <v>1913</v>
      </c>
    </row>
    <row r="511" spans="1:11" x14ac:dyDescent="0.25">
      <c r="A511" s="659">
        <v>507</v>
      </c>
      <c r="B511" s="660" t="s">
        <v>1369</v>
      </c>
      <c r="C511" s="661" t="s">
        <v>1464</v>
      </c>
      <c r="D511" s="675" t="s">
        <v>2010</v>
      </c>
      <c r="E511" s="675" t="s">
        <v>1387</v>
      </c>
      <c r="F511" s="675">
        <v>2013</v>
      </c>
      <c r="G511" s="700">
        <v>43699.1</v>
      </c>
      <c r="H511" s="660" t="s">
        <v>1373</v>
      </c>
      <c r="I511" s="663">
        <v>420000</v>
      </c>
      <c r="J511" s="660" t="s">
        <v>1912</v>
      </c>
      <c r="K511" s="675" t="s">
        <v>1913</v>
      </c>
    </row>
    <row r="512" spans="1:11" x14ac:dyDescent="0.25">
      <c r="A512" s="659">
        <v>508</v>
      </c>
      <c r="B512" s="660" t="s">
        <v>1369</v>
      </c>
      <c r="C512" s="661" t="s">
        <v>1500</v>
      </c>
      <c r="D512" s="675" t="s">
        <v>2011</v>
      </c>
      <c r="E512" s="675" t="s">
        <v>1387</v>
      </c>
      <c r="F512" s="675">
        <v>2005</v>
      </c>
      <c r="G512" s="700">
        <v>44354.85</v>
      </c>
      <c r="H512" s="660" t="s">
        <v>1373</v>
      </c>
      <c r="I512" s="663">
        <v>320000</v>
      </c>
      <c r="J512" s="660" t="s">
        <v>1912</v>
      </c>
      <c r="K512" s="675" t="s">
        <v>1913</v>
      </c>
    </row>
    <row r="513" spans="1:11" x14ac:dyDescent="0.25">
      <c r="A513" s="659">
        <v>509</v>
      </c>
      <c r="B513" s="660" t="s">
        <v>1369</v>
      </c>
      <c r="C513" s="661" t="s">
        <v>1464</v>
      </c>
      <c r="D513" s="675" t="s">
        <v>2012</v>
      </c>
      <c r="E513" s="675" t="s">
        <v>1387</v>
      </c>
      <c r="F513" s="675">
        <v>2012</v>
      </c>
      <c r="G513" s="700">
        <v>39673.949999999997</v>
      </c>
      <c r="H513" s="660" t="s">
        <v>1373</v>
      </c>
      <c r="I513" s="663">
        <v>320000</v>
      </c>
      <c r="J513" s="660" t="s">
        <v>1912</v>
      </c>
      <c r="K513" s="675" t="s">
        <v>1913</v>
      </c>
    </row>
    <row r="514" spans="1:11" x14ac:dyDescent="0.25">
      <c r="A514" s="659">
        <v>510</v>
      </c>
      <c r="B514" s="660" t="s">
        <v>1369</v>
      </c>
      <c r="C514" s="661" t="s">
        <v>1464</v>
      </c>
      <c r="D514" s="675" t="s">
        <v>2013</v>
      </c>
      <c r="E514" s="675" t="s">
        <v>1387</v>
      </c>
      <c r="F514" s="675">
        <v>2012</v>
      </c>
      <c r="G514" s="700">
        <v>39698.949999999997</v>
      </c>
      <c r="H514" s="660" t="s">
        <v>1373</v>
      </c>
      <c r="I514" s="663">
        <v>320000</v>
      </c>
      <c r="J514" s="660" t="s">
        <v>1912</v>
      </c>
      <c r="K514" s="675" t="s">
        <v>1913</v>
      </c>
    </row>
    <row r="515" spans="1:11" x14ac:dyDescent="0.25">
      <c r="A515" s="659">
        <v>511</v>
      </c>
      <c r="B515" s="660" t="s">
        <v>1369</v>
      </c>
      <c r="C515" s="661" t="s">
        <v>1464</v>
      </c>
      <c r="D515" s="675" t="s">
        <v>2014</v>
      </c>
      <c r="E515" s="675" t="s">
        <v>1387</v>
      </c>
      <c r="F515" s="675">
        <v>2014</v>
      </c>
      <c r="G515" s="700">
        <v>47199.1</v>
      </c>
      <c r="H515" s="660" t="s">
        <v>1373</v>
      </c>
      <c r="I515" s="663">
        <v>320000</v>
      </c>
      <c r="J515" s="660" t="s">
        <v>1912</v>
      </c>
      <c r="K515" s="675" t="s">
        <v>1913</v>
      </c>
    </row>
    <row r="516" spans="1:11" x14ac:dyDescent="0.25">
      <c r="A516" s="659">
        <v>512</v>
      </c>
      <c r="B516" s="660" t="s">
        <v>1369</v>
      </c>
      <c r="C516" s="661" t="s">
        <v>1464</v>
      </c>
      <c r="D516" s="675" t="s">
        <v>2015</v>
      </c>
      <c r="E516" s="675" t="s">
        <v>1387</v>
      </c>
      <c r="F516" s="675">
        <v>2014</v>
      </c>
      <c r="G516" s="700">
        <v>47199.1</v>
      </c>
      <c r="H516" s="660" t="s">
        <v>1373</v>
      </c>
      <c r="I516" s="663">
        <v>320000</v>
      </c>
      <c r="J516" s="660" t="s">
        <v>1912</v>
      </c>
      <c r="K516" s="675" t="s">
        <v>1913</v>
      </c>
    </row>
    <row r="517" spans="1:11" x14ac:dyDescent="0.25">
      <c r="A517" s="659">
        <v>513</v>
      </c>
      <c r="B517" s="660" t="s">
        <v>1369</v>
      </c>
      <c r="C517" s="661" t="s">
        <v>1464</v>
      </c>
      <c r="D517" s="675" t="s">
        <v>2016</v>
      </c>
      <c r="E517" s="675" t="s">
        <v>1387</v>
      </c>
      <c r="F517" s="675">
        <v>2012</v>
      </c>
      <c r="G517" s="700">
        <v>1399650</v>
      </c>
      <c r="H517" s="660" t="s">
        <v>1373</v>
      </c>
      <c r="I517" s="663">
        <v>320000</v>
      </c>
      <c r="J517" s="660" t="s">
        <v>1912</v>
      </c>
      <c r="K517" s="675" t="s">
        <v>1913</v>
      </c>
    </row>
    <row r="518" spans="1:11" x14ac:dyDescent="0.25">
      <c r="A518" s="659">
        <v>514</v>
      </c>
      <c r="B518" s="660" t="s">
        <v>1369</v>
      </c>
      <c r="C518" s="674" t="s">
        <v>2017</v>
      </c>
      <c r="D518" s="675" t="s">
        <v>2018</v>
      </c>
      <c r="E518" s="675" t="s">
        <v>1387</v>
      </c>
      <c r="F518" s="675">
        <v>2024</v>
      </c>
      <c r="G518" s="700">
        <v>10971986.65</v>
      </c>
      <c r="H518" s="660" t="s">
        <v>1373</v>
      </c>
      <c r="I518" s="663">
        <v>320000</v>
      </c>
      <c r="J518" s="660" t="s">
        <v>1912</v>
      </c>
      <c r="K518" s="675" t="s">
        <v>1913</v>
      </c>
    </row>
    <row r="519" spans="1:11" s="670" customFormat="1" x14ac:dyDescent="0.25">
      <c r="A519" s="659">
        <v>515</v>
      </c>
      <c r="B519" s="665" t="s">
        <v>1396</v>
      </c>
      <c r="C519" s="674" t="s">
        <v>2019</v>
      </c>
      <c r="D519" s="675" t="s">
        <v>2020</v>
      </c>
      <c r="E519" s="675" t="s">
        <v>1387</v>
      </c>
      <c r="F519" s="675">
        <v>2011</v>
      </c>
      <c r="G519" s="700">
        <v>125962.7</v>
      </c>
      <c r="H519" s="667" t="s">
        <v>1373</v>
      </c>
      <c r="I519" s="703">
        <v>400000</v>
      </c>
      <c r="J519" s="660" t="s">
        <v>1912</v>
      </c>
      <c r="K519" s="675" t="s">
        <v>1913</v>
      </c>
    </row>
    <row r="520" spans="1:11" s="670" customFormat="1" x14ac:dyDescent="0.25">
      <c r="A520" s="659">
        <v>516</v>
      </c>
      <c r="B520" s="665" t="s">
        <v>1396</v>
      </c>
      <c r="C520" s="674" t="s">
        <v>2021</v>
      </c>
      <c r="D520" s="675" t="s">
        <v>2022</v>
      </c>
      <c r="E520" s="675" t="s">
        <v>1387</v>
      </c>
      <c r="F520" s="675">
        <v>2013</v>
      </c>
      <c r="G520" s="700">
        <v>158854.1</v>
      </c>
      <c r="H520" s="667" t="s">
        <v>1373</v>
      </c>
      <c r="I520" s="703">
        <v>400000</v>
      </c>
      <c r="J520" s="660" t="s">
        <v>1912</v>
      </c>
      <c r="K520" s="675" t="s">
        <v>1913</v>
      </c>
    </row>
    <row r="521" spans="1:11" s="670" customFormat="1" x14ac:dyDescent="0.25">
      <c r="A521" s="659">
        <v>517</v>
      </c>
      <c r="B521" s="665" t="s">
        <v>1396</v>
      </c>
      <c r="C521" s="674" t="s">
        <v>2023</v>
      </c>
      <c r="D521" s="675" t="s">
        <v>2024</v>
      </c>
      <c r="E521" s="675" t="s">
        <v>1387</v>
      </c>
      <c r="F521" s="675">
        <v>2014</v>
      </c>
      <c r="G521" s="700">
        <v>117940.77</v>
      </c>
      <c r="H521" s="667" t="s">
        <v>1373</v>
      </c>
      <c r="I521" s="676">
        <v>800000</v>
      </c>
      <c r="J521" s="660" t="s">
        <v>1912</v>
      </c>
      <c r="K521" s="675" t="s">
        <v>1913</v>
      </c>
    </row>
    <row r="522" spans="1:11" s="670" customFormat="1" x14ac:dyDescent="0.25">
      <c r="A522" s="659">
        <v>518</v>
      </c>
      <c r="B522" s="665" t="s">
        <v>1396</v>
      </c>
      <c r="C522" s="674" t="s">
        <v>2025</v>
      </c>
      <c r="D522" s="675" t="s">
        <v>2026</v>
      </c>
      <c r="E522" s="675" t="s">
        <v>1387</v>
      </c>
      <c r="F522" s="675">
        <v>2005</v>
      </c>
      <c r="G522" s="700">
        <v>74384.56</v>
      </c>
      <c r="H522" s="667" t="s">
        <v>1373</v>
      </c>
      <c r="I522" s="703">
        <v>450000</v>
      </c>
      <c r="J522" s="660" t="s">
        <v>1912</v>
      </c>
      <c r="K522" s="675" t="s">
        <v>1913</v>
      </c>
    </row>
    <row r="523" spans="1:11" s="670" customFormat="1" x14ac:dyDescent="0.25">
      <c r="A523" s="659">
        <v>519</v>
      </c>
      <c r="B523" s="665" t="s">
        <v>1396</v>
      </c>
      <c r="C523" s="674" t="s">
        <v>2027</v>
      </c>
      <c r="D523" s="675" t="s">
        <v>2028</v>
      </c>
      <c r="E523" s="675" t="s">
        <v>1387</v>
      </c>
      <c r="F523" s="675">
        <v>2013</v>
      </c>
      <c r="G523" s="700">
        <v>247820.1</v>
      </c>
      <c r="H523" s="667" t="s">
        <v>1373</v>
      </c>
      <c r="I523" s="703">
        <v>550000</v>
      </c>
      <c r="J523" s="660" t="s">
        <v>1912</v>
      </c>
      <c r="K523" s="675" t="s">
        <v>1913</v>
      </c>
    </row>
    <row r="524" spans="1:11" s="670" customFormat="1" x14ac:dyDescent="0.25">
      <c r="A524" s="659">
        <v>520</v>
      </c>
      <c r="B524" s="665" t="s">
        <v>1396</v>
      </c>
      <c r="C524" s="674" t="s">
        <v>2029</v>
      </c>
      <c r="D524" s="675" t="s">
        <v>2030</v>
      </c>
      <c r="E524" s="675" t="s">
        <v>1387</v>
      </c>
      <c r="F524" s="675">
        <v>2000</v>
      </c>
      <c r="G524" s="701">
        <v>65949</v>
      </c>
      <c r="H524" s="667" t="s">
        <v>1373</v>
      </c>
      <c r="I524" s="703">
        <v>800000</v>
      </c>
      <c r="J524" s="660" t="s">
        <v>1912</v>
      </c>
      <c r="K524" s="675" t="s">
        <v>1913</v>
      </c>
    </row>
    <row r="525" spans="1:11" s="670" customFormat="1" x14ac:dyDescent="0.25">
      <c r="A525" s="659">
        <v>521</v>
      </c>
      <c r="B525" s="665" t="s">
        <v>1396</v>
      </c>
      <c r="C525" s="674" t="s">
        <v>2031</v>
      </c>
      <c r="D525" s="675" t="s">
        <v>2032</v>
      </c>
      <c r="E525" s="675" t="s">
        <v>1387</v>
      </c>
      <c r="F525" s="675">
        <v>2005</v>
      </c>
      <c r="G525" s="700">
        <v>84430.3</v>
      </c>
      <c r="H525" s="667" t="s">
        <v>1373</v>
      </c>
      <c r="I525" s="703">
        <v>350000</v>
      </c>
      <c r="J525" s="660" t="s">
        <v>1912</v>
      </c>
      <c r="K525" s="675" t="s">
        <v>1913</v>
      </c>
    </row>
    <row r="526" spans="1:11" s="670" customFormat="1" x14ac:dyDescent="0.25">
      <c r="A526" s="659">
        <v>522</v>
      </c>
      <c r="B526" s="665" t="s">
        <v>1396</v>
      </c>
      <c r="C526" s="674" t="s">
        <v>2033</v>
      </c>
      <c r="D526" s="675" t="s">
        <v>2034</v>
      </c>
      <c r="E526" s="675" t="s">
        <v>1387</v>
      </c>
      <c r="F526" s="675">
        <v>2006</v>
      </c>
      <c r="G526" s="700">
        <v>55581.4</v>
      </c>
      <c r="H526" s="667" t="s">
        <v>1373</v>
      </c>
      <c r="I526" s="703">
        <v>350000</v>
      </c>
      <c r="J526" s="660" t="s">
        <v>1912</v>
      </c>
      <c r="K526" s="675" t="s">
        <v>1913</v>
      </c>
    </row>
    <row r="527" spans="1:11" s="670" customFormat="1" x14ac:dyDescent="0.25">
      <c r="A527" s="659">
        <v>523</v>
      </c>
      <c r="B527" s="665" t="s">
        <v>1396</v>
      </c>
      <c r="C527" s="674" t="s">
        <v>2035</v>
      </c>
      <c r="D527" s="675" t="s">
        <v>2036</v>
      </c>
      <c r="E527" s="675" t="s">
        <v>1387</v>
      </c>
      <c r="F527" s="675">
        <v>2011</v>
      </c>
      <c r="G527" s="700">
        <v>164236.45000000001</v>
      </c>
      <c r="H527" s="667" t="s">
        <v>1373</v>
      </c>
      <c r="I527" s="703">
        <v>350000</v>
      </c>
      <c r="J527" s="660" t="s">
        <v>1912</v>
      </c>
      <c r="K527" s="675" t="s">
        <v>1913</v>
      </c>
    </row>
    <row r="528" spans="1:11" s="670" customFormat="1" x14ac:dyDescent="0.25">
      <c r="A528" s="659">
        <v>524</v>
      </c>
      <c r="B528" s="665" t="s">
        <v>1396</v>
      </c>
      <c r="C528" s="674" t="s">
        <v>2037</v>
      </c>
      <c r="D528" s="675" t="s">
        <v>2038</v>
      </c>
      <c r="E528" s="675" t="s">
        <v>1387</v>
      </c>
      <c r="F528" s="675">
        <v>2012</v>
      </c>
      <c r="G528" s="700">
        <v>145186.1</v>
      </c>
      <c r="H528" s="667" t="s">
        <v>1373</v>
      </c>
      <c r="I528" s="703">
        <v>350000</v>
      </c>
      <c r="J528" s="660" t="s">
        <v>1912</v>
      </c>
      <c r="K528" s="675" t="s">
        <v>1913</v>
      </c>
    </row>
    <row r="529" spans="1:11" x14ac:dyDescent="0.25">
      <c r="A529" s="659">
        <v>525</v>
      </c>
      <c r="B529" s="660" t="s">
        <v>1369</v>
      </c>
      <c r="C529" s="674" t="s">
        <v>2039</v>
      </c>
      <c r="D529" s="675" t="s">
        <v>2040</v>
      </c>
      <c r="E529" s="675" t="s">
        <v>1387</v>
      </c>
      <c r="F529" s="675">
        <v>2004</v>
      </c>
      <c r="G529" s="700">
        <v>28736.53</v>
      </c>
      <c r="H529" s="660" t="s">
        <v>1373</v>
      </c>
      <c r="I529" s="663">
        <v>350000</v>
      </c>
      <c r="J529" s="660" t="s">
        <v>1912</v>
      </c>
      <c r="K529" s="675" t="s">
        <v>1913</v>
      </c>
    </row>
    <row r="530" spans="1:11" s="670" customFormat="1" x14ac:dyDescent="0.25">
      <c r="A530" s="659">
        <v>526</v>
      </c>
      <c r="B530" s="665" t="s">
        <v>1396</v>
      </c>
      <c r="C530" s="674" t="s">
        <v>2041</v>
      </c>
      <c r="D530" s="675" t="s">
        <v>2042</v>
      </c>
      <c r="E530" s="675" t="s">
        <v>1387</v>
      </c>
      <c r="F530" s="675">
        <v>1991</v>
      </c>
      <c r="G530" s="704">
        <v>0</v>
      </c>
      <c r="H530" s="667" t="s">
        <v>1373</v>
      </c>
      <c r="I530" s="703">
        <v>400000</v>
      </c>
      <c r="J530" s="660" t="s">
        <v>1912</v>
      </c>
      <c r="K530" s="675" t="s">
        <v>1913</v>
      </c>
    </row>
    <row r="531" spans="1:11" s="670" customFormat="1" x14ac:dyDescent="0.25">
      <c r="A531" s="659">
        <v>527</v>
      </c>
      <c r="B531" s="665" t="s">
        <v>1396</v>
      </c>
      <c r="C531" s="674" t="s">
        <v>2041</v>
      </c>
      <c r="D531" s="675" t="s">
        <v>2043</v>
      </c>
      <c r="E531" s="675" t="s">
        <v>1387</v>
      </c>
      <c r="F531" s="675">
        <v>1987</v>
      </c>
      <c r="G531" s="704">
        <v>0</v>
      </c>
      <c r="H531" s="667" t="s">
        <v>1373</v>
      </c>
      <c r="I531" s="703">
        <v>400000</v>
      </c>
      <c r="J531" s="660" t="s">
        <v>1912</v>
      </c>
      <c r="K531" s="675" t="s">
        <v>1913</v>
      </c>
    </row>
    <row r="532" spans="1:11" s="670" customFormat="1" x14ac:dyDescent="0.25">
      <c r="A532" s="659">
        <v>528</v>
      </c>
      <c r="B532" s="665" t="s">
        <v>1396</v>
      </c>
      <c r="C532" s="674" t="s">
        <v>2044</v>
      </c>
      <c r="D532" s="675" t="s">
        <v>2045</v>
      </c>
      <c r="E532" s="675" t="s">
        <v>1387</v>
      </c>
      <c r="F532" s="675">
        <v>1976</v>
      </c>
      <c r="G532" s="704">
        <v>0</v>
      </c>
      <c r="H532" s="667" t="s">
        <v>1373</v>
      </c>
      <c r="I532" s="676">
        <v>800000</v>
      </c>
      <c r="J532" s="660" t="s">
        <v>1912</v>
      </c>
      <c r="K532" s="675" t="s">
        <v>1913</v>
      </c>
    </row>
    <row r="533" spans="1:11" x14ac:dyDescent="0.25">
      <c r="A533" s="659">
        <v>529</v>
      </c>
      <c r="B533" s="660" t="s">
        <v>1369</v>
      </c>
      <c r="C533" s="674" t="s">
        <v>2025</v>
      </c>
      <c r="D533" s="675" t="s">
        <v>2046</v>
      </c>
      <c r="E533" s="675" t="s">
        <v>1387</v>
      </c>
      <c r="F533" s="675">
        <v>2005</v>
      </c>
      <c r="G533" s="700">
        <v>74384.56</v>
      </c>
      <c r="H533" s="660" t="s">
        <v>1373</v>
      </c>
      <c r="I533" s="663">
        <v>350000</v>
      </c>
      <c r="J533" s="660" t="s">
        <v>1912</v>
      </c>
      <c r="K533" s="675" t="s">
        <v>1913</v>
      </c>
    </row>
    <row r="534" spans="1:11" s="670" customFormat="1" x14ac:dyDescent="0.25">
      <c r="A534" s="659">
        <v>530</v>
      </c>
      <c r="B534" s="665" t="s">
        <v>1396</v>
      </c>
      <c r="C534" s="674" t="s">
        <v>2047</v>
      </c>
      <c r="D534" s="675" t="s">
        <v>2048</v>
      </c>
      <c r="E534" s="675" t="s">
        <v>1387</v>
      </c>
      <c r="F534" s="675">
        <v>1980</v>
      </c>
      <c r="G534" s="701">
        <v>14049</v>
      </c>
      <c r="H534" s="667" t="s">
        <v>1373</v>
      </c>
      <c r="I534" s="703">
        <v>400000</v>
      </c>
      <c r="J534" s="660" t="s">
        <v>1912</v>
      </c>
      <c r="K534" s="675" t="s">
        <v>1913</v>
      </c>
    </row>
    <row r="535" spans="1:11" x14ac:dyDescent="0.25">
      <c r="A535" s="659">
        <v>531</v>
      </c>
      <c r="B535" s="660" t="s">
        <v>1369</v>
      </c>
      <c r="C535" s="674" t="s">
        <v>2039</v>
      </c>
      <c r="D535" s="675" t="s">
        <v>2049</v>
      </c>
      <c r="E535" s="675" t="s">
        <v>1387</v>
      </c>
      <c r="F535" s="675">
        <v>2005</v>
      </c>
      <c r="G535" s="700">
        <v>41456.120000000003</v>
      </c>
      <c r="H535" s="660" t="s">
        <v>1373</v>
      </c>
      <c r="I535" s="663">
        <v>400000</v>
      </c>
      <c r="J535" s="660" t="s">
        <v>1912</v>
      </c>
      <c r="K535" s="675" t="s">
        <v>1913</v>
      </c>
    </row>
    <row r="536" spans="1:11" x14ac:dyDescent="0.25">
      <c r="A536" s="659">
        <v>532</v>
      </c>
      <c r="B536" s="660" t="s">
        <v>1369</v>
      </c>
      <c r="C536" s="674" t="s">
        <v>2050</v>
      </c>
      <c r="D536" s="675" t="s">
        <v>2051</v>
      </c>
      <c r="E536" s="675" t="s">
        <v>1387</v>
      </c>
      <c r="F536" s="675">
        <v>2007</v>
      </c>
      <c r="G536" s="700">
        <v>108942.12</v>
      </c>
      <c r="H536" s="660" t="s">
        <v>1373</v>
      </c>
      <c r="I536" s="663">
        <v>400000</v>
      </c>
      <c r="J536" s="660" t="s">
        <v>1912</v>
      </c>
      <c r="K536" s="675" t="s">
        <v>1913</v>
      </c>
    </row>
    <row r="537" spans="1:11" x14ac:dyDescent="0.25">
      <c r="A537" s="659">
        <v>533</v>
      </c>
      <c r="B537" s="660" t="s">
        <v>1369</v>
      </c>
      <c r="C537" s="674" t="s">
        <v>2052</v>
      </c>
      <c r="D537" s="675" t="s">
        <v>2053</v>
      </c>
      <c r="E537" s="675" t="s">
        <v>1387</v>
      </c>
      <c r="F537" s="675">
        <v>2006</v>
      </c>
      <c r="G537" s="701">
        <v>196529.23</v>
      </c>
      <c r="H537" s="660" t="s">
        <v>1373</v>
      </c>
      <c r="I537" s="663">
        <v>350000</v>
      </c>
      <c r="J537" s="660" t="s">
        <v>1912</v>
      </c>
      <c r="K537" s="675" t="s">
        <v>1913</v>
      </c>
    </row>
    <row r="538" spans="1:11" s="670" customFormat="1" x14ac:dyDescent="0.25">
      <c r="A538" s="659">
        <v>534</v>
      </c>
      <c r="B538" s="665" t="s">
        <v>1396</v>
      </c>
      <c r="C538" s="674" t="s">
        <v>2054</v>
      </c>
      <c r="D538" s="675" t="s">
        <v>2055</v>
      </c>
      <c r="E538" s="675" t="s">
        <v>1387</v>
      </c>
      <c r="F538" s="678">
        <v>2013</v>
      </c>
      <c r="G538" s="701">
        <v>370199.1</v>
      </c>
      <c r="H538" s="667" t="s">
        <v>1373</v>
      </c>
      <c r="I538" s="703">
        <v>750000</v>
      </c>
      <c r="J538" s="660" t="s">
        <v>1912</v>
      </c>
      <c r="K538" s="675" t="s">
        <v>1913</v>
      </c>
    </row>
    <row r="539" spans="1:11" x14ac:dyDescent="0.25">
      <c r="A539" s="659">
        <v>535</v>
      </c>
      <c r="B539" s="660" t="s">
        <v>1369</v>
      </c>
      <c r="C539" s="674" t="s">
        <v>2056</v>
      </c>
      <c r="D539" s="675" t="s">
        <v>2057</v>
      </c>
      <c r="E539" s="675" t="s">
        <v>1387</v>
      </c>
      <c r="F539" s="675">
        <v>2011</v>
      </c>
      <c r="G539" s="700">
        <v>160382.76999999999</v>
      </c>
      <c r="H539" s="660" t="s">
        <v>1373</v>
      </c>
      <c r="I539" s="663">
        <v>650000</v>
      </c>
      <c r="J539" s="660" t="s">
        <v>1912</v>
      </c>
      <c r="K539" s="675" t="s">
        <v>1913</v>
      </c>
    </row>
    <row r="540" spans="1:11" s="670" customFormat="1" x14ac:dyDescent="0.25">
      <c r="A540" s="659">
        <v>536</v>
      </c>
      <c r="B540" s="665" t="s">
        <v>1396</v>
      </c>
      <c r="C540" s="674" t="s">
        <v>2058</v>
      </c>
      <c r="D540" s="675" t="s">
        <v>2059</v>
      </c>
      <c r="E540" s="675" t="s">
        <v>1387</v>
      </c>
      <c r="F540" s="678">
        <v>2006</v>
      </c>
      <c r="G540" s="700">
        <v>217108.05</v>
      </c>
      <c r="H540" s="667" t="s">
        <v>1373</v>
      </c>
      <c r="I540" s="703">
        <v>150000</v>
      </c>
      <c r="J540" s="660" t="s">
        <v>1912</v>
      </c>
      <c r="K540" s="675" t="s">
        <v>1913</v>
      </c>
    </row>
    <row r="541" spans="1:11" s="670" customFormat="1" x14ac:dyDescent="0.25">
      <c r="A541" s="659">
        <v>537</v>
      </c>
      <c r="B541" s="665" t="s">
        <v>1396</v>
      </c>
      <c r="C541" s="674" t="s">
        <v>2060</v>
      </c>
      <c r="D541" s="675" t="s">
        <v>2061</v>
      </c>
      <c r="E541" s="675" t="s">
        <v>1387</v>
      </c>
      <c r="F541" s="678">
        <v>1993</v>
      </c>
      <c r="G541" s="700">
        <v>5546</v>
      </c>
      <c r="H541" s="667" t="s">
        <v>1373</v>
      </c>
      <c r="I541" s="703">
        <v>350000</v>
      </c>
      <c r="J541" s="660" t="s">
        <v>1912</v>
      </c>
      <c r="K541" s="675" t="s">
        <v>1913</v>
      </c>
    </row>
    <row r="542" spans="1:11" s="670" customFormat="1" x14ac:dyDescent="0.25">
      <c r="A542" s="659">
        <v>538</v>
      </c>
      <c r="B542" s="665" t="s">
        <v>1396</v>
      </c>
      <c r="C542" s="677" t="s">
        <v>2062</v>
      </c>
      <c r="D542" s="678" t="s">
        <v>2063</v>
      </c>
      <c r="E542" s="675" t="s">
        <v>1387</v>
      </c>
      <c r="F542" s="678">
        <v>2005</v>
      </c>
      <c r="G542" s="701">
        <v>127218.99</v>
      </c>
      <c r="H542" s="667" t="s">
        <v>1373</v>
      </c>
      <c r="I542" s="676">
        <v>800000</v>
      </c>
      <c r="J542" s="660" t="s">
        <v>1912</v>
      </c>
      <c r="K542" s="675" t="s">
        <v>1913</v>
      </c>
    </row>
    <row r="543" spans="1:11" s="670" customFormat="1" x14ac:dyDescent="0.25">
      <c r="A543" s="659">
        <v>539</v>
      </c>
      <c r="B543" s="665" t="s">
        <v>1396</v>
      </c>
      <c r="C543" s="677" t="s">
        <v>2064</v>
      </c>
      <c r="D543" s="678" t="s">
        <v>2065</v>
      </c>
      <c r="E543" s="675" t="s">
        <v>1387</v>
      </c>
      <c r="F543" s="678">
        <v>2016</v>
      </c>
      <c r="G543" s="705">
        <v>1324760.46</v>
      </c>
      <c r="H543" s="667" t="s">
        <v>1373</v>
      </c>
      <c r="I543" s="676">
        <v>800000</v>
      </c>
      <c r="J543" s="660" t="s">
        <v>1912</v>
      </c>
      <c r="K543" s="675" t="s">
        <v>1913</v>
      </c>
    </row>
    <row r="544" spans="1:11" s="670" customFormat="1" x14ac:dyDescent="0.25">
      <c r="A544" s="659">
        <v>540</v>
      </c>
      <c r="B544" s="665" t="s">
        <v>1396</v>
      </c>
      <c r="C544" s="677" t="s">
        <v>2066</v>
      </c>
      <c r="D544" s="678" t="s">
        <v>2067</v>
      </c>
      <c r="E544" s="675" t="s">
        <v>1387</v>
      </c>
      <c r="F544" s="678">
        <v>2011</v>
      </c>
      <c r="G544" s="705">
        <v>142409.9</v>
      </c>
      <c r="H544" s="667" t="s">
        <v>1373</v>
      </c>
      <c r="I544" s="676">
        <v>800000</v>
      </c>
      <c r="J544" s="660" t="s">
        <v>1912</v>
      </c>
      <c r="K544" s="675" t="s">
        <v>1913</v>
      </c>
    </row>
    <row r="545" spans="1:11" s="670" customFormat="1" x14ac:dyDescent="0.25">
      <c r="A545" s="659">
        <v>541</v>
      </c>
      <c r="B545" s="665" t="s">
        <v>1396</v>
      </c>
      <c r="C545" s="677" t="s">
        <v>2066</v>
      </c>
      <c r="D545" s="678" t="s">
        <v>2068</v>
      </c>
      <c r="E545" s="675" t="s">
        <v>1387</v>
      </c>
      <c r="F545" s="678">
        <v>2008</v>
      </c>
      <c r="G545" s="705">
        <v>207310.27</v>
      </c>
      <c r="H545" s="667" t="s">
        <v>1373</v>
      </c>
      <c r="I545" s="676">
        <v>800000</v>
      </c>
      <c r="J545" s="660" t="s">
        <v>1912</v>
      </c>
      <c r="K545" s="675" t="s">
        <v>1913</v>
      </c>
    </row>
    <row r="546" spans="1:11" s="670" customFormat="1" x14ac:dyDescent="0.25">
      <c r="A546" s="659">
        <v>542</v>
      </c>
      <c r="B546" s="665" t="s">
        <v>1396</v>
      </c>
      <c r="C546" s="677" t="s">
        <v>2069</v>
      </c>
      <c r="D546" s="678" t="s">
        <v>2070</v>
      </c>
      <c r="E546" s="675" t="s">
        <v>1387</v>
      </c>
      <c r="F546" s="678">
        <v>2004</v>
      </c>
      <c r="G546" s="701">
        <v>111130.43</v>
      </c>
      <c r="H546" s="667" t="s">
        <v>1373</v>
      </c>
      <c r="I546" s="676">
        <v>800000</v>
      </c>
      <c r="J546" s="660" t="s">
        <v>1912</v>
      </c>
      <c r="K546" s="675" t="s">
        <v>1913</v>
      </c>
    </row>
    <row r="547" spans="1:11" s="670" customFormat="1" x14ac:dyDescent="0.25">
      <c r="A547" s="659">
        <v>543</v>
      </c>
      <c r="B547" s="665" t="s">
        <v>1396</v>
      </c>
      <c r="C547" s="677" t="s">
        <v>2071</v>
      </c>
      <c r="D547" s="678" t="s">
        <v>2072</v>
      </c>
      <c r="E547" s="675" t="s">
        <v>1387</v>
      </c>
      <c r="F547" s="678">
        <v>2008</v>
      </c>
      <c r="G547" s="704">
        <v>0</v>
      </c>
      <c r="H547" s="667" t="s">
        <v>1373</v>
      </c>
      <c r="I547" s="676">
        <v>800000</v>
      </c>
      <c r="J547" s="660" t="s">
        <v>1912</v>
      </c>
      <c r="K547" s="675" t="s">
        <v>1913</v>
      </c>
    </row>
    <row r="548" spans="1:11" s="670" customFormat="1" x14ac:dyDescent="0.25">
      <c r="A548" s="659">
        <v>544</v>
      </c>
      <c r="B548" s="665" t="s">
        <v>1396</v>
      </c>
      <c r="C548" s="677" t="s">
        <v>2073</v>
      </c>
      <c r="D548" s="678" t="s">
        <v>2074</v>
      </c>
      <c r="E548" s="675" t="s">
        <v>1387</v>
      </c>
      <c r="F548" s="678">
        <v>2006</v>
      </c>
      <c r="G548" s="701">
        <v>65000</v>
      </c>
      <c r="H548" s="667" t="s">
        <v>1373</v>
      </c>
      <c r="I548" s="676">
        <v>800000</v>
      </c>
      <c r="J548" s="660" t="s">
        <v>1912</v>
      </c>
      <c r="K548" s="675" t="s">
        <v>1913</v>
      </c>
    </row>
    <row r="549" spans="1:11" s="670" customFormat="1" x14ac:dyDescent="0.25">
      <c r="A549" s="659">
        <v>545</v>
      </c>
      <c r="B549" s="665" t="s">
        <v>1396</v>
      </c>
      <c r="C549" s="677" t="s">
        <v>2075</v>
      </c>
      <c r="D549" s="678" t="s">
        <v>2076</v>
      </c>
      <c r="E549" s="675" t="s">
        <v>1387</v>
      </c>
      <c r="F549" s="678">
        <v>2001</v>
      </c>
      <c r="G549" s="701">
        <v>88121.66</v>
      </c>
      <c r="H549" s="667" t="s">
        <v>1373</v>
      </c>
      <c r="I549" s="676">
        <v>800000</v>
      </c>
      <c r="J549" s="660" t="s">
        <v>1912</v>
      </c>
      <c r="K549" s="675" t="s">
        <v>1913</v>
      </c>
    </row>
    <row r="550" spans="1:11" s="670" customFormat="1" x14ac:dyDescent="0.25">
      <c r="A550" s="659">
        <v>546</v>
      </c>
      <c r="B550" s="665" t="s">
        <v>1396</v>
      </c>
      <c r="C550" s="677" t="s">
        <v>2077</v>
      </c>
      <c r="D550" s="678" t="s">
        <v>2078</v>
      </c>
      <c r="E550" s="675" t="s">
        <v>1387</v>
      </c>
      <c r="F550" s="678">
        <v>1987</v>
      </c>
      <c r="G550" s="701">
        <v>6406.25</v>
      </c>
      <c r="H550" s="667" t="s">
        <v>1373</v>
      </c>
      <c r="I550" s="676">
        <v>800000</v>
      </c>
      <c r="J550" s="660" t="s">
        <v>1912</v>
      </c>
      <c r="K550" s="675" t="s">
        <v>1913</v>
      </c>
    </row>
    <row r="551" spans="1:11" s="670" customFormat="1" x14ac:dyDescent="0.25">
      <c r="A551" s="659">
        <v>547</v>
      </c>
      <c r="B551" s="665" t="s">
        <v>1396</v>
      </c>
      <c r="C551" s="677" t="s">
        <v>2079</v>
      </c>
      <c r="D551" s="678" t="s">
        <v>2080</v>
      </c>
      <c r="E551" s="675" t="s">
        <v>1387</v>
      </c>
      <c r="F551" s="678">
        <v>1989</v>
      </c>
      <c r="G551" s="701">
        <v>86144.99</v>
      </c>
      <c r="H551" s="667" t="s">
        <v>1373</v>
      </c>
      <c r="I551" s="676">
        <v>800000</v>
      </c>
      <c r="J551" s="660" t="s">
        <v>1912</v>
      </c>
      <c r="K551" s="675" t="s">
        <v>1913</v>
      </c>
    </row>
    <row r="552" spans="1:11" s="670" customFormat="1" x14ac:dyDescent="0.25">
      <c r="A552" s="659">
        <v>548</v>
      </c>
      <c r="B552" s="665" t="s">
        <v>1396</v>
      </c>
      <c r="C552" s="677" t="s">
        <v>2081</v>
      </c>
      <c r="D552" s="678" t="s">
        <v>2082</v>
      </c>
      <c r="E552" s="675" t="s">
        <v>1387</v>
      </c>
      <c r="F552" s="678">
        <v>2009</v>
      </c>
      <c r="G552" s="701">
        <v>6667</v>
      </c>
      <c r="H552" s="667" t="s">
        <v>1373</v>
      </c>
      <c r="I552" s="703">
        <v>350000</v>
      </c>
      <c r="J552" s="660" t="s">
        <v>1912</v>
      </c>
      <c r="K552" s="675" t="s">
        <v>1913</v>
      </c>
    </row>
    <row r="553" spans="1:11" s="670" customFormat="1" x14ac:dyDescent="0.25">
      <c r="A553" s="659">
        <v>549</v>
      </c>
      <c r="B553" s="665" t="s">
        <v>1396</v>
      </c>
      <c r="C553" s="677" t="s">
        <v>2075</v>
      </c>
      <c r="D553" s="678" t="s">
        <v>2083</v>
      </c>
      <c r="E553" s="675" t="s">
        <v>1387</v>
      </c>
      <c r="F553" s="678">
        <v>2003</v>
      </c>
      <c r="G553" s="701">
        <v>99547.55</v>
      </c>
      <c r="H553" s="667" t="s">
        <v>1373</v>
      </c>
      <c r="I553" s="703">
        <v>350000</v>
      </c>
      <c r="J553" s="660" t="s">
        <v>1912</v>
      </c>
      <c r="K553" s="675" t="s">
        <v>1913</v>
      </c>
    </row>
    <row r="554" spans="1:11" s="670" customFormat="1" x14ac:dyDescent="0.25">
      <c r="A554" s="659">
        <v>550</v>
      </c>
      <c r="B554" s="665" t="s">
        <v>1396</v>
      </c>
      <c r="C554" s="677" t="s">
        <v>2084</v>
      </c>
      <c r="D554" s="678" t="s">
        <v>2085</v>
      </c>
      <c r="E554" s="675" t="s">
        <v>1387</v>
      </c>
      <c r="F554" s="678">
        <v>1988</v>
      </c>
      <c r="G554" s="700">
        <v>1643.18</v>
      </c>
      <c r="H554" s="667" t="s">
        <v>1373</v>
      </c>
      <c r="I554" s="703">
        <v>350000</v>
      </c>
      <c r="J554" s="660" t="s">
        <v>1912</v>
      </c>
      <c r="K554" s="675" t="s">
        <v>1913</v>
      </c>
    </row>
    <row r="555" spans="1:11" s="670" customFormat="1" x14ac:dyDescent="0.25">
      <c r="A555" s="659">
        <v>551</v>
      </c>
      <c r="B555" s="665" t="s">
        <v>1396</v>
      </c>
      <c r="C555" s="677" t="s">
        <v>2086</v>
      </c>
      <c r="D555" s="678" t="s">
        <v>2087</v>
      </c>
      <c r="E555" s="675" t="s">
        <v>1387</v>
      </c>
      <c r="F555" s="678">
        <v>2009</v>
      </c>
      <c r="G555" s="705">
        <v>221543.22</v>
      </c>
      <c r="H555" s="667" t="s">
        <v>1373</v>
      </c>
      <c r="I555" s="676">
        <v>800000</v>
      </c>
      <c r="J555" s="660" t="s">
        <v>1912</v>
      </c>
      <c r="K555" s="675" t="s">
        <v>1913</v>
      </c>
    </row>
    <row r="556" spans="1:11" s="670" customFormat="1" x14ac:dyDescent="0.25">
      <c r="A556" s="659">
        <v>552</v>
      </c>
      <c r="B556" s="665" t="s">
        <v>1396</v>
      </c>
      <c r="C556" s="677" t="s">
        <v>2077</v>
      </c>
      <c r="D556" s="678" t="s">
        <v>2088</v>
      </c>
      <c r="E556" s="675" t="s">
        <v>1387</v>
      </c>
      <c r="F556" s="678">
        <v>1987</v>
      </c>
      <c r="G556" s="701">
        <v>3141</v>
      </c>
      <c r="H556" s="667" t="s">
        <v>1373</v>
      </c>
      <c r="I556" s="703">
        <v>295000</v>
      </c>
      <c r="J556" s="660" t="s">
        <v>1912</v>
      </c>
      <c r="K556" s="675" t="s">
        <v>1913</v>
      </c>
    </row>
    <row r="557" spans="1:11" s="670" customFormat="1" x14ac:dyDescent="0.25">
      <c r="A557" s="659">
        <v>553</v>
      </c>
      <c r="B557" s="665" t="s">
        <v>1396</v>
      </c>
      <c r="C557" s="677" t="s">
        <v>2081</v>
      </c>
      <c r="D557" s="678" t="s">
        <v>2089</v>
      </c>
      <c r="E557" s="675" t="s">
        <v>1387</v>
      </c>
      <c r="F557" s="678">
        <v>2009</v>
      </c>
      <c r="G557" s="701">
        <v>86144.99</v>
      </c>
      <c r="H557" s="667" t="s">
        <v>1373</v>
      </c>
      <c r="I557" s="703">
        <v>295000</v>
      </c>
      <c r="J557" s="660" t="s">
        <v>1912</v>
      </c>
      <c r="K557" s="675" t="s">
        <v>1913</v>
      </c>
    </row>
    <row r="558" spans="1:11" s="670" customFormat="1" x14ac:dyDescent="0.25">
      <c r="A558" s="659">
        <v>554</v>
      </c>
      <c r="B558" s="665" t="s">
        <v>1396</v>
      </c>
      <c r="C558" s="677" t="s">
        <v>2090</v>
      </c>
      <c r="D558" s="678" t="s">
        <v>2091</v>
      </c>
      <c r="E558" s="675" t="s">
        <v>1387</v>
      </c>
      <c r="F558" s="678">
        <v>2005</v>
      </c>
      <c r="G558" s="701">
        <v>55477.31</v>
      </c>
      <c r="H558" s="667" t="s">
        <v>1373</v>
      </c>
      <c r="I558" s="703">
        <v>295000</v>
      </c>
      <c r="J558" s="660" t="s">
        <v>1912</v>
      </c>
      <c r="K558" s="675" t="s">
        <v>1913</v>
      </c>
    </row>
    <row r="559" spans="1:11" s="670" customFormat="1" x14ac:dyDescent="0.25">
      <c r="A559" s="659">
        <v>555</v>
      </c>
      <c r="B559" s="665" t="s">
        <v>1396</v>
      </c>
      <c r="C559" s="677" t="s">
        <v>2092</v>
      </c>
      <c r="D559" s="678" t="s">
        <v>2093</v>
      </c>
      <c r="E559" s="675" t="s">
        <v>1387</v>
      </c>
      <c r="F559" s="678">
        <v>2008</v>
      </c>
      <c r="G559" s="701">
        <v>83524.55</v>
      </c>
      <c r="H559" s="667" t="s">
        <v>1373</v>
      </c>
      <c r="I559" s="703">
        <v>295000</v>
      </c>
      <c r="J559" s="660" t="s">
        <v>1912</v>
      </c>
      <c r="K559" s="675" t="s">
        <v>1913</v>
      </c>
    </row>
    <row r="560" spans="1:11" s="670" customFormat="1" x14ac:dyDescent="0.25">
      <c r="A560" s="659">
        <v>556</v>
      </c>
      <c r="B560" s="665" t="s">
        <v>1396</v>
      </c>
      <c r="C560" s="677" t="s">
        <v>2094</v>
      </c>
      <c r="D560" s="678" t="s">
        <v>2095</v>
      </c>
      <c r="E560" s="675" t="s">
        <v>1387</v>
      </c>
      <c r="F560" s="678">
        <v>1984</v>
      </c>
      <c r="G560" s="704">
        <v>0</v>
      </c>
      <c r="H560" s="667" t="s">
        <v>1373</v>
      </c>
      <c r="I560" s="703">
        <v>370000</v>
      </c>
      <c r="J560" s="660" t="s">
        <v>1912</v>
      </c>
      <c r="K560" s="675" t="s">
        <v>1913</v>
      </c>
    </row>
    <row r="561" spans="1:11" s="670" customFormat="1" x14ac:dyDescent="0.25">
      <c r="A561" s="659">
        <v>557</v>
      </c>
      <c r="B561" s="665" t="s">
        <v>1396</v>
      </c>
      <c r="C561" s="677" t="s">
        <v>2079</v>
      </c>
      <c r="D561" s="678" t="s">
        <v>2096</v>
      </c>
      <c r="E561" s="675" t="s">
        <v>1387</v>
      </c>
      <c r="F561" s="678">
        <v>1991</v>
      </c>
      <c r="G561" s="704">
        <v>0</v>
      </c>
      <c r="H561" s="667" t="s">
        <v>1373</v>
      </c>
      <c r="I561" s="703">
        <v>420000</v>
      </c>
      <c r="J561" s="660" t="s">
        <v>1912</v>
      </c>
      <c r="K561" s="675" t="s">
        <v>1913</v>
      </c>
    </row>
    <row r="562" spans="1:11" s="670" customFormat="1" x14ac:dyDescent="0.25">
      <c r="A562" s="659">
        <v>558</v>
      </c>
      <c r="B562" s="665" t="s">
        <v>1396</v>
      </c>
      <c r="C562" s="677" t="s">
        <v>2090</v>
      </c>
      <c r="D562" s="678" t="s">
        <v>2097</v>
      </c>
      <c r="E562" s="675" t="s">
        <v>1387</v>
      </c>
      <c r="F562" s="678">
        <v>2008</v>
      </c>
      <c r="G562" s="704">
        <v>0</v>
      </c>
      <c r="H562" s="667" t="s">
        <v>1373</v>
      </c>
      <c r="I562" s="703">
        <v>420000</v>
      </c>
      <c r="J562" s="660" t="s">
        <v>1912</v>
      </c>
      <c r="K562" s="675" t="s">
        <v>1913</v>
      </c>
    </row>
    <row r="563" spans="1:11" s="670" customFormat="1" x14ac:dyDescent="0.25">
      <c r="A563" s="659">
        <v>559</v>
      </c>
      <c r="B563" s="665" t="s">
        <v>1396</v>
      </c>
      <c r="C563" s="677" t="s">
        <v>2090</v>
      </c>
      <c r="D563" s="678" t="s">
        <v>2098</v>
      </c>
      <c r="E563" s="675" t="s">
        <v>1387</v>
      </c>
      <c r="F563" s="678">
        <v>2005</v>
      </c>
      <c r="G563" s="704">
        <v>0</v>
      </c>
      <c r="H563" s="667" t="s">
        <v>1373</v>
      </c>
      <c r="I563" s="703">
        <v>420000</v>
      </c>
      <c r="J563" s="660" t="s">
        <v>1912</v>
      </c>
      <c r="K563" s="675" t="s">
        <v>1913</v>
      </c>
    </row>
    <row r="564" spans="1:11" s="670" customFormat="1" x14ac:dyDescent="0.25">
      <c r="A564" s="659">
        <v>560</v>
      </c>
      <c r="B564" s="665" t="s">
        <v>1396</v>
      </c>
      <c r="C564" s="677" t="s">
        <v>2079</v>
      </c>
      <c r="D564" s="678" t="s">
        <v>2099</v>
      </c>
      <c r="E564" s="675" t="s">
        <v>1387</v>
      </c>
      <c r="F564" s="678">
        <v>2006</v>
      </c>
      <c r="G564" s="704">
        <v>0</v>
      </c>
      <c r="H564" s="667" t="s">
        <v>1373</v>
      </c>
      <c r="I564" s="703">
        <v>420000</v>
      </c>
      <c r="J564" s="660" t="s">
        <v>1912</v>
      </c>
      <c r="K564" s="675" t="s">
        <v>1913</v>
      </c>
    </row>
    <row r="565" spans="1:11" x14ac:dyDescent="0.25">
      <c r="A565" s="659">
        <v>561</v>
      </c>
      <c r="B565" s="706" t="s">
        <v>1369</v>
      </c>
      <c r="C565" s="661" t="s">
        <v>1370</v>
      </c>
      <c r="D565" s="662" t="s">
        <v>2100</v>
      </c>
      <c r="E565" s="706" t="s">
        <v>1387</v>
      </c>
      <c r="F565" s="662">
        <v>2024</v>
      </c>
      <c r="G565" s="707">
        <v>7167865.21</v>
      </c>
      <c r="H565" s="660" t="s">
        <v>1373</v>
      </c>
      <c r="I565" s="708">
        <v>400000</v>
      </c>
      <c r="J565" s="660" t="s">
        <v>1912</v>
      </c>
      <c r="K565" s="660" t="s">
        <v>1164</v>
      </c>
    </row>
    <row r="566" spans="1:11" x14ac:dyDescent="0.25">
      <c r="A566" s="659">
        <v>562</v>
      </c>
      <c r="B566" s="706" t="s">
        <v>1369</v>
      </c>
      <c r="C566" s="661" t="s">
        <v>1370</v>
      </c>
      <c r="D566" s="662" t="s">
        <v>2101</v>
      </c>
      <c r="E566" s="706" t="s">
        <v>1387</v>
      </c>
      <c r="F566" s="662">
        <v>2024</v>
      </c>
      <c r="G566" s="707">
        <v>7167865.21</v>
      </c>
      <c r="H566" s="660" t="s">
        <v>1373</v>
      </c>
      <c r="I566" s="708">
        <v>400000</v>
      </c>
      <c r="J566" s="660" t="s">
        <v>1912</v>
      </c>
      <c r="K566" s="660" t="s">
        <v>1164</v>
      </c>
    </row>
    <row r="567" spans="1:11" x14ac:dyDescent="0.25">
      <c r="A567" s="659">
        <v>563</v>
      </c>
      <c r="B567" s="706" t="s">
        <v>1369</v>
      </c>
      <c r="C567" s="661" t="s">
        <v>1370</v>
      </c>
      <c r="D567" s="662" t="s">
        <v>2102</v>
      </c>
      <c r="E567" s="706" t="s">
        <v>2103</v>
      </c>
      <c r="F567" s="662">
        <v>2022</v>
      </c>
      <c r="G567" s="707">
        <v>4833345.13</v>
      </c>
      <c r="H567" s="660" t="s">
        <v>1373</v>
      </c>
      <c r="I567" s="708">
        <v>400000</v>
      </c>
      <c r="J567" s="660" t="s">
        <v>1912</v>
      </c>
      <c r="K567" s="660" t="s">
        <v>1164</v>
      </c>
    </row>
    <row r="568" spans="1:11" x14ac:dyDescent="0.25">
      <c r="A568" s="659">
        <v>564</v>
      </c>
      <c r="B568" s="706" t="s">
        <v>1369</v>
      </c>
      <c r="C568" s="661" t="s">
        <v>1370</v>
      </c>
      <c r="D568" s="662" t="s">
        <v>2104</v>
      </c>
      <c r="E568" s="706" t="s">
        <v>2103</v>
      </c>
      <c r="F568" s="662">
        <v>2022</v>
      </c>
      <c r="G568" s="707">
        <v>4833345.13</v>
      </c>
      <c r="H568" s="660" t="s">
        <v>1373</v>
      </c>
      <c r="I568" s="708">
        <v>400000</v>
      </c>
      <c r="J568" s="660" t="s">
        <v>1912</v>
      </c>
      <c r="K568" s="660" t="s">
        <v>1164</v>
      </c>
    </row>
    <row r="569" spans="1:11" x14ac:dyDescent="0.25">
      <c r="A569" s="659">
        <v>565</v>
      </c>
      <c r="B569" s="706" t="s">
        <v>1369</v>
      </c>
      <c r="C569" s="661" t="s">
        <v>1370</v>
      </c>
      <c r="D569" s="662" t="s">
        <v>2105</v>
      </c>
      <c r="E569" s="706" t="s">
        <v>1387</v>
      </c>
      <c r="F569" s="662">
        <v>2022</v>
      </c>
      <c r="G569" s="707">
        <v>4833345.13</v>
      </c>
      <c r="H569" s="660" t="s">
        <v>1373</v>
      </c>
      <c r="I569" s="708">
        <v>400000</v>
      </c>
      <c r="J569" s="660" t="s">
        <v>1912</v>
      </c>
      <c r="K569" s="660" t="s">
        <v>1164</v>
      </c>
    </row>
    <row r="570" spans="1:11" x14ac:dyDescent="0.25">
      <c r="A570" s="659">
        <v>566</v>
      </c>
      <c r="B570" s="706" t="s">
        <v>1369</v>
      </c>
      <c r="C570" s="661" t="s">
        <v>1370</v>
      </c>
      <c r="D570" s="662" t="s">
        <v>2106</v>
      </c>
      <c r="E570" s="706" t="s">
        <v>2107</v>
      </c>
      <c r="F570" s="662">
        <v>2022</v>
      </c>
      <c r="G570" s="707">
        <v>4833345.13</v>
      </c>
      <c r="H570" s="660" t="s">
        <v>1373</v>
      </c>
      <c r="I570" s="708">
        <v>400000</v>
      </c>
      <c r="J570" s="660" t="s">
        <v>1912</v>
      </c>
      <c r="K570" s="660" t="s">
        <v>1164</v>
      </c>
    </row>
    <row r="571" spans="1:11" x14ac:dyDescent="0.25">
      <c r="A571" s="659">
        <v>567</v>
      </c>
      <c r="B571" s="706" t="s">
        <v>1369</v>
      </c>
      <c r="C571" s="661" t="s">
        <v>1370</v>
      </c>
      <c r="D571" s="662" t="s">
        <v>2108</v>
      </c>
      <c r="E571" s="706" t="s">
        <v>1387</v>
      </c>
      <c r="F571" s="662">
        <v>2022</v>
      </c>
      <c r="G571" s="707">
        <v>4833345.13</v>
      </c>
      <c r="H571" s="660" t="s">
        <v>1373</v>
      </c>
      <c r="I571" s="708">
        <v>400000</v>
      </c>
      <c r="J571" s="660" t="s">
        <v>1912</v>
      </c>
      <c r="K571" s="660" t="s">
        <v>1164</v>
      </c>
    </row>
    <row r="572" spans="1:11" x14ac:dyDescent="0.25">
      <c r="A572" s="659">
        <v>568</v>
      </c>
      <c r="B572" s="706" t="s">
        <v>1369</v>
      </c>
      <c r="C572" s="661" t="s">
        <v>1370</v>
      </c>
      <c r="D572" s="662" t="s">
        <v>2109</v>
      </c>
      <c r="E572" s="706" t="s">
        <v>1387</v>
      </c>
      <c r="F572" s="662">
        <v>2023</v>
      </c>
      <c r="G572" s="707">
        <v>5327703.6100000003</v>
      </c>
      <c r="H572" s="660" t="s">
        <v>1373</v>
      </c>
      <c r="I572" s="708">
        <v>400000</v>
      </c>
      <c r="J572" s="660" t="s">
        <v>1912</v>
      </c>
      <c r="K572" s="660" t="s">
        <v>1164</v>
      </c>
    </row>
    <row r="573" spans="1:11" x14ac:dyDescent="0.25">
      <c r="A573" s="659">
        <v>569</v>
      </c>
      <c r="B573" s="706" t="s">
        <v>1369</v>
      </c>
      <c r="C573" s="672" t="s">
        <v>1407</v>
      </c>
      <c r="D573" s="662" t="s">
        <v>2110</v>
      </c>
      <c r="E573" s="706" t="s">
        <v>2103</v>
      </c>
      <c r="F573" s="662">
        <v>2024</v>
      </c>
      <c r="G573" s="707">
        <v>11114683.49</v>
      </c>
      <c r="H573" s="660" t="s">
        <v>1373</v>
      </c>
      <c r="I573" s="708">
        <v>1250000</v>
      </c>
      <c r="J573" s="660" t="s">
        <v>1912</v>
      </c>
      <c r="K573" s="660" t="s">
        <v>1164</v>
      </c>
    </row>
    <row r="574" spans="1:11" x14ac:dyDescent="0.25">
      <c r="A574" s="659">
        <v>570</v>
      </c>
      <c r="B574" s="706" t="s">
        <v>1369</v>
      </c>
      <c r="C574" s="672" t="s">
        <v>1407</v>
      </c>
      <c r="D574" s="662" t="s">
        <v>2111</v>
      </c>
      <c r="E574" s="706" t="s">
        <v>1387</v>
      </c>
      <c r="F574" s="662">
        <v>2024</v>
      </c>
      <c r="G574" s="707">
        <v>11114683.49</v>
      </c>
      <c r="H574" s="660" t="s">
        <v>1373</v>
      </c>
      <c r="I574" s="708">
        <v>600000</v>
      </c>
      <c r="J574" s="660" t="s">
        <v>1912</v>
      </c>
      <c r="K574" s="660" t="s">
        <v>1164</v>
      </c>
    </row>
    <row r="575" spans="1:11" x14ac:dyDescent="0.25">
      <c r="A575" s="659">
        <v>571</v>
      </c>
      <c r="B575" s="706" t="s">
        <v>1369</v>
      </c>
      <c r="C575" s="672" t="s">
        <v>1407</v>
      </c>
      <c r="D575" s="675" t="s">
        <v>2112</v>
      </c>
      <c r="E575" s="706" t="s">
        <v>1387</v>
      </c>
      <c r="F575" s="675">
        <v>2023</v>
      </c>
      <c r="G575" s="707">
        <v>12586223.279999999</v>
      </c>
      <c r="H575" s="660" t="s">
        <v>1373</v>
      </c>
      <c r="I575" s="708">
        <v>300000</v>
      </c>
      <c r="J575" s="660" t="s">
        <v>1912</v>
      </c>
      <c r="K575" s="660" t="s">
        <v>1164</v>
      </c>
    </row>
    <row r="576" spans="1:11" x14ac:dyDescent="0.25">
      <c r="A576" s="659">
        <v>572</v>
      </c>
      <c r="B576" s="706" t="s">
        <v>1369</v>
      </c>
      <c r="C576" s="672" t="s">
        <v>1407</v>
      </c>
      <c r="D576" s="675" t="s">
        <v>2113</v>
      </c>
      <c r="E576" s="706" t="s">
        <v>2107</v>
      </c>
      <c r="F576" s="675">
        <v>2023</v>
      </c>
      <c r="G576" s="707">
        <v>12586223.279999999</v>
      </c>
      <c r="H576" s="660" t="s">
        <v>1373</v>
      </c>
      <c r="I576" s="708">
        <v>800000</v>
      </c>
      <c r="J576" s="660" t="s">
        <v>1912</v>
      </c>
      <c r="K576" s="660" t="s">
        <v>1164</v>
      </c>
    </row>
    <row r="577" spans="1:11" x14ac:dyDescent="0.25">
      <c r="A577" s="659">
        <v>573</v>
      </c>
      <c r="B577" s="706" t="s">
        <v>1369</v>
      </c>
      <c r="C577" s="672" t="s">
        <v>1407</v>
      </c>
      <c r="D577" s="675" t="s">
        <v>2114</v>
      </c>
      <c r="E577" s="706" t="s">
        <v>1387</v>
      </c>
      <c r="F577" s="675">
        <v>2023</v>
      </c>
      <c r="G577" s="707">
        <v>12586223.279999999</v>
      </c>
      <c r="H577" s="660" t="s">
        <v>1373</v>
      </c>
      <c r="I577" s="708">
        <v>300000</v>
      </c>
      <c r="J577" s="660" t="s">
        <v>1912</v>
      </c>
      <c r="K577" s="660" t="s">
        <v>1164</v>
      </c>
    </row>
    <row r="578" spans="1:11" x14ac:dyDescent="0.25">
      <c r="A578" s="659">
        <v>574</v>
      </c>
      <c r="B578" s="706" t="s">
        <v>1369</v>
      </c>
      <c r="C578" s="672" t="s">
        <v>1407</v>
      </c>
      <c r="D578" s="662" t="s">
        <v>2115</v>
      </c>
      <c r="E578" s="706" t="s">
        <v>1387</v>
      </c>
      <c r="F578" s="662">
        <v>2022</v>
      </c>
      <c r="G578" s="707">
        <v>9975600</v>
      </c>
      <c r="H578" s="660" t="s">
        <v>1373</v>
      </c>
      <c r="I578" s="708">
        <v>600000</v>
      </c>
      <c r="J578" s="660" t="s">
        <v>1912</v>
      </c>
      <c r="K578" s="660" t="s">
        <v>1164</v>
      </c>
    </row>
    <row r="579" spans="1:11" x14ac:dyDescent="0.25">
      <c r="A579" s="659">
        <v>575</v>
      </c>
      <c r="B579" s="706" t="s">
        <v>1369</v>
      </c>
      <c r="C579" s="672" t="s">
        <v>1407</v>
      </c>
      <c r="D579" s="662" t="s">
        <v>2116</v>
      </c>
      <c r="E579" s="706" t="s">
        <v>1387</v>
      </c>
      <c r="F579" s="662">
        <v>2022</v>
      </c>
      <c r="G579" s="707">
        <v>9975600</v>
      </c>
      <c r="H579" s="660" t="s">
        <v>1373</v>
      </c>
      <c r="I579" s="708">
        <v>600000</v>
      </c>
      <c r="J579" s="660" t="s">
        <v>1912</v>
      </c>
      <c r="K579" s="660" t="s">
        <v>1164</v>
      </c>
    </row>
    <row r="580" spans="1:11" x14ac:dyDescent="0.25">
      <c r="A580" s="659">
        <v>576</v>
      </c>
      <c r="B580" s="706" t="s">
        <v>1369</v>
      </c>
      <c r="C580" s="672" t="s">
        <v>1407</v>
      </c>
      <c r="D580" s="662" t="s">
        <v>2117</v>
      </c>
      <c r="E580" s="706" t="s">
        <v>1387</v>
      </c>
      <c r="F580" s="662">
        <v>2022</v>
      </c>
      <c r="G580" s="707">
        <v>9975600</v>
      </c>
      <c r="H580" s="660" t="s">
        <v>1373</v>
      </c>
      <c r="I580" s="708">
        <v>600000</v>
      </c>
      <c r="J580" s="660" t="s">
        <v>1912</v>
      </c>
      <c r="K580" s="660" t="s">
        <v>1164</v>
      </c>
    </row>
    <row r="581" spans="1:11" x14ac:dyDescent="0.25">
      <c r="A581" s="659">
        <v>577</v>
      </c>
      <c r="B581" s="706" t="s">
        <v>1369</v>
      </c>
      <c r="C581" s="672" t="s">
        <v>1407</v>
      </c>
      <c r="D581" s="662" t="s">
        <v>2118</v>
      </c>
      <c r="E581" s="706" t="s">
        <v>2103</v>
      </c>
      <c r="F581" s="662">
        <v>2022</v>
      </c>
      <c r="G581" s="707">
        <v>9975600</v>
      </c>
      <c r="H581" s="660" t="s">
        <v>1373</v>
      </c>
      <c r="I581" s="708">
        <v>1250000</v>
      </c>
      <c r="J581" s="660" t="s">
        <v>1912</v>
      </c>
      <c r="K581" s="660" t="s">
        <v>1164</v>
      </c>
    </row>
    <row r="582" spans="1:11" x14ac:dyDescent="0.25">
      <c r="A582" s="659">
        <v>578</v>
      </c>
      <c r="B582" s="706" t="s">
        <v>1369</v>
      </c>
      <c r="C582" s="672" t="s">
        <v>1407</v>
      </c>
      <c r="D582" s="662" t="s">
        <v>2119</v>
      </c>
      <c r="E582" s="706" t="s">
        <v>1387</v>
      </c>
      <c r="F582" s="662">
        <v>2022</v>
      </c>
      <c r="G582" s="707">
        <v>9975600</v>
      </c>
      <c r="H582" s="660" t="s">
        <v>1373</v>
      </c>
      <c r="I582" s="708">
        <v>300000</v>
      </c>
      <c r="J582" s="660" t="s">
        <v>1912</v>
      </c>
      <c r="K582" s="660" t="s">
        <v>1164</v>
      </c>
    </row>
    <row r="583" spans="1:11" x14ac:dyDescent="0.25">
      <c r="A583" s="659">
        <v>579</v>
      </c>
      <c r="B583" s="706" t="s">
        <v>1369</v>
      </c>
      <c r="C583" s="671" t="s">
        <v>1405</v>
      </c>
      <c r="D583" s="662" t="s">
        <v>2120</v>
      </c>
      <c r="E583" s="706" t="s">
        <v>1387</v>
      </c>
      <c r="F583" s="662">
        <v>2022</v>
      </c>
      <c r="G583" s="709">
        <v>12451875</v>
      </c>
      <c r="H583" s="660" t="s">
        <v>1373</v>
      </c>
      <c r="I583" s="708">
        <v>600000</v>
      </c>
      <c r="J583" s="660" t="s">
        <v>1912</v>
      </c>
      <c r="K583" s="660" t="s">
        <v>1164</v>
      </c>
    </row>
    <row r="584" spans="1:11" x14ac:dyDescent="0.25">
      <c r="A584" s="659">
        <v>580</v>
      </c>
      <c r="B584" s="706" t="s">
        <v>1369</v>
      </c>
      <c r="C584" s="671" t="s">
        <v>1403</v>
      </c>
      <c r="D584" s="662" t="s">
        <v>2121</v>
      </c>
      <c r="E584" s="706" t="s">
        <v>1387</v>
      </c>
      <c r="F584" s="662">
        <v>2022</v>
      </c>
      <c r="G584" s="709">
        <v>11879375</v>
      </c>
      <c r="H584" s="660" t="s">
        <v>1373</v>
      </c>
      <c r="I584" s="708">
        <v>600000</v>
      </c>
      <c r="J584" s="660" t="s">
        <v>1912</v>
      </c>
      <c r="K584" s="660" t="s">
        <v>1164</v>
      </c>
    </row>
    <row r="585" spans="1:11" x14ac:dyDescent="0.25">
      <c r="A585" s="659">
        <v>581</v>
      </c>
      <c r="B585" s="706" t="s">
        <v>1369</v>
      </c>
      <c r="C585" s="671" t="s">
        <v>1403</v>
      </c>
      <c r="D585" s="662" t="s">
        <v>2122</v>
      </c>
      <c r="E585" s="706" t="s">
        <v>1387</v>
      </c>
      <c r="F585" s="662">
        <v>2024</v>
      </c>
      <c r="G585" s="707">
        <v>13213052.710000001</v>
      </c>
      <c r="H585" s="660" t="s">
        <v>1373</v>
      </c>
      <c r="I585" s="708">
        <v>600000</v>
      </c>
      <c r="J585" s="660" t="s">
        <v>1912</v>
      </c>
      <c r="K585" s="660" t="s">
        <v>1164</v>
      </c>
    </row>
    <row r="586" spans="1:11" s="670" customFormat="1" x14ac:dyDescent="0.25">
      <c r="A586" s="659">
        <v>582</v>
      </c>
      <c r="B586" s="665" t="s">
        <v>1396</v>
      </c>
      <c r="C586" s="666" t="s">
        <v>1924</v>
      </c>
      <c r="D586" s="688" t="s">
        <v>2123</v>
      </c>
      <c r="E586" s="710" t="s">
        <v>1387</v>
      </c>
      <c r="F586" s="662">
        <v>2022</v>
      </c>
      <c r="G586" s="709">
        <v>29412187.5</v>
      </c>
      <c r="H586" s="667" t="s">
        <v>1373</v>
      </c>
      <c r="I586" s="711">
        <v>1450000</v>
      </c>
      <c r="J586" s="667" t="s">
        <v>1912</v>
      </c>
      <c r="K586" s="660" t="s">
        <v>1164</v>
      </c>
    </row>
    <row r="587" spans="1:11" s="670" customFormat="1" x14ac:dyDescent="0.25">
      <c r="A587" s="659">
        <v>583</v>
      </c>
      <c r="B587" s="665" t="s">
        <v>1396</v>
      </c>
      <c r="C587" s="666" t="s">
        <v>1932</v>
      </c>
      <c r="D587" s="688" t="s">
        <v>2124</v>
      </c>
      <c r="E587" s="710" t="s">
        <v>1387</v>
      </c>
      <c r="F587" s="662">
        <v>2022</v>
      </c>
      <c r="G587" s="707">
        <v>31702187.5</v>
      </c>
      <c r="H587" s="667" t="s">
        <v>1373</v>
      </c>
      <c r="I587" s="711">
        <v>1200000</v>
      </c>
      <c r="J587" s="667" t="s">
        <v>1912</v>
      </c>
      <c r="K587" s="660" t="s">
        <v>1164</v>
      </c>
    </row>
    <row r="588" spans="1:11" s="670" customFormat="1" x14ac:dyDescent="0.25">
      <c r="A588" s="659">
        <v>584</v>
      </c>
      <c r="B588" s="665" t="s">
        <v>1396</v>
      </c>
      <c r="C588" s="666" t="s">
        <v>1932</v>
      </c>
      <c r="D588" s="688" t="s">
        <v>2125</v>
      </c>
      <c r="E588" s="710" t="s">
        <v>2107</v>
      </c>
      <c r="F588" s="662">
        <v>2022</v>
      </c>
      <c r="G588" s="707">
        <v>31702187.5</v>
      </c>
      <c r="H588" s="667" t="s">
        <v>1373</v>
      </c>
      <c r="I588" s="711">
        <v>996000</v>
      </c>
      <c r="J588" s="667" t="s">
        <v>1912</v>
      </c>
      <c r="K588" s="660" t="s">
        <v>1164</v>
      </c>
    </row>
    <row r="589" spans="1:11" s="670" customFormat="1" x14ac:dyDescent="0.25">
      <c r="A589" s="659">
        <v>585</v>
      </c>
      <c r="B589" s="665" t="s">
        <v>1396</v>
      </c>
      <c r="C589" s="666" t="s">
        <v>2126</v>
      </c>
      <c r="D589" s="688" t="s">
        <v>2127</v>
      </c>
      <c r="E589" s="710" t="s">
        <v>1387</v>
      </c>
      <c r="F589" s="662">
        <v>2023</v>
      </c>
      <c r="G589" s="707">
        <v>21435936.75</v>
      </c>
      <c r="H589" s="667" t="s">
        <v>1373</v>
      </c>
      <c r="I589" s="711">
        <v>522000</v>
      </c>
      <c r="J589" s="667" t="s">
        <v>1912</v>
      </c>
      <c r="K589" s="660" t="s">
        <v>1164</v>
      </c>
    </row>
    <row r="590" spans="1:11" x14ac:dyDescent="0.25">
      <c r="A590" s="659">
        <v>586</v>
      </c>
      <c r="B590" s="660" t="s">
        <v>1369</v>
      </c>
      <c r="C590" s="684" t="s">
        <v>2128</v>
      </c>
      <c r="D590" s="685" t="s">
        <v>2129</v>
      </c>
      <c r="E590" s="706" t="s">
        <v>1387</v>
      </c>
      <c r="F590" s="685">
        <v>2008</v>
      </c>
      <c r="G590" s="707">
        <v>211500</v>
      </c>
      <c r="H590" s="660" t="s">
        <v>1373</v>
      </c>
      <c r="I590" s="708">
        <v>1500000</v>
      </c>
      <c r="J590" s="660" t="s">
        <v>1912</v>
      </c>
      <c r="K590" s="660" t="s">
        <v>1164</v>
      </c>
    </row>
    <row r="591" spans="1:11" x14ac:dyDescent="0.25">
      <c r="A591" s="659">
        <v>587</v>
      </c>
      <c r="B591" s="660" t="s">
        <v>1369</v>
      </c>
      <c r="C591" s="666" t="s">
        <v>2128</v>
      </c>
      <c r="D591" s="662" t="s">
        <v>2130</v>
      </c>
      <c r="E591" s="660" t="s">
        <v>1387</v>
      </c>
      <c r="F591" s="662">
        <v>2002</v>
      </c>
      <c r="G591" s="707">
        <v>138287.89000000001</v>
      </c>
      <c r="H591" s="660" t="s">
        <v>1373</v>
      </c>
      <c r="I591" s="708">
        <v>600000</v>
      </c>
      <c r="J591" s="660" t="s">
        <v>1912</v>
      </c>
      <c r="K591" s="660" t="s">
        <v>1164</v>
      </c>
    </row>
    <row r="592" spans="1:11" x14ac:dyDescent="0.25">
      <c r="A592" s="659">
        <v>588</v>
      </c>
      <c r="B592" s="660" t="s">
        <v>1369</v>
      </c>
      <c r="C592" s="666" t="s">
        <v>1442</v>
      </c>
      <c r="D592" s="662" t="s">
        <v>2131</v>
      </c>
      <c r="E592" s="706" t="s">
        <v>1387</v>
      </c>
      <c r="F592" s="662">
        <v>2004</v>
      </c>
      <c r="G592" s="707">
        <v>102587.04</v>
      </c>
      <c r="H592" s="660" t="s">
        <v>1373</v>
      </c>
      <c r="I592" s="708">
        <v>700000</v>
      </c>
      <c r="J592" s="660" t="s">
        <v>1912</v>
      </c>
      <c r="K592" s="660" t="s">
        <v>1164</v>
      </c>
    </row>
    <row r="593" spans="1:11" x14ac:dyDescent="0.25">
      <c r="A593" s="659">
        <v>589</v>
      </c>
      <c r="B593" s="660" t="s">
        <v>1369</v>
      </c>
      <c r="C593" s="661" t="s">
        <v>1453</v>
      </c>
      <c r="D593" s="662" t="s">
        <v>2132</v>
      </c>
      <c r="E593" s="706" t="s">
        <v>1387</v>
      </c>
      <c r="F593" s="662">
        <v>2005</v>
      </c>
      <c r="G593" s="709">
        <v>103478.43</v>
      </c>
      <c r="H593" s="660" t="s">
        <v>1373</v>
      </c>
      <c r="I593" s="708">
        <v>800000</v>
      </c>
      <c r="J593" s="660" t="s">
        <v>1912</v>
      </c>
      <c r="K593" s="660" t="s">
        <v>1164</v>
      </c>
    </row>
    <row r="594" spans="1:11" x14ac:dyDescent="0.25">
      <c r="A594" s="659">
        <v>590</v>
      </c>
      <c r="B594" s="660" t="s">
        <v>1369</v>
      </c>
      <c r="C594" s="666" t="s">
        <v>1737</v>
      </c>
      <c r="D594" s="662" t="s">
        <v>2133</v>
      </c>
      <c r="E594" s="706" t="s">
        <v>1387</v>
      </c>
      <c r="F594" s="662">
        <v>2011</v>
      </c>
      <c r="G594" s="707">
        <v>95513.25</v>
      </c>
      <c r="H594" s="660" t="s">
        <v>1373</v>
      </c>
      <c r="I594" s="708">
        <v>1500000</v>
      </c>
      <c r="J594" s="660" t="s">
        <v>1912</v>
      </c>
      <c r="K594" s="660" t="s">
        <v>1164</v>
      </c>
    </row>
    <row r="595" spans="1:11" x14ac:dyDescent="0.25">
      <c r="A595" s="659">
        <v>591</v>
      </c>
      <c r="B595" s="660" t="s">
        <v>1369</v>
      </c>
      <c r="C595" s="666" t="s">
        <v>2134</v>
      </c>
      <c r="D595" s="662" t="s">
        <v>2135</v>
      </c>
      <c r="E595" s="706" t="s">
        <v>1387</v>
      </c>
      <c r="F595" s="662">
        <v>2012</v>
      </c>
      <c r="G595" s="707">
        <v>109176.19</v>
      </c>
      <c r="H595" s="660" t="s">
        <v>1373</v>
      </c>
      <c r="I595" s="708">
        <v>300000</v>
      </c>
      <c r="J595" s="660" t="s">
        <v>1912</v>
      </c>
      <c r="K595" s="660" t="s">
        <v>1164</v>
      </c>
    </row>
    <row r="596" spans="1:11" x14ac:dyDescent="0.25">
      <c r="A596" s="659">
        <v>592</v>
      </c>
      <c r="B596" s="660" t="s">
        <v>1369</v>
      </c>
      <c r="C596" s="666" t="s">
        <v>2134</v>
      </c>
      <c r="D596" s="662" t="s">
        <v>2136</v>
      </c>
      <c r="E596" s="706" t="s">
        <v>1387</v>
      </c>
      <c r="F596" s="662">
        <v>2012</v>
      </c>
      <c r="G596" s="707">
        <v>109176.19</v>
      </c>
      <c r="H596" s="660" t="s">
        <v>1373</v>
      </c>
      <c r="I596" s="708">
        <v>300000</v>
      </c>
      <c r="J596" s="660" t="s">
        <v>1912</v>
      </c>
      <c r="K596" s="660" t="s">
        <v>1164</v>
      </c>
    </row>
    <row r="597" spans="1:11" x14ac:dyDescent="0.25">
      <c r="A597" s="659">
        <v>593</v>
      </c>
      <c r="B597" s="660" t="s">
        <v>1369</v>
      </c>
      <c r="C597" s="666" t="s">
        <v>2134</v>
      </c>
      <c r="D597" s="662" t="s">
        <v>2137</v>
      </c>
      <c r="E597" s="706" t="s">
        <v>1387</v>
      </c>
      <c r="F597" s="662">
        <v>2012</v>
      </c>
      <c r="G597" s="707">
        <v>109176.19</v>
      </c>
      <c r="H597" s="660" t="s">
        <v>1373</v>
      </c>
      <c r="I597" s="708">
        <v>150000</v>
      </c>
      <c r="J597" s="660" t="s">
        <v>1912</v>
      </c>
      <c r="K597" s="660" t="s">
        <v>1164</v>
      </c>
    </row>
    <row r="598" spans="1:11" x14ac:dyDescent="0.25">
      <c r="A598" s="659">
        <v>594</v>
      </c>
      <c r="B598" s="660" t="s">
        <v>1369</v>
      </c>
      <c r="C598" s="666" t="s">
        <v>2134</v>
      </c>
      <c r="D598" s="662" t="s">
        <v>2138</v>
      </c>
      <c r="E598" s="706" t="s">
        <v>1387</v>
      </c>
      <c r="F598" s="662">
        <v>2012</v>
      </c>
      <c r="G598" s="707">
        <v>110903.58</v>
      </c>
      <c r="H598" s="660" t="s">
        <v>1373</v>
      </c>
      <c r="I598" s="708">
        <v>152000</v>
      </c>
      <c r="J598" s="660" t="s">
        <v>1912</v>
      </c>
      <c r="K598" s="660" t="s">
        <v>1164</v>
      </c>
    </row>
    <row r="599" spans="1:11" x14ac:dyDescent="0.25">
      <c r="A599" s="659">
        <v>595</v>
      </c>
      <c r="B599" s="660" t="s">
        <v>1369</v>
      </c>
      <c r="C599" s="661" t="s">
        <v>1464</v>
      </c>
      <c r="D599" s="692" t="s">
        <v>2139</v>
      </c>
      <c r="E599" s="706" t="s">
        <v>1387</v>
      </c>
      <c r="F599" s="690">
        <v>2020</v>
      </c>
      <c r="G599" s="709">
        <v>1701900</v>
      </c>
      <c r="H599" s="660" t="s">
        <v>1373</v>
      </c>
      <c r="I599" s="708">
        <v>350000</v>
      </c>
      <c r="J599" s="660" t="s">
        <v>1912</v>
      </c>
      <c r="K599" s="660" t="s">
        <v>1164</v>
      </c>
    </row>
    <row r="600" spans="1:11" x14ac:dyDescent="0.25">
      <c r="A600" s="659">
        <v>596</v>
      </c>
      <c r="B600" s="660" t="s">
        <v>1369</v>
      </c>
      <c r="C600" s="661" t="s">
        <v>1464</v>
      </c>
      <c r="D600" s="662" t="s">
        <v>2140</v>
      </c>
      <c r="E600" s="706" t="s">
        <v>1387</v>
      </c>
      <c r="F600" s="662">
        <v>2018</v>
      </c>
      <c r="G600" s="707">
        <v>78508.539999999994</v>
      </c>
      <c r="H600" s="660" t="s">
        <v>1373</v>
      </c>
      <c r="I600" s="708">
        <v>350000</v>
      </c>
      <c r="J600" s="660" t="s">
        <v>1912</v>
      </c>
      <c r="K600" s="660" t="s">
        <v>1164</v>
      </c>
    </row>
    <row r="601" spans="1:11" x14ac:dyDescent="0.25">
      <c r="A601" s="659">
        <v>597</v>
      </c>
      <c r="B601" s="660" t="s">
        <v>1369</v>
      </c>
      <c r="C601" s="661" t="s">
        <v>1464</v>
      </c>
      <c r="D601" s="662" t="s">
        <v>2141</v>
      </c>
      <c r="E601" s="706" t="s">
        <v>2103</v>
      </c>
      <c r="F601" s="662">
        <v>2019</v>
      </c>
      <c r="G601" s="707">
        <v>386948.6</v>
      </c>
      <c r="H601" s="660" t="s">
        <v>1373</v>
      </c>
      <c r="I601" s="708">
        <v>350000</v>
      </c>
      <c r="J601" s="660" t="s">
        <v>1912</v>
      </c>
      <c r="K601" s="660" t="s">
        <v>1164</v>
      </c>
    </row>
    <row r="602" spans="1:11" x14ac:dyDescent="0.25">
      <c r="A602" s="659">
        <v>598</v>
      </c>
      <c r="B602" s="660" t="s">
        <v>1369</v>
      </c>
      <c r="C602" s="661" t="s">
        <v>1464</v>
      </c>
      <c r="D602" s="662" t="s">
        <v>2142</v>
      </c>
      <c r="E602" s="706" t="s">
        <v>1387</v>
      </c>
      <c r="F602" s="662">
        <v>2017</v>
      </c>
      <c r="G602" s="707">
        <v>76193.919999999998</v>
      </c>
      <c r="H602" s="660" t="s">
        <v>1373</v>
      </c>
      <c r="I602" s="708">
        <v>350000</v>
      </c>
      <c r="J602" s="660" t="s">
        <v>1912</v>
      </c>
      <c r="K602" s="660" t="s">
        <v>1164</v>
      </c>
    </row>
    <row r="603" spans="1:11" x14ac:dyDescent="0.25">
      <c r="A603" s="659">
        <v>599</v>
      </c>
      <c r="B603" s="660" t="s">
        <v>1369</v>
      </c>
      <c r="C603" s="661" t="s">
        <v>1464</v>
      </c>
      <c r="D603" s="662" t="s">
        <v>2143</v>
      </c>
      <c r="E603" s="706" t="s">
        <v>1387</v>
      </c>
      <c r="F603" s="662">
        <v>2017</v>
      </c>
      <c r="G603" s="707">
        <v>76193.919999999998</v>
      </c>
      <c r="H603" s="660" t="s">
        <v>1373</v>
      </c>
      <c r="I603" s="708">
        <v>350000</v>
      </c>
      <c r="J603" s="660" t="s">
        <v>1912</v>
      </c>
      <c r="K603" s="660" t="s">
        <v>1164</v>
      </c>
    </row>
    <row r="604" spans="1:11" x14ac:dyDescent="0.25">
      <c r="A604" s="659">
        <v>600</v>
      </c>
      <c r="B604" s="660" t="s">
        <v>1369</v>
      </c>
      <c r="C604" s="661" t="s">
        <v>1464</v>
      </c>
      <c r="D604" s="712" t="s">
        <v>2144</v>
      </c>
      <c r="E604" s="706" t="s">
        <v>1387</v>
      </c>
      <c r="F604" s="712">
        <v>2020</v>
      </c>
      <c r="G604" s="707">
        <v>1762350</v>
      </c>
      <c r="H604" s="660" t="s">
        <v>1373</v>
      </c>
      <c r="I604" s="708">
        <v>350000</v>
      </c>
      <c r="J604" s="660" t="s">
        <v>1912</v>
      </c>
      <c r="K604" s="660" t="s">
        <v>1164</v>
      </c>
    </row>
    <row r="605" spans="1:11" x14ac:dyDescent="0.25">
      <c r="A605" s="659">
        <v>601</v>
      </c>
      <c r="B605" s="660" t="s">
        <v>1369</v>
      </c>
      <c r="C605" s="661" t="s">
        <v>1464</v>
      </c>
      <c r="D605" s="662" t="s">
        <v>2145</v>
      </c>
      <c r="E605" s="706" t="s">
        <v>1387</v>
      </c>
      <c r="F605" s="662">
        <v>2020</v>
      </c>
      <c r="G605" s="707">
        <v>1762350</v>
      </c>
      <c r="H605" s="660" t="s">
        <v>1373</v>
      </c>
      <c r="I605" s="708">
        <v>350000</v>
      </c>
      <c r="J605" s="660" t="s">
        <v>1912</v>
      </c>
      <c r="K605" s="660" t="s">
        <v>1164</v>
      </c>
    </row>
    <row r="606" spans="1:11" x14ac:dyDescent="0.25">
      <c r="A606" s="659">
        <v>602</v>
      </c>
      <c r="B606" s="660" t="s">
        <v>1369</v>
      </c>
      <c r="C606" s="661" t="s">
        <v>1464</v>
      </c>
      <c r="D606" s="662" t="s">
        <v>2146</v>
      </c>
      <c r="E606" s="706" t="s">
        <v>1387</v>
      </c>
      <c r="F606" s="662">
        <v>2013</v>
      </c>
      <c r="G606" s="707">
        <v>43186.080000000002</v>
      </c>
      <c r="H606" s="660" t="s">
        <v>1373</v>
      </c>
      <c r="I606" s="708">
        <v>350000</v>
      </c>
      <c r="J606" s="660" t="s">
        <v>1912</v>
      </c>
      <c r="K606" s="660" t="s">
        <v>1164</v>
      </c>
    </row>
    <row r="607" spans="1:11" x14ac:dyDescent="0.25">
      <c r="A607" s="659">
        <v>603</v>
      </c>
      <c r="B607" s="660" t="s">
        <v>1369</v>
      </c>
      <c r="C607" s="661" t="s">
        <v>1464</v>
      </c>
      <c r="D607" s="712" t="s">
        <v>2147</v>
      </c>
      <c r="E607" s="706" t="s">
        <v>1387</v>
      </c>
      <c r="F607" s="712">
        <v>2011</v>
      </c>
      <c r="G607" s="707">
        <v>49062.5</v>
      </c>
      <c r="H607" s="660" t="s">
        <v>1373</v>
      </c>
      <c r="I607" s="708">
        <v>350000</v>
      </c>
      <c r="J607" s="660" t="s">
        <v>1912</v>
      </c>
      <c r="K607" s="660" t="s">
        <v>1164</v>
      </c>
    </row>
    <row r="608" spans="1:11" x14ac:dyDescent="0.25">
      <c r="A608" s="659">
        <v>604</v>
      </c>
      <c r="B608" s="660" t="s">
        <v>1369</v>
      </c>
      <c r="C608" s="661" t="s">
        <v>1464</v>
      </c>
      <c r="D608" s="712" t="s">
        <v>2148</v>
      </c>
      <c r="E608" s="706" t="s">
        <v>1387</v>
      </c>
      <c r="F608" s="712">
        <v>2013</v>
      </c>
      <c r="G608" s="707">
        <v>43186.080000000002</v>
      </c>
      <c r="H608" s="660" t="s">
        <v>1373</v>
      </c>
      <c r="I608" s="708">
        <v>350000</v>
      </c>
      <c r="J608" s="660" t="s">
        <v>1912</v>
      </c>
      <c r="K608" s="660" t="s">
        <v>1164</v>
      </c>
    </row>
    <row r="609" spans="1:11" x14ac:dyDescent="0.25">
      <c r="A609" s="659">
        <v>605</v>
      </c>
      <c r="B609" s="660" t="s">
        <v>1369</v>
      </c>
      <c r="C609" s="661" t="s">
        <v>1500</v>
      </c>
      <c r="D609" s="662" t="s">
        <v>2149</v>
      </c>
      <c r="E609" s="706" t="s">
        <v>1387</v>
      </c>
      <c r="F609" s="662">
        <v>2015</v>
      </c>
      <c r="G609" s="707">
        <v>53838.07</v>
      </c>
      <c r="H609" s="660" t="s">
        <v>1373</v>
      </c>
      <c r="I609" s="708">
        <v>200000</v>
      </c>
      <c r="J609" s="660" t="s">
        <v>1912</v>
      </c>
      <c r="K609" s="660" t="s">
        <v>1164</v>
      </c>
    </row>
    <row r="610" spans="1:11" x14ac:dyDescent="0.25">
      <c r="A610" s="659">
        <v>606</v>
      </c>
      <c r="B610" s="660" t="s">
        <v>1369</v>
      </c>
      <c r="C610" s="661" t="s">
        <v>1500</v>
      </c>
      <c r="D610" s="662" t="s">
        <v>2150</v>
      </c>
      <c r="E610" s="706" t="s">
        <v>1387</v>
      </c>
      <c r="F610" s="662">
        <v>2015</v>
      </c>
      <c r="G610" s="707">
        <v>53838.07</v>
      </c>
      <c r="H610" s="660" t="s">
        <v>1373</v>
      </c>
      <c r="I610" s="708">
        <v>200000</v>
      </c>
      <c r="J610" s="660" t="s">
        <v>1912</v>
      </c>
      <c r="K610" s="660" t="s">
        <v>1164</v>
      </c>
    </row>
    <row r="611" spans="1:11" x14ac:dyDescent="0.25">
      <c r="A611" s="659">
        <v>607</v>
      </c>
      <c r="B611" s="660" t="s">
        <v>1369</v>
      </c>
      <c r="C611" s="713" t="s">
        <v>2151</v>
      </c>
      <c r="D611" s="712" t="s">
        <v>2152</v>
      </c>
      <c r="E611" s="660" t="s">
        <v>1387</v>
      </c>
      <c r="F611" s="712">
        <v>2012</v>
      </c>
      <c r="G611" s="707">
        <v>29923.94</v>
      </c>
      <c r="H611" s="660" t="s">
        <v>1373</v>
      </c>
      <c r="I611" s="708">
        <v>200000</v>
      </c>
      <c r="J611" s="660" t="s">
        <v>1912</v>
      </c>
      <c r="K611" s="660" t="s">
        <v>1164</v>
      </c>
    </row>
    <row r="612" spans="1:11" x14ac:dyDescent="0.25">
      <c r="A612" s="659">
        <v>608</v>
      </c>
      <c r="B612" s="660" t="s">
        <v>1369</v>
      </c>
      <c r="C612" s="713" t="s">
        <v>2151</v>
      </c>
      <c r="D612" s="712" t="s">
        <v>2153</v>
      </c>
      <c r="E612" s="660" t="s">
        <v>1387</v>
      </c>
      <c r="F612" s="712">
        <v>2012</v>
      </c>
      <c r="G612" s="707">
        <v>29923.94</v>
      </c>
      <c r="H612" s="660" t="s">
        <v>1373</v>
      </c>
      <c r="I612" s="708">
        <v>200000</v>
      </c>
      <c r="J612" s="660" t="s">
        <v>1912</v>
      </c>
      <c r="K612" s="660" t="s">
        <v>1164</v>
      </c>
    </row>
    <row r="613" spans="1:11" x14ac:dyDescent="0.25">
      <c r="A613" s="659">
        <v>609</v>
      </c>
      <c r="B613" s="660" t="s">
        <v>1369</v>
      </c>
      <c r="C613" s="666" t="s">
        <v>2154</v>
      </c>
      <c r="D613" s="662" t="s">
        <v>2155</v>
      </c>
      <c r="E613" s="660" t="s">
        <v>1387</v>
      </c>
      <c r="F613" s="662">
        <v>2011</v>
      </c>
      <c r="G613" s="707">
        <v>78037.5</v>
      </c>
      <c r="H613" s="660" t="s">
        <v>1373</v>
      </c>
      <c r="I613" s="663">
        <v>400000</v>
      </c>
      <c r="J613" s="660" t="s">
        <v>1912</v>
      </c>
      <c r="K613" s="660" t="s">
        <v>1164</v>
      </c>
    </row>
    <row r="614" spans="1:11" x14ac:dyDescent="0.25">
      <c r="A614" s="659">
        <v>610</v>
      </c>
      <c r="B614" s="660" t="s">
        <v>1369</v>
      </c>
      <c r="C614" s="666" t="s">
        <v>2156</v>
      </c>
      <c r="D614" s="662" t="s">
        <v>2157</v>
      </c>
      <c r="E614" s="660" t="s">
        <v>1387</v>
      </c>
      <c r="F614" s="662">
        <v>2015</v>
      </c>
      <c r="G614" s="707">
        <v>57713.07</v>
      </c>
      <c r="H614" s="660" t="s">
        <v>1373</v>
      </c>
      <c r="I614" s="663">
        <v>1200000</v>
      </c>
      <c r="J614" s="660" t="s">
        <v>1912</v>
      </c>
      <c r="K614" s="660" t="s">
        <v>1164</v>
      </c>
    </row>
    <row r="615" spans="1:11" x14ac:dyDescent="0.25">
      <c r="A615" s="659">
        <v>611</v>
      </c>
      <c r="B615" s="660" t="s">
        <v>1369</v>
      </c>
      <c r="C615" s="666" t="s">
        <v>2017</v>
      </c>
      <c r="D615" s="662" t="s">
        <v>2158</v>
      </c>
      <c r="E615" s="706" t="s">
        <v>1387</v>
      </c>
      <c r="F615" s="662">
        <v>2024</v>
      </c>
      <c r="G615" s="707">
        <v>11588790.210000001</v>
      </c>
      <c r="H615" s="660" t="s">
        <v>1373</v>
      </c>
      <c r="I615" s="663">
        <v>400000</v>
      </c>
      <c r="J615" s="660" t="s">
        <v>1912</v>
      </c>
      <c r="K615" s="660" t="s">
        <v>1164</v>
      </c>
    </row>
    <row r="616" spans="1:11" s="670" customFormat="1" x14ac:dyDescent="0.25">
      <c r="A616" s="659">
        <v>612</v>
      </c>
      <c r="B616" s="665" t="s">
        <v>1396</v>
      </c>
      <c r="C616" s="666" t="s">
        <v>2159</v>
      </c>
      <c r="D616" s="688" t="s">
        <v>2160</v>
      </c>
      <c r="E616" s="710" t="s">
        <v>1387</v>
      </c>
      <c r="F616" s="662">
        <v>2008</v>
      </c>
      <c r="G616" s="707">
        <v>105714.29</v>
      </c>
      <c r="H616" s="667" t="s">
        <v>1373</v>
      </c>
      <c r="I616" s="691">
        <v>600000</v>
      </c>
      <c r="J616" s="667" t="s">
        <v>1912</v>
      </c>
      <c r="K616" s="660" t="s">
        <v>1164</v>
      </c>
    </row>
    <row r="617" spans="1:11" x14ac:dyDescent="0.25">
      <c r="A617" s="659">
        <v>613</v>
      </c>
      <c r="B617" s="706" t="s">
        <v>1369</v>
      </c>
      <c r="C617" s="674" t="s">
        <v>1516</v>
      </c>
      <c r="D617" s="662" t="s">
        <v>2161</v>
      </c>
      <c r="E617" s="706" t="s">
        <v>1387</v>
      </c>
      <c r="F617" s="675">
        <v>2018</v>
      </c>
      <c r="G617" s="707">
        <v>118566.01</v>
      </c>
      <c r="H617" s="660" t="s">
        <v>1373</v>
      </c>
      <c r="I617" s="663">
        <v>100000</v>
      </c>
      <c r="J617" s="660" t="s">
        <v>1912</v>
      </c>
      <c r="K617" s="660" t="s">
        <v>1164</v>
      </c>
    </row>
    <row r="618" spans="1:11" x14ac:dyDescent="0.25">
      <c r="A618" s="659">
        <v>614</v>
      </c>
      <c r="B618" s="706" t="s">
        <v>1369</v>
      </c>
      <c r="C618" s="674" t="s">
        <v>1516</v>
      </c>
      <c r="D618" s="662" t="s">
        <v>2162</v>
      </c>
      <c r="E618" s="706" t="s">
        <v>1387</v>
      </c>
      <c r="F618" s="662">
        <v>2011</v>
      </c>
      <c r="G618" s="707">
        <v>64564.73</v>
      </c>
      <c r="H618" s="660" t="s">
        <v>1373</v>
      </c>
      <c r="I618" s="663">
        <v>100000</v>
      </c>
      <c r="J618" s="660" t="s">
        <v>1912</v>
      </c>
      <c r="K618" s="660" t="s">
        <v>1164</v>
      </c>
    </row>
    <row r="619" spans="1:11" x14ac:dyDescent="0.25">
      <c r="A619" s="659">
        <v>615</v>
      </c>
      <c r="B619" s="706" t="s">
        <v>1369</v>
      </c>
      <c r="C619" s="674" t="s">
        <v>1516</v>
      </c>
      <c r="D619" s="662" t="s">
        <v>2163</v>
      </c>
      <c r="E619" s="706" t="s">
        <v>1387</v>
      </c>
      <c r="F619" s="662">
        <v>2011</v>
      </c>
      <c r="G619" s="707">
        <v>64564.73</v>
      </c>
      <c r="H619" s="660" t="s">
        <v>1373</v>
      </c>
      <c r="I619" s="663">
        <v>100000</v>
      </c>
      <c r="J619" s="660" t="s">
        <v>1912</v>
      </c>
      <c r="K619" s="660" t="s">
        <v>1164</v>
      </c>
    </row>
    <row r="620" spans="1:11" x14ac:dyDescent="0.25">
      <c r="A620" s="659">
        <v>616</v>
      </c>
      <c r="B620" s="706" t="s">
        <v>1369</v>
      </c>
      <c r="C620" s="674" t="s">
        <v>1516</v>
      </c>
      <c r="D620" s="662" t="s">
        <v>2164</v>
      </c>
      <c r="E620" s="706" t="s">
        <v>1387</v>
      </c>
      <c r="F620" s="662">
        <v>2019</v>
      </c>
      <c r="G620" s="707">
        <v>720154.32</v>
      </c>
      <c r="H620" s="660" t="s">
        <v>1373</v>
      </c>
      <c r="I620" s="663">
        <v>70000</v>
      </c>
      <c r="J620" s="660" t="s">
        <v>1912</v>
      </c>
      <c r="K620" s="660" t="s">
        <v>1164</v>
      </c>
    </row>
    <row r="621" spans="1:11" x14ac:dyDescent="0.25">
      <c r="A621" s="659">
        <v>617</v>
      </c>
      <c r="B621" s="706" t="s">
        <v>1369</v>
      </c>
      <c r="C621" s="674" t="s">
        <v>1516</v>
      </c>
      <c r="D621" s="662" t="s">
        <v>2165</v>
      </c>
      <c r="E621" s="706" t="s">
        <v>1387</v>
      </c>
      <c r="F621" s="662">
        <v>2013</v>
      </c>
      <c r="G621" s="707">
        <v>65186.080000000002</v>
      </c>
      <c r="H621" s="660" t="s">
        <v>1373</v>
      </c>
      <c r="I621" s="663">
        <v>70000</v>
      </c>
      <c r="J621" s="660" t="s">
        <v>1912</v>
      </c>
      <c r="K621" s="660" t="s">
        <v>1164</v>
      </c>
    </row>
    <row r="622" spans="1:11" x14ac:dyDescent="0.25">
      <c r="A622" s="659">
        <v>618</v>
      </c>
      <c r="B622" s="706" t="s">
        <v>1369</v>
      </c>
      <c r="C622" s="674" t="s">
        <v>1516</v>
      </c>
      <c r="D622" s="662" t="s">
        <v>2166</v>
      </c>
      <c r="E622" s="706" t="s">
        <v>1387</v>
      </c>
      <c r="F622" s="662">
        <v>2014</v>
      </c>
      <c r="G622" s="707">
        <v>62752.84</v>
      </c>
      <c r="H622" s="660" t="s">
        <v>1373</v>
      </c>
      <c r="I622" s="663">
        <v>70000</v>
      </c>
      <c r="J622" s="660" t="s">
        <v>1912</v>
      </c>
      <c r="K622" s="660" t="s">
        <v>1164</v>
      </c>
    </row>
    <row r="623" spans="1:11" x14ac:dyDescent="0.25">
      <c r="A623" s="659">
        <v>619</v>
      </c>
      <c r="B623" s="706" t="s">
        <v>1369</v>
      </c>
      <c r="C623" s="674" t="s">
        <v>1516</v>
      </c>
      <c r="D623" s="662" t="s">
        <v>2167</v>
      </c>
      <c r="E623" s="706" t="s">
        <v>1387</v>
      </c>
      <c r="F623" s="662">
        <v>2018</v>
      </c>
      <c r="G623" s="707">
        <v>116515.03</v>
      </c>
      <c r="H623" s="660" t="s">
        <v>1373</v>
      </c>
      <c r="I623" s="663">
        <v>480000</v>
      </c>
      <c r="J623" s="660" t="s">
        <v>1912</v>
      </c>
      <c r="K623" s="660" t="s">
        <v>1164</v>
      </c>
    </row>
    <row r="624" spans="1:11" x14ac:dyDescent="0.25">
      <c r="A624" s="659">
        <v>620</v>
      </c>
      <c r="B624" s="706" t="s">
        <v>1369</v>
      </c>
      <c r="C624" s="674" t="s">
        <v>1516</v>
      </c>
      <c r="D624" s="662" t="s">
        <v>2168</v>
      </c>
      <c r="E624" s="706" t="s">
        <v>1387</v>
      </c>
      <c r="F624" s="662">
        <v>2019</v>
      </c>
      <c r="G624" s="707">
        <v>566539.28</v>
      </c>
      <c r="H624" s="660" t="s">
        <v>1373</v>
      </c>
      <c r="I624" s="663">
        <v>70000</v>
      </c>
      <c r="J624" s="660" t="s">
        <v>1912</v>
      </c>
      <c r="K624" s="660" t="s">
        <v>1164</v>
      </c>
    </row>
    <row r="625" spans="1:11" x14ac:dyDescent="0.25">
      <c r="A625" s="659">
        <v>621</v>
      </c>
      <c r="B625" s="660" t="s">
        <v>1369</v>
      </c>
      <c r="C625" s="674" t="s">
        <v>1516</v>
      </c>
      <c r="D625" s="662" t="s">
        <v>2169</v>
      </c>
      <c r="E625" s="706" t="s">
        <v>1387</v>
      </c>
      <c r="F625" s="662">
        <v>2018</v>
      </c>
      <c r="G625" s="707">
        <v>116500</v>
      </c>
      <c r="H625" s="660" t="s">
        <v>1373</v>
      </c>
      <c r="I625" s="663">
        <v>70000</v>
      </c>
      <c r="J625" s="660" t="s">
        <v>1912</v>
      </c>
      <c r="K625" s="660" t="s">
        <v>1164</v>
      </c>
    </row>
    <row r="626" spans="1:11" s="670" customFormat="1" x14ac:dyDescent="0.25">
      <c r="A626" s="659">
        <v>622</v>
      </c>
      <c r="B626" s="665" t="s">
        <v>1396</v>
      </c>
      <c r="C626" s="661" t="s">
        <v>2170</v>
      </c>
      <c r="D626" s="688" t="s">
        <v>2171</v>
      </c>
      <c r="E626" s="710" t="s">
        <v>1387</v>
      </c>
      <c r="F626" s="662">
        <v>2023</v>
      </c>
      <c r="G626" s="707">
        <v>39211942</v>
      </c>
      <c r="H626" s="667" t="s">
        <v>1373</v>
      </c>
      <c r="I626" s="663">
        <v>70000</v>
      </c>
      <c r="J626" s="667" t="s">
        <v>1912</v>
      </c>
      <c r="K626" s="660" t="s">
        <v>1164</v>
      </c>
    </row>
    <row r="627" spans="1:11" s="670" customFormat="1" x14ac:dyDescent="0.25">
      <c r="A627" s="659">
        <v>623</v>
      </c>
      <c r="B627" s="665" t="s">
        <v>1396</v>
      </c>
      <c r="C627" s="666" t="s">
        <v>2172</v>
      </c>
      <c r="D627" s="688" t="s">
        <v>2173</v>
      </c>
      <c r="E627" s="710" t="s">
        <v>1387</v>
      </c>
      <c r="F627" s="662">
        <v>2014</v>
      </c>
      <c r="G627" s="707">
        <v>217749.09</v>
      </c>
      <c r="H627" s="667" t="s">
        <v>1373</v>
      </c>
      <c r="I627" s="663">
        <v>70000</v>
      </c>
      <c r="J627" s="667" t="s">
        <v>1912</v>
      </c>
      <c r="K627" s="660" t="s">
        <v>1164</v>
      </c>
    </row>
    <row r="628" spans="1:11" s="670" customFormat="1" x14ac:dyDescent="0.25">
      <c r="A628" s="659">
        <v>624</v>
      </c>
      <c r="B628" s="665" t="s">
        <v>1396</v>
      </c>
      <c r="C628" s="661" t="s">
        <v>2174</v>
      </c>
      <c r="D628" s="710" t="s">
        <v>2175</v>
      </c>
      <c r="E628" s="710" t="s">
        <v>1387</v>
      </c>
      <c r="F628" s="662">
        <v>2022</v>
      </c>
      <c r="G628" s="707"/>
      <c r="H628" s="667" t="s">
        <v>1373</v>
      </c>
      <c r="I628" s="691">
        <v>300000</v>
      </c>
      <c r="J628" s="667" t="s">
        <v>1912</v>
      </c>
      <c r="K628" s="660" t="s">
        <v>1164</v>
      </c>
    </row>
    <row r="629" spans="1:11" s="670" customFormat="1" x14ac:dyDescent="0.25">
      <c r="A629" s="659">
        <v>625</v>
      </c>
      <c r="B629" s="665" t="s">
        <v>1396</v>
      </c>
      <c r="C629" s="666" t="s">
        <v>2176</v>
      </c>
      <c r="D629" s="688" t="s">
        <v>2177</v>
      </c>
      <c r="E629" s="710" t="s">
        <v>1387</v>
      </c>
      <c r="F629" s="662">
        <v>2024</v>
      </c>
      <c r="G629" s="707">
        <v>20838345</v>
      </c>
      <c r="H629" s="667" t="s">
        <v>1373</v>
      </c>
      <c r="I629" s="691">
        <v>350000</v>
      </c>
      <c r="J629" s="667" t="s">
        <v>1912</v>
      </c>
      <c r="K629" s="660" t="s">
        <v>1164</v>
      </c>
    </row>
    <row r="630" spans="1:11" s="670" customFormat="1" x14ac:dyDescent="0.25">
      <c r="A630" s="659">
        <v>626</v>
      </c>
      <c r="B630" s="665" t="s">
        <v>1396</v>
      </c>
      <c r="C630" s="666" t="s">
        <v>2178</v>
      </c>
      <c r="D630" s="688" t="s">
        <v>2179</v>
      </c>
      <c r="E630" s="710" t="s">
        <v>1387</v>
      </c>
      <c r="F630" s="662">
        <v>2009</v>
      </c>
      <c r="G630" s="707">
        <v>334821.43</v>
      </c>
      <c r="H630" s="667" t="s">
        <v>1373</v>
      </c>
      <c r="I630" s="663">
        <v>70000</v>
      </c>
      <c r="J630" s="667" t="s">
        <v>1912</v>
      </c>
      <c r="K630" s="660" t="s">
        <v>1164</v>
      </c>
    </row>
    <row r="631" spans="1:11" s="670" customFormat="1" x14ac:dyDescent="0.25">
      <c r="A631" s="659">
        <v>627</v>
      </c>
      <c r="B631" s="665" t="s">
        <v>1396</v>
      </c>
      <c r="C631" s="666" t="s">
        <v>2180</v>
      </c>
      <c r="D631" s="688" t="s">
        <v>2181</v>
      </c>
      <c r="E631" s="710" t="s">
        <v>1387</v>
      </c>
      <c r="F631" s="662">
        <v>2009</v>
      </c>
      <c r="G631" s="707">
        <v>86089.29</v>
      </c>
      <c r="H631" s="667" t="s">
        <v>1373</v>
      </c>
      <c r="I631" s="663">
        <v>70000</v>
      </c>
      <c r="J631" s="667" t="s">
        <v>1912</v>
      </c>
      <c r="K631" s="660" t="s">
        <v>1164</v>
      </c>
    </row>
    <row r="632" spans="1:11" s="670" customFormat="1" x14ac:dyDescent="0.25">
      <c r="A632" s="659">
        <v>628</v>
      </c>
      <c r="B632" s="665" t="s">
        <v>1396</v>
      </c>
      <c r="C632" s="666" t="s">
        <v>2182</v>
      </c>
      <c r="D632" s="688" t="s">
        <v>2183</v>
      </c>
      <c r="E632" s="710" t="s">
        <v>1387</v>
      </c>
      <c r="F632" s="662">
        <v>2008</v>
      </c>
      <c r="G632" s="707">
        <v>169469.06</v>
      </c>
      <c r="H632" s="667" t="s">
        <v>1373</v>
      </c>
      <c r="I632" s="663">
        <v>70000</v>
      </c>
      <c r="J632" s="667" t="s">
        <v>1912</v>
      </c>
      <c r="K632" s="660" t="s">
        <v>1164</v>
      </c>
    </row>
    <row r="633" spans="1:11" s="670" customFormat="1" x14ac:dyDescent="0.25">
      <c r="A633" s="659">
        <v>629</v>
      </c>
      <c r="B633" s="665" t="s">
        <v>1396</v>
      </c>
      <c r="C633" s="674" t="s">
        <v>2184</v>
      </c>
      <c r="D633" s="688" t="s">
        <v>2185</v>
      </c>
      <c r="E633" s="710" t="s">
        <v>1387</v>
      </c>
      <c r="F633" s="675">
        <v>2013</v>
      </c>
      <c r="G633" s="707">
        <v>142932.87</v>
      </c>
      <c r="H633" s="667" t="s">
        <v>1373</v>
      </c>
      <c r="I633" s="691">
        <v>1200000</v>
      </c>
      <c r="J633" s="667" t="s">
        <v>1912</v>
      </c>
      <c r="K633" s="660" t="s">
        <v>1164</v>
      </c>
    </row>
    <row r="634" spans="1:11" s="670" customFormat="1" x14ac:dyDescent="0.25">
      <c r="A634" s="659">
        <v>630</v>
      </c>
      <c r="B634" s="665" t="s">
        <v>1396</v>
      </c>
      <c r="C634" s="666" t="s">
        <v>2186</v>
      </c>
      <c r="D634" s="688" t="s">
        <v>2187</v>
      </c>
      <c r="E634" s="710" t="s">
        <v>1387</v>
      </c>
      <c r="F634" s="662">
        <v>2003</v>
      </c>
      <c r="G634" s="707">
        <v>187883.34</v>
      </c>
      <c r="H634" s="667" t="s">
        <v>1373</v>
      </c>
      <c r="I634" s="691">
        <v>1000000</v>
      </c>
      <c r="J634" s="667" t="s">
        <v>1912</v>
      </c>
      <c r="K634" s="660" t="s">
        <v>1164</v>
      </c>
    </row>
    <row r="635" spans="1:11" s="670" customFormat="1" x14ac:dyDescent="0.25">
      <c r="A635" s="659">
        <v>631</v>
      </c>
      <c r="B635" s="665" t="s">
        <v>1396</v>
      </c>
      <c r="C635" s="661" t="s">
        <v>2188</v>
      </c>
      <c r="D635" s="688" t="s">
        <v>2189</v>
      </c>
      <c r="E635" s="710" t="s">
        <v>1387</v>
      </c>
      <c r="F635" s="662">
        <v>2023</v>
      </c>
      <c r="G635" s="707">
        <v>7084638</v>
      </c>
      <c r="H635" s="667" t="s">
        <v>1373</v>
      </c>
      <c r="I635" s="691">
        <v>200000</v>
      </c>
      <c r="J635" s="667" t="s">
        <v>1912</v>
      </c>
      <c r="K635" s="660" t="s">
        <v>1164</v>
      </c>
    </row>
    <row r="636" spans="1:11" x14ac:dyDescent="0.25">
      <c r="A636" s="659">
        <v>632</v>
      </c>
      <c r="B636" s="660" t="s">
        <v>1369</v>
      </c>
      <c r="C636" s="672" t="s">
        <v>1407</v>
      </c>
      <c r="D636" s="712" t="s">
        <v>2190</v>
      </c>
      <c r="E636" s="706" t="s">
        <v>1387</v>
      </c>
      <c r="F636" s="712">
        <v>2024</v>
      </c>
      <c r="G636" s="707">
        <v>11114683.49</v>
      </c>
      <c r="H636" s="660" t="s">
        <v>1373</v>
      </c>
      <c r="I636" s="663">
        <v>600000</v>
      </c>
      <c r="J636" s="660" t="s">
        <v>1912</v>
      </c>
      <c r="K636" s="660" t="s">
        <v>1164</v>
      </c>
    </row>
    <row r="637" spans="1:11" x14ac:dyDescent="0.25">
      <c r="A637" s="659">
        <v>633</v>
      </c>
      <c r="B637" s="660" t="s">
        <v>1369</v>
      </c>
      <c r="C637" s="674" t="s">
        <v>1516</v>
      </c>
      <c r="D637" s="712" t="s">
        <v>2191</v>
      </c>
      <c r="E637" s="706" t="s">
        <v>1387</v>
      </c>
      <c r="F637" s="712">
        <v>2017</v>
      </c>
      <c r="G637" s="707">
        <v>116743.91</v>
      </c>
      <c r="H637" s="660" t="s">
        <v>1373</v>
      </c>
      <c r="I637" s="663">
        <v>430000</v>
      </c>
      <c r="J637" s="660" t="s">
        <v>1912</v>
      </c>
      <c r="K637" s="660" t="s">
        <v>1164</v>
      </c>
    </row>
    <row r="638" spans="1:11" x14ac:dyDescent="0.25">
      <c r="A638" s="659">
        <v>634</v>
      </c>
      <c r="B638" s="660" t="s">
        <v>1369</v>
      </c>
      <c r="C638" s="713" t="s">
        <v>2192</v>
      </c>
      <c r="D638" s="712" t="s">
        <v>2193</v>
      </c>
      <c r="E638" s="706" t="s">
        <v>1387</v>
      </c>
      <c r="F638" s="712">
        <v>2007</v>
      </c>
      <c r="G638" s="707">
        <v>232278.76</v>
      </c>
      <c r="H638" s="660" t="s">
        <v>1373</v>
      </c>
      <c r="I638" s="663">
        <v>980000</v>
      </c>
      <c r="J638" s="660" t="s">
        <v>1912</v>
      </c>
      <c r="K638" s="660" t="s">
        <v>1164</v>
      </c>
    </row>
    <row r="639" spans="1:11" x14ac:dyDescent="0.25">
      <c r="A639" s="659">
        <v>635</v>
      </c>
      <c r="B639" s="660" t="s">
        <v>1369</v>
      </c>
      <c r="C639" s="672" t="s">
        <v>1407</v>
      </c>
      <c r="D639" s="712" t="s">
        <v>2194</v>
      </c>
      <c r="E639" s="706" t="s">
        <v>1387</v>
      </c>
      <c r="F639" s="712">
        <v>2023</v>
      </c>
      <c r="G639" s="707">
        <v>12586223.279999999</v>
      </c>
      <c r="H639" s="660" t="s">
        <v>1373</v>
      </c>
      <c r="I639" s="663">
        <v>400000</v>
      </c>
      <c r="J639" s="660" t="s">
        <v>1912</v>
      </c>
      <c r="K639" s="660" t="s">
        <v>1164</v>
      </c>
    </row>
    <row r="640" spans="1:11" x14ac:dyDescent="0.25">
      <c r="A640" s="659">
        <v>636</v>
      </c>
      <c r="B640" s="660" t="s">
        <v>1369</v>
      </c>
      <c r="C640" s="661" t="s">
        <v>1464</v>
      </c>
      <c r="D640" s="712" t="s">
        <v>2195</v>
      </c>
      <c r="E640" s="706" t="s">
        <v>1387</v>
      </c>
      <c r="F640" s="712">
        <v>2020</v>
      </c>
      <c r="G640" s="707">
        <v>1762350</v>
      </c>
      <c r="H640" s="660" t="s">
        <v>1373</v>
      </c>
      <c r="I640" s="708">
        <v>350000</v>
      </c>
      <c r="J640" s="660" t="s">
        <v>1912</v>
      </c>
      <c r="K640" s="660" t="s">
        <v>1164</v>
      </c>
    </row>
    <row r="641" spans="1:11" x14ac:dyDescent="0.25">
      <c r="A641" s="659">
        <v>637</v>
      </c>
      <c r="B641" s="660" t="s">
        <v>1369</v>
      </c>
      <c r="C641" s="674" t="s">
        <v>1516</v>
      </c>
      <c r="D641" s="712" t="s">
        <v>2196</v>
      </c>
      <c r="E641" s="706" t="s">
        <v>1387</v>
      </c>
      <c r="F641" s="712">
        <v>2019</v>
      </c>
      <c r="G641" s="707">
        <v>566539.28</v>
      </c>
      <c r="H641" s="660" t="s">
        <v>1373</v>
      </c>
      <c r="I641" s="663">
        <v>150000</v>
      </c>
      <c r="J641" s="660" t="s">
        <v>1912</v>
      </c>
      <c r="K641" s="660" t="s">
        <v>1164</v>
      </c>
    </row>
    <row r="642" spans="1:11" x14ac:dyDescent="0.25">
      <c r="A642" s="659">
        <v>638</v>
      </c>
      <c r="B642" s="660" t="s">
        <v>1369</v>
      </c>
      <c r="C642" s="661" t="s">
        <v>1464</v>
      </c>
      <c r="D642" s="712" t="s">
        <v>2197</v>
      </c>
      <c r="E642" s="706" t="s">
        <v>1387</v>
      </c>
      <c r="F642" s="712">
        <v>2012</v>
      </c>
      <c r="G642" s="707">
        <v>39673.94</v>
      </c>
      <c r="H642" s="660" t="s">
        <v>1373</v>
      </c>
      <c r="I642" s="708">
        <v>350000</v>
      </c>
      <c r="J642" s="660" t="s">
        <v>1912</v>
      </c>
      <c r="K642" s="660" t="s">
        <v>1164</v>
      </c>
    </row>
    <row r="643" spans="1:11" x14ac:dyDescent="0.25">
      <c r="A643" s="659">
        <v>639</v>
      </c>
      <c r="B643" s="660" t="s">
        <v>1369</v>
      </c>
      <c r="C643" s="674" t="s">
        <v>1516</v>
      </c>
      <c r="D643" s="712" t="s">
        <v>2198</v>
      </c>
      <c r="E643" s="706" t="s">
        <v>1387</v>
      </c>
      <c r="F643" s="712">
        <v>2019</v>
      </c>
      <c r="G643" s="707">
        <v>720154.32</v>
      </c>
      <c r="H643" s="660" t="s">
        <v>1373</v>
      </c>
      <c r="I643" s="663">
        <v>300000</v>
      </c>
      <c r="J643" s="660" t="s">
        <v>1912</v>
      </c>
      <c r="K643" s="660" t="s">
        <v>1164</v>
      </c>
    </row>
    <row r="644" spans="1:11" x14ac:dyDescent="0.25">
      <c r="A644" s="659">
        <v>640</v>
      </c>
      <c r="B644" s="660" t="s">
        <v>1369</v>
      </c>
      <c r="C644" s="713" t="s">
        <v>2199</v>
      </c>
      <c r="D644" s="712" t="s">
        <v>2200</v>
      </c>
      <c r="E644" s="706" t="s">
        <v>1387</v>
      </c>
      <c r="F644" s="712">
        <v>2008</v>
      </c>
      <c r="G644" s="707">
        <v>90125.48</v>
      </c>
      <c r="H644" s="660" t="s">
        <v>1373</v>
      </c>
      <c r="I644" s="663">
        <v>600000</v>
      </c>
      <c r="J644" s="660" t="s">
        <v>1912</v>
      </c>
      <c r="K644" s="660" t="s">
        <v>1164</v>
      </c>
    </row>
    <row r="645" spans="1:11" x14ac:dyDescent="0.25">
      <c r="A645" s="659">
        <v>641</v>
      </c>
      <c r="B645" s="660" t="s">
        <v>1369</v>
      </c>
      <c r="C645" s="672" t="s">
        <v>1407</v>
      </c>
      <c r="D645" s="712" t="s">
        <v>2201</v>
      </c>
      <c r="E645" s="706" t="s">
        <v>1387</v>
      </c>
      <c r="F645" s="712">
        <v>2022</v>
      </c>
      <c r="G645" s="707">
        <v>9975600</v>
      </c>
      <c r="H645" s="660" t="s">
        <v>1373</v>
      </c>
      <c r="I645" s="663">
        <v>150000</v>
      </c>
      <c r="J645" s="660" t="s">
        <v>1912</v>
      </c>
      <c r="K645" s="660" t="s">
        <v>1164</v>
      </c>
    </row>
    <row r="646" spans="1:11" x14ac:dyDescent="0.25">
      <c r="A646" s="659">
        <v>642</v>
      </c>
      <c r="B646" s="660" t="s">
        <v>1369</v>
      </c>
      <c r="C646" s="661" t="s">
        <v>1464</v>
      </c>
      <c r="D646" s="712" t="s">
        <v>2202</v>
      </c>
      <c r="E646" s="706" t="s">
        <v>1387</v>
      </c>
      <c r="F646" s="712">
        <v>2017</v>
      </c>
      <c r="G646" s="707">
        <v>64564.73</v>
      </c>
      <c r="H646" s="660" t="s">
        <v>1373</v>
      </c>
      <c r="I646" s="708">
        <v>350000</v>
      </c>
      <c r="J646" s="660" t="s">
        <v>1912</v>
      </c>
      <c r="K646" s="660" t="s">
        <v>1164</v>
      </c>
    </row>
    <row r="647" spans="1:11" x14ac:dyDescent="0.25">
      <c r="A647" s="659">
        <v>643</v>
      </c>
      <c r="B647" s="660" t="s">
        <v>1369</v>
      </c>
      <c r="C647" s="674" t="s">
        <v>1516</v>
      </c>
      <c r="D647" s="712" t="s">
        <v>2203</v>
      </c>
      <c r="E647" s="706" t="s">
        <v>1387</v>
      </c>
      <c r="F647" s="712">
        <v>2011</v>
      </c>
      <c r="G647" s="707">
        <v>76193.919999999998</v>
      </c>
      <c r="H647" s="660" t="s">
        <v>1373</v>
      </c>
      <c r="I647" s="663">
        <v>70000</v>
      </c>
      <c r="J647" s="660" t="s">
        <v>1912</v>
      </c>
      <c r="K647" s="660" t="s">
        <v>1164</v>
      </c>
    </row>
    <row r="648" spans="1:11" x14ac:dyDescent="0.25">
      <c r="A648" s="659">
        <v>644</v>
      </c>
      <c r="B648" s="660" t="s">
        <v>1369</v>
      </c>
      <c r="C648" s="674" t="s">
        <v>1516</v>
      </c>
      <c r="D648" s="712" t="s">
        <v>2204</v>
      </c>
      <c r="E648" s="706" t="s">
        <v>1387</v>
      </c>
      <c r="F648" s="712">
        <v>2011</v>
      </c>
      <c r="G648" s="707">
        <v>72312.5</v>
      </c>
      <c r="H648" s="660" t="s">
        <v>1373</v>
      </c>
      <c r="I648" s="663">
        <v>460000</v>
      </c>
      <c r="J648" s="660" t="s">
        <v>1912</v>
      </c>
      <c r="K648" s="660" t="s">
        <v>1164</v>
      </c>
    </row>
    <row r="649" spans="1:11" x14ac:dyDescent="0.25">
      <c r="A649" s="659">
        <v>645</v>
      </c>
      <c r="B649" s="660" t="s">
        <v>1369</v>
      </c>
      <c r="C649" s="713" t="s">
        <v>2205</v>
      </c>
      <c r="D649" s="712" t="s">
        <v>2206</v>
      </c>
      <c r="E649" s="706" t="s">
        <v>1387</v>
      </c>
      <c r="F649" s="712">
        <v>1989</v>
      </c>
      <c r="G649" s="707">
        <v>4167</v>
      </c>
      <c r="H649" s="660" t="s">
        <v>1373</v>
      </c>
      <c r="I649" s="663">
        <v>200000</v>
      </c>
      <c r="J649" s="660" t="s">
        <v>1912</v>
      </c>
      <c r="K649" s="660" t="s">
        <v>1164</v>
      </c>
    </row>
    <row r="650" spans="1:11" x14ac:dyDescent="0.25">
      <c r="A650" s="659">
        <v>646</v>
      </c>
      <c r="B650" s="660" t="s">
        <v>1369</v>
      </c>
      <c r="C650" s="713" t="s">
        <v>2192</v>
      </c>
      <c r="D650" s="712" t="s">
        <v>2207</v>
      </c>
      <c r="E650" s="706" t="s">
        <v>1387</v>
      </c>
      <c r="F650" s="712">
        <v>2004</v>
      </c>
      <c r="G650" s="707">
        <v>147143.48000000001</v>
      </c>
      <c r="H650" s="660" t="s">
        <v>1373</v>
      </c>
      <c r="I650" s="663">
        <v>70000</v>
      </c>
      <c r="J650" s="660" t="s">
        <v>1912</v>
      </c>
      <c r="K650" s="660" t="s">
        <v>1164</v>
      </c>
    </row>
    <row r="651" spans="1:11" x14ac:dyDescent="0.25">
      <c r="A651" s="659">
        <v>647</v>
      </c>
      <c r="B651" s="660" t="s">
        <v>1369</v>
      </c>
      <c r="C651" s="672" t="s">
        <v>1407</v>
      </c>
      <c r="D651" s="712" t="s">
        <v>2208</v>
      </c>
      <c r="E651" s="706" t="s">
        <v>1387</v>
      </c>
      <c r="F651" s="712">
        <v>2024</v>
      </c>
      <c r="G651" s="707">
        <v>11114683.49</v>
      </c>
      <c r="H651" s="660" t="s">
        <v>1373</v>
      </c>
      <c r="I651" s="708">
        <v>200000</v>
      </c>
      <c r="J651" s="660" t="s">
        <v>1912</v>
      </c>
      <c r="K651" s="660" t="s">
        <v>1164</v>
      </c>
    </row>
    <row r="652" spans="1:11" x14ac:dyDescent="0.25">
      <c r="A652" s="659">
        <v>648</v>
      </c>
      <c r="B652" s="660" t="s">
        <v>1369</v>
      </c>
      <c r="C652" s="674" t="s">
        <v>1516</v>
      </c>
      <c r="D652" s="712" t="s">
        <v>2209</v>
      </c>
      <c r="E652" s="706" t="s">
        <v>1387</v>
      </c>
      <c r="F652" s="712">
        <v>2011</v>
      </c>
      <c r="G652" s="707">
        <v>64564.73</v>
      </c>
      <c r="H652" s="660" t="s">
        <v>1373</v>
      </c>
      <c r="I652" s="663">
        <v>150000</v>
      </c>
      <c r="J652" s="660" t="s">
        <v>1912</v>
      </c>
      <c r="K652" s="660" t="s">
        <v>1164</v>
      </c>
    </row>
    <row r="653" spans="1:11" x14ac:dyDescent="0.25">
      <c r="A653" s="659">
        <v>649</v>
      </c>
      <c r="B653" s="660" t="s">
        <v>1369</v>
      </c>
      <c r="C653" s="674" t="s">
        <v>1516</v>
      </c>
      <c r="D653" s="712" t="s">
        <v>2210</v>
      </c>
      <c r="E653" s="706" t="s">
        <v>1387</v>
      </c>
      <c r="F653" s="712">
        <v>2012</v>
      </c>
      <c r="G653" s="707">
        <v>61403.94</v>
      </c>
      <c r="H653" s="660" t="s">
        <v>1373</v>
      </c>
      <c r="I653" s="663">
        <v>150000</v>
      </c>
      <c r="J653" s="660" t="s">
        <v>1912</v>
      </c>
      <c r="K653" s="660" t="s">
        <v>1164</v>
      </c>
    </row>
    <row r="654" spans="1:11" x14ac:dyDescent="0.25">
      <c r="A654" s="659">
        <v>650</v>
      </c>
      <c r="B654" s="660" t="s">
        <v>1369</v>
      </c>
      <c r="C654" s="672" t="s">
        <v>1407</v>
      </c>
      <c r="D654" s="712" t="s">
        <v>2211</v>
      </c>
      <c r="E654" s="706" t="s">
        <v>1387</v>
      </c>
      <c r="F654" s="712">
        <v>2023</v>
      </c>
      <c r="G654" s="707">
        <v>12586223.279999999</v>
      </c>
      <c r="H654" s="660" t="s">
        <v>1373</v>
      </c>
      <c r="I654" s="663">
        <v>600000</v>
      </c>
      <c r="J654" s="660" t="s">
        <v>1912</v>
      </c>
      <c r="K654" s="660" t="s">
        <v>1164</v>
      </c>
    </row>
    <row r="655" spans="1:11" x14ac:dyDescent="0.25">
      <c r="A655" s="659">
        <v>651</v>
      </c>
      <c r="B655" s="660" t="s">
        <v>1369</v>
      </c>
      <c r="C655" s="674" t="s">
        <v>1516</v>
      </c>
      <c r="D655" s="712" t="s">
        <v>2212</v>
      </c>
      <c r="E655" s="706" t="s">
        <v>1387</v>
      </c>
      <c r="F655" s="712">
        <v>2017</v>
      </c>
      <c r="G655" s="707">
        <v>112493.93</v>
      </c>
      <c r="H655" s="660" t="s">
        <v>1373</v>
      </c>
      <c r="I655" s="663">
        <v>200000</v>
      </c>
      <c r="J655" s="660" t="s">
        <v>1912</v>
      </c>
      <c r="K655" s="660" t="s">
        <v>1164</v>
      </c>
    </row>
    <row r="656" spans="1:11" x14ac:dyDescent="0.25">
      <c r="A656" s="659">
        <v>652</v>
      </c>
      <c r="B656" s="660" t="s">
        <v>1369</v>
      </c>
      <c r="C656" s="674" t="s">
        <v>1516</v>
      </c>
      <c r="D656" s="712" t="s">
        <v>2213</v>
      </c>
      <c r="E656" s="706" t="s">
        <v>1387</v>
      </c>
      <c r="F656" s="712">
        <v>2013</v>
      </c>
      <c r="G656" s="707">
        <v>65311.08</v>
      </c>
      <c r="H656" s="660" t="s">
        <v>1373</v>
      </c>
      <c r="I656" s="663">
        <v>200000</v>
      </c>
      <c r="J656" s="660" t="s">
        <v>1912</v>
      </c>
      <c r="K656" s="660" t="s">
        <v>1164</v>
      </c>
    </row>
    <row r="657" spans="1:11" x14ac:dyDescent="0.25">
      <c r="A657" s="659">
        <v>653</v>
      </c>
      <c r="B657" s="660" t="s">
        <v>1369</v>
      </c>
      <c r="C657" s="672" t="s">
        <v>1407</v>
      </c>
      <c r="D657" s="712" t="s">
        <v>2214</v>
      </c>
      <c r="E657" s="706" t="s">
        <v>1387</v>
      </c>
      <c r="F657" s="712">
        <v>2022</v>
      </c>
      <c r="G657" s="707">
        <v>11203124.02</v>
      </c>
      <c r="H657" s="660" t="s">
        <v>1373</v>
      </c>
      <c r="I657" s="663">
        <v>600000</v>
      </c>
      <c r="J657" s="660" t="s">
        <v>1912</v>
      </c>
      <c r="K657" s="660" t="s">
        <v>1164</v>
      </c>
    </row>
    <row r="658" spans="1:11" x14ac:dyDescent="0.25">
      <c r="A658" s="659">
        <v>654</v>
      </c>
      <c r="B658" s="660" t="s">
        <v>1369</v>
      </c>
      <c r="C658" s="674" t="s">
        <v>1516</v>
      </c>
      <c r="D658" s="712" t="s">
        <v>2215</v>
      </c>
      <c r="E658" s="706" t="s">
        <v>1387</v>
      </c>
      <c r="F658" s="712">
        <v>2017</v>
      </c>
      <c r="G658" s="707">
        <v>116743.91</v>
      </c>
      <c r="H658" s="660" t="s">
        <v>1373</v>
      </c>
      <c r="I658" s="663">
        <v>250000</v>
      </c>
      <c r="J658" s="660" t="s">
        <v>1912</v>
      </c>
      <c r="K658" s="660" t="s">
        <v>1164</v>
      </c>
    </row>
    <row r="659" spans="1:11" x14ac:dyDescent="0.25">
      <c r="A659" s="659">
        <v>655</v>
      </c>
      <c r="B659" s="660" t="s">
        <v>1369</v>
      </c>
      <c r="C659" s="672" t="s">
        <v>1407</v>
      </c>
      <c r="D659" s="712" t="s">
        <v>2216</v>
      </c>
      <c r="E659" s="706" t="s">
        <v>1387</v>
      </c>
      <c r="F659" s="712">
        <v>2022</v>
      </c>
      <c r="G659" s="709">
        <v>9975600</v>
      </c>
      <c r="H659" s="660" t="s">
        <v>1373</v>
      </c>
      <c r="I659" s="663">
        <v>200000</v>
      </c>
      <c r="J659" s="660" t="s">
        <v>1912</v>
      </c>
      <c r="K659" s="660" t="s">
        <v>1164</v>
      </c>
    </row>
    <row r="660" spans="1:11" x14ac:dyDescent="0.25">
      <c r="A660" s="659">
        <v>656</v>
      </c>
      <c r="B660" s="660" t="s">
        <v>1369</v>
      </c>
      <c r="C660" s="661" t="s">
        <v>1464</v>
      </c>
      <c r="D660" s="712" t="s">
        <v>2217</v>
      </c>
      <c r="E660" s="706" t="s">
        <v>1387</v>
      </c>
      <c r="F660" s="712">
        <v>2017</v>
      </c>
      <c r="G660" s="709">
        <v>76193.919999999998</v>
      </c>
      <c r="H660" s="660" t="s">
        <v>1373</v>
      </c>
      <c r="I660" s="708">
        <v>350000</v>
      </c>
      <c r="J660" s="660" t="s">
        <v>1912</v>
      </c>
      <c r="K660" s="660" t="s">
        <v>1164</v>
      </c>
    </row>
    <row r="661" spans="1:11" x14ac:dyDescent="0.25">
      <c r="A661" s="659">
        <v>657</v>
      </c>
      <c r="B661" s="660" t="s">
        <v>1369</v>
      </c>
      <c r="C661" s="674" t="s">
        <v>1516</v>
      </c>
      <c r="D661" s="712" t="s">
        <v>2218</v>
      </c>
      <c r="E661" s="706" t="s">
        <v>1387</v>
      </c>
      <c r="F661" s="712">
        <v>2016</v>
      </c>
      <c r="G661" s="709">
        <v>93085.51</v>
      </c>
      <c r="H661" s="660" t="s">
        <v>1373</v>
      </c>
      <c r="I661" s="663">
        <v>200000</v>
      </c>
      <c r="J661" s="660" t="s">
        <v>1912</v>
      </c>
      <c r="K661" s="660" t="s">
        <v>1164</v>
      </c>
    </row>
    <row r="662" spans="1:11" x14ac:dyDescent="0.25">
      <c r="A662" s="659">
        <v>658</v>
      </c>
      <c r="B662" s="660" t="s">
        <v>1369</v>
      </c>
      <c r="C662" s="661" t="s">
        <v>1370</v>
      </c>
      <c r="D662" s="712" t="s">
        <v>2219</v>
      </c>
      <c r="E662" s="706" t="s">
        <v>1387</v>
      </c>
      <c r="F662" s="712">
        <v>2024</v>
      </c>
      <c r="G662" s="709">
        <v>7167865.21</v>
      </c>
      <c r="H662" s="660" t="s">
        <v>1373</v>
      </c>
      <c r="I662" s="708">
        <v>400000</v>
      </c>
      <c r="J662" s="660" t="s">
        <v>1912</v>
      </c>
      <c r="K662" s="660" t="s">
        <v>1164</v>
      </c>
    </row>
    <row r="663" spans="1:11" x14ac:dyDescent="0.25">
      <c r="A663" s="659">
        <v>659</v>
      </c>
      <c r="B663" s="660" t="s">
        <v>1369</v>
      </c>
      <c r="C663" s="674" t="s">
        <v>1516</v>
      </c>
      <c r="D663" s="712" t="s">
        <v>2220</v>
      </c>
      <c r="E663" s="706" t="s">
        <v>1387</v>
      </c>
      <c r="F663" s="712">
        <v>2013</v>
      </c>
      <c r="G663" s="709">
        <v>65186.080000000002</v>
      </c>
      <c r="H663" s="660" t="s">
        <v>1373</v>
      </c>
      <c r="I663" s="663">
        <v>150000</v>
      </c>
      <c r="J663" s="660" t="s">
        <v>1912</v>
      </c>
      <c r="K663" s="660" t="s">
        <v>1164</v>
      </c>
    </row>
    <row r="664" spans="1:11" x14ac:dyDescent="0.25">
      <c r="A664" s="659">
        <v>660</v>
      </c>
      <c r="B664" s="660" t="s">
        <v>1369</v>
      </c>
      <c r="C664" s="713" t="s">
        <v>2221</v>
      </c>
      <c r="D664" s="712" t="s">
        <v>2222</v>
      </c>
      <c r="E664" s="706" t="s">
        <v>1387</v>
      </c>
      <c r="F664" s="712">
        <v>1988</v>
      </c>
      <c r="G664" s="707">
        <v>0</v>
      </c>
      <c r="H664" s="660" t="s">
        <v>1373</v>
      </c>
      <c r="I664" s="663">
        <v>380000</v>
      </c>
      <c r="J664" s="660" t="s">
        <v>1912</v>
      </c>
      <c r="K664" s="660" t="s">
        <v>1164</v>
      </c>
    </row>
    <row r="665" spans="1:11" x14ac:dyDescent="0.25">
      <c r="A665" s="659">
        <v>661</v>
      </c>
      <c r="B665" s="660" t="s">
        <v>1369</v>
      </c>
      <c r="C665" s="713" t="s">
        <v>2192</v>
      </c>
      <c r="D665" s="712" t="s">
        <v>2223</v>
      </c>
      <c r="E665" s="706" t="s">
        <v>1387</v>
      </c>
      <c r="F665" s="712">
        <v>2004</v>
      </c>
      <c r="G665" s="707">
        <v>147143.48000000001</v>
      </c>
      <c r="H665" s="660" t="s">
        <v>1373</v>
      </c>
      <c r="I665" s="663">
        <v>480000</v>
      </c>
      <c r="J665" s="660" t="s">
        <v>1912</v>
      </c>
      <c r="K665" s="660" t="s">
        <v>1164</v>
      </c>
    </row>
    <row r="666" spans="1:11" x14ac:dyDescent="0.25">
      <c r="A666" s="659">
        <v>662</v>
      </c>
      <c r="B666" s="660" t="s">
        <v>1369</v>
      </c>
      <c r="C666" s="672" t="s">
        <v>1407</v>
      </c>
      <c r="D666" s="712" t="s">
        <v>2224</v>
      </c>
      <c r="E666" s="706" t="s">
        <v>1387</v>
      </c>
      <c r="F666" s="712">
        <v>2022</v>
      </c>
      <c r="G666" s="709">
        <v>9975600</v>
      </c>
      <c r="H666" s="660" t="s">
        <v>1373</v>
      </c>
      <c r="I666" s="663">
        <v>150000</v>
      </c>
      <c r="J666" s="660" t="s">
        <v>1912</v>
      </c>
      <c r="K666" s="660" t="s">
        <v>1164</v>
      </c>
    </row>
    <row r="667" spans="1:11" x14ac:dyDescent="0.25">
      <c r="A667" s="659">
        <v>663</v>
      </c>
      <c r="B667" s="660" t="s">
        <v>1369</v>
      </c>
      <c r="C667" s="674" t="s">
        <v>1516</v>
      </c>
      <c r="D667" s="712" t="s">
        <v>2225</v>
      </c>
      <c r="E667" s="706" t="s">
        <v>1387</v>
      </c>
      <c r="F667" s="712">
        <v>2012</v>
      </c>
      <c r="G667" s="709">
        <v>61403.94</v>
      </c>
      <c r="H667" s="660" t="s">
        <v>1373</v>
      </c>
      <c r="I667" s="663">
        <v>700000</v>
      </c>
      <c r="J667" s="660" t="s">
        <v>1912</v>
      </c>
      <c r="K667" s="660" t="s">
        <v>1164</v>
      </c>
    </row>
    <row r="668" spans="1:11" x14ac:dyDescent="0.25">
      <c r="A668" s="659">
        <v>664</v>
      </c>
      <c r="B668" s="660" t="s">
        <v>1369</v>
      </c>
      <c r="C668" s="674" t="s">
        <v>1516</v>
      </c>
      <c r="D668" s="712" t="s">
        <v>2226</v>
      </c>
      <c r="E668" s="706" t="s">
        <v>1387</v>
      </c>
      <c r="F668" s="712">
        <v>2017</v>
      </c>
      <c r="G668" s="709">
        <v>116743.91</v>
      </c>
      <c r="H668" s="660" t="s">
        <v>1373</v>
      </c>
      <c r="I668" s="663">
        <v>100000</v>
      </c>
      <c r="J668" s="660" t="s">
        <v>1912</v>
      </c>
      <c r="K668" s="660" t="s">
        <v>1164</v>
      </c>
    </row>
    <row r="669" spans="1:11" x14ac:dyDescent="0.25">
      <c r="A669" s="659">
        <v>665</v>
      </c>
      <c r="B669" s="660" t="s">
        <v>1369</v>
      </c>
      <c r="C669" s="713" t="s">
        <v>2090</v>
      </c>
      <c r="D669" s="714" t="s">
        <v>2227</v>
      </c>
      <c r="E669" s="706" t="s">
        <v>1387</v>
      </c>
      <c r="F669" s="712">
        <v>1985</v>
      </c>
      <c r="G669" s="707">
        <v>0</v>
      </c>
      <c r="H669" s="660" t="s">
        <v>1373</v>
      </c>
      <c r="I669" s="663">
        <v>900000</v>
      </c>
      <c r="J669" s="660" t="s">
        <v>1912</v>
      </c>
      <c r="K669" s="660" t="s">
        <v>1164</v>
      </c>
    </row>
    <row r="670" spans="1:11" x14ac:dyDescent="0.25">
      <c r="A670" s="659">
        <v>666</v>
      </c>
      <c r="B670" s="660" t="s">
        <v>1369</v>
      </c>
      <c r="C670" s="672" t="s">
        <v>1407</v>
      </c>
      <c r="D670" s="712" t="s">
        <v>2228</v>
      </c>
      <c r="E670" s="706" t="s">
        <v>1387</v>
      </c>
      <c r="F670" s="712">
        <v>2022</v>
      </c>
      <c r="G670" s="709">
        <v>9975600</v>
      </c>
      <c r="H670" s="660" t="s">
        <v>1373</v>
      </c>
      <c r="I670" s="663">
        <v>150000</v>
      </c>
      <c r="J670" s="660" t="s">
        <v>1912</v>
      </c>
      <c r="K670" s="660" t="s">
        <v>1164</v>
      </c>
    </row>
    <row r="671" spans="1:11" x14ac:dyDescent="0.25">
      <c r="A671" s="659">
        <v>667</v>
      </c>
      <c r="B671" s="660" t="s">
        <v>1369</v>
      </c>
      <c r="C671" s="674" t="s">
        <v>1516</v>
      </c>
      <c r="D671" s="712" t="s">
        <v>2229</v>
      </c>
      <c r="E671" s="706" t="s">
        <v>1387</v>
      </c>
      <c r="F671" s="712">
        <v>2013</v>
      </c>
      <c r="G671" s="709">
        <v>65186.080000000002</v>
      </c>
      <c r="H671" s="660" t="s">
        <v>1373</v>
      </c>
      <c r="I671" s="663">
        <v>300000</v>
      </c>
      <c r="J671" s="660" t="s">
        <v>1912</v>
      </c>
      <c r="K671" s="660" t="s">
        <v>1164</v>
      </c>
    </row>
    <row r="672" spans="1:11" x14ac:dyDescent="0.25">
      <c r="A672" s="659">
        <v>668</v>
      </c>
      <c r="B672" s="660" t="s">
        <v>1369</v>
      </c>
      <c r="C672" s="674" t="s">
        <v>1516</v>
      </c>
      <c r="D672" s="712" t="s">
        <v>2230</v>
      </c>
      <c r="E672" s="706" t="s">
        <v>1387</v>
      </c>
      <c r="F672" s="712">
        <v>2008</v>
      </c>
      <c r="G672" s="709">
        <v>37721.56</v>
      </c>
      <c r="H672" s="660" t="s">
        <v>1373</v>
      </c>
      <c r="I672" s="663">
        <v>120000</v>
      </c>
      <c r="J672" s="660" t="s">
        <v>1912</v>
      </c>
      <c r="K672" s="660" t="s">
        <v>1164</v>
      </c>
    </row>
    <row r="673" spans="1:11" x14ac:dyDescent="0.25">
      <c r="A673" s="659">
        <v>669</v>
      </c>
      <c r="B673" s="660" t="s">
        <v>1369</v>
      </c>
      <c r="C673" s="713" t="s">
        <v>2192</v>
      </c>
      <c r="D673" s="712" t="s">
        <v>2231</v>
      </c>
      <c r="E673" s="706" t="s">
        <v>1387</v>
      </c>
      <c r="F673" s="712">
        <v>2003</v>
      </c>
      <c r="G673" s="709">
        <v>99155.82</v>
      </c>
      <c r="H673" s="660" t="s">
        <v>1373</v>
      </c>
      <c r="I673" s="663">
        <v>600000</v>
      </c>
      <c r="J673" s="660" t="s">
        <v>1912</v>
      </c>
      <c r="K673" s="660" t="s">
        <v>1164</v>
      </c>
    </row>
    <row r="674" spans="1:11" x14ac:dyDescent="0.25">
      <c r="A674" s="659">
        <v>670</v>
      </c>
      <c r="B674" s="660" t="s">
        <v>1369</v>
      </c>
      <c r="C674" s="672" t="s">
        <v>1407</v>
      </c>
      <c r="D674" s="712" t="s">
        <v>2232</v>
      </c>
      <c r="E674" s="706" t="s">
        <v>1387</v>
      </c>
      <c r="F674" s="712">
        <v>2022</v>
      </c>
      <c r="G674" s="707">
        <v>11203124.02</v>
      </c>
      <c r="H674" s="660" t="s">
        <v>1373</v>
      </c>
      <c r="I674" s="663">
        <v>600000</v>
      </c>
      <c r="J674" s="660" t="s">
        <v>1912</v>
      </c>
      <c r="K674" s="660" t="s">
        <v>1164</v>
      </c>
    </row>
    <row r="675" spans="1:11" x14ac:dyDescent="0.25">
      <c r="A675" s="659">
        <v>671</v>
      </c>
      <c r="B675" s="660" t="s">
        <v>1369</v>
      </c>
      <c r="C675" s="661" t="s">
        <v>1464</v>
      </c>
      <c r="D675" s="712" t="s">
        <v>2233</v>
      </c>
      <c r="E675" s="706" t="s">
        <v>1387</v>
      </c>
      <c r="F675" s="712">
        <v>2020</v>
      </c>
      <c r="G675" s="709">
        <v>1762350</v>
      </c>
      <c r="H675" s="660" t="s">
        <v>1373</v>
      </c>
      <c r="I675" s="708">
        <v>350000</v>
      </c>
      <c r="J675" s="660" t="s">
        <v>1912</v>
      </c>
      <c r="K675" s="660" t="s">
        <v>1164</v>
      </c>
    </row>
    <row r="676" spans="1:11" x14ac:dyDescent="0.25">
      <c r="A676" s="659">
        <v>672</v>
      </c>
      <c r="B676" s="660" t="s">
        <v>1369</v>
      </c>
      <c r="C676" s="661" t="s">
        <v>1464</v>
      </c>
      <c r="D676" s="712" t="s">
        <v>2234</v>
      </c>
      <c r="E676" s="706" t="s">
        <v>1387</v>
      </c>
      <c r="F676" s="712">
        <v>2017</v>
      </c>
      <c r="G676" s="709">
        <v>76193.919999999998</v>
      </c>
      <c r="H676" s="660" t="s">
        <v>1373</v>
      </c>
      <c r="I676" s="708">
        <v>350000</v>
      </c>
      <c r="J676" s="660" t="s">
        <v>1912</v>
      </c>
      <c r="K676" s="660" t="s">
        <v>1164</v>
      </c>
    </row>
    <row r="677" spans="1:11" x14ac:dyDescent="0.25">
      <c r="A677" s="659">
        <v>673</v>
      </c>
      <c r="B677" s="660" t="s">
        <v>1369</v>
      </c>
      <c r="C677" s="661" t="s">
        <v>1464</v>
      </c>
      <c r="D677" s="712" t="s">
        <v>2235</v>
      </c>
      <c r="E677" s="706" t="s">
        <v>1387</v>
      </c>
      <c r="F677" s="712">
        <v>2013</v>
      </c>
      <c r="G677" s="709">
        <v>43186.080000000002</v>
      </c>
      <c r="H677" s="660" t="s">
        <v>1373</v>
      </c>
      <c r="I677" s="708">
        <v>350000</v>
      </c>
      <c r="J677" s="660" t="s">
        <v>1912</v>
      </c>
      <c r="K677" s="660" t="s">
        <v>1164</v>
      </c>
    </row>
    <row r="678" spans="1:11" x14ac:dyDescent="0.25">
      <c r="A678" s="659">
        <v>674</v>
      </c>
      <c r="B678" s="660" t="s">
        <v>1369</v>
      </c>
      <c r="C678" s="674" t="s">
        <v>1516</v>
      </c>
      <c r="D678" s="712" t="s">
        <v>2236</v>
      </c>
      <c r="E678" s="706" t="s">
        <v>1387</v>
      </c>
      <c r="F678" s="712">
        <v>2012</v>
      </c>
      <c r="G678" s="709">
        <v>61232.76</v>
      </c>
      <c r="H678" s="660" t="s">
        <v>1373</v>
      </c>
      <c r="I678" s="708">
        <v>200000</v>
      </c>
      <c r="J678" s="660" t="s">
        <v>1912</v>
      </c>
      <c r="K678" s="660" t="s">
        <v>1164</v>
      </c>
    </row>
    <row r="679" spans="1:11" x14ac:dyDescent="0.25">
      <c r="A679" s="659">
        <v>675</v>
      </c>
      <c r="B679" s="660" t="s">
        <v>1369</v>
      </c>
      <c r="C679" s="674" t="s">
        <v>1516</v>
      </c>
      <c r="D679" s="712" t="s">
        <v>2237</v>
      </c>
      <c r="E679" s="706" t="s">
        <v>1387</v>
      </c>
      <c r="F679" s="712">
        <v>2012</v>
      </c>
      <c r="G679" s="709">
        <v>61232.76</v>
      </c>
      <c r="H679" s="660" t="s">
        <v>1373</v>
      </c>
      <c r="I679" s="663">
        <v>100000</v>
      </c>
      <c r="J679" s="660" t="s">
        <v>1912</v>
      </c>
      <c r="K679" s="660" t="s">
        <v>1164</v>
      </c>
    </row>
    <row r="680" spans="1:11" x14ac:dyDescent="0.25">
      <c r="A680" s="659">
        <v>676</v>
      </c>
      <c r="B680" s="660" t="s">
        <v>1369</v>
      </c>
      <c r="C680" s="661" t="s">
        <v>1370</v>
      </c>
      <c r="D680" s="662" t="s">
        <v>2238</v>
      </c>
      <c r="E680" s="706" t="s">
        <v>1387</v>
      </c>
      <c r="F680" s="662">
        <v>2024</v>
      </c>
      <c r="G680" s="709">
        <v>7167865.21</v>
      </c>
      <c r="H680" s="660" t="s">
        <v>1373</v>
      </c>
      <c r="I680" s="708">
        <v>400000</v>
      </c>
      <c r="J680" s="660" t="s">
        <v>1912</v>
      </c>
      <c r="K680" s="660" t="s">
        <v>1164</v>
      </c>
    </row>
    <row r="681" spans="1:11" x14ac:dyDescent="0.25">
      <c r="A681" s="659">
        <v>677</v>
      </c>
      <c r="B681" s="660" t="s">
        <v>1369</v>
      </c>
      <c r="C681" s="674" t="s">
        <v>1516</v>
      </c>
      <c r="D681" s="712" t="s">
        <v>2239</v>
      </c>
      <c r="E681" s="706" t="s">
        <v>1387</v>
      </c>
      <c r="F681" s="712">
        <v>2007</v>
      </c>
      <c r="G681" s="709">
        <v>45285.51</v>
      </c>
      <c r="H681" s="660" t="s">
        <v>1373</v>
      </c>
      <c r="I681" s="663">
        <v>70000</v>
      </c>
      <c r="J681" s="660" t="s">
        <v>1912</v>
      </c>
      <c r="K681" s="660" t="s">
        <v>1164</v>
      </c>
    </row>
    <row r="682" spans="1:11" x14ac:dyDescent="0.25">
      <c r="A682" s="659">
        <v>678</v>
      </c>
      <c r="B682" s="660" t="s">
        <v>1369</v>
      </c>
      <c r="C682" s="674" t="s">
        <v>1516</v>
      </c>
      <c r="D682" s="712" t="s">
        <v>2240</v>
      </c>
      <c r="E682" s="706" t="s">
        <v>1387</v>
      </c>
      <c r="F682" s="712">
        <v>2013</v>
      </c>
      <c r="G682" s="709">
        <v>65186.080000000002</v>
      </c>
      <c r="H682" s="660" t="s">
        <v>1373</v>
      </c>
      <c r="I682" s="663">
        <v>200000</v>
      </c>
      <c r="J682" s="660" t="s">
        <v>1912</v>
      </c>
      <c r="K682" s="660" t="s">
        <v>1164</v>
      </c>
    </row>
    <row r="683" spans="1:11" x14ac:dyDescent="0.25">
      <c r="A683" s="659">
        <v>679</v>
      </c>
      <c r="B683" s="660" t="s">
        <v>1369</v>
      </c>
      <c r="C683" s="672" t="s">
        <v>1407</v>
      </c>
      <c r="D683" s="712" t="s">
        <v>2241</v>
      </c>
      <c r="E683" s="706" t="s">
        <v>1387</v>
      </c>
      <c r="F683" s="712">
        <v>2023</v>
      </c>
      <c r="G683" s="709">
        <v>12586223.279999999</v>
      </c>
      <c r="H683" s="660" t="s">
        <v>1373</v>
      </c>
      <c r="I683" s="663">
        <v>600000</v>
      </c>
      <c r="J683" s="660" t="s">
        <v>1912</v>
      </c>
      <c r="K683" s="660" t="s">
        <v>1164</v>
      </c>
    </row>
    <row r="684" spans="1:11" x14ac:dyDescent="0.25">
      <c r="A684" s="659">
        <v>680</v>
      </c>
      <c r="B684" s="660" t="s">
        <v>1369</v>
      </c>
      <c r="C684" s="661" t="s">
        <v>1464</v>
      </c>
      <c r="D684" s="712" t="s">
        <v>2242</v>
      </c>
      <c r="E684" s="706" t="s">
        <v>1387</v>
      </c>
      <c r="F684" s="712">
        <v>2013</v>
      </c>
      <c r="G684" s="709">
        <v>43186.080000000002</v>
      </c>
      <c r="H684" s="660" t="s">
        <v>1373</v>
      </c>
      <c r="I684" s="708">
        <v>350000</v>
      </c>
      <c r="J684" s="660" t="s">
        <v>1912</v>
      </c>
      <c r="K684" s="660" t="s">
        <v>1164</v>
      </c>
    </row>
    <row r="685" spans="1:11" x14ac:dyDescent="0.25">
      <c r="A685" s="659">
        <v>681</v>
      </c>
      <c r="B685" s="660" t="s">
        <v>1369</v>
      </c>
      <c r="C685" s="674" t="s">
        <v>1516</v>
      </c>
      <c r="D685" s="712" t="s">
        <v>2243</v>
      </c>
      <c r="E685" s="706" t="s">
        <v>1387</v>
      </c>
      <c r="F685" s="712">
        <v>2013</v>
      </c>
      <c r="G685" s="709">
        <v>65186.080000000002</v>
      </c>
      <c r="H685" s="660" t="s">
        <v>1373</v>
      </c>
      <c r="I685" s="663">
        <v>450000</v>
      </c>
      <c r="J685" s="660" t="s">
        <v>1912</v>
      </c>
      <c r="K685" s="660" t="s">
        <v>1164</v>
      </c>
    </row>
    <row r="686" spans="1:11" x14ac:dyDescent="0.25">
      <c r="A686" s="659">
        <v>682</v>
      </c>
      <c r="B686" s="660" t="s">
        <v>1369</v>
      </c>
      <c r="C686" s="672" t="s">
        <v>1407</v>
      </c>
      <c r="D686" s="712" t="s">
        <v>2244</v>
      </c>
      <c r="E686" s="706" t="s">
        <v>1387</v>
      </c>
      <c r="F686" s="712">
        <v>2023</v>
      </c>
      <c r="G686" s="709">
        <v>12586223.279999999</v>
      </c>
      <c r="H686" s="660" t="s">
        <v>1373</v>
      </c>
      <c r="I686" s="663">
        <v>600000</v>
      </c>
      <c r="J686" s="660" t="s">
        <v>1912</v>
      </c>
      <c r="K686" s="660" t="s">
        <v>1164</v>
      </c>
    </row>
    <row r="687" spans="1:11" x14ac:dyDescent="0.25">
      <c r="A687" s="659">
        <v>683</v>
      </c>
      <c r="B687" s="660" t="s">
        <v>1369</v>
      </c>
      <c r="C687" s="674" t="s">
        <v>1516</v>
      </c>
      <c r="D687" s="712" t="s">
        <v>2245</v>
      </c>
      <c r="E687" s="706" t="s">
        <v>1387</v>
      </c>
      <c r="F687" s="712">
        <v>2013</v>
      </c>
      <c r="G687" s="709">
        <v>65311.08</v>
      </c>
      <c r="H687" s="660" t="s">
        <v>1373</v>
      </c>
      <c r="I687" s="663">
        <v>700000</v>
      </c>
      <c r="J687" s="660" t="s">
        <v>1912</v>
      </c>
      <c r="K687" s="660" t="s">
        <v>1164</v>
      </c>
    </row>
    <row r="688" spans="1:11" x14ac:dyDescent="0.25">
      <c r="A688" s="659">
        <v>684</v>
      </c>
      <c r="B688" s="660" t="s">
        <v>1369</v>
      </c>
      <c r="C688" s="672" t="s">
        <v>1407</v>
      </c>
      <c r="D688" s="712" t="s">
        <v>2246</v>
      </c>
      <c r="E688" s="706" t="s">
        <v>1387</v>
      </c>
      <c r="F688" s="712">
        <v>2023</v>
      </c>
      <c r="G688" s="709">
        <v>12586223.279999999</v>
      </c>
      <c r="H688" s="660" t="s">
        <v>1373</v>
      </c>
      <c r="I688" s="663">
        <v>600000</v>
      </c>
      <c r="J688" s="660" t="s">
        <v>1912</v>
      </c>
      <c r="K688" s="660" t="s">
        <v>1164</v>
      </c>
    </row>
    <row r="689" spans="1:11" x14ac:dyDescent="0.25">
      <c r="A689" s="659">
        <v>685</v>
      </c>
      <c r="B689" s="660" t="s">
        <v>1369</v>
      </c>
      <c r="C689" s="672" t="s">
        <v>1407</v>
      </c>
      <c r="D689" s="712" t="s">
        <v>2247</v>
      </c>
      <c r="E689" s="706" t="s">
        <v>1387</v>
      </c>
      <c r="F689" s="712">
        <v>2024</v>
      </c>
      <c r="G689" s="709">
        <v>11114683.49</v>
      </c>
      <c r="H689" s="660" t="s">
        <v>1373</v>
      </c>
      <c r="I689" s="663">
        <v>150000</v>
      </c>
      <c r="J689" s="660" t="s">
        <v>1912</v>
      </c>
      <c r="K689" s="660" t="s">
        <v>1164</v>
      </c>
    </row>
    <row r="690" spans="1:11" x14ac:dyDescent="0.25">
      <c r="A690" s="659">
        <v>686</v>
      </c>
      <c r="B690" s="660" t="s">
        <v>1369</v>
      </c>
      <c r="C690" s="671" t="s">
        <v>1403</v>
      </c>
      <c r="D690" s="662" t="s">
        <v>2248</v>
      </c>
      <c r="E690" s="706" t="s">
        <v>1387</v>
      </c>
      <c r="F690" s="662">
        <v>2022</v>
      </c>
      <c r="G690" s="709">
        <v>11879375</v>
      </c>
      <c r="H690" s="660" t="s">
        <v>1373</v>
      </c>
      <c r="I690" s="663">
        <v>600000</v>
      </c>
      <c r="J690" s="660" t="s">
        <v>1912</v>
      </c>
      <c r="K690" s="660" t="s">
        <v>1164</v>
      </c>
    </row>
    <row r="691" spans="1:11" x14ac:dyDescent="0.25">
      <c r="A691" s="659">
        <v>687</v>
      </c>
      <c r="B691" s="660" t="s">
        <v>1369</v>
      </c>
      <c r="C691" s="661" t="s">
        <v>1370</v>
      </c>
      <c r="D691" s="712" t="s">
        <v>2249</v>
      </c>
      <c r="E691" s="706" t="s">
        <v>1387</v>
      </c>
      <c r="F691" s="712">
        <v>2024</v>
      </c>
      <c r="G691" s="709">
        <v>7167865.21</v>
      </c>
      <c r="H691" s="660" t="s">
        <v>1373</v>
      </c>
      <c r="I691" s="708">
        <v>400000</v>
      </c>
      <c r="J691" s="660" t="s">
        <v>1912</v>
      </c>
      <c r="K691" s="660" t="s">
        <v>1164</v>
      </c>
    </row>
    <row r="692" spans="1:11" x14ac:dyDescent="0.25">
      <c r="A692" s="659">
        <v>688</v>
      </c>
      <c r="B692" s="660" t="s">
        <v>1369</v>
      </c>
      <c r="C692" s="661" t="s">
        <v>1464</v>
      </c>
      <c r="D692" s="712" t="s">
        <v>2250</v>
      </c>
      <c r="E692" s="706" t="s">
        <v>1387</v>
      </c>
      <c r="F692" s="712">
        <v>2017</v>
      </c>
      <c r="G692" s="709">
        <v>76193.919999999998</v>
      </c>
      <c r="H692" s="660" t="s">
        <v>1373</v>
      </c>
      <c r="I692" s="708">
        <v>350000</v>
      </c>
      <c r="J692" s="660" t="s">
        <v>1912</v>
      </c>
      <c r="K692" s="660" t="s">
        <v>1164</v>
      </c>
    </row>
    <row r="693" spans="1:11" x14ac:dyDescent="0.25">
      <c r="A693" s="659">
        <v>689</v>
      </c>
      <c r="B693" s="660" t="s">
        <v>1369</v>
      </c>
      <c r="C693" s="661" t="s">
        <v>1464</v>
      </c>
      <c r="D693" s="662" t="s">
        <v>2251</v>
      </c>
      <c r="E693" s="706" t="s">
        <v>1387</v>
      </c>
      <c r="F693" s="662">
        <v>2012</v>
      </c>
      <c r="G693" s="715">
        <v>39698.94</v>
      </c>
      <c r="H693" s="660" t="s">
        <v>1373</v>
      </c>
      <c r="I693" s="708">
        <v>350000</v>
      </c>
      <c r="J693" s="660" t="s">
        <v>1912</v>
      </c>
      <c r="K693" s="660" t="s">
        <v>1164</v>
      </c>
    </row>
    <row r="694" spans="1:11" x14ac:dyDescent="0.25">
      <c r="A694" s="659">
        <v>690</v>
      </c>
      <c r="B694" s="660" t="s">
        <v>1369</v>
      </c>
      <c r="C694" s="661" t="s">
        <v>1611</v>
      </c>
      <c r="D694" s="716" t="s">
        <v>2252</v>
      </c>
      <c r="E694" s="706" t="s">
        <v>1387</v>
      </c>
      <c r="F694" s="712">
        <v>2011</v>
      </c>
      <c r="G694" s="709">
        <v>57447.5</v>
      </c>
      <c r="H694" s="660" t="s">
        <v>1373</v>
      </c>
      <c r="I694" s="663">
        <v>240000</v>
      </c>
      <c r="J694" s="660" t="s">
        <v>1912</v>
      </c>
      <c r="K694" s="660" t="s">
        <v>1164</v>
      </c>
    </row>
    <row r="695" spans="1:11" x14ac:dyDescent="0.25">
      <c r="A695" s="659">
        <v>691</v>
      </c>
      <c r="B695" s="660" t="s">
        <v>1369</v>
      </c>
      <c r="C695" s="713" t="s">
        <v>2253</v>
      </c>
      <c r="D695" s="712" t="s">
        <v>2254</v>
      </c>
      <c r="E695" s="706" t="s">
        <v>1387</v>
      </c>
      <c r="F695" s="712">
        <v>1994</v>
      </c>
      <c r="G695" s="709">
        <v>5967.18</v>
      </c>
      <c r="H695" s="660" t="s">
        <v>1373</v>
      </c>
      <c r="I695" s="663">
        <v>120000</v>
      </c>
      <c r="J695" s="660" t="s">
        <v>1912</v>
      </c>
      <c r="K695" s="660" t="s">
        <v>1164</v>
      </c>
    </row>
    <row r="696" spans="1:11" x14ac:dyDescent="0.25">
      <c r="A696" s="659">
        <v>692</v>
      </c>
      <c r="B696" s="660" t="s">
        <v>1369</v>
      </c>
      <c r="C696" s="674" t="s">
        <v>1516</v>
      </c>
      <c r="D696" s="712" t="s">
        <v>2255</v>
      </c>
      <c r="E696" s="706" t="s">
        <v>1387</v>
      </c>
      <c r="F696" s="712">
        <v>2007</v>
      </c>
      <c r="G696" s="709">
        <v>45285.51</v>
      </c>
      <c r="H696" s="660" t="s">
        <v>1373</v>
      </c>
      <c r="I696" s="663">
        <v>400000</v>
      </c>
      <c r="J696" s="660" t="s">
        <v>1912</v>
      </c>
      <c r="K696" s="660" t="s">
        <v>1164</v>
      </c>
    </row>
    <row r="697" spans="1:11" x14ac:dyDescent="0.25">
      <c r="A697" s="659">
        <v>693</v>
      </c>
      <c r="B697" s="660" t="s">
        <v>1369</v>
      </c>
      <c r="C697" s="674" t="s">
        <v>1516</v>
      </c>
      <c r="D697" s="712" t="s">
        <v>2256</v>
      </c>
      <c r="E697" s="706" t="s">
        <v>1387</v>
      </c>
      <c r="F697" s="712">
        <v>2013</v>
      </c>
      <c r="G697" s="709">
        <v>65186.080000000002</v>
      </c>
      <c r="H697" s="660" t="s">
        <v>1373</v>
      </c>
      <c r="I697" s="663">
        <v>400000</v>
      </c>
      <c r="J697" s="660" t="s">
        <v>1912</v>
      </c>
      <c r="K697" s="660" t="s">
        <v>1164</v>
      </c>
    </row>
    <row r="698" spans="1:11" x14ac:dyDescent="0.25">
      <c r="A698" s="659">
        <v>694</v>
      </c>
      <c r="B698" s="660" t="s">
        <v>1369</v>
      </c>
      <c r="C698" s="672" t="s">
        <v>1407</v>
      </c>
      <c r="D698" s="712" t="s">
        <v>2257</v>
      </c>
      <c r="E698" s="706" t="s">
        <v>1387</v>
      </c>
      <c r="F698" s="712">
        <v>2022</v>
      </c>
      <c r="G698" s="707">
        <v>11203124.02</v>
      </c>
      <c r="H698" s="660" t="s">
        <v>1373</v>
      </c>
      <c r="I698" s="663">
        <v>600000</v>
      </c>
      <c r="J698" s="660" t="s">
        <v>1912</v>
      </c>
      <c r="K698" s="660" t="s">
        <v>1164</v>
      </c>
    </row>
    <row r="699" spans="1:11" x14ac:dyDescent="0.25">
      <c r="A699" s="659">
        <v>695</v>
      </c>
      <c r="B699" s="660" t="s">
        <v>1369</v>
      </c>
      <c r="C699" s="661" t="s">
        <v>1464</v>
      </c>
      <c r="D699" s="662" t="s">
        <v>2258</v>
      </c>
      <c r="E699" s="706" t="s">
        <v>1387</v>
      </c>
      <c r="F699" s="662">
        <v>2012</v>
      </c>
      <c r="G699" s="707">
        <v>39698.94</v>
      </c>
      <c r="H699" s="660" t="s">
        <v>1373</v>
      </c>
      <c r="I699" s="708">
        <v>350000</v>
      </c>
      <c r="J699" s="660" t="s">
        <v>1912</v>
      </c>
      <c r="K699" s="660" t="s">
        <v>1164</v>
      </c>
    </row>
    <row r="700" spans="1:11" x14ac:dyDescent="0.25">
      <c r="A700" s="659">
        <v>696</v>
      </c>
      <c r="B700" s="660" t="s">
        <v>1369</v>
      </c>
      <c r="C700" s="674" t="s">
        <v>1516</v>
      </c>
      <c r="D700" s="662" t="s">
        <v>2259</v>
      </c>
      <c r="E700" s="706" t="s">
        <v>1387</v>
      </c>
      <c r="F700" s="662">
        <v>2006</v>
      </c>
      <c r="G700" s="707">
        <v>36264.22</v>
      </c>
      <c r="H700" s="660" t="s">
        <v>1373</v>
      </c>
      <c r="I700" s="663">
        <v>140000</v>
      </c>
      <c r="J700" s="660" t="s">
        <v>1912</v>
      </c>
      <c r="K700" s="660" t="s">
        <v>1164</v>
      </c>
    </row>
    <row r="701" spans="1:11" x14ac:dyDescent="0.25">
      <c r="A701" s="659">
        <v>697</v>
      </c>
      <c r="B701" s="660" t="s">
        <v>1369</v>
      </c>
      <c r="C701" s="674" t="s">
        <v>1516</v>
      </c>
      <c r="D701" s="712" t="s">
        <v>2260</v>
      </c>
      <c r="E701" s="706" t="s">
        <v>1387</v>
      </c>
      <c r="F701" s="712">
        <v>2014</v>
      </c>
      <c r="G701" s="709">
        <v>62752.84</v>
      </c>
      <c r="H701" s="660" t="s">
        <v>1373</v>
      </c>
      <c r="I701" s="663">
        <v>100000</v>
      </c>
      <c r="J701" s="660" t="s">
        <v>1912</v>
      </c>
      <c r="K701" s="660" t="s">
        <v>1164</v>
      </c>
    </row>
    <row r="702" spans="1:11" x14ac:dyDescent="0.25">
      <c r="A702" s="659">
        <v>698</v>
      </c>
      <c r="B702" s="660" t="s">
        <v>1369</v>
      </c>
      <c r="C702" s="713" t="s">
        <v>2261</v>
      </c>
      <c r="D702" s="712" t="s">
        <v>2262</v>
      </c>
      <c r="E702" s="706" t="s">
        <v>1387</v>
      </c>
      <c r="F702" s="712">
        <v>2013</v>
      </c>
      <c r="G702" s="709">
        <v>311949.09000000003</v>
      </c>
      <c r="H702" s="660" t="s">
        <v>1373</v>
      </c>
      <c r="I702" s="663">
        <v>600000</v>
      </c>
      <c r="J702" s="660" t="s">
        <v>1912</v>
      </c>
      <c r="K702" s="660" t="s">
        <v>1164</v>
      </c>
    </row>
    <row r="703" spans="1:11" x14ac:dyDescent="0.25">
      <c r="A703" s="659">
        <v>699</v>
      </c>
      <c r="B703" s="660" t="s">
        <v>1369</v>
      </c>
      <c r="C703" s="672" t="s">
        <v>1407</v>
      </c>
      <c r="D703" s="712" t="s">
        <v>2263</v>
      </c>
      <c r="E703" s="706" t="s">
        <v>1387</v>
      </c>
      <c r="F703" s="712">
        <v>2022</v>
      </c>
      <c r="G703" s="709">
        <v>11203124.02</v>
      </c>
      <c r="H703" s="660" t="s">
        <v>1373</v>
      </c>
      <c r="I703" s="663">
        <v>150000</v>
      </c>
      <c r="J703" s="660" t="s">
        <v>1912</v>
      </c>
      <c r="K703" s="660" t="s">
        <v>1164</v>
      </c>
    </row>
    <row r="704" spans="1:11" x14ac:dyDescent="0.25">
      <c r="A704" s="659">
        <v>700</v>
      </c>
      <c r="B704" s="660" t="s">
        <v>1369</v>
      </c>
      <c r="C704" s="661" t="s">
        <v>1464</v>
      </c>
      <c r="D704" s="712" t="s">
        <v>2264</v>
      </c>
      <c r="E704" s="706" t="s">
        <v>1387</v>
      </c>
      <c r="F704" s="712">
        <v>2017</v>
      </c>
      <c r="G704" s="709">
        <v>76193.919999999998</v>
      </c>
      <c r="H704" s="660" t="s">
        <v>1373</v>
      </c>
      <c r="I704" s="708">
        <v>350000</v>
      </c>
      <c r="J704" s="660" t="s">
        <v>1912</v>
      </c>
      <c r="K704" s="660" t="s">
        <v>1164</v>
      </c>
    </row>
    <row r="705" spans="1:11" x14ac:dyDescent="0.25">
      <c r="A705" s="659">
        <v>701</v>
      </c>
      <c r="B705" s="660" t="s">
        <v>1369</v>
      </c>
      <c r="C705" s="674" t="s">
        <v>1516</v>
      </c>
      <c r="D705" s="712" t="s">
        <v>2265</v>
      </c>
      <c r="E705" s="706" t="s">
        <v>1387</v>
      </c>
      <c r="F705" s="712">
        <v>2013</v>
      </c>
      <c r="G705" s="709">
        <v>65311.08</v>
      </c>
      <c r="H705" s="660" t="s">
        <v>1373</v>
      </c>
      <c r="I705" s="663">
        <v>300000</v>
      </c>
      <c r="J705" s="660" t="s">
        <v>1912</v>
      </c>
      <c r="K705" s="660" t="s">
        <v>1164</v>
      </c>
    </row>
    <row r="706" spans="1:11" x14ac:dyDescent="0.25">
      <c r="A706" s="659">
        <v>702</v>
      </c>
      <c r="B706" s="660" t="s">
        <v>1369</v>
      </c>
      <c r="C706" s="672" t="s">
        <v>1407</v>
      </c>
      <c r="D706" s="712" t="s">
        <v>2266</v>
      </c>
      <c r="E706" s="706" t="s">
        <v>1387</v>
      </c>
      <c r="F706" s="712">
        <v>2022</v>
      </c>
      <c r="G706" s="709">
        <v>9975600</v>
      </c>
      <c r="H706" s="660" t="s">
        <v>1373</v>
      </c>
      <c r="I706" s="663">
        <v>70000</v>
      </c>
      <c r="J706" s="660" t="s">
        <v>1912</v>
      </c>
      <c r="K706" s="660" t="s">
        <v>1164</v>
      </c>
    </row>
    <row r="707" spans="1:11" x14ac:dyDescent="0.25">
      <c r="A707" s="659">
        <v>703</v>
      </c>
      <c r="B707" s="660" t="s">
        <v>1369</v>
      </c>
      <c r="C707" s="661" t="s">
        <v>1464</v>
      </c>
      <c r="D707" s="712" t="s">
        <v>2267</v>
      </c>
      <c r="E707" s="706" t="s">
        <v>1387</v>
      </c>
      <c r="F707" s="712">
        <v>2020</v>
      </c>
      <c r="G707" s="709">
        <v>1762350</v>
      </c>
      <c r="H707" s="660" t="s">
        <v>1373</v>
      </c>
      <c r="I707" s="708">
        <v>350000</v>
      </c>
      <c r="J707" s="660" t="s">
        <v>1912</v>
      </c>
      <c r="K707" s="660" t="s">
        <v>1164</v>
      </c>
    </row>
    <row r="708" spans="1:11" x14ac:dyDescent="0.25">
      <c r="A708" s="659">
        <v>704</v>
      </c>
      <c r="B708" s="660" t="s">
        <v>1369</v>
      </c>
      <c r="C708" s="674" t="s">
        <v>1516</v>
      </c>
      <c r="D708" s="712" t="s">
        <v>2268</v>
      </c>
      <c r="E708" s="706" t="s">
        <v>1387</v>
      </c>
      <c r="F708" s="712">
        <v>2017</v>
      </c>
      <c r="G708" s="709">
        <v>112493.93</v>
      </c>
      <c r="H708" s="660" t="s">
        <v>1373</v>
      </c>
      <c r="I708" s="663">
        <v>70000</v>
      </c>
      <c r="J708" s="660" t="s">
        <v>1912</v>
      </c>
      <c r="K708" s="660" t="s">
        <v>1164</v>
      </c>
    </row>
    <row r="709" spans="1:11" x14ac:dyDescent="0.25">
      <c r="A709" s="659">
        <v>705</v>
      </c>
      <c r="B709" s="660" t="s">
        <v>1369</v>
      </c>
      <c r="C709" s="672" t="s">
        <v>1407</v>
      </c>
      <c r="D709" s="712" t="s">
        <v>2269</v>
      </c>
      <c r="E709" s="706" t="s">
        <v>1387</v>
      </c>
      <c r="F709" s="712">
        <v>2022</v>
      </c>
      <c r="G709" s="709">
        <v>9975600</v>
      </c>
      <c r="H709" s="660" t="s">
        <v>1373</v>
      </c>
      <c r="I709" s="663">
        <v>150000</v>
      </c>
      <c r="J709" s="660" t="s">
        <v>1912</v>
      </c>
      <c r="K709" s="660" t="s">
        <v>1164</v>
      </c>
    </row>
    <row r="710" spans="1:11" x14ac:dyDescent="0.25">
      <c r="A710" s="659">
        <v>706</v>
      </c>
      <c r="B710" s="660" t="s">
        <v>1369</v>
      </c>
      <c r="C710" s="661" t="s">
        <v>1464</v>
      </c>
      <c r="D710" s="712" t="s">
        <v>2270</v>
      </c>
      <c r="E710" s="706" t="s">
        <v>1387</v>
      </c>
      <c r="F710" s="712">
        <v>2013</v>
      </c>
      <c r="G710" s="709">
        <v>43186.080000000002</v>
      </c>
      <c r="H710" s="660" t="s">
        <v>1373</v>
      </c>
      <c r="I710" s="708">
        <v>350000</v>
      </c>
      <c r="J710" s="660" t="s">
        <v>1912</v>
      </c>
      <c r="K710" s="660" t="s">
        <v>1164</v>
      </c>
    </row>
    <row r="711" spans="1:11" x14ac:dyDescent="0.25">
      <c r="A711" s="659">
        <v>707</v>
      </c>
      <c r="B711" s="660" t="s">
        <v>1369</v>
      </c>
      <c r="C711" s="674" t="s">
        <v>1516</v>
      </c>
      <c r="D711" s="712" t="s">
        <v>2271</v>
      </c>
      <c r="E711" s="706" t="s">
        <v>1387</v>
      </c>
      <c r="F711" s="712">
        <v>2006</v>
      </c>
      <c r="G711" s="709">
        <v>36264.22</v>
      </c>
      <c r="H711" s="660" t="s">
        <v>1373</v>
      </c>
      <c r="I711" s="663">
        <v>400000</v>
      </c>
      <c r="J711" s="660" t="s">
        <v>1912</v>
      </c>
      <c r="K711" s="660" t="s">
        <v>1164</v>
      </c>
    </row>
    <row r="712" spans="1:11" x14ac:dyDescent="0.25">
      <c r="A712" s="659">
        <v>708</v>
      </c>
      <c r="B712" s="660" t="s">
        <v>1369</v>
      </c>
      <c r="C712" s="713" t="s">
        <v>2084</v>
      </c>
      <c r="D712" s="712" t="s">
        <v>2272</v>
      </c>
      <c r="E712" s="706" t="s">
        <v>1387</v>
      </c>
      <c r="F712" s="712">
        <v>1988</v>
      </c>
      <c r="G712" s="709">
        <v>642</v>
      </c>
      <c r="H712" s="660" t="s">
        <v>1373</v>
      </c>
      <c r="I712" s="663">
        <v>900000</v>
      </c>
      <c r="J712" s="660" t="s">
        <v>1912</v>
      </c>
      <c r="K712" s="660" t="s">
        <v>1164</v>
      </c>
    </row>
    <row r="713" spans="1:11" x14ac:dyDescent="0.25">
      <c r="A713" s="659">
        <v>709</v>
      </c>
      <c r="B713" s="660" t="s">
        <v>1369</v>
      </c>
      <c r="C713" s="666" t="s">
        <v>1433</v>
      </c>
      <c r="D713" s="675" t="s">
        <v>2273</v>
      </c>
      <c r="E713" s="717" t="s">
        <v>1387</v>
      </c>
      <c r="F713" s="675">
        <v>2013</v>
      </c>
      <c r="G713" s="676">
        <v>139250</v>
      </c>
      <c r="H713" s="660" t="s">
        <v>1373</v>
      </c>
      <c r="I713" s="663">
        <v>400000</v>
      </c>
      <c r="J713" s="660" t="s">
        <v>2274</v>
      </c>
      <c r="K713" s="660" t="s">
        <v>2275</v>
      </c>
    </row>
    <row r="714" spans="1:11" x14ac:dyDescent="0.25">
      <c r="A714" s="659">
        <v>710</v>
      </c>
      <c r="B714" s="660" t="s">
        <v>1369</v>
      </c>
      <c r="C714" s="666" t="s">
        <v>2276</v>
      </c>
      <c r="D714" s="675" t="s">
        <v>2277</v>
      </c>
      <c r="E714" s="717" t="s">
        <v>1387</v>
      </c>
      <c r="F714" s="675">
        <v>2014</v>
      </c>
      <c r="G714" s="676">
        <v>139700</v>
      </c>
      <c r="H714" s="660" t="s">
        <v>1373</v>
      </c>
      <c r="I714" s="663">
        <v>400000</v>
      </c>
      <c r="J714" s="660" t="s">
        <v>2274</v>
      </c>
      <c r="K714" s="660" t="s">
        <v>2275</v>
      </c>
    </row>
    <row r="715" spans="1:11" x14ac:dyDescent="0.25">
      <c r="A715" s="659">
        <v>711</v>
      </c>
      <c r="B715" s="660" t="s">
        <v>1369</v>
      </c>
      <c r="C715" s="661" t="s">
        <v>1464</v>
      </c>
      <c r="D715" s="675" t="s">
        <v>2278</v>
      </c>
      <c r="E715" s="717" t="s">
        <v>1387</v>
      </c>
      <c r="F715" s="675">
        <v>2017</v>
      </c>
      <c r="G715" s="676">
        <v>75950</v>
      </c>
      <c r="H715" s="660" t="s">
        <v>1373</v>
      </c>
      <c r="I715" s="663">
        <v>342000</v>
      </c>
      <c r="J715" s="660" t="s">
        <v>2274</v>
      </c>
      <c r="K715" s="660" t="s">
        <v>2275</v>
      </c>
    </row>
    <row r="716" spans="1:11" x14ac:dyDescent="0.25">
      <c r="A716" s="659">
        <v>712</v>
      </c>
      <c r="B716" s="660" t="s">
        <v>1369</v>
      </c>
      <c r="C716" s="672" t="s">
        <v>1407</v>
      </c>
      <c r="D716" s="675" t="s">
        <v>2279</v>
      </c>
      <c r="E716" s="717" t="s">
        <v>1387</v>
      </c>
      <c r="F716" s="675">
        <v>2023</v>
      </c>
      <c r="G716" s="676">
        <v>11789044.720000001</v>
      </c>
      <c r="H716" s="660" t="s">
        <v>1373</v>
      </c>
      <c r="I716" s="663">
        <v>350000</v>
      </c>
      <c r="J716" s="660" t="s">
        <v>2274</v>
      </c>
      <c r="K716" s="660" t="s">
        <v>2275</v>
      </c>
    </row>
    <row r="717" spans="1:11" x14ac:dyDescent="0.25">
      <c r="A717" s="659">
        <v>713</v>
      </c>
      <c r="B717" s="660" t="s">
        <v>1369</v>
      </c>
      <c r="C717" s="661" t="s">
        <v>1464</v>
      </c>
      <c r="D717" s="675" t="s">
        <v>2280</v>
      </c>
      <c r="E717" s="717" t="s">
        <v>1387</v>
      </c>
      <c r="F717" s="675">
        <v>2021</v>
      </c>
      <c r="G717" s="676">
        <v>1460100</v>
      </c>
      <c r="H717" s="660" t="s">
        <v>1373</v>
      </c>
      <c r="I717" s="663">
        <v>342000</v>
      </c>
      <c r="J717" s="660" t="s">
        <v>2274</v>
      </c>
      <c r="K717" s="660" t="s">
        <v>2275</v>
      </c>
    </row>
    <row r="718" spans="1:11" x14ac:dyDescent="0.25">
      <c r="A718" s="659">
        <v>714</v>
      </c>
      <c r="B718" s="660" t="s">
        <v>1369</v>
      </c>
      <c r="C718" s="672" t="s">
        <v>1407</v>
      </c>
      <c r="D718" s="675" t="s">
        <v>2281</v>
      </c>
      <c r="E718" s="717" t="s">
        <v>1387</v>
      </c>
      <c r="F718" s="675">
        <v>2023</v>
      </c>
      <c r="G718" s="676">
        <v>11789044.720000001</v>
      </c>
      <c r="H718" s="660" t="s">
        <v>1373</v>
      </c>
      <c r="I718" s="663">
        <v>350000</v>
      </c>
      <c r="J718" s="660" t="s">
        <v>2274</v>
      </c>
      <c r="K718" s="660" t="s">
        <v>2275</v>
      </c>
    </row>
    <row r="719" spans="1:11" x14ac:dyDescent="0.25">
      <c r="A719" s="659">
        <v>715</v>
      </c>
      <c r="B719" s="660" t="s">
        <v>1369</v>
      </c>
      <c r="C719" s="661" t="s">
        <v>1464</v>
      </c>
      <c r="D719" s="675" t="s">
        <v>2282</v>
      </c>
      <c r="E719" s="717" t="s">
        <v>1387</v>
      </c>
      <c r="F719" s="675">
        <v>2017</v>
      </c>
      <c r="G719" s="676">
        <v>75950</v>
      </c>
      <c r="H719" s="660" t="s">
        <v>1373</v>
      </c>
      <c r="I719" s="663">
        <v>342000</v>
      </c>
      <c r="J719" s="660" t="s">
        <v>2274</v>
      </c>
      <c r="K719" s="660" t="s">
        <v>2275</v>
      </c>
    </row>
    <row r="720" spans="1:11" x14ac:dyDescent="0.25">
      <c r="A720" s="659">
        <v>716</v>
      </c>
      <c r="B720" s="660" t="s">
        <v>1369</v>
      </c>
      <c r="C720" s="672" t="s">
        <v>1407</v>
      </c>
      <c r="D720" s="675" t="s">
        <v>2283</v>
      </c>
      <c r="E720" s="717" t="s">
        <v>1387</v>
      </c>
      <c r="F720" s="675">
        <v>2023</v>
      </c>
      <c r="G720" s="676">
        <v>11789044.720000001</v>
      </c>
      <c r="H720" s="660" t="s">
        <v>1373</v>
      </c>
      <c r="I720" s="663">
        <v>350000</v>
      </c>
      <c r="J720" s="660" t="s">
        <v>2274</v>
      </c>
      <c r="K720" s="660" t="s">
        <v>2275</v>
      </c>
    </row>
    <row r="721" spans="1:11" x14ac:dyDescent="0.25">
      <c r="A721" s="659">
        <v>717</v>
      </c>
      <c r="B721" s="660" t="s">
        <v>1369</v>
      </c>
      <c r="C721" s="661" t="s">
        <v>1370</v>
      </c>
      <c r="D721" s="675" t="s">
        <v>2284</v>
      </c>
      <c r="E721" s="717" t="s">
        <v>1387</v>
      </c>
      <c r="F721" s="675">
        <v>2024</v>
      </c>
      <c r="G721" s="676">
        <v>6786361.6500000004</v>
      </c>
      <c r="H721" s="660" t="s">
        <v>1373</v>
      </c>
      <c r="I721" s="663">
        <v>342000</v>
      </c>
      <c r="J721" s="660" t="s">
        <v>2274</v>
      </c>
      <c r="K721" s="660" t="s">
        <v>2275</v>
      </c>
    </row>
    <row r="722" spans="1:11" x14ac:dyDescent="0.25">
      <c r="A722" s="659">
        <v>718</v>
      </c>
      <c r="B722" s="660" t="s">
        <v>1369</v>
      </c>
      <c r="C722" s="661" t="s">
        <v>1370</v>
      </c>
      <c r="D722" s="675" t="s">
        <v>2285</v>
      </c>
      <c r="E722" s="717" t="s">
        <v>1387</v>
      </c>
      <c r="F722" s="675">
        <v>2024</v>
      </c>
      <c r="G722" s="676">
        <v>6786361.6500000004</v>
      </c>
      <c r="H722" s="660" t="s">
        <v>1373</v>
      </c>
      <c r="I722" s="663">
        <v>342000</v>
      </c>
      <c r="J722" s="660" t="s">
        <v>2274</v>
      </c>
      <c r="K722" s="660" t="s">
        <v>2275</v>
      </c>
    </row>
    <row r="723" spans="1:11" x14ac:dyDescent="0.25">
      <c r="A723" s="659">
        <v>719</v>
      </c>
      <c r="B723" s="660" t="s">
        <v>1369</v>
      </c>
      <c r="C723" s="672" t="s">
        <v>1407</v>
      </c>
      <c r="D723" s="675" t="s">
        <v>2286</v>
      </c>
      <c r="E723" s="717" t="s">
        <v>1387</v>
      </c>
      <c r="F723" s="675">
        <v>2022</v>
      </c>
      <c r="G723" s="676">
        <v>9378900</v>
      </c>
      <c r="H723" s="660" t="s">
        <v>1373</v>
      </c>
      <c r="I723" s="663">
        <v>350000</v>
      </c>
      <c r="J723" s="660" t="s">
        <v>2274</v>
      </c>
      <c r="K723" s="660" t="s">
        <v>2275</v>
      </c>
    </row>
    <row r="724" spans="1:11" x14ac:dyDescent="0.25">
      <c r="A724" s="659">
        <v>720</v>
      </c>
      <c r="B724" s="660" t="s">
        <v>1369</v>
      </c>
      <c r="C724" s="672" t="s">
        <v>1407</v>
      </c>
      <c r="D724" s="675" t="s">
        <v>2287</v>
      </c>
      <c r="E724" s="717" t="s">
        <v>1387</v>
      </c>
      <c r="F724" s="675">
        <v>2023</v>
      </c>
      <c r="G724" s="676">
        <v>10999999.039999999</v>
      </c>
      <c r="H724" s="660" t="s">
        <v>1373</v>
      </c>
      <c r="I724" s="663">
        <v>350000</v>
      </c>
      <c r="J724" s="660" t="s">
        <v>2274</v>
      </c>
      <c r="K724" s="660" t="s">
        <v>2275</v>
      </c>
    </row>
    <row r="725" spans="1:11" x14ac:dyDescent="0.25">
      <c r="A725" s="659">
        <v>721</v>
      </c>
      <c r="B725" s="660" t="s">
        <v>1369</v>
      </c>
      <c r="C725" s="672" t="s">
        <v>1407</v>
      </c>
      <c r="D725" s="675" t="s">
        <v>2288</v>
      </c>
      <c r="E725" s="717" t="s">
        <v>1387</v>
      </c>
      <c r="F725" s="675">
        <v>2023</v>
      </c>
      <c r="G725" s="676">
        <v>10999999.039999999</v>
      </c>
      <c r="H725" s="660" t="s">
        <v>1373</v>
      </c>
      <c r="I725" s="663">
        <v>350000</v>
      </c>
      <c r="J725" s="660" t="s">
        <v>2274</v>
      </c>
      <c r="K725" s="660" t="s">
        <v>2275</v>
      </c>
    </row>
    <row r="726" spans="1:11" x14ac:dyDescent="0.25">
      <c r="A726" s="659">
        <v>722</v>
      </c>
      <c r="B726" s="660" t="s">
        <v>1369</v>
      </c>
      <c r="C726" s="672" t="s">
        <v>1407</v>
      </c>
      <c r="D726" s="675" t="s">
        <v>2289</v>
      </c>
      <c r="E726" s="717" t="s">
        <v>1387</v>
      </c>
      <c r="F726" s="675">
        <v>2023</v>
      </c>
      <c r="G726" s="676">
        <v>10999999.039999999</v>
      </c>
      <c r="H726" s="660" t="s">
        <v>1373</v>
      </c>
      <c r="I726" s="663">
        <v>350000</v>
      </c>
      <c r="J726" s="660" t="s">
        <v>2274</v>
      </c>
      <c r="K726" s="660" t="s">
        <v>2275</v>
      </c>
    </row>
    <row r="727" spans="1:11" x14ac:dyDescent="0.25">
      <c r="A727" s="659">
        <v>723</v>
      </c>
      <c r="B727" s="660" t="s">
        <v>1369</v>
      </c>
      <c r="C727" s="671" t="s">
        <v>1405</v>
      </c>
      <c r="D727" s="675" t="s">
        <v>2290</v>
      </c>
      <c r="E727" s="717" t="s">
        <v>1387</v>
      </c>
      <c r="F727" s="675">
        <v>2022</v>
      </c>
      <c r="G727" s="676">
        <v>11886375</v>
      </c>
      <c r="H727" s="660" t="s">
        <v>1373</v>
      </c>
      <c r="I727" s="663">
        <v>350000</v>
      </c>
      <c r="J727" s="660" t="s">
        <v>2274</v>
      </c>
      <c r="K727" s="660" t="s">
        <v>2275</v>
      </c>
    </row>
    <row r="728" spans="1:11" x14ac:dyDescent="0.25">
      <c r="A728" s="659">
        <v>724</v>
      </c>
      <c r="B728" s="660" t="s">
        <v>1369</v>
      </c>
      <c r="C728" s="674" t="s">
        <v>1516</v>
      </c>
      <c r="D728" s="675" t="s">
        <v>2291</v>
      </c>
      <c r="E728" s="717" t="s">
        <v>1387</v>
      </c>
      <c r="F728" s="675">
        <v>2017</v>
      </c>
      <c r="G728" s="676">
        <v>116499.99</v>
      </c>
      <c r="H728" s="660" t="s">
        <v>1373</v>
      </c>
      <c r="I728" s="663">
        <v>342000</v>
      </c>
      <c r="J728" s="660" t="s">
        <v>2274</v>
      </c>
      <c r="K728" s="660" t="s">
        <v>2275</v>
      </c>
    </row>
    <row r="729" spans="1:11" x14ac:dyDescent="0.25">
      <c r="A729" s="659">
        <v>725</v>
      </c>
      <c r="B729" s="660" t="s">
        <v>1369</v>
      </c>
      <c r="C729" s="672" t="s">
        <v>1407</v>
      </c>
      <c r="D729" s="675" t="s">
        <v>2292</v>
      </c>
      <c r="E729" s="717" t="s">
        <v>1387</v>
      </c>
      <c r="F729" s="675">
        <v>2022</v>
      </c>
      <c r="G729" s="676">
        <v>9378900</v>
      </c>
      <c r="H729" s="660" t="s">
        <v>1373</v>
      </c>
      <c r="I729" s="663">
        <v>350000</v>
      </c>
      <c r="J729" s="660" t="s">
        <v>2274</v>
      </c>
      <c r="K729" s="660" t="s">
        <v>2275</v>
      </c>
    </row>
    <row r="730" spans="1:11" x14ac:dyDescent="0.25">
      <c r="A730" s="659">
        <v>726</v>
      </c>
      <c r="B730" s="660" t="s">
        <v>1369</v>
      </c>
      <c r="C730" s="674" t="s">
        <v>1516</v>
      </c>
      <c r="D730" s="675" t="s">
        <v>2293</v>
      </c>
      <c r="E730" s="717" t="s">
        <v>1387</v>
      </c>
      <c r="F730" s="675">
        <v>2016</v>
      </c>
      <c r="G730" s="676">
        <v>92857.5</v>
      </c>
      <c r="H730" s="660" t="s">
        <v>1373</v>
      </c>
      <c r="I730" s="663">
        <v>342000</v>
      </c>
      <c r="J730" s="660" t="s">
        <v>2274</v>
      </c>
      <c r="K730" s="660" t="s">
        <v>2275</v>
      </c>
    </row>
    <row r="731" spans="1:11" x14ac:dyDescent="0.25">
      <c r="A731" s="659">
        <v>727</v>
      </c>
      <c r="B731" s="660" t="s">
        <v>1369</v>
      </c>
      <c r="C731" s="672" t="s">
        <v>1407</v>
      </c>
      <c r="D731" s="675" t="s">
        <v>2294</v>
      </c>
      <c r="E731" s="717" t="s">
        <v>1387</v>
      </c>
      <c r="F731" s="675">
        <v>2023</v>
      </c>
      <c r="G731" s="676">
        <v>10523113.85</v>
      </c>
      <c r="H731" s="660" t="s">
        <v>1373</v>
      </c>
      <c r="I731" s="663">
        <v>350000</v>
      </c>
      <c r="J731" s="660" t="s">
        <v>2274</v>
      </c>
      <c r="K731" s="660" t="s">
        <v>2275</v>
      </c>
    </row>
    <row r="732" spans="1:11" x14ac:dyDescent="0.25">
      <c r="A732" s="659">
        <v>728</v>
      </c>
      <c r="B732" s="660" t="s">
        <v>1369</v>
      </c>
      <c r="C732" s="672" t="s">
        <v>1407</v>
      </c>
      <c r="D732" s="675" t="s">
        <v>2295</v>
      </c>
      <c r="E732" s="717" t="s">
        <v>1387</v>
      </c>
      <c r="F732" s="675">
        <v>2022</v>
      </c>
      <c r="G732" s="676">
        <v>9378900</v>
      </c>
      <c r="H732" s="660" t="s">
        <v>1373</v>
      </c>
      <c r="I732" s="663">
        <v>350000</v>
      </c>
      <c r="J732" s="660" t="s">
        <v>2274</v>
      </c>
      <c r="K732" s="660" t="s">
        <v>2275</v>
      </c>
    </row>
    <row r="733" spans="1:11" x14ac:dyDescent="0.25">
      <c r="A733" s="659">
        <v>729</v>
      </c>
      <c r="B733" s="660" t="s">
        <v>1369</v>
      </c>
      <c r="C733" s="672" t="s">
        <v>1407</v>
      </c>
      <c r="D733" s="675" t="s">
        <v>2296</v>
      </c>
      <c r="E733" s="717" t="s">
        <v>1387</v>
      </c>
      <c r="F733" s="675">
        <v>2022</v>
      </c>
      <c r="G733" s="676">
        <v>9378900</v>
      </c>
      <c r="H733" s="660" t="s">
        <v>1373</v>
      </c>
      <c r="I733" s="663">
        <v>350000</v>
      </c>
      <c r="J733" s="660" t="s">
        <v>2274</v>
      </c>
      <c r="K733" s="660" t="s">
        <v>2275</v>
      </c>
    </row>
    <row r="734" spans="1:11" x14ac:dyDescent="0.25">
      <c r="A734" s="659">
        <v>730</v>
      </c>
      <c r="B734" s="660" t="s">
        <v>1369</v>
      </c>
      <c r="C734" s="672" t="s">
        <v>1407</v>
      </c>
      <c r="D734" s="675" t="s">
        <v>2297</v>
      </c>
      <c r="E734" s="717" t="s">
        <v>1387</v>
      </c>
      <c r="F734" s="675">
        <v>2023</v>
      </c>
      <c r="G734" s="676">
        <v>11789044.720000001</v>
      </c>
      <c r="H734" s="660" t="s">
        <v>1373</v>
      </c>
      <c r="I734" s="663">
        <v>350000</v>
      </c>
      <c r="J734" s="660" t="s">
        <v>2274</v>
      </c>
      <c r="K734" s="660" t="s">
        <v>2275</v>
      </c>
    </row>
    <row r="735" spans="1:11" x14ac:dyDescent="0.25">
      <c r="A735" s="659">
        <v>731</v>
      </c>
      <c r="B735" s="660" t="s">
        <v>1369</v>
      </c>
      <c r="C735" s="661" t="s">
        <v>1370</v>
      </c>
      <c r="D735" s="675" t="s">
        <v>2298</v>
      </c>
      <c r="E735" s="717" t="s">
        <v>1387</v>
      </c>
      <c r="F735" s="675">
        <v>2023</v>
      </c>
      <c r="G735" s="676">
        <v>4990260.75</v>
      </c>
      <c r="H735" s="660" t="s">
        <v>1373</v>
      </c>
      <c r="I735" s="663">
        <v>342000</v>
      </c>
      <c r="J735" s="660" t="s">
        <v>2274</v>
      </c>
      <c r="K735" s="660" t="s">
        <v>2275</v>
      </c>
    </row>
    <row r="736" spans="1:11" x14ac:dyDescent="0.25">
      <c r="A736" s="659">
        <v>732</v>
      </c>
      <c r="B736" s="660" t="s">
        <v>1369</v>
      </c>
      <c r="C736" s="661" t="s">
        <v>1611</v>
      </c>
      <c r="D736" s="675" t="s">
        <v>2299</v>
      </c>
      <c r="E736" s="717" t="s">
        <v>1387</v>
      </c>
      <c r="F736" s="675">
        <v>2011</v>
      </c>
      <c r="G736" s="676">
        <v>57447.5</v>
      </c>
      <c r="H736" s="660" t="s">
        <v>1373</v>
      </c>
      <c r="I736" s="663">
        <v>342000</v>
      </c>
      <c r="J736" s="660" t="s">
        <v>2274</v>
      </c>
      <c r="K736" s="660" t="s">
        <v>2275</v>
      </c>
    </row>
    <row r="737" spans="1:11" x14ac:dyDescent="0.25">
      <c r="A737" s="659">
        <v>733</v>
      </c>
      <c r="B737" s="660" t="s">
        <v>1369</v>
      </c>
      <c r="C737" s="661" t="s">
        <v>1464</v>
      </c>
      <c r="D737" s="675" t="s">
        <v>2300</v>
      </c>
      <c r="E737" s="717" t="s">
        <v>1387</v>
      </c>
      <c r="F737" s="675">
        <v>2014</v>
      </c>
      <c r="G737" s="676">
        <v>139250</v>
      </c>
      <c r="H737" s="660" t="s">
        <v>1373</v>
      </c>
      <c r="I737" s="663">
        <v>342000</v>
      </c>
      <c r="J737" s="660" t="s">
        <v>2274</v>
      </c>
      <c r="K737" s="660" t="s">
        <v>2275</v>
      </c>
    </row>
    <row r="738" spans="1:11" x14ac:dyDescent="0.25">
      <c r="A738" s="659">
        <v>734</v>
      </c>
      <c r="B738" s="660" t="s">
        <v>1369</v>
      </c>
      <c r="C738" s="661" t="s">
        <v>1464</v>
      </c>
      <c r="D738" s="675" t="s">
        <v>2301</v>
      </c>
      <c r="E738" s="718" t="s">
        <v>1387</v>
      </c>
      <c r="F738" s="675">
        <v>2017</v>
      </c>
      <c r="G738" s="676">
        <v>75950</v>
      </c>
      <c r="H738" s="660" t="s">
        <v>1373</v>
      </c>
      <c r="I738" s="663">
        <v>342000</v>
      </c>
      <c r="J738" s="660" t="s">
        <v>2274</v>
      </c>
      <c r="K738" s="660" t="s">
        <v>2275</v>
      </c>
    </row>
    <row r="739" spans="1:11" s="670" customFormat="1" x14ac:dyDescent="0.25">
      <c r="A739" s="659">
        <v>735</v>
      </c>
      <c r="B739" s="665" t="s">
        <v>1396</v>
      </c>
      <c r="C739" s="719" t="s">
        <v>2302</v>
      </c>
      <c r="D739" s="675" t="s">
        <v>2303</v>
      </c>
      <c r="E739" s="718" t="s">
        <v>1387</v>
      </c>
      <c r="F739" s="675">
        <v>2022</v>
      </c>
      <c r="G739" s="676">
        <v>28076437.5</v>
      </c>
      <c r="H739" s="667" t="s">
        <v>1373</v>
      </c>
      <c r="I739" s="703">
        <v>600000</v>
      </c>
      <c r="J739" s="660" t="s">
        <v>2274</v>
      </c>
      <c r="K739" s="660" t="s">
        <v>2275</v>
      </c>
    </row>
    <row r="740" spans="1:11" s="670" customFormat="1" x14ac:dyDescent="0.25">
      <c r="A740" s="659">
        <v>736</v>
      </c>
      <c r="B740" s="665" t="s">
        <v>1396</v>
      </c>
      <c r="C740" s="719" t="s">
        <v>2304</v>
      </c>
      <c r="D740" s="675" t="s">
        <v>2305</v>
      </c>
      <c r="E740" s="718" t="s">
        <v>1387</v>
      </c>
      <c r="F740" s="675">
        <v>2023</v>
      </c>
      <c r="G740" s="676">
        <v>37612709.840000004</v>
      </c>
      <c r="H740" s="667" t="s">
        <v>1373</v>
      </c>
      <c r="I740" s="703">
        <v>600000</v>
      </c>
      <c r="J740" s="660" t="s">
        <v>2274</v>
      </c>
      <c r="K740" s="660" t="s">
        <v>2275</v>
      </c>
    </row>
    <row r="741" spans="1:11" x14ac:dyDescent="0.25">
      <c r="A741" s="659">
        <v>737</v>
      </c>
      <c r="B741" s="660" t="s">
        <v>1369</v>
      </c>
      <c r="C741" s="719" t="s">
        <v>2306</v>
      </c>
      <c r="D741" s="675" t="s">
        <v>2307</v>
      </c>
      <c r="E741" s="718" t="s">
        <v>1387</v>
      </c>
      <c r="F741" s="675">
        <v>2005</v>
      </c>
      <c r="G741" s="676">
        <v>15108.83</v>
      </c>
      <c r="H741" s="660" t="s">
        <v>1373</v>
      </c>
      <c r="I741" s="663">
        <v>342000</v>
      </c>
      <c r="J741" s="660" t="s">
        <v>2274</v>
      </c>
      <c r="K741" s="660" t="s">
        <v>2275</v>
      </c>
    </row>
    <row r="742" spans="1:11" x14ac:dyDescent="0.25">
      <c r="A742" s="659">
        <v>738</v>
      </c>
      <c r="B742" s="660" t="s">
        <v>1369</v>
      </c>
      <c r="C742" s="719" t="s">
        <v>2308</v>
      </c>
      <c r="D742" s="675" t="s">
        <v>2309</v>
      </c>
      <c r="E742" s="718" t="s">
        <v>1387</v>
      </c>
      <c r="F742" s="675">
        <v>2014</v>
      </c>
      <c r="G742" s="676">
        <v>206500</v>
      </c>
      <c r="H742" s="660" t="s">
        <v>1373</v>
      </c>
      <c r="I742" s="663">
        <v>700000</v>
      </c>
      <c r="J742" s="660" t="s">
        <v>2274</v>
      </c>
      <c r="K742" s="660" t="s">
        <v>2275</v>
      </c>
    </row>
    <row r="743" spans="1:11" x14ac:dyDescent="0.25">
      <c r="A743" s="659">
        <v>739</v>
      </c>
      <c r="B743" s="660" t="s">
        <v>1369</v>
      </c>
      <c r="C743" s="719" t="s">
        <v>2310</v>
      </c>
      <c r="D743" s="675" t="s">
        <v>2311</v>
      </c>
      <c r="E743" s="718" t="s">
        <v>1387</v>
      </c>
      <c r="F743" s="675">
        <v>2011</v>
      </c>
      <c r="G743" s="676">
        <v>41739.22</v>
      </c>
      <c r="H743" s="660" t="s">
        <v>1373</v>
      </c>
      <c r="I743" s="663">
        <v>342000</v>
      </c>
      <c r="J743" s="660" t="s">
        <v>2274</v>
      </c>
      <c r="K743" s="660" t="s">
        <v>2275</v>
      </c>
    </row>
    <row r="744" spans="1:11" s="670" customFormat="1" x14ac:dyDescent="0.25">
      <c r="A744" s="659">
        <v>740</v>
      </c>
      <c r="B744" s="665" t="s">
        <v>1396</v>
      </c>
      <c r="C744" s="719" t="s">
        <v>2312</v>
      </c>
      <c r="D744" s="675" t="s">
        <v>2313</v>
      </c>
      <c r="E744" s="718" t="s">
        <v>1387</v>
      </c>
      <c r="F744" s="675">
        <v>2012</v>
      </c>
      <c r="G744" s="676">
        <v>110500</v>
      </c>
      <c r="H744" s="667" t="s">
        <v>1373</v>
      </c>
      <c r="I744" s="703">
        <v>500000</v>
      </c>
      <c r="J744" s="660" t="s">
        <v>2274</v>
      </c>
      <c r="K744" s="660" t="s">
        <v>2275</v>
      </c>
    </row>
    <row r="745" spans="1:11" s="670" customFormat="1" x14ac:dyDescent="0.25">
      <c r="A745" s="659">
        <v>741</v>
      </c>
      <c r="B745" s="665" t="s">
        <v>1396</v>
      </c>
      <c r="C745" s="719" t="s">
        <v>2314</v>
      </c>
      <c r="D745" s="675" t="s">
        <v>2315</v>
      </c>
      <c r="E745" s="718" t="s">
        <v>1387</v>
      </c>
      <c r="F745" s="675">
        <v>2023</v>
      </c>
      <c r="G745" s="676">
        <v>7558112.0599999996</v>
      </c>
      <c r="H745" s="667" t="s">
        <v>1373</v>
      </c>
      <c r="I745" s="703">
        <v>500000</v>
      </c>
      <c r="J745" s="660" t="s">
        <v>2274</v>
      </c>
      <c r="K745" s="660" t="s">
        <v>2275</v>
      </c>
    </row>
    <row r="746" spans="1:11" s="670" customFormat="1" x14ac:dyDescent="0.25">
      <c r="A746" s="659">
        <v>742</v>
      </c>
      <c r="B746" s="665" t="s">
        <v>1396</v>
      </c>
      <c r="C746" s="719" t="s">
        <v>2316</v>
      </c>
      <c r="D746" s="675" t="s">
        <v>2317</v>
      </c>
      <c r="E746" s="718" t="s">
        <v>1387</v>
      </c>
      <c r="F746" s="675">
        <v>2018</v>
      </c>
      <c r="G746" s="676">
        <v>2629789.2200000002</v>
      </c>
      <c r="H746" s="667" t="s">
        <v>1373</v>
      </c>
      <c r="I746" s="703">
        <v>500000</v>
      </c>
      <c r="J746" s="660" t="s">
        <v>2274</v>
      </c>
      <c r="K746" s="660" t="s">
        <v>2275</v>
      </c>
    </row>
    <row r="747" spans="1:11" x14ac:dyDescent="0.25">
      <c r="A747" s="659">
        <v>743</v>
      </c>
      <c r="B747" s="660" t="s">
        <v>1369</v>
      </c>
      <c r="C747" s="719" t="s">
        <v>2306</v>
      </c>
      <c r="D747" s="675" t="s">
        <v>2318</v>
      </c>
      <c r="E747" s="718" t="s">
        <v>1387</v>
      </c>
      <c r="F747" s="675">
        <v>2005</v>
      </c>
      <c r="G747" s="676">
        <v>15108.83</v>
      </c>
      <c r="H747" s="660" t="s">
        <v>1373</v>
      </c>
      <c r="I747" s="663">
        <v>342000</v>
      </c>
      <c r="J747" s="660" t="s">
        <v>2274</v>
      </c>
      <c r="K747" s="660" t="s">
        <v>2275</v>
      </c>
    </row>
    <row r="748" spans="1:11" s="670" customFormat="1" x14ac:dyDescent="0.25">
      <c r="A748" s="659">
        <v>744</v>
      </c>
      <c r="B748" s="665" t="s">
        <v>1396</v>
      </c>
      <c r="C748" s="719" t="s">
        <v>2319</v>
      </c>
      <c r="D748" s="675" t="s">
        <v>2320</v>
      </c>
      <c r="E748" s="718" t="s">
        <v>1387</v>
      </c>
      <c r="F748" s="675">
        <v>2014</v>
      </c>
      <c r="G748" s="676">
        <v>227500</v>
      </c>
      <c r="H748" s="667" t="s">
        <v>1373</v>
      </c>
      <c r="I748" s="703">
        <v>700000</v>
      </c>
      <c r="J748" s="660" t="s">
        <v>2274</v>
      </c>
      <c r="K748" s="660" t="s">
        <v>2275</v>
      </c>
    </row>
    <row r="749" spans="1:11" s="670" customFormat="1" x14ac:dyDescent="0.25">
      <c r="A749" s="659">
        <v>745</v>
      </c>
      <c r="B749" s="665" t="s">
        <v>1396</v>
      </c>
      <c r="C749" s="719" t="s">
        <v>2321</v>
      </c>
      <c r="D749" s="675" t="s">
        <v>2322</v>
      </c>
      <c r="E749" s="718" t="s">
        <v>1387</v>
      </c>
      <c r="F749" s="675">
        <v>1988</v>
      </c>
      <c r="G749" s="676">
        <v>5008.18</v>
      </c>
      <c r="H749" s="667" t="s">
        <v>1373</v>
      </c>
      <c r="I749" s="703">
        <v>500000</v>
      </c>
      <c r="J749" s="660" t="s">
        <v>2274</v>
      </c>
      <c r="K749" s="660" t="s">
        <v>2275</v>
      </c>
    </row>
    <row r="750" spans="1:11" s="670" customFormat="1" x14ac:dyDescent="0.25">
      <c r="A750" s="659">
        <v>746</v>
      </c>
      <c r="B750" s="665" t="s">
        <v>1396</v>
      </c>
      <c r="C750" s="719" t="s">
        <v>2323</v>
      </c>
      <c r="D750" s="675" t="s">
        <v>2324</v>
      </c>
      <c r="E750" s="718" t="s">
        <v>1387</v>
      </c>
      <c r="F750" s="675">
        <v>2023</v>
      </c>
      <c r="G750" s="676">
        <v>34702625</v>
      </c>
      <c r="H750" s="667" t="s">
        <v>1373</v>
      </c>
      <c r="I750" s="703">
        <v>600000</v>
      </c>
      <c r="J750" s="660" t="s">
        <v>2274</v>
      </c>
      <c r="K750" s="660" t="s">
        <v>2275</v>
      </c>
    </row>
    <row r="751" spans="1:11" s="670" customFormat="1" x14ac:dyDescent="0.25">
      <c r="A751" s="659">
        <v>747</v>
      </c>
      <c r="B751" s="665" t="s">
        <v>1396</v>
      </c>
      <c r="C751" s="719" t="s">
        <v>2325</v>
      </c>
      <c r="D751" s="675" t="s">
        <v>2326</v>
      </c>
      <c r="E751" s="718" t="s">
        <v>1387</v>
      </c>
      <c r="F751" s="675">
        <v>2023</v>
      </c>
      <c r="G751" s="676">
        <v>20561686.789999999</v>
      </c>
      <c r="H751" s="667" t="s">
        <v>1373</v>
      </c>
      <c r="I751" s="703">
        <v>600000</v>
      </c>
      <c r="J751" s="660" t="s">
        <v>2274</v>
      </c>
      <c r="K751" s="660" t="s">
        <v>2275</v>
      </c>
    </row>
    <row r="752" spans="1:11" s="670" customFormat="1" x14ac:dyDescent="0.25">
      <c r="A752" s="659">
        <v>748</v>
      </c>
      <c r="B752" s="665" t="s">
        <v>1396</v>
      </c>
      <c r="C752" s="719" t="s">
        <v>2327</v>
      </c>
      <c r="D752" s="675" t="s">
        <v>2328</v>
      </c>
      <c r="E752" s="718" t="s">
        <v>1387</v>
      </c>
      <c r="F752" s="675">
        <v>2024</v>
      </c>
      <c r="G752" s="676">
        <v>20114017.5</v>
      </c>
      <c r="H752" s="667" t="s">
        <v>1373</v>
      </c>
      <c r="I752" s="703">
        <v>500000</v>
      </c>
      <c r="J752" s="660" t="s">
        <v>2274</v>
      </c>
      <c r="K752" s="660" t="s">
        <v>2275</v>
      </c>
    </row>
    <row r="753" spans="1:11" x14ac:dyDescent="0.25">
      <c r="A753" s="659">
        <v>749</v>
      </c>
      <c r="B753" s="660" t="s">
        <v>1369</v>
      </c>
      <c r="C753" s="674" t="s">
        <v>1516</v>
      </c>
      <c r="D753" s="675" t="s">
        <v>2329</v>
      </c>
      <c r="E753" s="718" t="s">
        <v>1387</v>
      </c>
      <c r="F753" s="675">
        <v>2013</v>
      </c>
      <c r="G753" s="676">
        <v>58147.32</v>
      </c>
      <c r="H753" s="660" t="s">
        <v>1373</v>
      </c>
      <c r="I753" s="663">
        <v>342000</v>
      </c>
      <c r="J753" s="660" t="s">
        <v>2274</v>
      </c>
      <c r="K753" s="660" t="s">
        <v>2275</v>
      </c>
    </row>
    <row r="754" spans="1:11" x14ac:dyDescent="0.25">
      <c r="A754" s="659">
        <v>750</v>
      </c>
      <c r="B754" s="660" t="s">
        <v>1369</v>
      </c>
      <c r="C754" s="674" t="s">
        <v>1516</v>
      </c>
      <c r="D754" s="675" t="s">
        <v>2330</v>
      </c>
      <c r="E754" s="718" t="s">
        <v>1387</v>
      </c>
      <c r="F754" s="675">
        <v>2011</v>
      </c>
      <c r="G754" s="676">
        <v>72312.5</v>
      </c>
      <c r="H754" s="660" t="s">
        <v>1373</v>
      </c>
      <c r="I754" s="663">
        <v>342000</v>
      </c>
      <c r="J754" s="660" t="s">
        <v>2274</v>
      </c>
      <c r="K754" s="660" t="s">
        <v>2275</v>
      </c>
    </row>
    <row r="755" spans="1:11" x14ac:dyDescent="0.25">
      <c r="A755" s="659">
        <v>751</v>
      </c>
      <c r="B755" s="660" t="s">
        <v>1369</v>
      </c>
      <c r="C755" s="719" t="s">
        <v>2331</v>
      </c>
      <c r="D755" s="675" t="s">
        <v>2332</v>
      </c>
      <c r="E755" s="718" t="s">
        <v>1387</v>
      </c>
      <c r="F755" s="675">
        <v>2024</v>
      </c>
      <c r="G755" s="676">
        <v>11410241.83</v>
      </c>
      <c r="H755" s="660" t="s">
        <v>1373</v>
      </c>
      <c r="I755" s="663">
        <v>342000</v>
      </c>
      <c r="J755" s="660" t="s">
        <v>2274</v>
      </c>
      <c r="K755" s="660" t="s">
        <v>2275</v>
      </c>
    </row>
    <row r="756" spans="1:11" x14ac:dyDescent="0.25">
      <c r="A756" s="659">
        <v>752</v>
      </c>
      <c r="B756" s="660" t="s">
        <v>1369</v>
      </c>
      <c r="C756" s="719" t="s">
        <v>2333</v>
      </c>
      <c r="D756" s="675" t="s">
        <v>1632</v>
      </c>
      <c r="E756" s="718" t="s">
        <v>1387</v>
      </c>
      <c r="F756" s="675">
        <v>1984</v>
      </c>
      <c r="G756" s="720">
        <v>2700</v>
      </c>
      <c r="H756" s="660" t="s">
        <v>1373</v>
      </c>
      <c r="I756" s="663">
        <v>250000</v>
      </c>
      <c r="J756" s="660" t="s">
        <v>2274</v>
      </c>
      <c r="K756" s="660" t="s">
        <v>2275</v>
      </c>
    </row>
    <row r="757" spans="1:11" x14ac:dyDescent="0.25">
      <c r="A757" s="659">
        <v>753</v>
      </c>
      <c r="B757" s="660" t="s">
        <v>1369</v>
      </c>
      <c r="C757" s="674" t="s">
        <v>1516</v>
      </c>
      <c r="D757" s="675" t="s">
        <v>2334</v>
      </c>
      <c r="E757" s="718" t="s">
        <v>1387</v>
      </c>
      <c r="F757" s="675">
        <v>2013</v>
      </c>
      <c r="G757" s="676">
        <v>58147.32</v>
      </c>
      <c r="H757" s="660" t="s">
        <v>1373</v>
      </c>
      <c r="I757" s="663">
        <v>342000</v>
      </c>
      <c r="J757" s="660" t="s">
        <v>2274</v>
      </c>
      <c r="K757" s="660" t="s">
        <v>2275</v>
      </c>
    </row>
    <row r="758" spans="1:11" x14ac:dyDescent="0.25">
      <c r="A758" s="659">
        <v>754</v>
      </c>
      <c r="B758" s="660" t="s">
        <v>1369</v>
      </c>
      <c r="C758" s="672" t="s">
        <v>1407</v>
      </c>
      <c r="D758" s="675" t="s">
        <v>2335</v>
      </c>
      <c r="E758" s="718" t="s">
        <v>1387</v>
      </c>
      <c r="F758" s="675">
        <v>2023</v>
      </c>
      <c r="G758" s="676">
        <v>11789044.720000001</v>
      </c>
      <c r="H758" s="660" t="s">
        <v>1373</v>
      </c>
      <c r="I758" s="663">
        <v>350000</v>
      </c>
      <c r="J758" s="660" t="s">
        <v>2274</v>
      </c>
      <c r="K758" s="660" t="s">
        <v>2275</v>
      </c>
    </row>
    <row r="759" spans="1:11" x14ac:dyDescent="0.25">
      <c r="A759" s="659">
        <v>755</v>
      </c>
      <c r="B759" s="660" t="s">
        <v>1369</v>
      </c>
      <c r="C759" s="674" t="s">
        <v>1516</v>
      </c>
      <c r="D759" s="675" t="s">
        <v>2336</v>
      </c>
      <c r="E759" s="718" t="s">
        <v>1387</v>
      </c>
      <c r="F759" s="675">
        <v>2017</v>
      </c>
      <c r="G759" s="676">
        <v>116499.99</v>
      </c>
      <c r="H759" s="660" t="s">
        <v>1373</v>
      </c>
      <c r="I759" s="663">
        <v>342000</v>
      </c>
      <c r="J759" s="660" t="s">
        <v>2274</v>
      </c>
      <c r="K759" s="660" t="s">
        <v>2275</v>
      </c>
    </row>
    <row r="760" spans="1:11" x14ac:dyDescent="0.25">
      <c r="A760" s="659">
        <v>756</v>
      </c>
      <c r="B760" s="660" t="s">
        <v>1369</v>
      </c>
      <c r="C760" s="672" t="s">
        <v>1407</v>
      </c>
      <c r="D760" s="675" t="s">
        <v>2337</v>
      </c>
      <c r="E760" s="718" t="s">
        <v>1387</v>
      </c>
      <c r="F760" s="675">
        <v>2023</v>
      </c>
      <c r="G760" s="676">
        <v>10999999.039999999</v>
      </c>
      <c r="H760" s="660" t="s">
        <v>1373</v>
      </c>
      <c r="I760" s="663">
        <v>350000</v>
      </c>
      <c r="J760" s="660" t="s">
        <v>2274</v>
      </c>
      <c r="K760" s="660" t="s">
        <v>2275</v>
      </c>
    </row>
    <row r="761" spans="1:11" x14ac:dyDescent="0.25">
      <c r="A761" s="659">
        <v>757</v>
      </c>
      <c r="B761" s="660" t="s">
        <v>1369</v>
      </c>
      <c r="C761" s="674" t="s">
        <v>1516</v>
      </c>
      <c r="D761" s="675" t="s">
        <v>2338</v>
      </c>
      <c r="E761" s="718" t="s">
        <v>1387</v>
      </c>
      <c r="F761" s="675">
        <v>2016</v>
      </c>
      <c r="G761" s="676">
        <v>92857.5</v>
      </c>
      <c r="H761" s="660" t="s">
        <v>1373</v>
      </c>
      <c r="I761" s="663">
        <v>342000</v>
      </c>
      <c r="J761" s="660" t="s">
        <v>2274</v>
      </c>
      <c r="K761" s="660" t="s">
        <v>2275</v>
      </c>
    </row>
    <row r="762" spans="1:11" x14ac:dyDescent="0.25">
      <c r="A762" s="659">
        <v>758</v>
      </c>
      <c r="B762" s="660" t="s">
        <v>1369</v>
      </c>
      <c r="C762" s="672" t="s">
        <v>1407</v>
      </c>
      <c r="D762" s="675" t="s">
        <v>2339</v>
      </c>
      <c r="E762" s="718" t="s">
        <v>1387</v>
      </c>
      <c r="F762" s="675">
        <v>2023</v>
      </c>
      <c r="G762" s="676">
        <v>10999999.039999999</v>
      </c>
      <c r="H762" s="660" t="s">
        <v>1373</v>
      </c>
      <c r="I762" s="663">
        <v>350000</v>
      </c>
      <c r="J762" s="660" t="s">
        <v>2274</v>
      </c>
      <c r="K762" s="660" t="s">
        <v>2275</v>
      </c>
    </row>
    <row r="763" spans="1:11" x14ac:dyDescent="0.25">
      <c r="A763" s="659">
        <v>759</v>
      </c>
      <c r="B763" s="660" t="s">
        <v>1369</v>
      </c>
      <c r="C763" s="672" t="s">
        <v>1407</v>
      </c>
      <c r="D763" s="675" t="s">
        <v>2340</v>
      </c>
      <c r="E763" s="718" t="s">
        <v>1387</v>
      </c>
      <c r="F763" s="675">
        <v>2023</v>
      </c>
      <c r="G763" s="676">
        <v>10999999.039999999</v>
      </c>
      <c r="H763" s="660" t="s">
        <v>1373</v>
      </c>
      <c r="I763" s="663">
        <v>350000</v>
      </c>
      <c r="J763" s="660" t="s">
        <v>2274</v>
      </c>
      <c r="K763" s="660" t="s">
        <v>2275</v>
      </c>
    </row>
    <row r="764" spans="1:11" x14ac:dyDescent="0.25">
      <c r="A764" s="659">
        <v>760</v>
      </c>
      <c r="B764" s="660" t="s">
        <v>1369</v>
      </c>
      <c r="C764" s="674" t="s">
        <v>1516</v>
      </c>
      <c r="D764" s="675" t="s">
        <v>2341</v>
      </c>
      <c r="E764" s="718" t="s">
        <v>1387</v>
      </c>
      <c r="F764" s="675">
        <v>2018</v>
      </c>
      <c r="G764" s="676">
        <v>302988.53000000003</v>
      </c>
      <c r="H764" s="660" t="s">
        <v>1373</v>
      </c>
      <c r="I764" s="663">
        <v>342000</v>
      </c>
      <c r="J764" s="660" t="s">
        <v>2274</v>
      </c>
      <c r="K764" s="660" t="s">
        <v>2275</v>
      </c>
    </row>
    <row r="765" spans="1:11" x14ac:dyDescent="0.25">
      <c r="A765" s="659">
        <v>761</v>
      </c>
      <c r="B765" s="660" t="s">
        <v>1369</v>
      </c>
      <c r="C765" s="674" t="s">
        <v>1516</v>
      </c>
      <c r="D765" s="675" t="s">
        <v>2342</v>
      </c>
      <c r="E765" s="718" t="s">
        <v>1387</v>
      </c>
      <c r="F765" s="675">
        <v>2011</v>
      </c>
      <c r="G765" s="676">
        <v>72312.5</v>
      </c>
      <c r="H765" s="660" t="s">
        <v>1373</v>
      </c>
      <c r="I765" s="663">
        <v>342000</v>
      </c>
      <c r="J765" s="660" t="s">
        <v>2274</v>
      </c>
      <c r="K765" s="660" t="s">
        <v>2275</v>
      </c>
    </row>
    <row r="766" spans="1:11" x14ac:dyDescent="0.25">
      <c r="A766" s="659">
        <v>762</v>
      </c>
      <c r="B766" s="660" t="s">
        <v>1369</v>
      </c>
      <c r="C766" s="672" t="s">
        <v>1407</v>
      </c>
      <c r="D766" s="675" t="s">
        <v>2343</v>
      </c>
      <c r="E766" s="718" t="s">
        <v>1387</v>
      </c>
      <c r="F766" s="675">
        <v>2023</v>
      </c>
      <c r="G766" s="676">
        <v>11789044.720000001</v>
      </c>
      <c r="H766" s="660" t="s">
        <v>1373</v>
      </c>
      <c r="I766" s="663">
        <v>350000</v>
      </c>
      <c r="J766" s="660" t="s">
        <v>2274</v>
      </c>
      <c r="K766" s="660" t="s">
        <v>2275</v>
      </c>
    </row>
    <row r="767" spans="1:11" x14ac:dyDescent="0.25">
      <c r="A767" s="659">
        <v>763</v>
      </c>
      <c r="B767" s="660" t="s">
        <v>1369</v>
      </c>
      <c r="C767" s="713" t="s">
        <v>2151</v>
      </c>
      <c r="D767" s="675" t="s">
        <v>2344</v>
      </c>
      <c r="E767" s="718" t="s">
        <v>1387</v>
      </c>
      <c r="F767" s="675">
        <v>2012</v>
      </c>
      <c r="G767" s="676">
        <v>29750</v>
      </c>
      <c r="H767" s="660" t="s">
        <v>1373</v>
      </c>
      <c r="I767" s="663">
        <v>342000</v>
      </c>
      <c r="J767" s="660" t="s">
        <v>2274</v>
      </c>
      <c r="K767" s="660" t="s">
        <v>2275</v>
      </c>
    </row>
    <row r="768" spans="1:11" x14ac:dyDescent="0.25">
      <c r="A768" s="659">
        <v>764</v>
      </c>
      <c r="B768" s="660" t="s">
        <v>1369</v>
      </c>
      <c r="C768" s="674" t="s">
        <v>1516</v>
      </c>
      <c r="D768" s="675" t="s">
        <v>2345</v>
      </c>
      <c r="E768" s="718" t="s">
        <v>1387</v>
      </c>
      <c r="F768" s="675">
        <v>2016</v>
      </c>
      <c r="G768" s="676">
        <v>92857.5</v>
      </c>
      <c r="H768" s="660" t="s">
        <v>1373</v>
      </c>
      <c r="I768" s="663">
        <v>342000</v>
      </c>
      <c r="J768" s="660" t="s">
        <v>2274</v>
      </c>
      <c r="K768" s="660" t="s">
        <v>2275</v>
      </c>
    </row>
    <row r="769" spans="1:11" x14ac:dyDescent="0.25">
      <c r="A769" s="659">
        <v>765</v>
      </c>
      <c r="B769" s="660" t="s">
        <v>1369</v>
      </c>
      <c r="C769" s="672" t="s">
        <v>1407</v>
      </c>
      <c r="D769" s="675" t="s">
        <v>2346</v>
      </c>
      <c r="E769" s="718" t="s">
        <v>1387</v>
      </c>
      <c r="F769" s="675">
        <v>2023</v>
      </c>
      <c r="G769" s="676">
        <v>11789044.720000001</v>
      </c>
      <c r="H769" s="660" t="s">
        <v>1373</v>
      </c>
      <c r="I769" s="663">
        <v>350000</v>
      </c>
      <c r="J769" s="660" t="s">
        <v>2274</v>
      </c>
      <c r="K769" s="660" t="s">
        <v>2275</v>
      </c>
    </row>
    <row r="770" spans="1:11" x14ac:dyDescent="0.25">
      <c r="A770" s="659">
        <v>766</v>
      </c>
      <c r="B770" s="660" t="s">
        <v>1369</v>
      </c>
      <c r="C770" s="661" t="s">
        <v>1464</v>
      </c>
      <c r="D770" s="675" t="s">
        <v>2347</v>
      </c>
      <c r="E770" s="718" t="s">
        <v>1387</v>
      </c>
      <c r="F770" s="675">
        <v>2021</v>
      </c>
      <c r="G770" s="676">
        <v>1460100</v>
      </c>
      <c r="H770" s="660" t="s">
        <v>1373</v>
      </c>
      <c r="I770" s="663">
        <v>342000</v>
      </c>
      <c r="J770" s="660" t="s">
        <v>2274</v>
      </c>
      <c r="K770" s="660" t="s">
        <v>2275</v>
      </c>
    </row>
    <row r="771" spans="1:11" x14ac:dyDescent="0.25">
      <c r="A771" s="659">
        <v>767</v>
      </c>
      <c r="B771" s="660" t="s">
        <v>1369</v>
      </c>
      <c r="C771" s="672" t="s">
        <v>1407</v>
      </c>
      <c r="D771" s="675" t="s">
        <v>2348</v>
      </c>
      <c r="E771" s="718" t="s">
        <v>1387</v>
      </c>
      <c r="F771" s="675">
        <v>2023</v>
      </c>
      <c r="G771" s="676">
        <v>10523113.85</v>
      </c>
      <c r="H771" s="660" t="s">
        <v>1373</v>
      </c>
      <c r="I771" s="663">
        <v>350000</v>
      </c>
      <c r="J771" s="660" t="s">
        <v>2274</v>
      </c>
      <c r="K771" s="660" t="s">
        <v>2275</v>
      </c>
    </row>
    <row r="772" spans="1:11" x14ac:dyDescent="0.25">
      <c r="A772" s="659">
        <v>768</v>
      </c>
      <c r="B772" s="660" t="s">
        <v>1369</v>
      </c>
      <c r="C772" s="661" t="s">
        <v>1464</v>
      </c>
      <c r="D772" s="675" t="s">
        <v>2349</v>
      </c>
      <c r="E772" s="718" t="s">
        <v>1387</v>
      </c>
      <c r="F772" s="675">
        <v>2017</v>
      </c>
      <c r="G772" s="676">
        <v>75950</v>
      </c>
      <c r="H772" s="660" t="s">
        <v>1373</v>
      </c>
      <c r="I772" s="663">
        <v>342000</v>
      </c>
      <c r="J772" s="660" t="s">
        <v>2274</v>
      </c>
      <c r="K772" s="660" t="s">
        <v>2275</v>
      </c>
    </row>
    <row r="773" spans="1:11" x14ac:dyDescent="0.25">
      <c r="A773" s="659">
        <v>769</v>
      </c>
      <c r="B773" s="660" t="s">
        <v>1369</v>
      </c>
      <c r="C773" s="674" t="s">
        <v>1516</v>
      </c>
      <c r="D773" s="675" t="s">
        <v>2350</v>
      </c>
      <c r="E773" s="718" t="s">
        <v>1387</v>
      </c>
      <c r="F773" s="675">
        <v>2013</v>
      </c>
      <c r="G773" s="676">
        <v>58147.32</v>
      </c>
      <c r="H773" s="660" t="s">
        <v>1373</v>
      </c>
      <c r="I773" s="663">
        <v>342000</v>
      </c>
      <c r="J773" s="660" t="s">
        <v>2274</v>
      </c>
      <c r="K773" s="660" t="s">
        <v>2275</v>
      </c>
    </row>
    <row r="774" spans="1:11" x14ac:dyDescent="0.25">
      <c r="A774" s="659">
        <v>770</v>
      </c>
      <c r="B774" s="660" t="s">
        <v>1369</v>
      </c>
      <c r="C774" s="672" t="s">
        <v>1407</v>
      </c>
      <c r="D774" s="675" t="s">
        <v>2351</v>
      </c>
      <c r="E774" s="718" t="s">
        <v>1387</v>
      </c>
      <c r="F774" s="675">
        <v>2023</v>
      </c>
      <c r="G774" s="676">
        <v>10999999.039999999</v>
      </c>
      <c r="H774" s="660" t="s">
        <v>1373</v>
      </c>
      <c r="I774" s="663">
        <v>350000</v>
      </c>
      <c r="J774" s="660" t="s">
        <v>2274</v>
      </c>
      <c r="K774" s="660" t="s">
        <v>2275</v>
      </c>
    </row>
    <row r="775" spans="1:11" x14ac:dyDescent="0.25">
      <c r="A775" s="659">
        <v>771</v>
      </c>
      <c r="B775" s="660" t="s">
        <v>1369</v>
      </c>
      <c r="C775" s="661" t="s">
        <v>1464</v>
      </c>
      <c r="D775" s="675" t="s">
        <v>2352</v>
      </c>
      <c r="E775" s="718" t="s">
        <v>1387</v>
      </c>
      <c r="F775" s="675">
        <v>2017</v>
      </c>
      <c r="G775" s="676">
        <v>75950</v>
      </c>
      <c r="H775" s="660" t="s">
        <v>1373</v>
      </c>
      <c r="I775" s="663">
        <v>342000</v>
      </c>
      <c r="J775" s="660" t="s">
        <v>2274</v>
      </c>
      <c r="K775" s="660" t="s">
        <v>2275</v>
      </c>
    </row>
    <row r="776" spans="1:11" x14ac:dyDescent="0.25">
      <c r="A776" s="659">
        <v>772</v>
      </c>
      <c r="B776" s="660" t="s">
        <v>1369</v>
      </c>
      <c r="C776" s="674" t="s">
        <v>1516</v>
      </c>
      <c r="D776" s="675" t="s">
        <v>2353</v>
      </c>
      <c r="E776" s="718" t="s">
        <v>1387</v>
      </c>
      <c r="F776" s="675">
        <v>2019</v>
      </c>
      <c r="G776" s="676">
        <v>501160.02</v>
      </c>
      <c r="H776" s="660" t="s">
        <v>1373</v>
      </c>
      <c r="I776" s="663">
        <v>342000</v>
      </c>
      <c r="J776" s="660" t="s">
        <v>2274</v>
      </c>
      <c r="K776" s="660" t="s">
        <v>2275</v>
      </c>
    </row>
    <row r="777" spans="1:11" x14ac:dyDescent="0.25">
      <c r="A777" s="659">
        <v>773</v>
      </c>
      <c r="B777" s="660" t="s">
        <v>1369</v>
      </c>
      <c r="C777" s="672" t="s">
        <v>1407</v>
      </c>
      <c r="D777" s="675" t="s">
        <v>2354</v>
      </c>
      <c r="E777" s="718" t="s">
        <v>1387</v>
      </c>
      <c r="F777" s="675">
        <v>2023</v>
      </c>
      <c r="G777" s="676">
        <v>11789044.720000001</v>
      </c>
      <c r="H777" s="660" t="s">
        <v>1373</v>
      </c>
      <c r="I777" s="663">
        <v>350000</v>
      </c>
      <c r="J777" s="660" t="s">
        <v>2274</v>
      </c>
      <c r="K777" s="660" t="s">
        <v>2275</v>
      </c>
    </row>
    <row r="778" spans="1:11" x14ac:dyDescent="0.25">
      <c r="A778" s="659">
        <v>774</v>
      </c>
      <c r="B778" s="660" t="s">
        <v>1369</v>
      </c>
      <c r="C778" s="674" t="s">
        <v>1516</v>
      </c>
      <c r="D778" s="675" t="s">
        <v>2355</v>
      </c>
      <c r="E778" s="718" t="s">
        <v>1387</v>
      </c>
      <c r="F778" s="675">
        <v>2019</v>
      </c>
      <c r="G778" s="676">
        <v>501160.02</v>
      </c>
      <c r="H778" s="660" t="s">
        <v>1373</v>
      </c>
      <c r="I778" s="663">
        <v>342000</v>
      </c>
      <c r="J778" s="660" t="s">
        <v>2274</v>
      </c>
      <c r="K778" s="660" t="s">
        <v>2275</v>
      </c>
    </row>
    <row r="779" spans="1:11" x14ac:dyDescent="0.25">
      <c r="A779" s="659">
        <v>775</v>
      </c>
      <c r="B779" s="660" t="s">
        <v>1369</v>
      </c>
      <c r="C779" s="672" t="s">
        <v>1407</v>
      </c>
      <c r="D779" s="675" t="s">
        <v>2356</v>
      </c>
      <c r="E779" s="718" t="s">
        <v>1387</v>
      </c>
      <c r="F779" s="675">
        <v>2023</v>
      </c>
      <c r="G779" s="676">
        <v>11789044.720000001</v>
      </c>
      <c r="H779" s="660" t="s">
        <v>1373</v>
      </c>
      <c r="I779" s="663">
        <v>350000</v>
      </c>
      <c r="J779" s="660" t="s">
        <v>2274</v>
      </c>
      <c r="K779" s="660" t="s">
        <v>2275</v>
      </c>
    </row>
    <row r="780" spans="1:11" x14ac:dyDescent="0.25">
      <c r="A780" s="659">
        <v>776</v>
      </c>
      <c r="B780" s="660" t="s">
        <v>1369</v>
      </c>
      <c r="C780" s="674" t="s">
        <v>1516</v>
      </c>
      <c r="D780" s="675" t="s">
        <v>2357</v>
      </c>
      <c r="E780" s="718" t="s">
        <v>1387</v>
      </c>
      <c r="F780" s="675">
        <v>2019</v>
      </c>
      <c r="G780" s="676">
        <v>501160.02</v>
      </c>
      <c r="H780" s="660" t="s">
        <v>1373</v>
      </c>
      <c r="I780" s="663">
        <v>342000</v>
      </c>
      <c r="J780" s="660" t="s">
        <v>2274</v>
      </c>
      <c r="K780" s="660" t="s">
        <v>2275</v>
      </c>
    </row>
    <row r="781" spans="1:11" x14ac:dyDescent="0.25">
      <c r="A781" s="659">
        <v>777</v>
      </c>
      <c r="B781" s="660" t="s">
        <v>1369</v>
      </c>
      <c r="C781" s="661" t="s">
        <v>1464</v>
      </c>
      <c r="D781" s="675" t="s">
        <v>2358</v>
      </c>
      <c r="E781" s="718" t="s">
        <v>1387</v>
      </c>
      <c r="F781" s="675">
        <v>2017</v>
      </c>
      <c r="G781" s="676">
        <v>75950</v>
      </c>
      <c r="H781" s="660" t="s">
        <v>1373</v>
      </c>
      <c r="I781" s="663">
        <v>342000</v>
      </c>
      <c r="J781" s="660" t="s">
        <v>2274</v>
      </c>
      <c r="K781" s="660" t="s">
        <v>2275</v>
      </c>
    </row>
    <row r="782" spans="1:11" x14ac:dyDescent="0.25">
      <c r="A782" s="659">
        <v>778</v>
      </c>
      <c r="B782" s="660" t="s">
        <v>1369</v>
      </c>
      <c r="C782" s="672" t="s">
        <v>1407</v>
      </c>
      <c r="D782" s="675" t="s">
        <v>2359</v>
      </c>
      <c r="E782" s="718" t="s">
        <v>1387</v>
      </c>
      <c r="F782" s="675">
        <v>2023</v>
      </c>
      <c r="G782" s="676">
        <v>10523113.85</v>
      </c>
      <c r="H782" s="660" t="s">
        <v>1373</v>
      </c>
      <c r="I782" s="663">
        <v>350000</v>
      </c>
      <c r="J782" s="660" t="s">
        <v>2274</v>
      </c>
      <c r="K782" s="660" t="s">
        <v>2275</v>
      </c>
    </row>
    <row r="783" spans="1:11" x14ac:dyDescent="0.25">
      <c r="A783" s="659">
        <v>779</v>
      </c>
      <c r="B783" s="660" t="s">
        <v>1369</v>
      </c>
      <c r="C783" s="661" t="s">
        <v>1464</v>
      </c>
      <c r="D783" s="675" t="s">
        <v>2360</v>
      </c>
      <c r="E783" s="718" t="s">
        <v>1387</v>
      </c>
      <c r="F783" s="675">
        <v>2021</v>
      </c>
      <c r="G783" s="676">
        <v>1460100</v>
      </c>
      <c r="H783" s="660" t="s">
        <v>1373</v>
      </c>
      <c r="I783" s="663">
        <v>342000</v>
      </c>
      <c r="J783" s="660" t="s">
        <v>2274</v>
      </c>
      <c r="K783" s="660" t="s">
        <v>2275</v>
      </c>
    </row>
    <row r="784" spans="1:11" x14ac:dyDescent="0.25">
      <c r="A784" s="659">
        <v>780</v>
      </c>
      <c r="B784" s="660" t="s">
        <v>1369</v>
      </c>
      <c r="C784" s="674" t="s">
        <v>1516</v>
      </c>
      <c r="D784" s="675" t="s">
        <v>2361</v>
      </c>
      <c r="E784" s="718" t="s">
        <v>1387</v>
      </c>
      <c r="F784" s="675">
        <v>2018</v>
      </c>
      <c r="G784" s="676">
        <v>302988.53000000003</v>
      </c>
      <c r="H784" s="660" t="s">
        <v>1373</v>
      </c>
      <c r="I784" s="663">
        <v>342000</v>
      </c>
      <c r="J784" s="660" t="s">
        <v>2274</v>
      </c>
      <c r="K784" s="660" t="s">
        <v>2275</v>
      </c>
    </row>
    <row r="785" spans="1:11" x14ac:dyDescent="0.25">
      <c r="A785" s="659">
        <v>781</v>
      </c>
      <c r="B785" s="660" t="s">
        <v>1369</v>
      </c>
      <c r="C785" s="672" t="s">
        <v>1407</v>
      </c>
      <c r="D785" s="675" t="s">
        <v>2362</v>
      </c>
      <c r="E785" s="718" t="s">
        <v>1387</v>
      </c>
      <c r="F785" s="675">
        <v>2023</v>
      </c>
      <c r="G785" s="676">
        <v>11789044.720000001</v>
      </c>
      <c r="H785" s="660" t="s">
        <v>1373</v>
      </c>
      <c r="I785" s="663">
        <v>350000</v>
      </c>
      <c r="J785" s="660" t="s">
        <v>2274</v>
      </c>
      <c r="K785" s="660" t="s">
        <v>2275</v>
      </c>
    </row>
    <row r="786" spans="1:11" x14ac:dyDescent="0.25">
      <c r="A786" s="659">
        <v>782</v>
      </c>
      <c r="B786" s="660" t="s">
        <v>1369</v>
      </c>
      <c r="C786" s="661" t="s">
        <v>1464</v>
      </c>
      <c r="D786" s="675" t="s">
        <v>2363</v>
      </c>
      <c r="E786" s="717" t="s">
        <v>1372</v>
      </c>
      <c r="F786" s="675">
        <v>2017</v>
      </c>
      <c r="G786" s="676">
        <v>75950</v>
      </c>
      <c r="H786" s="660" t="s">
        <v>1373</v>
      </c>
      <c r="I786" s="663">
        <v>342000</v>
      </c>
      <c r="J786" s="660" t="s">
        <v>2274</v>
      </c>
      <c r="K786" s="660" t="s">
        <v>2275</v>
      </c>
    </row>
    <row r="787" spans="1:11" x14ac:dyDescent="0.25">
      <c r="A787" s="659">
        <v>783</v>
      </c>
      <c r="B787" s="660" t="s">
        <v>1369</v>
      </c>
      <c r="C787" s="674" t="s">
        <v>1516</v>
      </c>
      <c r="D787" s="675" t="s">
        <v>2364</v>
      </c>
      <c r="E787" s="718" t="s">
        <v>1387</v>
      </c>
      <c r="F787" s="675">
        <v>2013</v>
      </c>
      <c r="G787" s="676">
        <v>58147.32</v>
      </c>
      <c r="H787" s="660" t="s">
        <v>1373</v>
      </c>
      <c r="I787" s="663">
        <v>342000</v>
      </c>
      <c r="J787" s="660" t="s">
        <v>2274</v>
      </c>
      <c r="K787" s="660" t="s">
        <v>2275</v>
      </c>
    </row>
    <row r="788" spans="1:11" x14ac:dyDescent="0.25">
      <c r="A788" s="659">
        <v>784</v>
      </c>
      <c r="B788" s="660" t="s">
        <v>1369</v>
      </c>
      <c r="C788" s="672" t="s">
        <v>1407</v>
      </c>
      <c r="D788" s="675" t="s">
        <v>2365</v>
      </c>
      <c r="E788" s="718" t="s">
        <v>1387</v>
      </c>
      <c r="F788" s="675">
        <v>2023</v>
      </c>
      <c r="G788" s="676">
        <v>10523113.85</v>
      </c>
      <c r="H788" s="660" t="s">
        <v>1373</v>
      </c>
      <c r="I788" s="663">
        <v>350000</v>
      </c>
      <c r="J788" s="660" t="s">
        <v>2274</v>
      </c>
      <c r="K788" s="660" t="s">
        <v>2275</v>
      </c>
    </row>
    <row r="789" spans="1:11" x14ac:dyDescent="0.25">
      <c r="A789" s="659">
        <v>785</v>
      </c>
      <c r="B789" s="660" t="s">
        <v>1369</v>
      </c>
      <c r="C789" s="666" t="s">
        <v>1442</v>
      </c>
      <c r="D789" s="675" t="s">
        <v>2366</v>
      </c>
      <c r="E789" s="718" t="s">
        <v>1372</v>
      </c>
      <c r="F789" s="675">
        <v>2004</v>
      </c>
      <c r="G789" s="676">
        <v>103426.05</v>
      </c>
      <c r="H789" s="660" t="s">
        <v>1373</v>
      </c>
      <c r="I789" s="663">
        <v>400000</v>
      </c>
      <c r="J789" s="660" t="s">
        <v>2274</v>
      </c>
      <c r="K789" s="660" t="s">
        <v>2275</v>
      </c>
    </row>
    <row r="790" spans="1:11" x14ac:dyDescent="0.25">
      <c r="A790" s="659">
        <v>786</v>
      </c>
      <c r="B790" s="660" t="s">
        <v>1369</v>
      </c>
      <c r="C790" s="661" t="s">
        <v>1370</v>
      </c>
      <c r="D790" s="675" t="s">
        <v>2367</v>
      </c>
      <c r="E790" s="717" t="s">
        <v>1372</v>
      </c>
      <c r="F790" s="675">
        <v>2023</v>
      </c>
      <c r="G790" s="676">
        <v>4745711.26</v>
      </c>
      <c r="H790" s="660" t="s">
        <v>1373</v>
      </c>
      <c r="I790" s="663">
        <v>342000</v>
      </c>
      <c r="J790" s="660" t="s">
        <v>2274</v>
      </c>
      <c r="K790" s="660" t="s">
        <v>2275</v>
      </c>
    </row>
    <row r="791" spans="1:11" x14ac:dyDescent="0.25">
      <c r="A791" s="659">
        <v>787</v>
      </c>
      <c r="B791" s="660" t="s">
        <v>1369</v>
      </c>
      <c r="C791" s="661" t="s">
        <v>1464</v>
      </c>
      <c r="D791" s="675" t="s">
        <v>2368</v>
      </c>
      <c r="E791" s="717" t="s">
        <v>1372</v>
      </c>
      <c r="F791" s="675">
        <v>2021</v>
      </c>
      <c r="G791" s="676">
        <v>1460100</v>
      </c>
      <c r="H791" s="660" t="s">
        <v>1373</v>
      </c>
      <c r="I791" s="663">
        <v>342000</v>
      </c>
      <c r="J791" s="660" t="s">
        <v>2274</v>
      </c>
      <c r="K791" s="660" t="s">
        <v>2275</v>
      </c>
    </row>
    <row r="792" spans="1:11" x14ac:dyDescent="0.25">
      <c r="A792" s="659">
        <v>788</v>
      </c>
      <c r="B792" s="660" t="s">
        <v>1369</v>
      </c>
      <c r="C792" s="672" t="s">
        <v>1407</v>
      </c>
      <c r="D792" s="675" t="s">
        <v>2369</v>
      </c>
      <c r="E792" s="717" t="s">
        <v>1372</v>
      </c>
      <c r="F792" s="675">
        <v>2022</v>
      </c>
      <c r="G792" s="676">
        <v>9378900</v>
      </c>
      <c r="H792" s="660" t="s">
        <v>1373</v>
      </c>
      <c r="I792" s="663">
        <v>350000</v>
      </c>
      <c r="J792" s="660" t="s">
        <v>2274</v>
      </c>
      <c r="K792" s="660" t="s">
        <v>2275</v>
      </c>
    </row>
    <row r="793" spans="1:11" x14ac:dyDescent="0.25">
      <c r="A793" s="659">
        <v>789</v>
      </c>
      <c r="B793" s="660" t="s">
        <v>1369</v>
      </c>
      <c r="C793" s="661" t="s">
        <v>1370</v>
      </c>
      <c r="D793" s="675" t="s">
        <v>2370</v>
      </c>
      <c r="E793" s="717" t="s">
        <v>1372</v>
      </c>
      <c r="F793" s="675">
        <v>2023</v>
      </c>
      <c r="G793" s="676">
        <v>4745711.26</v>
      </c>
      <c r="H793" s="660" t="s">
        <v>1373</v>
      </c>
      <c r="I793" s="663">
        <v>342000</v>
      </c>
      <c r="J793" s="660" t="s">
        <v>2274</v>
      </c>
      <c r="K793" s="660" t="s">
        <v>2275</v>
      </c>
    </row>
    <row r="794" spans="1:11" x14ac:dyDescent="0.25">
      <c r="A794" s="659">
        <v>790</v>
      </c>
      <c r="B794" s="660" t="s">
        <v>1369</v>
      </c>
      <c r="C794" s="661" t="s">
        <v>1611</v>
      </c>
      <c r="D794" s="675" t="s">
        <v>2371</v>
      </c>
      <c r="E794" s="717" t="s">
        <v>1372</v>
      </c>
      <c r="F794" s="675">
        <v>2011</v>
      </c>
      <c r="G794" s="676">
        <v>57447.5</v>
      </c>
      <c r="H794" s="660" t="s">
        <v>1373</v>
      </c>
      <c r="I794" s="663">
        <v>342000</v>
      </c>
      <c r="J794" s="660" t="s">
        <v>2274</v>
      </c>
      <c r="K794" s="660" t="s">
        <v>2275</v>
      </c>
    </row>
    <row r="795" spans="1:11" x14ac:dyDescent="0.25">
      <c r="A795" s="659">
        <v>791</v>
      </c>
      <c r="B795" s="660" t="s">
        <v>1369</v>
      </c>
      <c r="C795" s="661" t="s">
        <v>1453</v>
      </c>
      <c r="D795" s="675" t="s">
        <v>2372</v>
      </c>
      <c r="E795" s="718" t="s">
        <v>1372</v>
      </c>
      <c r="F795" s="675">
        <v>2005</v>
      </c>
      <c r="G795" s="676">
        <v>105543.48</v>
      </c>
      <c r="H795" s="660" t="s">
        <v>1373</v>
      </c>
      <c r="I795" s="663">
        <v>400000</v>
      </c>
      <c r="J795" s="660" t="s">
        <v>2274</v>
      </c>
      <c r="K795" s="660" t="s">
        <v>2275</v>
      </c>
    </row>
    <row r="796" spans="1:11" x14ac:dyDescent="0.25">
      <c r="A796" s="659">
        <v>792</v>
      </c>
      <c r="B796" s="660" t="s">
        <v>1369</v>
      </c>
      <c r="C796" s="661" t="s">
        <v>1464</v>
      </c>
      <c r="D796" s="675" t="s">
        <v>2373</v>
      </c>
      <c r="E796" s="718" t="s">
        <v>1372</v>
      </c>
      <c r="F796" s="675">
        <v>2017</v>
      </c>
      <c r="G796" s="676">
        <v>75950</v>
      </c>
      <c r="H796" s="660" t="s">
        <v>1373</v>
      </c>
      <c r="I796" s="663">
        <v>342000</v>
      </c>
      <c r="J796" s="660" t="s">
        <v>2274</v>
      </c>
      <c r="K796" s="660" t="s">
        <v>2275</v>
      </c>
    </row>
    <row r="797" spans="1:11" x14ac:dyDescent="0.25">
      <c r="A797" s="659">
        <v>793</v>
      </c>
      <c r="B797" s="660" t="s">
        <v>1369</v>
      </c>
      <c r="C797" s="661" t="s">
        <v>1464</v>
      </c>
      <c r="D797" s="675" t="s">
        <v>2374</v>
      </c>
      <c r="E797" s="717" t="s">
        <v>1372</v>
      </c>
      <c r="F797" s="675">
        <v>2017</v>
      </c>
      <c r="G797" s="676">
        <v>75950</v>
      </c>
      <c r="H797" s="660" t="s">
        <v>1373</v>
      </c>
      <c r="I797" s="663">
        <v>342000</v>
      </c>
      <c r="J797" s="660" t="s">
        <v>2274</v>
      </c>
      <c r="K797" s="660" t="s">
        <v>2275</v>
      </c>
    </row>
    <row r="798" spans="1:11" x14ac:dyDescent="0.25">
      <c r="A798" s="659">
        <v>794</v>
      </c>
      <c r="B798" s="660" t="s">
        <v>1369</v>
      </c>
      <c r="C798" s="661" t="s">
        <v>1464</v>
      </c>
      <c r="D798" s="675" t="s">
        <v>2375</v>
      </c>
      <c r="E798" s="717" t="s">
        <v>1372</v>
      </c>
      <c r="F798" s="675">
        <v>2018</v>
      </c>
      <c r="G798" s="676">
        <v>78250</v>
      </c>
      <c r="H798" s="660" t="s">
        <v>1373</v>
      </c>
      <c r="I798" s="663">
        <v>342000</v>
      </c>
      <c r="J798" s="660" t="s">
        <v>2274</v>
      </c>
      <c r="K798" s="660" t="s">
        <v>2275</v>
      </c>
    </row>
    <row r="799" spans="1:11" x14ac:dyDescent="0.25">
      <c r="A799" s="659">
        <v>795</v>
      </c>
      <c r="B799" s="660" t="s">
        <v>1369</v>
      </c>
      <c r="C799" s="661" t="s">
        <v>1370</v>
      </c>
      <c r="D799" s="675" t="s">
        <v>2376</v>
      </c>
      <c r="E799" s="717" t="s">
        <v>1372</v>
      </c>
      <c r="F799" s="675">
        <v>2024</v>
      </c>
      <c r="G799" s="676">
        <v>6786361.6500000004</v>
      </c>
      <c r="H799" s="660" t="s">
        <v>1373</v>
      </c>
      <c r="I799" s="663">
        <v>342000</v>
      </c>
      <c r="J799" s="660" t="s">
        <v>2274</v>
      </c>
      <c r="K799" s="660" t="s">
        <v>2275</v>
      </c>
    </row>
    <row r="800" spans="1:11" x14ac:dyDescent="0.25">
      <c r="A800" s="659">
        <v>796</v>
      </c>
      <c r="B800" s="660" t="s">
        <v>1369</v>
      </c>
      <c r="C800" s="719" t="s">
        <v>2377</v>
      </c>
      <c r="D800" s="675" t="s">
        <v>2378</v>
      </c>
      <c r="E800" s="717" t="s">
        <v>1372</v>
      </c>
      <c r="F800" s="675">
        <v>2012</v>
      </c>
      <c r="G800" s="676">
        <v>64930</v>
      </c>
      <c r="H800" s="660" t="s">
        <v>1373</v>
      </c>
      <c r="I800" s="663">
        <v>342000</v>
      </c>
      <c r="J800" s="660" t="s">
        <v>2274</v>
      </c>
      <c r="K800" s="660" t="s">
        <v>2275</v>
      </c>
    </row>
    <row r="801" spans="1:11" x14ac:dyDescent="0.25">
      <c r="A801" s="659">
        <v>797</v>
      </c>
      <c r="B801" s="660" t="s">
        <v>1369</v>
      </c>
      <c r="C801" s="661" t="s">
        <v>1370</v>
      </c>
      <c r="D801" s="675" t="s">
        <v>2379</v>
      </c>
      <c r="E801" s="717" t="s">
        <v>1377</v>
      </c>
      <c r="F801" s="675">
        <v>2023</v>
      </c>
      <c r="G801" s="676">
        <v>4745711.26</v>
      </c>
      <c r="H801" s="660" t="s">
        <v>1373</v>
      </c>
      <c r="I801" s="663">
        <v>342000</v>
      </c>
      <c r="J801" s="660" t="s">
        <v>2274</v>
      </c>
      <c r="K801" s="660" t="s">
        <v>2275</v>
      </c>
    </row>
    <row r="802" spans="1:11" x14ac:dyDescent="0.25">
      <c r="A802" s="659">
        <v>798</v>
      </c>
      <c r="B802" s="660" t="s">
        <v>1369</v>
      </c>
      <c r="C802" s="661" t="s">
        <v>1370</v>
      </c>
      <c r="D802" s="675" t="s">
        <v>2380</v>
      </c>
      <c r="E802" s="717" t="s">
        <v>1377</v>
      </c>
      <c r="F802" s="675">
        <v>2023</v>
      </c>
      <c r="G802" s="676">
        <v>4745711.26</v>
      </c>
      <c r="H802" s="660" t="s">
        <v>1373</v>
      </c>
      <c r="I802" s="663">
        <v>342000</v>
      </c>
      <c r="J802" s="660" t="s">
        <v>2274</v>
      </c>
      <c r="K802" s="660" t="s">
        <v>2275</v>
      </c>
    </row>
    <row r="803" spans="1:11" x14ac:dyDescent="0.25">
      <c r="A803" s="659">
        <v>799</v>
      </c>
      <c r="B803" s="660" t="s">
        <v>1369</v>
      </c>
      <c r="C803" s="672" t="s">
        <v>1407</v>
      </c>
      <c r="D803" s="675" t="s">
        <v>2381</v>
      </c>
      <c r="E803" s="717" t="s">
        <v>1377</v>
      </c>
      <c r="F803" s="675">
        <v>2023</v>
      </c>
      <c r="G803" s="676">
        <v>10999999.039999999</v>
      </c>
      <c r="H803" s="660" t="s">
        <v>1373</v>
      </c>
      <c r="I803" s="663">
        <v>350000</v>
      </c>
      <c r="J803" s="660" t="s">
        <v>2274</v>
      </c>
      <c r="K803" s="660" t="s">
        <v>2275</v>
      </c>
    </row>
    <row r="804" spans="1:11" x14ac:dyDescent="0.25">
      <c r="A804" s="659">
        <v>800</v>
      </c>
      <c r="B804" s="660" t="s">
        <v>1369</v>
      </c>
      <c r="C804" s="672" t="s">
        <v>1407</v>
      </c>
      <c r="D804" s="675" t="s">
        <v>2382</v>
      </c>
      <c r="E804" s="717" t="s">
        <v>1377</v>
      </c>
      <c r="F804" s="675">
        <v>2022</v>
      </c>
      <c r="G804" s="676">
        <v>9378900</v>
      </c>
      <c r="H804" s="660" t="s">
        <v>1373</v>
      </c>
      <c r="I804" s="663">
        <v>350000</v>
      </c>
      <c r="J804" s="660" t="s">
        <v>2274</v>
      </c>
      <c r="K804" s="660" t="s">
        <v>2275</v>
      </c>
    </row>
    <row r="805" spans="1:11" x14ac:dyDescent="0.25">
      <c r="A805" s="659">
        <v>801</v>
      </c>
      <c r="B805" s="660" t="s">
        <v>1369</v>
      </c>
      <c r="C805" s="661" t="s">
        <v>1370</v>
      </c>
      <c r="D805" s="675" t="s">
        <v>2383</v>
      </c>
      <c r="E805" s="717" t="s">
        <v>1377</v>
      </c>
      <c r="F805" s="675">
        <v>2024</v>
      </c>
      <c r="G805" s="676">
        <v>6786361.6500000004</v>
      </c>
      <c r="H805" s="660" t="s">
        <v>1373</v>
      </c>
      <c r="I805" s="663">
        <v>342000</v>
      </c>
      <c r="J805" s="660" t="s">
        <v>2274</v>
      </c>
      <c r="K805" s="660" t="s">
        <v>2275</v>
      </c>
    </row>
    <row r="806" spans="1:11" x14ac:dyDescent="0.25">
      <c r="A806" s="659">
        <v>802</v>
      </c>
      <c r="B806" s="660" t="s">
        <v>1369</v>
      </c>
      <c r="C806" s="661" t="s">
        <v>1464</v>
      </c>
      <c r="D806" s="675" t="s">
        <v>2384</v>
      </c>
      <c r="E806" s="717" t="s">
        <v>1377</v>
      </c>
      <c r="F806" s="675">
        <v>2017</v>
      </c>
      <c r="G806" s="676">
        <v>75950</v>
      </c>
      <c r="H806" s="660" t="s">
        <v>1373</v>
      </c>
      <c r="I806" s="663">
        <v>342000</v>
      </c>
      <c r="J806" s="660" t="s">
        <v>2274</v>
      </c>
      <c r="K806" s="660" t="s">
        <v>2275</v>
      </c>
    </row>
    <row r="807" spans="1:11" s="670" customFormat="1" x14ac:dyDescent="0.25">
      <c r="A807" s="659">
        <v>803</v>
      </c>
      <c r="B807" s="665" t="s">
        <v>1396</v>
      </c>
      <c r="C807" s="719" t="s">
        <v>2385</v>
      </c>
      <c r="D807" s="675" t="s">
        <v>2386</v>
      </c>
      <c r="E807" s="717" t="s">
        <v>1377</v>
      </c>
      <c r="F807" s="675">
        <v>2015</v>
      </c>
      <c r="G807" s="676">
        <v>248812.5</v>
      </c>
      <c r="H807" s="667" t="s">
        <v>1373</v>
      </c>
      <c r="I807" s="703">
        <v>600000</v>
      </c>
      <c r="J807" s="660" t="s">
        <v>2274</v>
      </c>
      <c r="K807" s="660" t="s">
        <v>2275</v>
      </c>
    </row>
    <row r="808" spans="1:11" x14ac:dyDescent="0.25">
      <c r="A808" s="659">
        <v>804</v>
      </c>
      <c r="B808" s="660" t="s">
        <v>1369</v>
      </c>
      <c r="C808" s="666" t="s">
        <v>1442</v>
      </c>
      <c r="D808" s="675" t="s">
        <v>2387</v>
      </c>
      <c r="E808" s="718" t="s">
        <v>1377</v>
      </c>
      <c r="F808" s="675">
        <v>2004</v>
      </c>
      <c r="G808" s="676">
        <v>89198.91</v>
      </c>
      <c r="H808" s="660" t="s">
        <v>1373</v>
      </c>
      <c r="I808" s="663">
        <v>400000</v>
      </c>
      <c r="J808" s="660" t="s">
        <v>2274</v>
      </c>
      <c r="K808" s="660" t="s">
        <v>2275</v>
      </c>
    </row>
    <row r="809" spans="1:11" s="670" customFormat="1" x14ac:dyDescent="0.25">
      <c r="A809" s="659">
        <v>805</v>
      </c>
      <c r="B809" s="665" t="s">
        <v>1396</v>
      </c>
      <c r="C809" s="719" t="s">
        <v>2388</v>
      </c>
      <c r="D809" s="675" t="s">
        <v>2389</v>
      </c>
      <c r="E809" s="717" t="s">
        <v>1377</v>
      </c>
      <c r="F809" s="675">
        <v>2013</v>
      </c>
      <c r="G809" s="676">
        <v>79500</v>
      </c>
      <c r="H809" s="667" t="s">
        <v>1373</v>
      </c>
      <c r="I809" s="703">
        <v>600000</v>
      </c>
      <c r="J809" s="660" t="s">
        <v>2274</v>
      </c>
      <c r="K809" s="660" t="s">
        <v>2275</v>
      </c>
    </row>
    <row r="810" spans="1:11" x14ac:dyDescent="0.25">
      <c r="A810" s="659">
        <v>806</v>
      </c>
      <c r="B810" s="660" t="s">
        <v>1369</v>
      </c>
      <c r="C810" s="719" t="s">
        <v>2306</v>
      </c>
      <c r="D810" s="675" t="s">
        <v>2390</v>
      </c>
      <c r="E810" s="717" t="s">
        <v>1377</v>
      </c>
      <c r="F810" s="675">
        <v>2005</v>
      </c>
      <c r="G810" s="676">
        <v>15108.83</v>
      </c>
      <c r="H810" s="660" t="s">
        <v>1373</v>
      </c>
      <c r="I810" s="663">
        <v>342000</v>
      </c>
      <c r="J810" s="660" t="s">
        <v>2274</v>
      </c>
      <c r="K810" s="660" t="s">
        <v>2275</v>
      </c>
    </row>
    <row r="811" spans="1:11" s="670" customFormat="1" x14ac:dyDescent="0.25">
      <c r="A811" s="659">
        <v>807</v>
      </c>
      <c r="B811" s="665" t="s">
        <v>1396</v>
      </c>
      <c r="C811" s="719" t="s">
        <v>2391</v>
      </c>
      <c r="D811" s="675" t="s">
        <v>2392</v>
      </c>
      <c r="E811" s="717" t="s">
        <v>1377</v>
      </c>
      <c r="F811" s="675">
        <v>2004</v>
      </c>
      <c r="G811" s="676">
        <v>136691.07999999999</v>
      </c>
      <c r="H811" s="667" t="s">
        <v>1373</v>
      </c>
      <c r="I811" s="703">
        <v>700000</v>
      </c>
      <c r="J811" s="660" t="s">
        <v>2274</v>
      </c>
      <c r="K811" s="660" t="s">
        <v>2275</v>
      </c>
    </row>
    <row r="812" spans="1:11" x14ac:dyDescent="0.25">
      <c r="A812" s="659">
        <v>808</v>
      </c>
      <c r="B812" s="660" t="s">
        <v>1369</v>
      </c>
      <c r="C812" s="661" t="s">
        <v>1464</v>
      </c>
      <c r="D812" s="675" t="s">
        <v>2393</v>
      </c>
      <c r="E812" s="717" t="s">
        <v>1377</v>
      </c>
      <c r="F812" s="675">
        <v>2017</v>
      </c>
      <c r="G812" s="676">
        <v>75950</v>
      </c>
      <c r="H812" s="660" t="s">
        <v>1373</v>
      </c>
      <c r="I812" s="663">
        <v>300000</v>
      </c>
      <c r="J812" s="660" t="s">
        <v>2274</v>
      </c>
      <c r="K812" s="660" t="s">
        <v>2275</v>
      </c>
    </row>
    <row r="813" spans="1:11" x14ac:dyDescent="0.25">
      <c r="A813" s="659">
        <v>809</v>
      </c>
      <c r="B813" s="660" t="s">
        <v>1369</v>
      </c>
      <c r="C813" s="666" t="s">
        <v>2394</v>
      </c>
      <c r="D813" s="662" t="s">
        <v>2395</v>
      </c>
      <c r="E813" s="660" t="s">
        <v>1387</v>
      </c>
      <c r="F813" s="694">
        <v>2003</v>
      </c>
      <c r="G813" s="646">
        <v>33150.43</v>
      </c>
      <c r="H813" s="660" t="s">
        <v>1373</v>
      </c>
      <c r="I813" s="676">
        <v>700000</v>
      </c>
      <c r="J813" s="660" t="s">
        <v>2396</v>
      </c>
      <c r="K813" s="660" t="s">
        <v>1173</v>
      </c>
    </row>
    <row r="814" spans="1:11" x14ac:dyDescent="0.25">
      <c r="A814" s="659">
        <v>810</v>
      </c>
      <c r="B814" s="660" t="s">
        <v>1369</v>
      </c>
      <c r="C814" s="674" t="s">
        <v>2397</v>
      </c>
      <c r="D814" s="675" t="s">
        <v>2398</v>
      </c>
      <c r="E814" s="660" t="s">
        <v>1387</v>
      </c>
      <c r="F814" s="694" t="s">
        <v>2399</v>
      </c>
      <c r="G814" s="676">
        <v>46323.53</v>
      </c>
      <c r="H814" s="660" t="s">
        <v>1373</v>
      </c>
      <c r="I814" s="676">
        <v>700000</v>
      </c>
      <c r="J814" s="660" t="s">
        <v>2396</v>
      </c>
      <c r="K814" s="660" t="s">
        <v>1173</v>
      </c>
    </row>
    <row r="815" spans="1:11" x14ac:dyDescent="0.25">
      <c r="A815" s="659">
        <v>811</v>
      </c>
      <c r="B815" s="660" t="s">
        <v>1369</v>
      </c>
      <c r="C815" s="674" t="s">
        <v>2400</v>
      </c>
      <c r="D815" s="675" t="s">
        <v>2401</v>
      </c>
      <c r="E815" s="660" t="s">
        <v>1387</v>
      </c>
      <c r="F815" s="694" t="s">
        <v>2402</v>
      </c>
      <c r="G815" s="676">
        <v>272543.49</v>
      </c>
      <c r="H815" s="660" t="s">
        <v>1373</v>
      </c>
      <c r="I815" s="676">
        <v>700000</v>
      </c>
      <c r="J815" s="660" t="s">
        <v>2396</v>
      </c>
      <c r="K815" s="660" t="s">
        <v>1173</v>
      </c>
    </row>
    <row r="816" spans="1:11" x14ac:dyDescent="0.25">
      <c r="A816" s="659">
        <v>812</v>
      </c>
      <c r="B816" s="660" t="s">
        <v>1369</v>
      </c>
      <c r="C816" s="674" t="s">
        <v>2403</v>
      </c>
      <c r="D816" s="675" t="s">
        <v>2404</v>
      </c>
      <c r="E816" s="660" t="s">
        <v>1387</v>
      </c>
      <c r="F816" s="694" t="s">
        <v>2405</v>
      </c>
      <c r="G816" s="676">
        <v>117940.75</v>
      </c>
      <c r="H816" s="660" t="s">
        <v>1373</v>
      </c>
      <c r="I816" s="676">
        <v>700000</v>
      </c>
      <c r="J816" s="660" t="s">
        <v>2396</v>
      </c>
      <c r="K816" s="660" t="s">
        <v>1173</v>
      </c>
    </row>
    <row r="817" spans="1:11" x14ac:dyDescent="0.25">
      <c r="A817" s="659">
        <v>813</v>
      </c>
      <c r="B817" s="660" t="s">
        <v>1369</v>
      </c>
      <c r="C817" s="674" t="s">
        <v>2406</v>
      </c>
      <c r="D817" s="675" t="s">
        <v>2407</v>
      </c>
      <c r="E817" s="660" t="s">
        <v>1387</v>
      </c>
      <c r="F817" s="694" t="s">
        <v>2408</v>
      </c>
      <c r="G817" s="676">
        <v>207372.12</v>
      </c>
      <c r="H817" s="660" t="s">
        <v>1373</v>
      </c>
      <c r="I817" s="676">
        <v>700000</v>
      </c>
      <c r="J817" s="660" t="s">
        <v>2396</v>
      </c>
      <c r="K817" s="660" t="s">
        <v>1173</v>
      </c>
    </row>
    <row r="818" spans="1:11" x14ac:dyDescent="0.25">
      <c r="A818" s="659">
        <v>814</v>
      </c>
      <c r="B818" s="660" t="s">
        <v>1369</v>
      </c>
      <c r="C818" s="674" t="s">
        <v>2409</v>
      </c>
      <c r="D818" s="675" t="s">
        <v>2410</v>
      </c>
      <c r="E818" s="660" t="s">
        <v>1387</v>
      </c>
      <c r="F818" s="694" t="s">
        <v>2411</v>
      </c>
      <c r="G818" s="676">
        <v>1541572.31</v>
      </c>
      <c r="H818" s="660" t="s">
        <v>1373</v>
      </c>
      <c r="I818" s="676">
        <v>700000</v>
      </c>
      <c r="J818" s="660" t="s">
        <v>2396</v>
      </c>
      <c r="K818" s="660" t="s">
        <v>1173</v>
      </c>
    </row>
    <row r="819" spans="1:11" x14ac:dyDescent="0.25">
      <c r="A819" s="659">
        <v>815</v>
      </c>
      <c r="B819" s="660" t="s">
        <v>1369</v>
      </c>
      <c r="C819" s="674" t="s">
        <v>2412</v>
      </c>
      <c r="D819" s="675" t="s">
        <v>2413</v>
      </c>
      <c r="E819" s="660" t="s">
        <v>1387</v>
      </c>
      <c r="F819" s="694" t="s">
        <v>2414</v>
      </c>
      <c r="G819" s="676">
        <v>169520.13</v>
      </c>
      <c r="H819" s="660" t="s">
        <v>1373</v>
      </c>
      <c r="I819" s="676">
        <v>700000</v>
      </c>
      <c r="J819" s="660" t="s">
        <v>2396</v>
      </c>
      <c r="K819" s="660" t="s">
        <v>1173</v>
      </c>
    </row>
    <row r="820" spans="1:11" x14ac:dyDescent="0.25">
      <c r="A820" s="659">
        <v>816</v>
      </c>
      <c r="B820" s="660" t="s">
        <v>1369</v>
      </c>
      <c r="C820" s="674" t="s">
        <v>1516</v>
      </c>
      <c r="D820" s="675" t="s">
        <v>2415</v>
      </c>
      <c r="E820" s="660" t="s">
        <v>1387</v>
      </c>
      <c r="F820" s="694">
        <v>2019</v>
      </c>
      <c r="G820" s="676">
        <v>170589.3</v>
      </c>
      <c r="H820" s="660" t="s">
        <v>1373</v>
      </c>
      <c r="I820" s="676">
        <v>220000</v>
      </c>
      <c r="J820" s="660" t="s">
        <v>2396</v>
      </c>
      <c r="K820" s="660" t="s">
        <v>1173</v>
      </c>
    </row>
    <row r="821" spans="1:11" x14ac:dyDescent="0.25">
      <c r="A821" s="659">
        <v>817</v>
      </c>
      <c r="B821" s="660" t="s">
        <v>1369</v>
      </c>
      <c r="C821" s="674" t="s">
        <v>1516</v>
      </c>
      <c r="D821" s="675" t="s">
        <v>2416</v>
      </c>
      <c r="E821" s="660" t="s">
        <v>1387</v>
      </c>
      <c r="F821" s="694">
        <v>2019</v>
      </c>
      <c r="G821" s="676">
        <v>170589.3</v>
      </c>
      <c r="H821" s="660" t="s">
        <v>1373</v>
      </c>
      <c r="I821" s="676">
        <v>220000</v>
      </c>
      <c r="J821" s="660" t="s">
        <v>2396</v>
      </c>
      <c r="K821" s="660" t="s">
        <v>1173</v>
      </c>
    </row>
    <row r="822" spans="1:11" x14ac:dyDescent="0.25">
      <c r="A822" s="659">
        <v>818</v>
      </c>
      <c r="B822" s="660" t="s">
        <v>1369</v>
      </c>
      <c r="C822" s="674" t="s">
        <v>1516</v>
      </c>
      <c r="D822" s="675" t="s">
        <v>2417</v>
      </c>
      <c r="E822" s="660" t="s">
        <v>1387</v>
      </c>
      <c r="F822" s="694">
        <v>2019</v>
      </c>
      <c r="G822" s="676">
        <v>170589.3</v>
      </c>
      <c r="H822" s="660" t="s">
        <v>1373</v>
      </c>
      <c r="I822" s="676">
        <v>220000</v>
      </c>
      <c r="J822" s="660" t="s">
        <v>2396</v>
      </c>
      <c r="K822" s="660" t="s">
        <v>1173</v>
      </c>
    </row>
    <row r="823" spans="1:11" x14ac:dyDescent="0.25">
      <c r="A823" s="659">
        <v>819</v>
      </c>
      <c r="B823" s="660" t="s">
        <v>1369</v>
      </c>
      <c r="C823" s="674" t="s">
        <v>2418</v>
      </c>
      <c r="D823" s="675" t="s">
        <v>2419</v>
      </c>
      <c r="E823" s="660" t="s">
        <v>1387</v>
      </c>
      <c r="F823" s="694" t="s">
        <v>2411</v>
      </c>
      <c r="G823" s="676">
        <v>1017147.75</v>
      </c>
      <c r="H823" s="660" t="s">
        <v>1373</v>
      </c>
      <c r="I823" s="676">
        <v>700000</v>
      </c>
      <c r="J823" s="660" t="s">
        <v>2396</v>
      </c>
      <c r="K823" s="660" t="s">
        <v>1173</v>
      </c>
    </row>
    <row r="824" spans="1:11" x14ac:dyDescent="0.25">
      <c r="A824" s="659">
        <v>820</v>
      </c>
      <c r="B824" s="660" t="s">
        <v>1369</v>
      </c>
      <c r="C824" s="674" t="s">
        <v>1516</v>
      </c>
      <c r="D824" s="675" t="s">
        <v>2420</v>
      </c>
      <c r="E824" s="660" t="s">
        <v>1387</v>
      </c>
      <c r="F824" s="694">
        <v>2019</v>
      </c>
      <c r="G824" s="676">
        <v>665405.75</v>
      </c>
      <c r="H824" s="660" t="s">
        <v>1373</v>
      </c>
      <c r="I824" s="676">
        <v>220000</v>
      </c>
      <c r="J824" s="660" t="s">
        <v>2396</v>
      </c>
      <c r="K824" s="660" t="s">
        <v>1173</v>
      </c>
    </row>
    <row r="825" spans="1:11" x14ac:dyDescent="0.25">
      <c r="A825" s="659">
        <v>821</v>
      </c>
      <c r="B825" s="660" t="s">
        <v>1369</v>
      </c>
      <c r="C825" s="674" t="s">
        <v>2421</v>
      </c>
      <c r="D825" s="675" t="s">
        <v>2422</v>
      </c>
      <c r="E825" s="660" t="s">
        <v>1387</v>
      </c>
      <c r="F825" s="694" t="s">
        <v>2423</v>
      </c>
      <c r="G825" s="676">
        <v>12036.95</v>
      </c>
      <c r="H825" s="660" t="s">
        <v>1373</v>
      </c>
      <c r="I825" s="676">
        <v>180000</v>
      </c>
      <c r="J825" s="660" t="s">
        <v>2396</v>
      </c>
      <c r="K825" s="660" t="s">
        <v>1173</v>
      </c>
    </row>
    <row r="826" spans="1:11" x14ac:dyDescent="0.25">
      <c r="A826" s="659">
        <v>822</v>
      </c>
      <c r="B826" s="660" t="s">
        <v>1369</v>
      </c>
      <c r="C826" s="674" t="s">
        <v>2424</v>
      </c>
      <c r="D826" s="675" t="s">
        <v>2425</v>
      </c>
      <c r="E826" s="660" t="s">
        <v>1387</v>
      </c>
      <c r="F826" s="694" t="s">
        <v>2426</v>
      </c>
      <c r="G826" s="676">
        <v>12036.95</v>
      </c>
      <c r="H826" s="660" t="s">
        <v>1373</v>
      </c>
      <c r="I826" s="676">
        <v>180000</v>
      </c>
      <c r="J826" s="660" t="s">
        <v>2396</v>
      </c>
      <c r="K826" s="660" t="s">
        <v>1173</v>
      </c>
    </row>
    <row r="827" spans="1:11" x14ac:dyDescent="0.25">
      <c r="A827" s="659">
        <v>823</v>
      </c>
      <c r="B827" s="660" t="s">
        <v>1369</v>
      </c>
      <c r="C827" s="674" t="s">
        <v>2427</v>
      </c>
      <c r="D827" s="675" t="s">
        <v>2428</v>
      </c>
      <c r="E827" s="660" t="s">
        <v>1387</v>
      </c>
      <c r="F827" s="694" t="s">
        <v>2399</v>
      </c>
      <c r="G827" s="676">
        <v>14865.44</v>
      </c>
      <c r="H827" s="660" t="s">
        <v>1373</v>
      </c>
      <c r="I827" s="676">
        <v>180000</v>
      </c>
      <c r="J827" s="660" t="s">
        <v>2396</v>
      </c>
      <c r="K827" s="660" t="s">
        <v>1173</v>
      </c>
    </row>
    <row r="828" spans="1:11" x14ac:dyDescent="0.25">
      <c r="A828" s="659">
        <v>824</v>
      </c>
      <c r="B828" s="660" t="s">
        <v>1369</v>
      </c>
      <c r="C828" s="661" t="s">
        <v>1464</v>
      </c>
      <c r="D828" s="675" t="s">
        <v>2429</v>
      </c>
      <c r="E828" s="660" t="s">
        <v>1387</v>
      </c>
      <c r="F828" s="694">
        <v>2021</v>
      </c>
      <c r="G828" s="676">
        <v>1701900</v>
      </c>
      <c r="H828" s="660" t="s">
        <v>1373</v>
      </c>
      <c r="I828" s="676">
        <v>300000</v>
      </c>
      <c r="J828" s="660" t="s">
        <v>2396</v>
      </c>
      <c r="K828" s="660" t="s">
        <v>1173</v>
      </c>
    </row>
    <row r="829" spans="1:11" x14ac:dyDescent="0.25">
      <c r="A829" s="659">
        <v>825</v>
      </c>
      <c r="B829" s="660" t="s">
        <v>1369</v>
      </c>
      <c r="C829" s="661" t="s">
        <v>1464</v>
      </c>
      <c r="D829" s="675" t="s">
        <v>2430</v>
      </c>
      <c r="E829" s="660" t="s">
        <v>1387</v>
      </c>
      <c r="F829" s="694">
        <v>2021</v>
      </c>
      <c r="G829" s="676">
        <v>1701900</v>
      </c>
      <c r="H829" s="660" t="s">
        <v>1373</v>
      </c>
      <c r="I829" s="676">
        <v>300000</v>
      </c>
      <c r="J829" s="660" t="s">
        <v>2396</v>
      </c>
      <c r="K829" s="660" t="s">
        <v>1173</v>
      </c>
    </row>
    <row r="830" spans="1:11" x14ac:dyDescent="0.25">
      <c r="A830" s="659">
        <v>826</v>
      </c>
      <c r="B830" s="660" t="s">
        <v>1369</v>
      </c>
      <c r="C830" s="661" t="s">
        <v>1464</v>
      </c>
      <c r="D830" s="675" t="s">
        <v>2431</v>
      </c>
      <c r="E830" s="660" t="s">
        <v>1387</v>
      </c>
      <c r="F830" s="694">
        <v>2021</v>
      </c>
      <c r="G830" s="676">
        <v>1701900</v>
      </c>
      <c r="H830" s="660" t="s">
        <v>1373</v>
      </c>
      <c r="I830" s="676">
        <v>300000</v>
      </c>
      <c r="J830" s="660" t="s">
        <v>2396</v>
      </c>
      <c r="K830" s="660" t="s">
        <v>1173</v>
      </c>
    </row>
    <row r="831" spans="1:11" x14ac:dyDescent="0.25">
      <c r="A831" s="659">
        <v>827</v>
      </c>
      <c r="B831" s="660" t="s">
        <v>1369</v>
      </c>
      <c r="C831" s="661" t="s">
        <v>1464</v>
      </c>
      <c r="D831" s="675" t="s">
        <v>2432</v>
      </c>
      <c r="E831" s="660" t="s">
        <v>1387</v>
      </c>
      <c r="F831" s="694">
        <v>2021</v>
      </c>
      <c r="G831" s="676">
        <v>1701900</v>
      </c>
      <c r="H831" s="660" t="s">
        <v>1373</v>
      </c>
      <c r="I831" s="676">
        <v>300000</v>
      </c>
      <c r="J831" s="660" t="s">
        <v>2396</v>
      </c>
      <c r="K831" s="660" t="s">
        <v>1173</v>
      </c>
    </row>
    <row r="832" spans="1:11" x14ac:dyDescent="0.25">
      <c r="A832" s="659">
        <v>828</v>
      </c>
      <c r="B832" s="660" t="s">
        <v>1369</v>
      </c>
      <c r="C832" s="674" t="s">
        <v>2433</v>
      </c>
      <c r="D832" s="675" t="s">
        <v>2434</v>
      </c>
      <c r="E832" s="660" t="s">
        <v>1387</v>
      </c>
      <c r="F832" s="694" t="s">
        <v>2435</v>
      </c>
      <c r="G832" s="676">
        <v>17225.82</v>
      </c>
      <c r="H832" s="660" t="s">
        <v>1373</v>
      </c>
      <c r="I832" s="676">
        <v>180000</v>
      </c>
      <c r="J832" s="660" t="s">
        <v>2396</v>
      </c>
      <c r="K832" s="660" t="s">
        <v>1173</v>
      </c>
    </row>
    <row r="833" spans="1:11" x14ac:dyDescent="0.25">
      <c r="A833" s="659">
        <v>829</v>
      </c>
      <c r="B833" s="660" t="s">
        <v>1369</v>
      </c>
      <c r="C833" s="666" t="s">
        <v>1442</v>
      </c>
      <c r="D833" s="675" t="s">
        <v>2436</v>
      </c>
      <c r="E833" s="660" t="s">
        <v>1387</v>
      </c>
      <c r="F833" s="694" t="s">
        <v>2437</v>
      </c>
      <c r="G833" s="676">
        <v>102579</v>
      </c>
      <c r="H833" s="660" t="s">
        <v>1373</v>
      </c>
      <c r="I833" s="676">
        <v>360000</v>
      </c>
      <c r="J833" s="660" t="s">
        <v>2396</v>
      </c>
      <c r="K833" s="660" t="s">
        <v>1173</v>
      </c>
    </row>
    <row r="834" spans="1:11" x14ac:dyDescent="0.25">
      <c r="A834" s="659">
        <v>830</v>
      </c>
      <c r="B834" s="660" t="s">
        <v>1369</v>
      </c>
      <c r="C834" s="666" t="s">
        <v>1450</v>
      </c>
      <c r="D834" s="675" t="s">
        <v>2438</v>
      </c>
      <c r="E834" s="660" t="s">
        <v>1387</v>
      </c>
      <c r="F834" s="694" t="s">
        <v>2439</v>
      </c>
      <c r="G834" s="676">
        <v>66841.600000000006</v>
      </c>
      <c r="H834" s="660" t="s">
        <v>1373</v>
      </c>
      <c r="I834" s="676">
        <v>360000</v>
      </c>
      <c r="J834" s="660" t="s">
        <v>2396</v>
      </c>
      <c r="K834" s="660" t="s">
        <v>1173</v>
      </c>
    </row>
    <row r="835" spans="1:11" x14ac:dyDescent="0.25">
      <c r="A835" s="659">
        <v>831</v>
      </c>
      <c r="B835" s="660" t="s">
        <v>1369</v>
      </c>
      <c r="C835" s="666" t="s">
        <v>1442</v>
      </c>
      <c r="D835" s="675" t="s">
        <v>2440</v>
      </c>
      <c r="E835" s="660" t="s">
        <v>1387</v>
      </c>
      <c r="F835" s="694">
        <v>2003</v>
      </c>
      <c r="G835" s="676">
        <v>106867.6</v>
      </c>
      <c r="H835" s="660" t="s">
        <v>1373</v>
      </c>
      <c r="I835" s="676">
        <v>360000</v>
      </c>
      <c r="J835" s="660" t="s">
        <v>2396</v>
      </c>
      <c r="K835" s="660" t="s">
        <v>1173</v>
      </c>
    </row>
    <row r="836" spans="1:11" x14ac:dyDescent="0.25">
      <c r="A836" s="659">
        <v>832</v>
      </c>
      <c r="B836" s="660" t="s">
        <v>1369</v>
      </c>
      <c r="C836" s="661" t="s">
        <v>1464</v>
      </c>
      <c r="D836" s="675" t="s">
        <v>2441</v>
      </c>
      <c r="E836" s="660" t="s">
        <v>1387</v>
      </c>
      <c r="F836" s="694">
        <v>2010</v>
      </c>
      <c r="G836" s="676">
        <v>41344.559999999998</v>
      </c>
      <c r="H836" s="660" t="s">
        <v>1373</v>
      </c>
      <c r="I836" s="676">
        <v>300000</v>
      </c>
      <c r="J836" s="660" t="s">
        <v>2396</v>
      </c>
      <c r="K836" s="660" t="s">
        <v>1173</v>
      </c>
    </row>
    <row r="837" spans="1:11" x14ac:dyDescent="0.25">
      <c r="A837" s="659">
        <v>833</v>
      </c>
      <c r="B837" s="660" t="s">
        <v>1369</v>
      </c>
      <c r="C837" s="661" t="s">
        <v>1464</v>
      </c>
      <c r="D837" s="675" t="s">
        <v>2442</v>
      </c>
      <c r="E837" s="660" t="s">
        <v>1387</v>
      </c>
      <c r="F837" s="694" t="s">
        <v>2443</v>
      </c>
      <c r="G837" s="676">
        <v>43707.29</v>
      </c>
      <c r="H837" s="660" t="s">
        <v>1373</v>
      </c>
      <c r="I837" s="676">
        <v>300000</v>
      </c>
      <c r="J837" s="660" t="s">
        <v>2396</v>
      </c>
      <c r="K837" s="660" t="s">
        <v>1173</v>
      </c>
    </row>
    <row r="838" spans="1:11" x14ac:dyDescent="0.25">
      <c r="A838" s="659">
        <v>834</v>
      </c>
      <c r="B838" s="660" t="s">
        <v>1369</v>
      </c>
      <c r="C838" s="674" t="s">
        <v>2444</v>
      </c>
      <c r="D838" s="675" t="s">
        <v>2445</v>
      </c>
      <c r="E838" s="660" t="s">
        <v>1387</v>
      </c>
      <c r="F838" s="694" t="s">
        <v>2446</v>
      </c>
      <c r="G838" s="676">
        <v>133873.92000000001</v>
      </c>
      <c r="H838" s="660" t="s">
        <v>1373</v>
      </c>
      <c r="I838" s="676">
        <v>360000</v>
      </c>
      <c r="J838" s="660" t="s">
        <v>2396</v>
      </c>
      <c r="K838" s="660" t="s">
        <v>1173</v>
      </c>
    </row>
    <row r="839" spans="1:11" x14ac:dyDescent="0.25">
      <c r="A839" s="659">
        <v>835</v>
      </c>
      <c r="B839" s="660" t="s">
        <v>1369</v>
      </c>
      <c r="C839" s="674" t="s">
        <v>1516</v>
      </c>
      <c r="D839" s="675" t="s">
        <v>2447</v>
      </c>
      <c r="E839" s="660" t="s">
        <v>1387</v>
      </c>
      <c r="F839" s="694" t="s">
        <v>2448</v>
      </c>
      <c r="G839" s="676">
        <v>62566.04</v>
      </c>
      <c r="H839" s="660" t="s">
        <v>1373</v>
      </c>
      <c r="I839" s="676">
        <v>220000</v>
      </c>
      <c r="J839" s="660" t="s">
        <v>2396</v>
      </c>
      <c r="K839" s="660" t="s">
        <v>1173</v>
      </c>
    </row>
    <row r="840" spans="1:11" x14ac:dyDescent="0.25">
      <c r="A840" s="659">
        <v>836</v>
      </c>
      <c r="B840" s="660" t="s">
        <v>1369</v>
      </c>
      <c r="C840" s="674" t="s">
        <v>1516</v>
      </c>
      <c r="D840" s="675" t="s">
        <v>2449</v>
      </c>
      <c r="E840" s="660" t="s">
        <v>1387</v>
      </c>
      <c r="F840" s="694" t="s">
        <v>2448</v>
      </c>
      <c r="G840" s="676">
        <v>59841.82</v>
      </c>
      <c r="H840" s="660" t="s">
        <v>1373</v>
      </c>
      <c r="I840" s="676">
        <v>220000</v>
      </c>
      <c r="J840" s="660" t="s">
        <v>2396</v>
      </c>
      <c r="K840" s="660" t="s">
        <v>1173</v>
      </c>
    </row>
    <row r="841" spans="1:11" x14ac:dyDescent="0.25">
      <c r="A841" s="659">
        <v>837</v>
      </c>
      <c r="B841" s="660" t="s">
        <v>1369</v>
      </c>
      <c r="C841" s="661" t="s">
        <v>1464</v>
      </c>
      <c r="D841" s="675" t="s">
        <v>2450</v>
      </c>
      <c r="E841" s="660" t="s">
        <v>1387</v>
      </c>
      <c r="F841" s="694" t="s">
        <v>2402</v>
      </c>
      <c r="G841" s="676">
        <v>39720.14</v>
      </c>
      <c r="H841" s="660" t="s">
        <v>1373</v>
      </c>
      <c r="I841" s="676">
        <v>300000</v>
      </c>
      <c r="J841" s="660" t="s">
        <v>2396</v>
      </c>
      <c r="K841" s="660" t="s">
        <v>1173</v>
      </c>
    </row>
    <row r="842" spans="1:11" x14ac:dyDescent="0.25">
      <c r="A842" s="659">
        <v>838</v>
      </c>
      <c r="B842" s="660" t="s">
        <v>1369</v>
      </c>
      <c r="C842" s="661" t="s">
        <v>1464</v>
      </c>
      <c r="D842" s="675" t="s">
        <v>2451</v>
      </c>
      <c r="E842" s="660" t="s">
        <v>1387</v>
      </c>
      <c r="F842" s="694" t="s">
        <v>2402</v>
      </c>
      <c r="G842" s="676">
        <v>39720.14</v>
      </c>
      <c r="H842" s="660" t="s">
        <v>1373</v>
      </c>
      <c r="I842" s="676">
        <v>300000</v>
      </c>
      <c r="J842" s="660" t="s">
        <v>2396</v>
      </c>
      <c r="K842" s="660" t="s">
        <v>1173</v>
      </c>
    </row>
    <row r="843" spans="1:11" x14ac:dyDescent="0.25">
      <c r="A843" s="659">
        <v>839</v>
      </c>
      <c r="B843" s="660" t="s">
        <v>1369</v>
      </c>
      <c r="C843" s="674" t="s">
        <v>1516</v>
      </c>
      <c r="D843" s="675" t="s">
        <v>2452</v>
      </c>
      <c r="E843" s="660" t="s">
        <v>1387</v>
      </c>
      <c r="F843" s="694" t="s">
        <v>2443</v>
      </c>
      <c r="G843" s="676">
        <v>62707.29</v>
      </c>
      <c r="H843" s="660" t="s">
        <v>1373</v>
      </c>
      <c r="I843" s="676">
        <v>220000</v>
      </c>
      <c r="J843" s="660" t="s">
        <v>2396</v>
      </c>
      <c r="K843" s="660" t="s">
        <v>1173</v>
      </c>
    </row>
    <row r="844" spans="1:11" x14ac:dyDescent="0.25">
      <c r="A844" s="659">
        <v>840</v>
      </c>
      <c r="B844" s="660" t="s">
        <v>1369</v>
      </c>
      <c r="C844" s="661" t="s">
        <v>1464</v>
      </c>
      <c r="D844" s="675" t="s">
        <v>2453</v>
      </c>
      <c r="E844" s="660" t="s">
        <v>1387</v>
      </c>
      <c r="F844" s="694" t="s">
        <v>2405</v>
      </c>
      <c r="G844" s="676">
        <v>47199.09</v>
      </c>
      <c r="H844" s="660" t="s">
        <v>1373</v>
      </c>
      <c r="I844" s="676">
        <v>300000</v>
      </c>
      <c r="J844" s="660" t="s">
        <v>2396</v>
      </c>
      <c r="K844" s="660" t="s">
        <v>1173</v>
      </c>
    </row>
    <row r="845" spans="1:11" x14ac:dyDescent="0.25">
      <c r="A845" s="659">
        <v>841</v>
      </c>
      <c r="B845" s="660" t="s">
        <v>1369</v>
      </c>
      <c r="C845" s="661" t="s">
        <v>1464</v>
      </c>
      <c r="D845" s="675" t="s">
        <v>2454</v>
      </c>
      <c r="E845" s="660" t="s">
        <v>1387</v>
      </c>
      <c r="F845" s="694" t="s">
        <v>2455</v>
      </c>
      <c r="G845" s="676">
        <v>39963.07</v>
      </c>
      <c r="H845" s="660" t="s">
        <v>1373</v>
      </c>
      <c r="I845" s="676">
        <v>300000</v>
      </c>
      <c r="J845" s="660" t="s">
        <v>2396</v>
      </c>
      <c r="K845" s="660" t="s">
        <v>1173</v>
      </c>
    </row>
    <row r="846" spans="1:11" x14ac:dyDescent="0.25">
      <c r="A846" s="659">
        <v>842</v>
      </c>
      <c r="B846" s="660" t="s">
        <v>1369</v>
      </c>
      <c r="C846" s="661" t="s">
        <v>1464</v>
      </c>
      <c r="D846" s="675" t="s">
        <v>2456</v>
      </c>
      <c r="E846" s="660" t="s">
        <v>1387</v>
      </c>
      <c r="F846" s="694" t="s">
        <v>2455</v>
      </c>
      <c r="G846" s="676">
        <v>39963.07</v>
      </c>
      <c r="H846" s="660" t="s">
        <v>1373</v>
      </c>
      <c r="I846" s="676">
        <v>250000</v>
      </c>
      <c r="J846" s="660" t="s">
        <v>2396</v>
      </c>
      <c r="K846" s="660" t="s">
        <v>1173</v>
      </c>
    </row>
    <row r="847" spans="1:11" x14ac:dyDescent="0.25">
      <c r="A847" s="659">
        <v>843</v>
      </c>
      <c r="B847" s="660" t="s">
        <v>1369</v>
      </c>
      <c r="C847" s="661" t="s">
        <v>1464</v>
      </c>
      <c r="D847" s="675" t="s">
        <v>2457</v>
      </c>
      <c r="E847" s="660" t="s">
        <v>1387</v>
      </c>
      <c r="F847" s="694" t="s">
        <v>2455</v>
      </c>
      <c r="G847" s="676">
        <v>39963.07</v>
      </c>
      <c r="H847" s="660" t="s">
        <v>1373</v>
      </c>
      <c r="I847" s="676">
        <v>250000</v>
      </c>
      <c r="J847" s="660" t="s">
        <v>2396</v>
      </c>
      <c r="K847" s="660" t="s">
        <v>1173</v>
      </c>
    </row>
    <row r="848" spans="1:11" x14ac:dyDescent="0.25">
      <c r="A848" s="659">
        <v>844</v>
      </c>
      <c r="B848" s="660" t="s">
        <v>1369</v>
      </c>
      <c r="C848" s="661" t="s">
        <v>1464</v>
      </c>
      <c r="D848" s="675" t="s">
        <v>2458</v>
      </c>
      <c r="E848" s="660" t="s">
        <v>1387</v>
      </c>
      <c r="F848" s="694" t="s">
        <v>2455</v>
      </c>
      <c r="G848" s="676">
        <v>39963.07</v>
      </c>
      <c r="H848" s="660" t="s">
        <v>1373</v>
      </c>
      <c r="I848" s="676">
        <v>250000</v>
      </c>
      <c r="J848" s="660" t="s">
        <v>2396</v>
      </c>
      <c r="K848" s="660" t="s">
        <v>1173</v>
      </c>
    </row>
    <row r="849" spans="1:11" x14ac:dyDescent="0.25">
      <c r="A849" s="659">
        <v>845</v>
      </c>
      <c r="B849" s="660" t="s">
        <v>1369</v>
      </c>
      <c r="C849" s="661" t="s">
        <v>1464</v>
      </c>
      <c r="D849" s="675" t="s">
        <v>2459</v>
      </c>
      <c r="E849" s="660" t="s">
        <v>1387</v>
      </c>
      <c r="F849" s="694" t="s">
        <v>2455</v>
      </c>
      <c r="G849" s="676">
        <v>39963.07</v>
      </c>
      <c r="H849" s="660" t="s">
        <v>1373</v>
      </c>
      <c r="I849" s="676">
        <v>250000</v>
      </c>
      <c r="J849" s="660" t="s">
        <v>2396</v>
      </c>
      <c r="K849" s="660" t="s">
        <v>1173</v>
      </c>
    </row>
    <row r="850" spans="1:11" x14ac:dyDescent="0.25">
      <c r="A850" s="659">
        <v>846</v>
      </c>
      <c r="B850" s="660" t="s">
        <v>1369</v>
      </c>
      <c r="C850" s="661" t="s">
        <v>1464</v>
      </c>
      <c r="D850" s="675" t="s">
        <v>2460</v>
      </c>
      <c r="E850" s="660" t="s">
        <v>1387</v>
      </c>
      <c r="F850" s="694" t="s">
        <v>2455</v>
      </c>
      <c r="G850" s="676">
        <v>39963.07</v>
      </c>
      <c r="H850" s="660" t="s">
        <v>1373</v>
      </c>
      <c r="I850" s="676">
        <v>250000</v>
      </c>
      <c r="J850" s="660" t="s">
        <v>2396</v>
      </c>
      <c r="K850" s="660" t="s">
        <v>1173</v>
      </c>
    </row>
    <row r="851" spans="1:11" x14ac:dyDescent="0.25">
      <c r="A851" s="659">
        <v>847</v>
      </c>
      <c r="B851" s="660" t="s">
        <v>1369</v>
      </c>
      <c r="C851" s="661" t="s">
        <v>1464</v>
      </c>
      <c r="D851" s="675" t="s">
        <v>2461</v>
      </c>
      <c r="E851" s="660" t="s">
        <v>1387</v>
      </c>
      <c r="F851" s="694" t="s">
        <v>2455</v>
      </c>
      <c r="G851" s="676">
        <v>39963.07</v>
      </c>
      <c r="H851" s="660" t="s">
        <v>1373</v>
      </c>
      <c r="I851" s="676">
        <v>250000</v>
      </c>
      <c r="J851" s="660" t="s">
        <v>2396</v>
      </c>
      <c r="K851" s="660" t="s">
        <v>1173</v>
      </c>
    </row>
    <row r="852" spans="1:11" x14ac:dyDescent="0.25">
      <c r="A852" s="659">
        <v>848</v>
      </c>
      <c r="B852" s="660" t="s">
        <v>1369</v>
      </c>
      <c r="C852" s="661" t="s">
        <v>1464</v>
      </c>
      <c r="D852" s="675" t="s">
        <v>2462</v>
      </c>
      <c r="E852" s="660" t="s">
        <v>1387</v>
      </c>
      <c r="F852" s="694" t="s">
        <v>2455</v>
      </c>
      <c r="G852" s="676">
        <v>39963.07</v>
      </c>
      <c r="H852" s="660" t="s">
        <v>1373</v>
      </c>
      <c r="I852" s="676">
        <v>250000</v>
      </c>
      <c r="J852" s="660" t="s">
        <v>2396</v>
      </c>
      <c r="K852" s="660" t="s">
        <v>1173</v>
      </c>
    </row>
    <row r="853" spans="1:11" x14ac:dyDescent="0.25">
      <c r="A853" s="659">
        <v>849</v>
      </c>
      <c r="B853" s="660" t="s">
        <v>1369</v>
      </c>
      <c r="C853" s="674" t="s">
        <v>1516</v>
      </c>
      <c r="D853" s="675" t="s">
        <v>2463</v>
      </c>
      <c r="E853" s="660" t="s">
        <v>1387</v>
      </c>
      <c r="F853" s="694" t="s">
        <v>2464</v>
      </c>
      <c r="G853" s="676">
        <v>100230.01</v>
      </c>
      <c r="H853" s="660" t="s">
        <v>1373</v>
      </c>
      <c r="I853" s="676">
        <v>220000</v>
      </c>
      <c r="J853" s="660" t="s">
        <v>2396</v>
      </c>
      <c r="K853" s="660" t="s">
        <v>1173</v>
      </c>
    </row>
    <row r="854" spans="1:11" x14ac:dyDescent="0.25">
      <c r="A854" s="659">
        <v>850</v>
      </c>
      <c r="B854" s="660" t="s">
        <v>1369</v>
      </c>
      <c r="C854" s="674" t="s">
        <v>1516</v>
      </c>
      <c r="D854" s="675" t="s">
        <v>2465</v>
      </c>
      <c r="E854" s="660" t="s">
        <v>1387</v>
      </c>
      <c r="F854" s="694" t="s">
        <v>2411</v>
      </c>
      <c r="G854" s="676">
        <v>115399.79</v>
      </c>
      <c r="H854" s="660" t="s">
        <v>1373</v>
      </c>
      <c r="I854" s="676">
        <v>220000</v>
      </c>
      <c r="J854" s="660" t="s">
        <v>2396</v>
      </c>
      <c r="K854" s="660" t="s">
        <v>1173</v>
      </c>
    </row>
    <row r="855" spans="1:11" x14ac:dyDescent="0.25">
      <c r="A855" s="659">
        <v>851</v>
      </c>
      <c r="B855" s="660" t="s">
        <v>1369</v>
      </c>
      <c r="C855" s="661" t="s">
        <v>1464</v>
      </c>
      <c r="D855" s="675" t="s">
        <v>2466</v>
      </c>
      <c r="E855" s="660" t="s">
        <v>1387</v>
      </c>
      <c r="F855" s="694">
        <v>2017</v>
      </c>
      <c r="G855" s="676">
        <v>76193.919999999998</v>
      </c>
      <c r="H855" s="660" t="s">
        <v>1373</v>
      </c>
      <c r="I855" s="676">
        <v>250000</v>
      </c>
      <c r="J855" s="660" t="s">
        <v>2396</v>
      </c>
      <c r="K855" s="660" t="s">
        <v>1173</v>
      </c>
    </row>
    <row r="856" spans="1:11" x14ac:dyDescent="0.25">
      <c r="A856" s="659">
        <v>852</v>
      </c>
      <c r="B856" s="660" t="s">
        <v>1369</v>
      </c>
      <c r="C856" s="661" t="s">
        <v>1464</v>
      </c>
      <c r="D856" s="660" t="s">
        <v>2467</v>
      </c>
      <c r="E856" s="660" t="s">
        <v>1387</v>
      </c>
      <c r="F856" s="694">
        <v>2017</v>
      </c>
      <c r="G856" s="663">
        <v>76193.919999999998</v>
      </c>
      <c r="H856" s="660" t="s">
        <v>1373</v>
      </c>
      <c r="I856" s="676">
        <v>250000</v>
      </c>
      <c r="J856" s="660" t="s">
        <v>2396</v>
      </c>
      <c r="K856" s="660" t="s">
        <v>1173</v>
      </c>
    </row>
    <row r="857" spans="1:11" x14ac:dyDescent="0.25">
      <c r="A857" s="659">
        <v>853</v>
      </c>
      <c r="B857" s="660" t="s">
        <v>1369</v>
      </c>
      <c r="C857" s="661" t="s">
        <v>1464</v>
      </c>
      <c r="D857" s="660" t="s">
        <v>2468</v>
      </c>
      <c r="E857" s="660" t="s">
        <v>1387</v>
      </c>
      <c r="F857" s="694">
        <v>2017</v>
      </c>
      <c r="G857" s="663">
        <v>76193.919999999998</v>
      </c>
      <c r="H857" s="660" t="s">
        <v>1373</v>
      </c>
      <c r="I857" s="676">
        <v>250000</v>
      </c>
      <c r="J857" s="660" t="s">
        <v>2396</v>
      </c>
      <c r="K857" s="660" t="s">
        <v>1173</v>
      </c>
    </row>
    <row r="858" spans="1:11" x14ac:dyDescent="0.25">
      <c r="A858" s="659">
        <v>854</v>
      </c>
      <c r="B858" s="660" t="s">
        <v>1369</v>
      </c>
      <c r="C858" s="661" t="s">
        <v>1464</v>
      </c>
      <c r="D858" s="660" t="s">
        <v>2469</v>
      </c>
      <c r="E858" s="660" t="s">
        <v>1387</v>
      </c>
      <c r="F858" s="694">
        <v>2017</v>
      </c>
      <c r="G858" s="663">
        <v>76193.919999999998</v>
      </c>
      <c r="H858" s="660" t="s">
        <v>1373</v>
      </c>
      <c r="I858" s="676">
        <v>250000</v>
      </c>
      <c r="J858" s="660" t="s">
        <v>2396</v>
      </c>
      <c r="K858" s="660" t="s">
        <v>1173</v>
      </c>
    </row>
    <row r="859" spans="1:11" x14ac:dyDescent="0.25">
      <c r="A859" s="659">
        <v>855</v>
      </c>
      <c r="B859" s="660" t="s">
        <v>1369</v>
      </c>
      <c r="C859" s="661" t="s">
        <v>1464</v>
      </c>
      <c r="D859" s="660" t="s">
        <v>2470</v>
      </c>
      <c r="E859" s="660" t="s">
        <v>1387</v>
      </c>
      <c r="F859" s="694">
        <v>2017</v>
      </c>
      <c r="G859" s="663">
        <v>76193.919999999998</v>
      </c>
      <c r="H859" s="660" t="s">
        <v>1373</v>
      </c>
      <c r="I859" s="676">
        <v>250000</v>
      </c>
      <c r="J859" s="660" t="s">
        <v>2396</v>
      </c>
      <c r="K859" s="660" t="s">
        <v>1173</v>
      </c>
    </row>
    <row r="860" spans="1:11" x14ac:dyDescent="0.25">
      <c r="A860" s="659">
        <v>856</v>
      </c>
      <c r="B860" s="660" t="s">
        <v>1369</v>
      </c>
      <c r="C860" s="661" t="s">
        <v>1464</v>
      </c>
      <c r="D860" s="660" t="s">
        <v>2471</v>
      </c>
      <c r="E860" s="660" t="s">
        <v>1387</v>
      </c>
      <c r="F860" s="694">
        <v>2017</v>
      </c>
      <c r="G860" s="663">
        <v>76193.919999999998</v>
      </c>
      <c r="H860" s="660" t="s">
        <v>1373</v>
      </c>
      <c r="I860" s="676">
        <v>250000</v>
      </c>
      <c r="J860" s="660" t="s">
        <v>2396</v>
      </c>
      <c r="K860" s="660" t="s">
        <v>1173</v>
      </c>
    </row>
    <row r="861" spans="1:11" x14ac:dyDescent="0.25">
      <c r="A861" s="659">
        <v>857</v>
      </c>
      <c r="B861" s="660" t="s">
        <v>1369</v>
      </c>
      <c r="C861" s="661" t="s">
        <v>1464</v>
      </c>
      <c r="D861" s="660" t="s">
        <v>2472</v>
      </c>
      <c r="E861" s="660" t="s">
        <v>1387</v>
      </c>
      <c r="F861" s="694">
        <v>2017</v>
      </c>
      <c r="G861" s="663">
        <v>76193.919999999998</v>
      </c>
      <c r="H861" s="660" t="s">
        <v>1373</v>
      </c>
      <c r="I861" s="676">
        <v>250000</v>
      </c>
      <c r="J861" s="660" t="s">
        <v>2396</v>
      </c>
      <c r="K861" s="660" t="s">
        <v>1173</v>
      </c>
    </row>
    <row r="862" spans="1:11" x14ac:dyDescent="0.25">
      <c r="A862" s="659">
        <v>858</v>
      </c>
      <c r="B862" s="660" t="s">
        <v>1369</v>
      </c>
      <c r="C862" s="661" t="s">
        <v>1464</v>
      </c>
      <c r="D862" s="660" t="s">
        <v>2473</v>
      </c>
      <c r="E862" s="660" t="s">
        <v>1387</v>
      </c>
      <c r="F862" s="694">
        <v>2017</v>
      </c>
      <c r="G862" s="663">
        <v>76193.919999999998</v>
      </c>
      <c r="H862" s="660" t="s">
        <v>1373</v>
      </c>
      <c r="I862" s="676">
        <v>250000</v>
      </c>
      <c r="J862" s="660" t="s">
        <v>2396</v>
      </c>
      <c r="K862" s="660" t="s">
        <v>1173</v>
      </c>
    </row>
    <row r="863" spans="1:11" x14ac:dyDescent="0.25">
      <c r="A863" s="659">
        <v>859</v>
      </c>
      <c r="B863" s="660" t="s">
        <v>1369</v>
      </c>
      <c r="C863" s="661" t="s">
        <v>1464</v>
      </c>
      <c r="D863" s="660" t="s">
        <v>2474</v>
      </c>
      <c r="E863" s="660" t="s">
        <v>1387</v>
      </c>
      <c r="F863" s="694">
        <v>2017</v>
      </c>
      <c r="G863" s="663">
        <v>76193.919999999998</v>
      </c>
      <c r="H863" s="660" t="s">
        <v>1373</v>
      </c>
      <c r="I863" s="676">
        <v>250000</v>
      </c>
      <c r="J863" s="660" t="s">
        <v>2396</v>
      </c>
      <c r="K863" s="660" t="s">
        <v>1173</v>
      </c>
    </row>
    <row r="864" spans="1:11" x14ac:dyDescent="0.25">
      <c r="A864" s="659">
        <v>860</v>
      </c>
      <c r="B864" s="660" t="s">
        <v>1369</v>
      </c>
      <c r="C864" s="661" t="s">
        <v>1464</v>
      </c>
      <c r="D864" s="660" t="s">
        <v>2475</v>
      </c>
      <c r="E864" s="660" t="s">
        <v>1387</v>
      </c>
      <c r="F864" s="694">
        <v>2017</v>
      </c>
      <c r="G864" s="663">
        <v>76193.919999999998</v>
      </c>
      <c r="H864" s="660" t="s">
        <v>1373</v>
      </c>
      <c r="I864" s="676">
        <v>250000</v>
      </c>
      <c r="J864" s="660" t="s">
        <v>2396</v>
      </c>
      <c r="K864" s="660" t="s">
        <v>1173</v>
      </c>
    </row>
    <row r="865" spans="1:11" x14ac:dyDescent="0.25">
      <c r="A865" s="659">
        <v>861</v>
      </c>
      <c r="B865" s="660" t="s">
        <v>1369</v>
      </c>
      <c r="C865" s="661" t="s">
        <v>1453</v>
      </c>
      <c r="D865" s="660" t="s">
        <v>2476</v>
      </c>
      <c r="E865" s="660" t="s">
        <v>1387</v>
      </c>
      <c r="F865" s="694" t="s">
        <v>2477</v>
      </c>
      <c r="G865" s="663">
        <v>103582.66</v>
      </c>
      <c r="H865" s="660" t="s">
        <v>1373</v>
      </c>
      <c r="I865" s="676">
        <v>220000</v>
      </c>
      <c r="J865" s="660" t="s">
        <v>2396</v>
      </c>
      <c r="K865" s="660" t="s">
        <v>1173</v>
      </c>
    </row>
    <row r="866" spans="1:11" x14ac:dyDescent="0.25">
      <c r="A866" s="659">
        <v>862</v>
      </c>
      <c r="B866" s="660" t="s">
        <v>1369</v>
      </c>
      <c r="C866" s="661" t="s">
        <v>2478</v>
      </c>
      <c r="D866" s="660" t="s">
        <v>2479</v>
      </c>
      <c r="E866" s="660" t="s">
        <v>1387</v>
      </c>
      <c r="F866" s="694" t="s">
        <v>2448</v>
      </c>
      <c r="G866" s="663">
        <v>55003.85</v>
      </c>
      <c r="H866" s="660" t="s">
        <v>1373</v>
      </c>
      <c r="I866" s="676">
        <v>220000</v>
      </c>
      <c r="J866" s="660" t="s">
        <v>2396</v>
      </c>
      <c r="K866" s="660" t="s">
        <v>1173</v>
      </c>
    </row>
    <row r="867" spans="1:11" x14ac:dyDescent="0.25">
      <c r="A867" s="659">
        <v>863</v>
      </c>
      <c r="B867" s="660" t="s">
        <v>1369</v>
      </c>
      <c r="C867" s="661" t="s">
        <v>2480</v>
      </c>
      <c r="D867" s="660" t="s">
        <v>2481</v>
      </c>
      <c r="E867" s="660" t="s">
        <v>1387</v>
      </c>
      <c r="F867" s="694" t="s">
        <v>2437</v>
      </c>
      <c r="G867" s="663">
        <v>147143.48000000001</v>
      </c>
      <c r="H867" s="660" t="s">
        <v>1373</v>
      </c>
      <c r="I867" s="676">
        <v>700000</v>
      </c>
      <c r="J867" s="660" t="s">
        <v>2396</v>
      </c>
      <c r="K867" s="660" t="s">
        <v>1173</v>
      </c>
    </row>
    <row r="868" spans="1:11" x14ac:dyDescent="0.25">
      <c r="A868" s="659">
        <v>864</v>
      </c>
      <c r="B868" s="660" t="s">
        <v>1369</v>
      </c>
      <c r="C868" s="661" t="s">
        <v>2482</v>
      </c>
      <c r="D868" s="660" t="s">
        <v>2483</v>
      </c>
      <c r="E868" s="660" t="s">
        <v>1387</v>
      </c>
      <c r="F868" s="694" t="s">
        <v>2484</v>
      </c>
      <c r="G868" s="663">
        <v>368726.15</v>
      </c>
      <c r="H868" s="660" t="s">
        <v>1373</v>
      </c>
      <c r="I868" s="676">
        <v>500000</v>
      </c>
      <c r="J868" s="660" t="s">
        <v>2396</v>
      </c>
      <c r="K868" s="660" t="s">
        <v>1173</v>
      </c>
    </row>
    <row r="869" spans="1:11" x14ac:dyDescent="0.25">
      <c r="A869" s="659">
        <v>865</v>
      </c>
      <c r="B869" s="660" t="s">
        <v>1369</v>
      </c>
      <c r="C869" s="661" t="s">
        <v>2485</v>
      </c>
      <c r="D869" s="660" t="s">
        <v>2486</v>
      </c>
      <c r="E869" s="660" t="s">
        <v>1387</v>
      </c>
      <c r="F869" s="694" t="s">
        <v>2405</v>
      </c>
      <c r="G869" s="663">
        <v>127766.1</v>
      </c>
      <c r="H869" s="660" t="s">
        <v>1373</v>
      </c>
      <c r="I869" s="676">
        <v>220000</v>
      </c>
      <c r="J869" s="660" t="s">
        <v>2396</v>
      </c>
      <c r="K869" s="660" t="s">
        <v>1173</v>
      </c>
    </row>
    <row r="870" spans="1:11" x14ac:dyDescent="0.25">
      <c r="A870" s="659">
        <v>866</v>
      </c>
      <c r="B870" s="660" t="s">
        <v>1369</v>
      </c>
      <c r="C870" s="661" t="s">
        <v>2487</v>
      </c>
      <c r="D870" s="660" t="s">
        <v>2488</v>
      </c>
      <c r="E870" s="660" t="s">
        <v>1387</v>
      </c>
      <c r="F870" s="694" t="s">
        <v>2405</v>
      </c>
      <c r="G870" s="663">
        <v>372199.09</v>
      </c>
      <c r="H870" s="660" t="s">
        <v>1373</v>
      </c>
      <c r="I870" s="676">
        <v>700000</v>
      </c>
      <c r="J870" s="660" t="s">
        <v>2396</v>
      </c>
      <c r="K870" s="660" t="s">
        <v>1173</v>
      </c>
    </row>
    <row r="871" spans="1:11" x14ac:dyDescent="0.25">
      <c r="A871" s="659">
        <v>867</v>
      </c>
      <c r="B871" s="660" t="s">
        <v>1369</v>
      </c>
      <c r="C871" s="672" t="s">
        <v>1407</v>
      </c>
      <c r="D871" s="660" t="s">
        <v>2489</v>
      </c>
      <c r="E871" s="660" t="s">
        <v>1377</v>
      </c>
      <c r="F871" s="694">
        <v>2023</v>
      </c>
      <c r="G871" s="663">
        <v>9975600</v>
      </c>
      <c r="H871" s="660" t="s">
        <v>1373</v>
      </c>
      <c r="I871" s="676">
        <v>400000</v>
      </c>
      <c r="J871" s="660" t="s">
        <v>2396</v>
      </c>
      <c r="K871" s="660" t="s">
        <v>1173</v>
      </c>
    </row>
    <row r="872" spans="1:11" x14ac:dyDescent="0.25">
      <c r="A872" s="659">
        <v>868</v>
      </c>
      <c r="B872" s="660" t="s">
        <v>1369</v>
      </c>
      <c r="C872" s="672" t="s">
        <v>1407</v>
      </c>
      <c r="D872" s="660" t="s">
        <v>2490</v>
      </c>
      <c r="E872" s="660" t="s">
        <v>1372</v>
      </c>
      <c r="F872" s="694">
        <v>2023</v>
      </c>
      <c r="G872" s="663">
        <v>9975600</v>
      </c>
      <c r="H872" s="660" t="s">
        <v>1373</v>
      </c>
      <c r="I872" s="676">
        <v>400000</v>
      </c>
      <c r="J872" s="660" t="s">
        <v>2396</v>
      </c>
      <c r="K872" s="660" t="s">
        <v>1173</v>
      </c>
    </row>
    <row r="873" spans="1:11" x14ac:dyDescent="0.25">
      <c r="A873" s="659">
        <v>869</v>
      </c>
      <c r="B873" s="660" t="s">
        <v>1369</v>
      </c>
      <c r="C873" s="672" t="s">
        <v>1407</v>
      </c>
      <c r="D873" s="660" t="s">
        <v>2491</v>
      </c>
      <c r="E873" s="660" t="s">
        <v>1387</v>
      </c>
      <c r="F873" s="694">
        <v>2023</v>
      </c>
      <c r="G873" s="663">
        <v>9975600</v>
      </c>
      <c r="H873" s="660" t="s">
        <v>1373</v>
      </c>
      <c r="I873" s="676">
        <v>400000</v>
      </c>
      <c r="J873" s="660" t="s">
        <v>2396</v>
      </c>
      <c r="K873" s="660" t="s">
        <v>1173</v>
      </c>
    </row>
    <row r="874" spans="1:11" x14ac:dyDescent="0.25">
      <c r="A874" s="659">
        <v>870</v>
      </c>
      <c r="B874" s="660" t="s">
        <v>1369</v>
      </c>
      <c r="C874" s="672" t="s">
        <v>1407</v>
      </c>
      <c r="D874" s="660" t="s">
        <v>2492</v>
      </c>
      <c r="E874" s="660" t="s">
        <v>1387</v>
      </c>
      <c r="F874" s="694">
        <v>2023</v>
      </c>
      <c r="G874" s="663">
        <v>9975600</v>
      </c>
      <c r="H874" s="660" t="s">
        <v>1373</v>
      </c>
      <c r="I874" s="676">
        <v>400000</v>
      </c>
      <c r="J874" s="660" t="s">
        <v>2396</v>
      </c>
      <c r="K874" s="660" t="s">
        <v>1173</v>
      </c>
    </row>
    <row r="875" spans="1:11" x14ac:dyDescent="0.25">
      <c r="A875" s="659">
        <v>871</v>
      </c>
      <c r="B875" s="660" t="s">
        <v>1369</v>
      </c>
      <c r="C875" s="672" t="s">
        <v>1407</v>
      </c>
      <c r="D875" s="660" t="s">
        <v>2493</v>
      </c>
      <c r="E875" s="660" t="s">
        <v>1387</v>
      </c>
      <c r="F875" s="694">
        <v>2023</v>
      </c>
      <c r="G875" s="663">
        <v>9975600</v>
      </c>
      <c r="H875" s="660" t="s">
        <v>1373</v>
      </c>
      <c r="I875" s="676">
        <v>400000</v>
      </c>
      <c r="J875" s="660" t="s">
        <v>2396</v>
      </c>
      <c r="K875" s="660" t="s">
        <v>1173</v>
      </c>
    </row>
    <row r="876" spans="1:11" x14ac:dyDescent="0.25">
      <c r="A876" s="659">
        <v>872</v>
      </c>
      <c r="B876" s="660" t="s">
        <v>1369</v>
      </c>
      <c r="C876" s="672" t="s">
        <v>1407</v>
      </c>
      <c r="D876" s="660" t="s">
        <v>2494</v>
      </c>
      <c r="E876" s="660" t="s">
        <v>1387</v>
      </c>
      <c r="F876" s="694">
        <v>2023</v>
      </c>
      <c r="G876" s="663">
        <v>9975600</v>
      </c>
      <c r="H876" s="660" t="s">
        <v>1373</v>
      </c>
      <c r="I876" s="676">
        <v>400000</v>
      </c>
      <c r="J876" s="660" t="s">
        <v>2396</v>
      </c>
      <c r="K876" s="660" t="s">
        <v>1173</v>
      </c>
    </row>
    <row r="877" spans="1:11" x14ac:dyDescent="0.25">
      <c r="A877" s="659">
        <v>873</v>
      </c>
      <c r="B877" s="660" t="s">
        <v>1369</v>
      </c>
      <c r="C877" s="671" t="s">
        <v>1403</v>
      </c>
      <c r="D877" s="660" t="s">
        <v>2495</v>
      </c>
      <c r="E877" s="660" t="s">
        <v>1387</v>
      </c>
      <c r="F877" s="694">
        <v>2023</v>
      </c>
      <c r="G877" s="663">
        <v>11744500</v>
      </c>
      <c r="H877" s="660" t="s">
        <v>1373</v>
      </c>
      <c r="I877" s="676">
        <v>560000</v>
      </c>
      <c r="J877" s="660" t="s">
        <v>2396</v>
      </c>
      <c r="K877" s="660" t="s">
        <v>1173</v>
      </c>
    </row>
    <row r="878" spans="1:11" x14ac:dyDescent="0.25">
      <c r="A878" s="659">
        <v>874</v>
      </c>
      <c r="B878" s="660" t="s">
        <v>1369</v>
      </c>
      <c r="C878" s="674" t="s">
        <v>2496</v>
      </c>
      <c r="D878" s="660" t="s">
        <v>2497</v>
      </c>
      <c r="E878" s="660" t="s">
        <v>1387</v>
      </c>
      <c r="F878" s="694">
        <v>2023</v>
      </c>
      <c r="G878" s="663">
        <v>31342250</v>
      </c>
      <c r="H878" s="660" t="s">
        <v>1373</v>
      </c>
      <c r="I878" s="676">
        <v>470000</v>
      </c>
      <c r="J878" s="660" t="s">
        <v>2396</v>
      </c>
      <c r="K878" s="660" t="s">
        <v>1173</v>
      </c>
    </row>
    <row r="879" spans="1:11" x14ac:dyDescent="0.25">
      <c r="A879" s="659">
        <v>875</v>
      </c>
      <c r="B879" s="660" t="s">
        <v>1369</v>
      </c>
      <c r="C879" s="661" t="s">
        <v>2498</v>
      </c>
      <c r="D879" s="660" t="s">
        <v>2499</v>
      </c>
      <c r="E879" s="660" t="s">
        <v>1387</v>
      </c>
      <c r="F879" s="694">
        <v>2023</v>
      </c>
      <c r="G879" s="663">
        <v>21217374.260000002</v>
      </c>
      <c r="H879" s="660" t="s">
        <v>1373</v>
      </c>
      <c r="I879" s="676">
        <v>500000</v>
      </c>
      <c r="J879" s="660" t="s">
        <v>2396</v>
      </c>
      <c r="K879" s="660" t="s">
        <v>1173</v>
      </c>
    </row>
    <row r="880" spans="1:11" x14ac:dyDescent="0.25">
      <c r="A880" s="659">
        <v>876</v>
      </c>
      <c r="B880" s="660" t="s">
        <v>1369</v>
      </c>
      <c r="C880" s="672" t="s">
        <v>1407</v>
      </c>
      <c r="D880" s="660" t="s">
        <v>2500</v>
      </c>
      <c r="E880" s="660" t="s">
        <v>1387</v>
      </c>
      <c r="F880" s="694">
        <v>2024</v>
      </c>
      <c r="G880" s="663">
        <v>12386928.640000001</v>
      </c>
      <c r="H880" s="660" t="s">
        <v>1373</v>
      </c>
      <c r="I880" s="676">
        <v>400000</v>
      </c>
      <c r="J880" s="660" t="s">
        <v>2396</v>
      </c>
      <c r="K880" s="660" t="s">
        <v>1173</v>
      </c>
    </row>
    <row r="881" spans="1:11" x14ac:dyDescent="0.25">
      <c r="A881" s="659">
        <v>877</v>
      </c>
      <c r="B881" s="660" t="s">
        <v>1369</v>
      </c>
      <c r="C881" s="672" t="s">
        <v>1407</v>
      </c>
      <c r="D881" s="660" t="s">
        <v>2501</v>
      </c>
      <c r="E881" s="660" t="s">
        <v>1387</v>
      </c>
      <c r="F881" s="694">
        <v>2024</v>
      </c>
      <c r="G881" s="663">
        <v>12386928.640000001</v>
      </c>
      <c r="H881" s="660" t="s">
        <v>1373</v>
      </c>
      <c r="I881" s="676">
        <v>400000</v>
      </c>
      <c r="J881" s="660" t="s">
        <v>2396</v>
      </c>
      <c r="K881" s="660" t="s">
        <v>1173</v>
      </c>
    </row>
    <row r="882" spans="1:11" x14ac:dyDescent="0.25">
      <c r="A882" s="659">
        <v>878</v>
      </c>
      <c r="B882" s="660" t="s">
        <v>1369</v>
      </c>
      <c r="C882" s="672" t="s">
        <v>1407</v>
      </c>
      <c r="D882" s="660" t="s">
        <v>2502</v>
      </c>
      <c r="E882" s="660" t="s">
        <v>1387</v>
      </c>
      <c r="F882" s="694">
        <v>2024</v>
      </c>
      <c r="G882" s="663">
        <v>12386928.640000001</v>
      </c>
      <c r="H882" s="660" t="s">
        <v>1373</v>
      </c>
      <c r="I882" s="676">
        <v>400000</v>
      </c>
      <c r="J882" s="660" t="s">
        <v>2396</v>
      </c>
      <c r="K882" s="660" t="s">
        <v>1173</v>
      </c>
    </row>
    <row r="883" spans="1:11" x14ac:dyDescent="0.25">
      <c r="A883" s="659">
        <v>879</v>
      </c>
      <c r="B883" s="660" t="s">
        <v>1369</v>
      </c>
      <c r="C883" s="672" t="s">
        <v>1407</v>
      </c>
      <c r="D883" s="660" t="s">
        <v>2503</v>
      </c>
      <c r="E883" s="660" t="s">
        <v>1387</v>
      </c>
      <c r="F883" s="694">
        <v>2024</v>
      </c>
      <c r="G883" s="663">
        <v>12386928.640000001</v>
      </c>
      <c r="H883" s="660" t="s">
        <v>1373</v>
      </c>
      <c r="I883" s="676">
        <v>400000</v>
      </c>
      <c r="J883" s="660" t="s">
        <v>2396</v>
      </c>
      <c r="K883" s="660" t="s">
        <v>1173</v>
      </c>
    </row>
    <row r="884" spans="1:11" x14ac:dyDescent="0.25">
      <c r="A884" s="659">
        <v>880</v>
      </c>
      <c r="B884" s="660" t="s">
        <v>1369</v>
      </c>
      <c r="C884" s="672" t="s">
        <v>1407</v>
      </c>
      <c r="D884" s="660" t="s">
        <v>2504</v>
      </c>
      <c r="E884" s="660" t="s">
        <v>1387</v>
      </c>
      <c r="F884" s="694">
        <v>2024</v>
      </c>
      <c r="G884" s="663">
        <v>12386928.640000001</v>
      </c>
      <c r="H884" s="660" t="s">
        <v>1373</v>
      </c>
      <c r="I884" s="676">
        <v>400000</v>
      </c>
      <c r="J884" s="660" t="s">
        <v>2396</v>
      </c>
      <c r="K884" s="660" t="s">
        <v>1173</v>
      </c>
    </row>
    <row r="885" spans="1:11" x14ac:dyDescent="0.25">
      <c r="A885" s="659">
        <v>881</v>
      </c>
      <c r="B885" s="660" t="s">
        <v>1369</v>
      </c>
      <c r="C885" s="672" t="s">
        <v>1407</v>
      </c>
      <c r="D885" s="660" t="s">
        <v>2505</v>
      </c>
      <c r="E885" s="660" t="s">
        <v>1387</v>
      </c>
      <c r="F885" s="694">
        <v>2024</v>
      </c>
      <c r="G885" s="663">
        <v>11247071.359999999</v>
      </c>
      <c r="H885" s="660" t="s">
        <v>1373</v>
      </c>
      <c r="I885" s="676">
        <v>400000</v>
      </c>
      <c r="J885" s="660" t="s">
        <v>2396</v>
      </c>
      <c r="K885" s="660" t="s">
        <v>1173</v>
      </c>
    </row>
    <row r="886" spans="1:11" x14ac:dyDescent="0.25">
      <c r="A886" s="659">
        <v>882</v>
      </c>
      <c r="B886" s="660" t="s">
        <v>1369</v>
      </c>
      <c r="C886" s="672" t="s">
        <v>1407</v>
      </c>
      <c r="D886" s="660" t="s">
        <v>2506</v>
      </c>
      <c r="E886" s="660" t="s">
        <v>1387</v>
      </c>
      <c r="F886" s="694">
        <v>2024</v>
      </c>
      <c r="G886" s="663">
        <v>12386928.640000001</v>
      </c>
      <c r="H886" s="660" t="s">
        <v>1373</v>
      </c>
      <c r="I886" s="676">
        <v>400000</v>
      </c>
      <c r="J886" s="660" t="s">
        <v>2396</v>
      </c>
      <c r="K886" s="660" t="s">
        <v>1173</v>
      </c>
    </row>
    <row r="887" spans="1:11" x14ac:dyDescent="0.25">
      <c r="A887" s="659">
        <v>883</v>
      </c>
      <c r="B887" s="660" t="s">
        <v>1369</v>
      </c>
      <c r="C887" s="672" t="s">
        <v>1407</v>
      </c>
      <c r="D887" s="660" t="s">
        <v>2507</v>
      </c>
      <c r="E887" s="660" t="s">
        <v>1387</v>
      </c>
      <c r="F887" s="694" t="s">
        <v>2508</v>
      </c>
      <c r="G887" s="663">
        <v>10966791.08</v>
      </c>
      <c r="H887" s="660" t="s">
        <v>1373</v>
      </c>
      <c r="I887" s="676">
        <v>400000</v>
      </c>
      <c r="J887" s="660" t="s">
        <v>2396</v>
      </c>
      <c r="K887" s="660" t="s">
        <v>1173</v>
      </c>
    </row>
    <row r="888" spans="1:11" x14ac:dyDescent="0.25">
      <c r="A888" s="659">
        <v>884</v>
      </c>
      <c r="B888" s="660" t="s">
        <v>1369</v>
      </c>
      <c r="C888" s="672" t="s">
        <v>1407</v>
      </c>
      <c r="D888" s="660" t="s">
        <v>2509</v>
      </c>
      <c r="E888" s="660" t="s">
        <v>1387</v>
      </c>
      <c r="F888" s="694" t="s">
        <v>2508</v>
      </c>
      <c r="G888" s="663">
        <v>10966791.08</v>
      </c>
      <c r="H888" s="660" t="s">
        <v>1373</v>
      </c>
      <c r="I888" s="676">
        <v>400000</v>
      </c>
      <c r="J888" s="660" t="s">
        <v>2396</v>
      </c>
      <c r="K888" s="660" t="s">
        <v>1173</v>
      </c>
    </row>
    <row r="889" spans="1:11" x14ac:dyDescent="0.25">
      <c r="A889" s="659">
        <v>885</v>
      </c>
      <c r="B889" s="660" t="s">
        <v>1369</v>
      </c>
      <c r="C889" s="672" t="s">
        <v>1407</v>
      </c>
      <c r="D889" s="660" t="s">
        <v>2510</v>
      </c>
      <c r="E889" s="660" t="s">
        <v>1387</v>
      </c>
      <c r="F889" s="694" t="s">
        <v>2508</v>
      </c>
      <c r="G889" s="663">
        <v>10966791.08</v>
      </c>
      <c r="H889" s="660" t="s">
        <v>1373</v>
      </c>
      <c r="I889" s="676">
        <v>400000</v>
      </c>
      <c r="J889" s="660" t="s">
        <v>2396</v>
      </c>
      <c r="K889" s="660" t="s">
        <v>1173</v>
      </c>
    </row>
    <row r="890" spans="1:11" x14ac:dyDescent="0.25">
      <c r="A890" s="659">
        <v>886</v>
      </c>
      <c r="B890" s="660" t="s">
        <v>1369</v>
      </c>
      <c r="C890" s="661" t="s">
        <v>1370</v>
      </c>
      <c r="D890" s="660" t="s">
        <v>2511</v>
      </c>
      <c r="E890" s="660" t="s">
        <v>1387</v>
      </c>
      <c r="F890" s="694" t="s">
        <v>2512</v>
      </c>
      <c r="G890" s="663">
        <v>7072489.3200000003</v>
      </c>
      <c r="H890" s="660" t="s">
        <v>1373</v>
      </c>
      <c r="I890" s="676">
        <v>220000</v>
      </c>
      <c r="J890" s="660" t="s">
        <v>2396</v>
      </c>
      <c r="K890" s="660" t="s">
        <v>1173</v>
      </c>
    </row>
    <row r="891" spans="1:11" x14ac:dyDescent="0.25">
      <c r="A891" s="659">
        <v>887</v>
      </c>
      <c r="B891" s="660" t="s">
        <v>1369</v>
      </c>
      <c r="C891" s="661" t="s">
        <v>1370</v>
      </c>
      <c r="D891" s="660" t="s">
        <v>2513</v>
      </c>
      <c r="E891" s="660" t="s">
        <v>1387</v>
      </c>
      <c r="F891" s="694" t="s">
        <v>2512</v>
      </c>
      <c r="G891" s="663">
        <v>7072489.3200000003</v>
      </c>
      <c r="H891" s="660" t="s">
        <v>1373</v>
      </c>
      <c r="I891" s="676">
        <v>220000</v>
      </c>
      <c r="J891" s="660" t="s">
        <v>2396</v>
      </c>
      <c r="K891" s="660" t="s">
        <v>1173</v>
      </c>
    </row>
    <row r="892" spans="1:11" x14ac:dyDescent="0.25">
      <c r="A892" s="659">
        <v>888</v>
      </c>
      <c r="B892" s="660" t="s">
        <v>1369</v>
      </c>
      <c r="C892" s="661" t="s">
        <v>1370</v>
      </c>
      <c r="D892" s="660" t="s">
        <v>2514</v>
      </c>
      <c r="E892" s="660" t="s">
        <v>1377</v>
      </c>
      <c r="F892" s="694" t="s">
        <v>2512</v>
      </c>
      <c r="G892" s="663">
        <v>7072489.3200000003</v>
      </c>
      <c r="H892" s="660" t="s">
        <v>1373</v>
      </c>
      <c r="I892" s="676">
        <v>220000</v>
      </c>
      <c r="J892" s="660" t="s">
        <v>2396</v>
      </c>
      <c r="K892" s="660" t="s">
        <v>1173</v>
      </c>
    </row>
    <row r="893" spans="1:11" x14ac:dyDescent="0.25">
      <c r="A893" s="659">
        <v>889</v>
      </c>
      <c r="B893" s="660" t="s">
        <v>1369</v>
      </c>
      <c r="C893" s="661" t="s">
        <v>1370</v>
      </c>
      <c r="D893" s="660" t="s">
        <v>2515</v>
      </c>
      <c r="E893" s="660" t="s">
        <v>1387</v>
      </c>
      <c r="F893" s="694" t="s">
        <v>2512</v>
      </c>
      <c r="G893" s="663">
        <v>7072489.3200000003</v>
      </c>
      <c r="H893" s="660" t="s">
        <v>1373</v>
      </c>
      <c r="I893" s="676">
        <v>220000</v>
      </c>
      <c r="J893" s="660" t="s">
        <v>2396</v>
      </c>
      <c r="K893" s="660" t="s">
        <v>1173</v>
      </c>
    </row>
    <row r="894" spans="1:11" x14ac:dyDescent="0.25">
      <c r="A894" s="659">
        <v>890</v>
      </c>
      <c r="B894" s="660" t="s">
        <v>1369</v>
      </c>
      <c r="C894" s="674" t="s">
        <v>2496</v>
      </c>
      <c r="D894" s="660" t="s">
        <v>2516</v>
      </c>
      <c r="E894" s="660" t="s">
        <v>1387</v>
      </c>
      <c r="F894" s="694" t="s">
        <v>2508</v>
      </c>
      <c r="G894" s="663">
        <v>45522551.280000001</v>
      </c>
      <c r="H894" s="660" t="s">
        <v>1373</v>
      </c>
      <c r="I894" s="676">
        <v>500000</v>
      </c>
      <c r="J894" s="660" t="s">
        <v>2396</v>
      </c>
      <c r="K894" s="660" t="s">
        <v>1173</v>
      </c>
    </row>
    <row r="895" spans="1:11" x14ac:dyDescent="0.25">
      <c r="A895" s="659">
        <v>891</v>
      </c>
      <c r="B895" s="660" t="s">
        <v>1369</v>
      </c>
      <c r="C895" s="661" t="s">
        <v>2517</v>
      </c>
      <c r="D895" s="660" t="s">
        <v>2518</v>
      </c>
      <c r="E895" s="660" t="s">
        <v>1387</v>
      </c>
      <c r="F895" s="694" t="s">
        <v>2402</v>
      </c>
      <c r="G895" s="663">
        <v>72482.289999999994</v>
      </c>
      <c r="H895" s="660" t="s">
        <v>1373</v>
      </c>
      <c r="I895" s="676">
        <v>220000</v>
      </c>
      <c r="J895" s="660" t="s">
        <v>2396</v>
      </c>
      <c r="K895" s="660" t="s">
        <v>1173</v>
      </c>
    </row>
    <row r="896" spans="1:11" x14ac:dyDescent="0.25">
      <c r="A896" s="659">
        <v>892</v>
      </c>
      <c r="B896" s="660" t="s">
        <v>1369</v>
      </c>
      <c r="C896" s="666" t="s">
        <v>1477</v>
      </c>
      <c r="D896" s="660" t="s">
        <v>2519</v>
      </c>
      <c r="E896" s="660" t="s">
        <v>1387</v>
      </c>
      <c r="F896" s="694" t="s">
        <v>2512</v>
      </c>
      <c r="G896" s="663">
        <v>11726759.439999999</v>
      </c>
      <c r="H896" s="660" t="s">
        <v>1373</v>
      </c>
      <c r="I896" s="676">
        <v>220000</v>
      </c>
      <c r="J896" s="660" t="s">
        <v>2396</v>
      </c>
      <c r="K896" s="660" t="s">
        <v>1173</v>
      </c>
    </row>
    <row r="897" spans="1:11" x14ac:dyDescent="0.25">
      <c r="A897" s="659">
        <v>893</v>
      </c>
      <c r="B897" s="660" t="s">
        <v>1369</v>
      </c>
      <c r="C897" s="666" t="s">
        <v>1477</v>
      </c>
      <c r="D897" s="660" t="s">
        <v>2520</v>
      </c>
      <c r="E897" s="660" t="s">
        <v>1387</v>
      </c>
      <c r="F897" s="694" t="s">
        <v>2512</v>
      </c>
      <c r="G897" s="663">
        <v>11726759.439999999</v>
      </c>
      <c r="H897" s="660" t="s">
        <v>1373</v>
      </c>
      <c r="I897" s="676">
        <v>220000</v>
      </c>
      <c r="J897" s="660" t="s">
        <v>2396</v>
      </c>
      <c r="K897" s="660" t="s">
        <v>1173</v>
      </c>
    </row>
    <row r="898" spans="1:11" x14ac:dyDescent="0.25">
      <c r="A898" s="659">
        <v>894</v>
      </c>
      <c r="B898" s="660" t="s">
        <v>1369</v>
      </c>
      <c r="C898" s="666" t="s">
        <v>1477</v>
      </c>
      <c r="D898" s="660" t="s">
        <v>2521</v>
      </c>
      <c r="E898" s="660" t="s">
        <v>1387</v>
      </c>
      <c r="F898" s="694" t="s">
        <v>2508</v>
      </c>
      <c r="G898" s="663">
        <v>11726759.439999999</v>
      </c>
      <c r="H898" s="660" t="s">
        <v>1373</v>
      </c>
      <c r="I898" s="676">
        <v>220000</v>
      </c>
      <c r="J898" s="660" t="s">
        <v>2396</v>
      </c>
      <c r="K898" s="660" t="s">
        <v>1173</v>
      </c>
    </row>
    <row r="899" spans="1:11" x14ac:dyDescent="0.25">
      <c r="A899" s="659">
        <v>895</v>
      </c>
      <c r="B899" s="660" t="s">
        <v>1369</v>
      </c>
      <c r="C899" s="661" t="s">
        <v>2522</v>
      </c>
      <c r="D899" s="660" t="s">
        <v>2523</v>
      </c>
      <c r="E899" s="660" t="s">
        <v>1387</v>
      </c>
      <c r="F899" s="694" t="s">
        <v>2524</v>
      </c>
      <c r="G899" s="663">
        <v>16721250</v>
      </c>
      <c r="H899" s="660" t="s">
        <v>1373</v>
      </c>
      <c r="I899" s="676">
        <v>700000</v>
      </c>
      <c r="J899" s="660" t="s">
        <v>2396</v>
      </c>
      <c r="K899" s="660" t="s">
        <v>1173</v>
      </c>
    </row>
    <row r="900" spans="1:11" x14ac:dyDescent="0.25">
      <c r="A900" s="659">
        <v>896</v>
      </c>
      <c r="B900" s="660" t="s">
        <v>1369</v>
      </c>
      <c r="C900" s="674" t="s">
        <v>1516</v>
      </c>
      <c r="D900" s="660" t="s">
        <v>2525</v>
      </c>
      <c r="E900" s="660" t="s">
        <v>1387</v>
      </c>
      <c r="F900" s="694">
        <v>2019</v>
      </c>
      <c r="G900" s="663">
        <v>450137.19</v>
      </c>
      <c r="H900" s="660" t="s">
        <v>1373</v>
      </c>
      <c r="I900" s="676">
        <v>220000</v>
      </c>
      <c r="J900" s="660" t="s">
        <v>2396</v>
      </c>
      <c r="K900" s="660" t="s">
        <v>1173</v>
      </c>
    </row>
    <row r="901" spans="1:11" x14ac:dyDescent="0.25">
      <c r="A901" s="659">
        <v>897</v>
      </c>
      <c r="B901" s="660" t="s">
        <v>1369</v>
      </c>
      <c r="C901" s="674" t="s">
        <v>1516</v>
      </c>
      <c r="D901" s="660" t="s">
        <v>2526</v>
      </c>
      <c r="E901" s="660" t="s">
        <v>1387</v>
      </c>
      <c r="F901" s="694" t="s">
        <v>2448</v>
      </c>
      <c r="G901" s="663">
        <v>59820.61</v>
      </c>
      <c r="H901" s="660" t="s">
        <v>1373</v>
      </c>
      <c r="I901" s="676">
        <v>220000</v>
      </c>
      <c r="J901" s="660" t="s">
        <v>2396</v>
      </c>
      <c r="K901" s="660" t="s">
        <v>1173</v>
      </c>
    </row>
    <row r="902" spans="1:11" x14ac:dyDescent="0.25">
      <c r="A902" s="659">
        <v>898</v>
      </c>
      <c r="B902" s="660" t="s">
        <v>1369</v>
      </c>
      <c r="C902" s="674" t="s">
        <v>1516</v>
      </c>
      <c r="D902" s="660" t="s">
        <v>2527</v>
      </c>
      <c r="E902" s="660" t="s">
        <v>1387</v>
      </c>
      <c r="F902" s="694" t="s">
        <v>2528</v>
      </c>
      <c r="G902" s="663">
        <v>75087.86</v>
      </c>
      <c r="H902" s="660" t="s">
        <v>1373</v>
      </c>
      <c r="I902" s="676">
        <v>220000</v>
      </c>
      <c r="J902" s="660" t="s">
        <v>2396</v>
      </c>
      <c r="K902" s="660" t="s">
        <v>1173</v>
      </c>
    </row>
    <row r="903" spans="1:11" x14ac:dyDescent="0.25">
      <c r="A903" s="659">
        <v>899</v>
      </c>
      <c r="B903" s="660" t="s">
        <v>1369</v>
      </c>
      <c r="C903" s="674" t="s">
        <v>1516</v>
      </c>
      <c r="D903" s="660" t="s">
        <v>2529</v>
      </c>
      <c r="E903" s="660" t="s">
        <v>1387</v>
      </c>
      <c r="F903" s="694" t="s">
        <v>2528</v>
      </c>
      <c r="G903" s="663">
        <v>75087.86</v>
      </c>
      <c r="H903" s="660" t="s">
        <v>1373</v>
      </c>
      <c r="I903" s="676">
        <v>220000</v>
      </c>
      <c r="J903" s="660" t="s">
        <v>2396</v>
      </c>
      <c r="K903" s="660" t="s">
        <v>1173</v>
      </c>
    </row>
    <row r="904" spans="1:11" x14ac:dyDescent="0.25">
      <c r="A904" s="659">
        <v>900</v>
      </c>
      <c r="B904" s="660" t="s">
        <v>1369</v>
      </c>
      <c r="C904" s="674" t="s">
        <v>1516</v>
      </c>
      <c r="D904" s="660" t="s">
        <v>2530</v>
      </c>
      <c r="E904" s="660" t="s">
        <v>1387</v>
      </c>
      <c r="F904" s="694" t="s">
        <v>2528</v>
      </c>
      <c r="G904" s="663">
        <v>75087.86</v>
      </c>
      <c r="H904" s="660" t="s">
        <v>1373</v>
      </c>
      <c r="I904" s="676">
        <v>220000</v>
      </c>
      <c r="J904" s="660" t="s">
        <v>2396</v>
      </c>
      <c r="K904" s="660" t="s">
        <v>1173</v>
      </c>
    </row>
    <row r="905" spans="1:11" x14ac:dyDescent="0.25">
      <c r="A905" s="659">
        <v>901</v>
      </c>
      <c r="B905" s="660" t="s">
        <v>1369</v>
      </c>
      <c r="C905" s="674" t="s">
        <v>1516</v>
      </c>
      <c r="D905" s="660" t="s">
        <v>2531</v>
      </c>
      <c r="E905" s="660" t="s">
        <v>1387</v>
      </c>
      <c r="F905" s="694" t="s">
        <v>2528</v>
      </c>
      <c r="G905" s="663">
        <v>75087.850000000006</v>
      </c>
      <c r="H905" s="660" t="s">
        <v>1373</v>
      </c>
      <c r="I905" s="676">
        <v>220000</v>
      </c>
      <c r="J905" s="660" t="s">
        <v>2396</v>
      </c>
      <c r="K905" s="660" t="s">
        <v>1173</v>
      </c>
    </row>
    <row r="906" spans="1:11" x14ac:dyDescent="0.25">
      <c r="A906" s="659">
        <v>902</v>
      </c>
      <c r="B906" s="660" t="s">
        <v>1369</v>
      </c>
      <c r="C906" s="674" t="s">
        <v>1516</v>
      </c>
      <c r="D906" s="660" t="s">
        <v>2532</v>
      </c>
      <c r="E906" s="660" t="s">
        <v>1387</v>
      </c>
      <c r="F906" s="694" t="s">
        <v>2448</v>
      </c>
      <c r="G906" s="663">
        <v>59820.61</v>
      </c>
      <c r="H906" s="660" t="s">
        <v>1373</v>
      </c>
      <c r="I906" s="676">
        <v>220000</v>
      </c>
      <c r="J906" s="660" t="s">
        <v>2396</v>
      </c>
      <c r="K906" s="660" t="s">
        <v>1173</v>
      </c>
    </row>
    <row r="907" spans="1:11" x14ac:dyDescent="0.25">
      <c r="A907" s="659">
        <v>903</v>
      </c>
      <c r="B907" s="660" t="s">
        <v>1369</v>
      </c>
      <c r="C907" s="674" t="s">
        <v>1516</v>
      </c>
      <c r="D907" s="660" t="s">
        <v>2533</v>
      </c>
      <c r="E907" s="660" t="s">
        <v>1387</v>
      </c>
      <c r="F907" s="694" t="s">
        <v>2448</v>
      </c>
      <c r="G907" s="663">
        <v>59820.61</v>
      </c>
      <c r="H907" s="660" t="s">
        <v>1373</v>
      </c>
      <c r="I907" s="676">
        <v>220000</v>
      </c>
      <c r="J907" s="660" t="s">
        <v>2396</v>
      </c>
      <c r="K907" s="660" t="s">
        <v>1173</v>
      </c>
    </row>
    <row r="908" spans="1:11" x14ac:dyDescent="0.25">
      <c r="A908" s="659">
        <v>904</v>
      </c>
      <c r="B908" s="660" t="s">
        <v>1369</v>
      </c>
      <c r="C908" s="674" t="s">
        <v>1516</v>
      </c>
      <c r="D908" s="660" t="s">
        <v>2534</v>
      </c>
      <c r="E908" s="660" t="s">
        <v>1387</v>
      </c>
      <c r="F908" s="694" t="s">
        <v>2402</v>
      </c>
      <c r="G908" s="663">
        <v>61253.96</v>
      </c>
      <c r="H908" s="660" t="s">
        <v>1373</v>
      </c>
      <c r="I908" s="676">
        <v>220000</v>
      </c>
      <c r="J908" s="660" t="s">
        <v>2396</v>
      </c>
      <c r="K908" s="660" t="s">
        <v>1173</v>
      </c>
    </row>
    <row r="909" spans="1:11" x14ac:dyDescent="0.25">
      <c r="A909" s="659">
        <v>905</v>
      </c>
      <c r="B909" s="660" t="s">
        <v>1369</v>
      </c>
      <c r="C909" s="674" t="s">
        <v>1516</v>
      </c>
      <c r="D909" s="660" t="s">
        <v>2535</v>
      </c>
      <c r="E909" s="660" t="s">
        <v>1387</v>
      </c>
      <c r="F909" s="694" t="s">
        <v>2443</v>
      </c>
      <c r="G909" s="663">
        <v>62707.29</v>
      </c>
      <c r="H909" s="660" t="s">
        <v>1373</v>
      </c>
      <c r="I909" s="676">
        <v>220000</v>
      </c>
      <c r="J909" s="660" t="s">
        <v>2396</v>
      </c>
      <c r="K909" s="660" t="s">
        <v>1173</v>
      </c>
    </row>
    <row r="910" spans="1:11" x14ac:dyDescent="0.25">
      <c r="A910" s="659">
        <v>906</v>
      </c>
      <c r="B910" s="660" t="s">
        <v>1369</v>
      </c>
      <c r="C910" s="674" t="s">
        <v>1516</v>
      </c>
      <c r="D910" s="660" t="s">
        <v>2536</v>
      </c>
      <c r="E910" s="660" t="s">
        <v>1387</v>
      </c>
      <c r="F910" s="694" t="s">
        <v>2443</v>
      </c>
      <c r="G910" s="663">
        <v>62707.29</v>
      </c>
      <c r="H910" s="660" t="s">
        <v>1373</v>
      </c>
      <c r="I910" s="676">
        <v>220000</v>
      </c>
      <c r="J910" s="660" t="s">
        <v>2396</v>
      </c>
      <c r="K910" s="660" t="s">
        <v>1173</v>
      </c>
    </row>
    <row r="911" spans="1:11" x14ac:dyDescent="0.25">
      <c r="A911" s="659">
        <v>907</v>
      </c>
      <c r="B911" s="660" t="s">
        <v>1369</v>
      </c>
      <c r="C911" s="674" t="s">
        <v>1516</v>
      </c>
      <c r="D911" s="660" t="s">
        <v>2537</v>
      </c>
      <c r="E911" s="660" t="s">
        <v>1387</v>
      </c>
      <c r="F911" s="694" t="s">
        <v>2443</v>
      </c>
      <c r="G911" s="663">
        <v>62707.29</v>
      </c>
      <c r="H911" s="660" t="s">
        <v>1373</v>
      </c>
      <c r="I911" s="676">
        <v>220000</v>
      </c>
      <c r="J911" s="660" t="s">
        <v>2396</v>
      </c>
      <c r="K911" s="660" t="s">
        <v>1173</v>
      </c>
    </row>
    <row r="912" spans="1:11" x14ac:dyDescent="0.25">
      <c r="A912" s="659">
        <v>908</v>
      </c>
      <c r="B912" s="660" t="s">
        <v>1369</v>
      </c>
      <c r="C912" s="674" t="s">
        <v>1516</v>
      </c>
      <c r="D912" s="660" t="s">
        <v>2538</v>
      </c>
      <c r="E912" s="660" t="s">
        <v>1387</v>
      </c>
      <c r="F912" s="694" t="s">
        <v>2464</v>
      </c>
      <c r="G912" s="663">
        <v>104228.41</v>
      </c>
      <c r="H912" s="660" t="s">
        <v>1373</v>
      </c>
      <c r="I912" s="676">
        <v>220000</v>
      </c>
      <c r="J912" s="660" t="s">
        <v>2396</v>
      </c>
      <c r="K912" s="660" t="s">
        <v>1173</v>
      </c>
    </row>
    <row r="913" spans="1:11" x14ac:dyDescent="0.25">
      <c r="A913" s="659">
        <v>909</v>
      </c>
      <c r="B913" s="660" t="s">
        <v>1369</v>
      </c>
      <c r="C913" s="674" t="s">
        <v>1516</v>
      </c>
      <c r="D913" s="660" t="s">
        <v>2539</v>
      </c>
      <c r="E913" s="660" t="s">
        <v>1387</v>
      </c>
      <c r="F913" s="694" t="s">
        <v>2464</v>
      </c>
      <c r="G913" s="663">
        <v>104228.41</v>
      </c>
      <c r="H913" s="660" t="s">
        <v>1373</v>
      </c>
      <c r="I913" s="676">
        <v>220000</v>
      </c>
      <c r="J913" s="660" t="s">
        <v>2396</v>
      </c>
      <c r="K913" s="660" t="s">
        <v>1173</v>
      </c>
    </row>
    <row r="914" spans="1:11" x14ac:dyDescent="0.25">
      <c r="A914" s="659">
        <v>910</v>
      </c>
      <c r="B914" s="660" t="s">
        <v>1369</v>
      </c>
      <c r="C914" s="661" t="s">
        <v>2540</v>
      </c>
      <c r="D914" s="660" t="s">
        <v>2541</v>
      </c>
      <c r="E914" s="660" t="s">
        <v>1387</v>
      </c>
      <c r="F914" s="694">
        <v>2023</v>
      </c>
      <c r="G914" s="663">
        <v>7882923.5</v>
      </c>
      <c r="H914" s="660" t="s">
        <v>1373</v>
      </c>
      <c r="I914" s="676">
        <v>700000</v>
      </c>
      <c r="J914" s="660" t="s">
        <v>2396</v>
      </c>
      <c r="K914" s="660" t="s">
        <v>1173</v>
      </c>
    </row>
    <row r="915" spans="1:11" x14ac:dyDescent="0.25">
      <c r="A915" s="659">
        <v>911</v>
      </c>
      <c r="B915" s="660" t="s">
        <v>1369</v>
      </c>
      <c r="C915" s="661" t="s">
        <v>2542</v>
      </c>
      <c r="D915" s="660" t="s">
        <v>2543</v>
      </c>
      <c r="E915" s="660" t="s">
        <v>1387</v>
      </c>
      <c r="F915" s="694" t="s">
        <v>2544</v>
      </c>
      <c r="G915" s="663">
        <v>290178.57</v>
      </c>
      <c r="H915" s="660" t="s">
        <v>1373</v>
      </c>
      <c r="I915" s="676">
        <v>500000</v>
      </c>
      <c r="J915" s="660" t="s">
        <v>2396</v>
      </c>
      <c r="K915" s="660" t="s">
        <v>1173</v>
      </c>
    </row>
    <row r="916" spans="1:11" x14ac:dyDescent="0.25">
      <c r="A916" s="659">
        <v>912</v>
      </c>
      <c r="B916" s="660" t="s">
        <v>1369</v>
      </c>
      <c r="C916" s="672" t="s">
        <v>1407</v>
      </c>
      <c r="D916" s="662" t="s">
        <v>2545</v>
      </c>
      <c r="E916" s="660" t="s">
        <v>1387</v>
      </c>
      <c r="F916" s="694">
        <v>2023</v>
      </c>
      <c r="G916" s="676">
        <v>11203124.02</v>
      </c>
      <c r="H916" s="660" t="s">
        <v>1373</v>
      </c>
      <c r="I916" s="676">
        <v>400000</v>
      </c>
      <c r="J916" s="660" t="s">
        <v>2396</v>
      </c>
      <c r="K916" s="660" t="s">
        <v>1173</v>
      </c>
    </row>
    <row r="917" spans="1:11" x14ac:dyDescent="0.25">
      <c r="A917" s="659">
        <v>913</v>
      </c>
      <c r="B917" s="660" t="s">
        <v>1369</v>
      </c>
      <c r="C917" s="672" t="s">
        <v>1407</v>
      </c>
      <c r="D917" s="662" t="s">
        <v>2546</v>
      </c>
      <c r="E917" s="660" t="s">
        <v>1387</v>
      </c>
      <c r="F917" s="694">
        <v>2023</v>
      </c>
      <c r="G917" s="676">
        <v>11203124.02</v>
      </c>
      <c r="H917" s="660" t="s">
        <v>1373</v>
      </c>
      <c r="I917" s="676">
        <v>400000</v>
      </c>
      <c r="J917" s="660" t="s">
        <v>2396</v>
      </c>
      <c r="K917" s="660" t="s">
        <v>1173</v>
      </c>
    </row>
    <row r="918" spans="1:11" x14ac:dyDescent="0.25">
      <c r="A918" s="659">
        <v>914</v>
      </c>
      <c r="B918" s="660" t="s">
        <v>1369</v>
      </c>
      <c r="C918" s="672" t="s">
        <v>1407</v>
      </c>
      <c r="D918" s="662" t="s">
        <v>2547</v>
      </c>
      <c r="E918" s="660" t="s">
        <v>1387</v>
      </c>
      <c r="F918" s="694">
        <v>2023</v>
      </c>
      <c r="G918" s="676">
        <v>11203124.02</v>
      </c>
      <c r="H918" s="660" t="s">
        <v>1373</v>
      </c>
      <c r="I918" s="676">
        <v>400000</v>
      </c>
      <c r="J918" s="660" t="s">
        <v>2396</v>
      </c>
      <c r="K918" s="660" t="s">
        <v>1173</v>
      </c>
    </row>
    <row r="919" spans="1:11" x14ac:dyDescent="0.25">
      <c r="A919" s="659">
        <v>915</v>
      </c>
      <c r="B919" s="660" t="s">
        <v>1369</v>
      </c>
      <c r="C919" s="672" t="s">
        <v>1407</v>
      </c>
      <c r="D919" s="662" t="s">
        <v>2548</v>
      </c>
      <c r="E919" s="660" t="s">
        <v>1387</v>
      </c>
      <c r="F919" s="694">
        <v>2023</v>
      </c>
      <c r="G919" s="676">
        <v>11203124.02</v>
      </c>
      <c r="H919" s="660" t="s">
        <v>1373</v>
      </c>
      <c r="I919" s="676">
        <v>400000</v>
      </c>
      <c r="J919" s="660" t="s">
        <v>2396</v>
      </c>
      <c r="K919" s="660" t="s">
        <v>1173</v>
      </c>
    </row>
    <row r="920" spans="1:11" x14ac:dyDescent="0.25">
      <c r="A920" s="659">
        <v>916</v>
      </c>
      <c r="B920" s="660" t="s">
        <v>1369</v>
      </c>
      <c r="C920" s="672" t="s">
        <v>1407</v>
      </c>
      <c r="D920" s="662" t="s">
        <v>2549</v>
      </c>
      <c r="E920" s="660" t="s">
        <v>1387</v>
      </c>
      <c r="F920" s="694">
        <v>2023</v>
      </c>
      <c r="G920" s="676">
        <v>11203124.02</v>
      </c>
      <c r="H920" s="660" t="s">
        <v>1373</v>
      </c>
      <c r="I920" s="676">
        <v>400000</v>
      </c>
      <c r="J920" s="660" t="s">
        <v>2396</v>
      </c>
      <c r="K920" s="660" t="s">
        <v>1173</v>
      </c>
    </row>
    <row r="921" spans="1:11" x14ac:dyDescent="0.25">
      <c r="A921" s="659">
        <v>917</v>
      </c>
      <c r="B921" s="660" t="s">
        <v>1369</v>
      </c>
      <c r="C921" s="661" t="s">
        <v>1370</v>
      </c>
      <c r="D921" s="662" t="s">
        <v>2550</v>
      </c>
      <c r="E921" s="660" t="s">
        <v>1377</v>
      </c>
      <c r="F921" s="694">
        <v>2023</v>
      </c>
      <c r="G921" s="676">
        <v>4833345.13</v>
      </c>
      <c r="H921" s="660" t="s">
        <v>1373</v>
      </c>
      <c r="I921" s="676">
        <v>220000</v>
      </c>
      <c r="J921" s="660" t="s">
        <v>2396</v>
      </c>
      <c r="K921" s="660" t="s">
        <v>1173</v>
      </c>
    </row>
    <row r="922" spans="1:11" x14ac:dyDescent="0.25">
      <c r="A922" s="659">
        <v>918</v>
      </c>
      <c r="B922" s="660" t="s">
        <v>1369</v>
      </c>
      <c r="C922" s="672" t="s">
        <v>1407</v>
      </c>
      <c r="D922" s="662" t="s">
        <v>2551</v>
      </c>
      <c r="E922" s="660" t="s">
        <v>1387</v>
      </c>
      <c r="F922" s="694">
        <v>2023</v>
      </c>
      <c r="G922" s="676">
        <v>11203124.02</v>
      </c>
      <c r="H922" s="660" t="s">
        <v>1373</v>
      </c>
      <c r="I922" s="676">
        <v>400000</v>
      </c>
      <c r="J922" s="660" t="s">
        <v>2396</v>
      </c>
      <c r="K922" s="660" t="s">
        <v>1173</v>
      </c>
    </row>
    <row r="923" spans="1:11" x14ac:dyDescent="0.25">
      <c r="A923" s="659">
        <v>919</v>
      </c>
      <c r="B923" s="660" t="s">
        <v>1369</v>
      </c>
      <c r="C923" s="661" t="s">
        <v>1370</v>
      </c>
      <c r="D923" s="662" t="s">
        <v>2552</v>
      </c>
      <c r="E923" s="660" t="s">
        <v>1372</v>
      </c>
      <c r="F923" s="694">
        <v>2023</v>
      </c>
      <c r="G923" s="676">
        <v>4833345.13</v>
      </c>
      <c r="H923" s="660" t="s">
        <v>1373</v>
      </c>
      <c r="I923" s="676">
        <v>220000</v>
      </c>
      <c r="J923" s="660" t="s">
        <v>2396</v>
      </c>
      <c r="K923" s="660" t="s">
        <v>1173</v>
      </c>
    </row>
    <row r="924" spans="1:11" x14ac:dyDescent="0.25">
      <c r="A924" s="659">
        <v>920</v>
      </c>
      <c r="B924" s="660" t="s">
        <v>1369</v>
      </c>
      <c r="C924" s="661" t="s">
        <v>1370</v>
      </c>
      <c r="D924" s="662" t="s">
        <v>2553</v>
      </c>
      <c r="E924" s="660" t="s">
        <v>1372</v>
      </c>
      <c r="F924" s="694">
        <v>2023</v>
      </c>
      <c r="G924" s="676">
        <v>4833345.13</v>
      </c>
      <c r="H924" s="660" t="s">
        <v>1373</v>
      </c>
      <c r="I924" s="676">
        <v>220000</v>
      </c>
      <c r="J924" s="660" t="s">
        <v>2396</v>
      </c>
      <c r="K924" s="660" t="s">
        <v>1173</v>
      </c>
    </row>
    <row r="925" spans="1:11" x14ac:dyDescent="0.25">
      <c r="A925" s="659">
        <v>921</v>
      </c>
      <c r="B925" s="660" t="s">
        <v>1369</v>
      </c>
      <c r="C925" s="661" t="s">
        <v>1370</v>
      </c>
      <c r="D925" s="662" t="s">
        <v>2554</v>
      </c>
      <c r="E925" s="660" t="s">
        <v>1372</v>
      </c>
      <c r="F925" s="694">
        <v>2023</v>
      </c>
      <c r="G925" s="676">
        <v>4833345.13</v>
      </c>
      <c r="H925" s="660" t="s">
        <v>1373</v>
      </c>
      <c r="I925" s="676">
        <v>220000</v>
      </c>
      <c r="J925" s="660" t="s">
        <v>2396</v>
      </c>
      <c r="K925" s="660" t="s">
        <v>1173</v>
      </c>
    </row>
    <row r="926" spans="1:11" x14ac:dyDescent="0.25">
      <c r="A926" s="659">
        <v>922</v>
      </c>
      <c r="B926" s="665" t="s">
        <v>1396</v>
      </c>
      <c r="C926" s="674" t="s">
        <v>2555</v>
      </c>
      <c r="D926" s="675" t="s">
        <v>2556</v>
      </c>
      <c r="E926" s="721" t="s">
        <v>1387</v>
      </c>
      <c r="F926" s="675">
        <v>2003</v>
      </c>
      <c r="G926" s="663"/>
      <c r="H926" s="660" t="s">
        <v>1373</v>
      </c>
      <c r="I926" s="703">
        <v>600000</v>
      </c>
      <c r="J926" s="660" t="s">
        <v>2396</v>
      </c>
      <c r="K926" s="722" t="s">
        <v>1160</v>
      </c>
    </row>
    <row r="927" spans="1:11" s="670" customFormat="1" x14ac:dyDescent="0.25">
      <c r="A927" s="659">
        <v>923</v>
      </c>
      <c r="B927" s="665" t="s">
        <v>1396</v>
      </c>
      <c r="C927" s="674" t="s">
        <v>2557</v>
      </c>
      <c r="D927" s="675" t="s">
        <v>2558</v>
      </c>
      <c r="E927" s="721" t="s">
        <v>1387</v>
      </c>
      <c r="F927" s="675">
        <v>2006</v>
      </c>
      <c r="G927" s="723"/>
      <c r="H927" s="667" t="s">
        <v>1373</v>
      </c>
      <c r="I927" s="703">
        <v>600000</v>
      </c>
      <c r="J927" s="660" t="s">
        <v>2396</v>
      </c>
      <c r="K927" s="722" t="s">
        <v>1160</v>
      </c>
    </row>
    <row r="928" spans="1:11" s="670" customFormat="1" x14ac:dyDescent="0.25">
      <c r="A928" s="659">
        <v>924</v>
      </c>
      <c r="B928" s="665" t="s">
        <v>1396</v>
      </c>
      <c r="C928" s="674" t="s">
        <v>2559</v>
      </c>
      <c r="D928" s="675" t="s">
        <v>2560</v>
      </c>
      <c r="E928" s="721" t="s">
        <v>1387</v>
      </c>
      <c r="F928" s="675">
        <v>2006</v>
      </c>
      <c r="G928" s="723"/>
      <c r="H928" s="667" t="s">
        <v>1373</v>
      </c>
      <c r="I928" s="703">
        <v>600000</v>
      </c>
      <c r="J928" s="660" t="s">
        <v>2396</v>
      </c>
      <c r="K928" s="722" t="s">
        <v>1160</v>
      </c>
    </row>
    <row r="929" spans="1:11" s="670" customFormat="1" x14ac:dyDescent="0.25">
      <c r="A929" s="659">
        <v>925</v>
      </c>
      <c r="B929" s="665" t="s">
        <v>1396</v>
      </c>
      <c r="C929" s="674" t="s">
        <v>2561</v>
      </c>
      <c r="D929" s="675" t="s">
        <v>2562</v>
      </c>
      <c r="E929" s="721" t="s">
        <v>1387</v>
      </c>
      <c r="F929" s="675">
        <v>2009</v>
      </c>
      <c r="G929" s="723"/>
      <c r="H929" s="667" t="s">
        <v>1373</v>
      </c>
      <c r="I929" s="703">
        <v>600000</v>
      </c>
      <c r="J929" s="660" t="s">
        <v>2396</v>
      </c>
      <c r="K929" s="722" t="s">
        <v>1160</v>
      </c>
    </row>
    <row r="930" spans="1:11" s="670" customFormat="1" x14ac:dyDescent="0.25">
      <c r="A930" s="659">
        <v>926</v>
      </c>
      <c r="B930" s="665" t="s">
        <v>1396</v>
      </c>
      <c r="C930" s="674" t="s">
        <v>2563</v>
      </c>
      <c r="D930" s="675" t="s">
        <v>2564</v>
      </c>
      <c r="E930" s="721" t="s">
        <v>1387</v>
      </c>
      <c r="F930" s="675">
        <v>2006</v>
      </c>
      <c r="G930" s="723"/>
      <c r="H930" s="667" t="s">
        <v>1373</v>
      </c>
      <c r="I930" s="703">
        <v>600000</v>
      </c>
      <c r="J930" s="660" t="s">
        <v>2396</v>
      </c>
      <c r="K930" s="722" t="s">
        <v>1160</v>
      </c>
    </row>
    <row r="931" spans="1:11" s="670" customFormat="1" x14ac:dyDescent="0.25">
      <c r="A931" s="659">
        <v>927</v>
      </c>
      <c r="B931" s="665" t="s">
        <v>1396</v>
      </c>
      <c r="C931" s="674" t="s">
        <v>2565</v>
      </c>
      <c r="D931" s="675" t="s">
        <v>2566</v>
      </c>
      <c r="E931" s="721" t="s">
        <v>1387</v>
      </c>
      <c r="F931" s="675">
        <v>2024</v>
      </c>
      <c r="G931" s="723"/>
      <c r="H931" s="667" t="s">
        <v>1373</v>
      </c>
      <c r="I931" s="703">
        <v>600000</v>
      </c>
      <c r="J931" s="660" t="s">
        <v>2396</v>
      </c>
      <c r="K931" s="722" t="s">
        <v>1160</v>
      </c>
    </row>
    <row r="932" spans="1:11" s="670" customFormat="1" x14ac:dyDescent="0.25">
      <c r="A932" s="659">
        <v>928</v>
      </c>
      <c r="B932" s="665" t="s">
        <v>1396</v>
      </c>
      <c r="C932" s="674" t="s">
        <v>2567</v>
      </c>
      <c r="D932" s="675" t="s">
        <v>2568</v>
      </c>
      <c r="E932" s="721" t="s">
        <v>1387</v>
      </c>
      <c r="F932" s="675">
        <v>2023</v>
      </c>
      <c r="G932" s="723"/>
      <c r="H932" s="667" t="s">
        <v>1373</v>
      </c>
      <c r="I932" s="703">
        <v>600000</v>
      </c>
      <c r="J932" s="660" t="s">
        <v>2396</v>
      </c>
      <c r="K932" s="722" t="s">
        <v>1160</v>
      </c>
    </row>
    <row r="933" spans="1:11" s="670" customFormat="1" x14ac:dyDescent="0.25">
      <c r="A933" s="659">
        <v>929</v>
      </c>
      <c r="B933" s="665" t="s">
        <v>1396</v>
      </c>
      <c r="C933" s="674" t="s">
        <v>2569</v>
      </c>
      <c r="D933" s="675" t="s">
        <v>2570</v>
      </c>
      <c r="E933" s="721" t="s">
        <v>1387</v>
      </c>
      <c r="F933" s="675">
        <v>2017</v>
      </c>
      <c r="G933" s="723"/>
      <c r="H933" s="667" t="s">
        <v>1373</v>
      </c>
      <c r="I933" s="703">
        <v>600000</v>
      </c>
      <c r="J933" s="660" t="s">
        <v>2396</v>
      </c>
      <c r="K933" s="722" t="s">
        <v>1160</v>
      </c>
    </row>
    <row r="934" spans="1:11" s="670" customFormat="1" x14ac:dyDescent="0.25">
      <c r="A934" s="659">
        <v>930</v>
      </c>
      <c r="B934" s="665" t="s">
        <v>1396</v>
      </c>
      <c r="C934" s="674" t="s">
        <v>2571</v>
      </c>
      <c r="D934" s="675" t="s">
        <v>2572</v>
      </c>
      <c r="E934" s="721" t="s">
        <v>1387</v>
      </c>
      <c r="F934" s="675">
        <v>2017</v>
      </c>
      <c r="G934" s="723"/>
      <c r="H934" s="667" t="s">
        <v>1373</v>
      </c>
      <c r="I934" s="703">
        <v>600000</v>
      </c>
      <c r="J934" s="660" t="s">
        <v>2396</v>
      </c>
      <c r="K934" s="722" t="s">
        <v>1160</v>
      </c>
    </row>
    <row r="935" spans="1:11" s="670" customFormat="1" x14ac:dyDescent="0.25">
      <c r="A935" s="659">
        <v>931</v>
      </c>
      <c r="B935" s="665" t="s">
        <v>1396</v>
      </c>
      <c r="C935" s="674" t="s">
        <v>2573</v>
      </c>
      <c r="D935" s="675" t="s">
        <v>1632</v>
      </c>
      <c r="E935" s="721" t="s">
        <v>1387</v>
      </c>
      <c r="F935" s="675">
        <v>2005</v>
      </c>
      <c r="G935" s="723"/>
      <c r="H935" s="667" t="s">
        <v>1373</v>
      </c>
      <c r="I935" s="703">
        <v>600000</v>
      </c>
      <c r="J935" s="660" t="s">
        <v>2396</v>
      </c>
      <c r="K935" s="722" t="s">
        <v>1160</v>
      </c>
    </row>
    <row r="936" spans="1:11" x14ac:dyDescent="0.25">
      <c r="A936" s="659">
        <v>932</v>
      </c>
      <c r="B936" s="660" t="s">
        <v>1369</v>
      </c>
      <c r="C936" s="674" t="s">
        <v>2574</v>
      </c>
      <c r="D936" s="675" t="s">
        <v>2575</v>
      </c>
      <c r="E936" s="721" t="s">
        <v>1387</v>
      </c>
      <c r="F936" s="675">
        <v>2011</v>
      </c>
      <c r="G936" s="676"/>
      <c r="H936" s="660" t="s">
        <v>1373</v>
      </c>
      <c r="I936" s="663">
        <v>250000</v>
      </c>
      <c r="J936" s="660" t="s">
        <v>2396</v>
      </c>
      <c r="K936" s="722" t="s">
        <v>1160</v>
      </c>
    </row>
    <row r="937" spans="1:11" x14ac:dyDescent="0.25">
      <c r="A937" s="659">
        <v>933</v>
      </c>
      <c r="B937" s="660" t="s">
        <v>1369</v>
      </c>
      <c r="C937" s="713" t="s">
        <v>2151</v>
      </c>
      <c r="D937" s="675" t="s">
        <v>2576</v>
      </c>
      <c r="E937" s="721" t="s">
        <v>1387</v>
      </c>
      <c r="F937" s="675">
        <v>2012</v>
      </c>
      <c r="G937" s="676"/>
      <c r="H937" s="660" t="s">
        <v>1373</v>
      </c>
      <c r="I937" s="663">
        <v>350000</v>
      </c>
      <c r="J937" s="660" t="s">
        <v>2396</v>
      </c>
      <c r="K937" s="722" t="s">
        <v>1160</v>
      </c>
    </row>
    <row r="938" spans="1:11" x14ac:dyDescent="0.25">
      <c r="A938" s="659">
        <v>934</v>
      </c>
      <c r="B938" s="660" t="s">
        <v>1369</v>
      </c>
      <c r="C938" s="661" t="s">
        <v>1464</v>
      </c>
      <c r="D938" s="675" t="s">
        <v>2577</v>
      </c>
      <c r="E938" s="721" t="s">
        <v>1387</v>
      </c>
      <c r="F938" s="675">
        <v>2017</v>
      </c>
      <c r="G938" s="676"/>
      <c r="H938" s="660" t="s">
        <v>1373</v>
      </c>
      <c r="I938" s="663">
        <v>350000</v>
      </c>
      <c r="J938" s="660" t="s">
        <v>2396</v>
      </c>
      <c r="K938" s="722" t="s">
        <v>1160</v>
      </c>
    </row>
    <row r="939" spans="1:11" x14ac:dyDescent="0.25">
      <c r="A939" s="659">
        <v>935</v>
      </c>
      <c r="B939" s="660" t="s">
        <v>1369</v>
      </c>
      <c r="C939" s="661" t="s">
        <v>1464</v>
      </c>
      <c r="D939" s="675" t="s">
        <v>2578</v>
      </c>
      <c r="E939" s="721" t="s">
        <v>1387</v>
      </c>
      <c r="F939" s="675">
        <v>2017</v>
      </c>
      <c r="G939" s="676"/>
      <c r="H939" s="660" t="s">
        <v>1373</v>
      </c>
      <c r="I939" s="663">
        <v>350000</v>
      </c>
      <c r="J939" s="660" t="s">
        <v>2396</v>
      </c>
      <c r="K939" s="722" t="s">
        <v>1160</v>
      </c>
    </row>
    <row r="940" spans="1:11" x14ac:dyDescent="0.25">
      <c r="A940" s="659">
        <v>936</v>
      </c>
      <c r="B940" s="660" t="s">
        <v>1369</v>
      </c>
      <c r="C940" s="661" t="s">
        <v>1464</v>
      </c>
      <c r="D940" s="675" t="s">
        <v>2579</v>
      </c>
      <c r="E940" s="721" t="s">
        <v>1387</v>
      </c>
      <c r="F940" s="675">
        <v>2017</v>
      </c>
      <c r="G940" s="676"/>
      <c r="H940" s="660" t="s">
        <v>1373</v>
      </c>
      <c r="I940" s="663">
        <v>350000</v>
      </c>
      <c r="J940" s="660" t="s">
        <v>2396</v>
      </c>
      <c r="K940" s="722" t="s">
        <v>1160</v>
      </c>
    </row>
    <row r="941" spans="1:11" x14ac:dyDescent="0.25">
      <c r="A941" s="659">
        <v>937</v>
      </c>
      <c r="B941" s="660" t="s">
        <v>1369</v>
      </c>
      <c r="C941" s="661" t="s">
        <v>1464</v>
      </c>
      <c r="D941" s="675" t="s">
        <v>2580</v>
      </c>
      <c r="E941" s="721" t="s">
        <v>1387</v>
      </c>
      <c r="F941" s="675">
        <v>2017</v>
      </c>
      <c r="G941" s="676"/>
      <c r="H941" s="660" t="s">
        <v>1373</v>
      </c>
      <c r="I941" s="663">
        <v>350000</v>
      </c>
      <c r="J941" s="660" t="s">
        <v>2396</v>
      </c>
      <c r="K941" s="722" t="s">
        <v>1160</v>
      </c>
    </row>
    <row r="942" spans="1:11" x14ac:dyDescent="0.25">
      <c r="A942" s="659">
        <v>938</v>
      </c>
      <c r="B942" s="660" t="s">
        <v>1369</v>
      </c>
      <c r="C942" s="661" t="s">
        <v>1370</v>
      </c>
      <c r="D942" s="675" t="s">
        <v>2581</v>
      </c>
      <c r="E942" s="721" t="s">
        <v>1387</v>
      </c>
      <c r="F942" s="675">
        <v>2024</v>
      </c>
      <c r="G942" s="676"/>
      <c r="H942" s="660" t="s">
        <v>1373</v>
      </c>
      <c r="I942" s="663">
        <v>350000</v>
      </c>
      <c r="J942" s="660" t="s">
        <v>2396</v>
      </c>
      <c r="K942" s="722" t="s">
        <v>1160</v>
      </c>
    </row>
    <row r="943" spans="1:11" x14ac:dyDescent="0.25">
      <c r="A943" s="659">
        <v>939</v>
      </c>
      <c r="B943" s="660" t="s">
        <v>1369</v>
      </c>
      <c r="C943" s="661" t="s">
        <v>1464</v>
      </c>
      <c r="D943" s="675" t="s">
        <v>2582</v>
      </c>
      <c r="E943" s="721" t="s">
        <v>1387</v>
      </c>
      <c r="F943" s="675">
        <v>2014</v>
      </c>
      <c r="G943" s="676"/>
      <c r="H943" s="660" t="s">
        <v>1373</v>
      </c>
      <c r="I943" s="663">
        <v>350000</v>
      </c>
      <c r="J943" s="660" t="s">
        <v>2396</v>
      </c>
      <c r="K943" s="722" t="s">
        <v>1160</v>
      </c>
    </row>
    <row r="944" spans="1:11" x14ac:dyDescent="0.25">
      <c r="A944" s="659">
        <v>940</v>
      </c>
      <c r="B944" s="660" t="s">
        <v>1369</v>
      </c>
      <c r="C944" s="661" t="s">
        <v>1464</v>
      </c>
      <c r="D944" s="675" t="s">
        <v>2583</v>
      </c>
      <c r="E944" s="721" t="s">
        <v>1387</v>
      </c>
      <c r="F944" s="675">
        <v>2013</v>
      </c>
      <c r="G944" s="676"/>
      <c r="H944" s="660" t="s">
        <v>1373</v>
      </c>
      <c r="I944" s="663">
        <v>350000</v>
      </c>
      <c r="J944" s="660" t="s">
        <v>2396</v>
      </c>
      <c r="K944" s="722" t="s">
        <v>1160</v>
      </c>
    </row>
    <row r="945" spans="1:11" x14ac:dyDescent="0.25">
      <c r="A945" s="659">
        <v>941</v>
      </c>
      <c r="B945" s="660" t="s">
        <v>1369</v>
      </c>
      <c r="C945" s="661" t="s">
        <v>1370</v>
      </c>
      <c r="D945" s="662" t="s">
        <v>2584</v>
      </c>
      <c r="E945" s="724" t="s">
        <v>1387</v>
      </c>
      <c r="F945" s="662">
        <v>2024</v>
      </c>
      <c r="G945" s="676"/>
      <c r="H945" s="660" t="s">
        <v>1373</v>
      </c>
      <c r="I945" s="663">
        <v>350000</v>
      </c>
      <c r="J945" s="660" t="s">
        <v>2396</v>
      </c>
      <c r="K945" s="722" t="s">
        <v>1160</v>
      </c>
    </row>
    <row r="946" spans="1:11" x14ac:dyDescent="0.25">
      <c r="A946" s="659">
        <v>942</v>
      </c>
      <c r="B946" s="660" t="s">
        <v>1369</v>
      </c>
      <c r="C946" s="661" t="s">
        <v>1370</v>
      </c>
      <c r="D946" s="675" t="s">
        <v>2585</v>
      </c>
      <c r="E946" s="721" t="s">
        <v>1387</v>
      </c>
      <c r="F946" s="675">
        <v>2024</v>
      </c>
      <c r="G946" s="676"/>
      <c r="H946" s="660" t="s">
        <v>1373</v>
      </c>
      <c r="I946" s="663">
        <v>350000</v>
      </c>
      <c r="J946" s="660" t="s">
        <v>2396</v>
      </c>
      <c r="K946" s="722" t="s">
        <v>1160</v>
      </c>
    </row>
    <row r="947" spans="1:11" x14ac:dyDescent="0.25">
      <c r="A947" s="659">
        <v>943</v>
      </c>
      <c r="B947" s="660" t="s">
        <v>1369</v>
      </c>
      <c r="C947" s="713" t="s">
        <v>2151</v>
      </c>
      <c r="D947" s="675" t="s">
        <v>2586</v>
      </c>
      <c r="E947" s="721" t="s">
        <v>1387</v>
      </c>
      <c r="F947" s="675">
        <v>2012</v>
      </c>
      <c r="G947" s="676"/>
      <c r="H947" s="660" t="s">
        <v>1373</v>
      </c>
      <c r="I947" s="663">
        <v>350000</v>
      </c>
      <c r="J947" s="660" t="s">
        <v>2396</v>
      </c>
      <c r="K947" s="722" t="s">
        <v>1160</v>
      </c>
    </row>
    <row r="948" spans="1:11" x14ac:dyDescent="0.25">
      <c r="A948" s="659">
        <v>944</v>
      </c>
      <c r="B948" s="660" t="s">
        <v>1369</v>
      </c>
      <c r="C948" s="672" t="s">
        <v>1407</v>
      </c>
      <c r="D948" s="675" t="s">
        <v>2587</v>
      </c>
      <c r="E948" s="721" t="s">
        <v>1387</v>
      </c>
      <c r="F948" s="675">
        <v>2022</v>
      </c>
      <c r="G948" s="676"/>
      <c r="H948" s="660" t="s">
        <v>1373</v>
      </c>
      <c r="I948" s="663">
        <v>350000</v>
      </c>
      <c r="J948" s="660" t="s">
        <v>2396</v>
      </c>
      <c r="K948" s="722" t="s">
        <v>1160</v>
      </c>
    </row>
    <row r="949" spans="1:11" x14ac:dyDescent="0.25">
      <c r="A949" s="659">
        <v>945</v>
      </c>
      <c r="B949" s="660" t="s">
        <v>1369</v>
      </c>
      <c r="C949" s="672" t="s">
        <v>1407</v>
      </c>
      <c r="D949" s="675" t="s">
        <v>2588</v>
      </c>
      <c r="E949" s="721" t="s">
        <v>1387</v>
      </c>
      <c r="F949" s="675">
        <v>2024</v>
      </c>
      <c r="G949" s="676"/>
      <c r="H949" s="660" t="s">
        <v>1373</v>
      </c>
      <c r="I949" s="663">
        <v>350000</v>
      </c>
      <c r="J949" s="660" t="s">
        <v>2396</v>
      </c>
      <c r="K949" s="722" t="s">
        <v>1160</v>
      </c>
    </row>
    <row r="950" spans="1:11" x14ac:dyDescent="0.25">
      <c r="A950" s="659">
        <v>946</v>
      </c>
      <c r="B950" s="660" t="s">
        <v>1369</v>
      </c>
      <c r="C950" s="672" t="s">
        <v>1407</v>
      </c>
      <c r="D950" s="675" t="s">
        <v>2589</v>
      </c>
      <c r="E950" s="721" t="s">
        <v>1387</v>
      </c>
      <c r="F950" s="675">
        <v>2023</v>
      </c>
      <c r="G950" s="676"/>
      <c r="H950" s="660" t="s">
        <v>1373</v>
      </c>
      <c r="I950" s="663">
        <v>350000</v>
      </c>
      <c r="J950" s="660" t="s">
        <v>2396</v>
      </c>
      <c r="K950" s="722" t="s">
        <v>1160</v>
      </c>
    </row>
    <row r="951" spans="1:11" x14ac:dyDescent="0.25">
      <c r="A951" s="659">
        <v>947</v>
      </c>
      <c r="B951" s="660" t="s">
        <v>1369</v>
      </c>
      <c r="C951" s="661" t="s">
        <v>1464</v>
      </c>
      <c r="D951" s="675" t="s">
        <v>2590</v>
      </c>
      <c r="E951" s="721" t="s">
        <v>1387</v>
      </c>
      <c r="F951" s="675">
        <v>2015</v>
      </c>
      <c r="G951" s="676"/>
      <c r="H951" s="660" t="s">
        <v>1373</v>
      </c>
      <c r="I951" s="663">
        <v>350000</v>
      </c>
      <c r="J951" s="660" t="s">
        <v>2396</v>
      </c>
      <c r="K951" s="722" t="s">
        <v>1160</v>
      </c>
    </row>
    <row r="952" spans="1:11" x14ac:dyDescent="0.25">
      <c r="A952" s="659">
        <v>948</v>
      </c>
      <c r="B952" s="660" t="s">
        <v>1369</v>
      </c>
      <c r="C952" s="672" t="s">
        <v>1407</v>
      </c>
      <c r="D952" s="675" t="s">
        <v>2591</v>
      </c>
      <c r="E952" s="721" t="s">
        <v>1387</v>
      </c>
      <c r="F952" s="675">
        <v>2022</v>
      </c>
      <c r="G952" s="676"/>
      <c r="H952" s="660" t="s">
        <v>1373</v>
      </c>
      <c r="I952" s="663">
        <v>350000</v>
      </c>
      <c r="J952" s="660" t="s">
        <v>2396</v>
      </c>
      <c r="K952" s="722" t="s">
        <v>1160</v>
      </c>
    </row>
    <row r="953" spans="1:11" x14ac:dyDescent="0.25">
      <c r="A953" s="659">
        <v>949</v>
      </c>
      <c r="B953" s="660" t="s">
        <v>1369</v>
      </c>
      <c r="C953" s="674" t="s">
        <v>1516</v>
      </c>
      <c r="D953" s="675" t="s">
        <v>2592</v>
      </c>
      <c r="E953" s="721" t="s">
        <v>1387</v>
      </c>
      <c r="F953" s="675">
        <v>2016</v>
      </c>
      <c r="G953" s="676"/>
      <c r="H953" s="660" t="s">
        <v>1373</v>
      </c>
      <c r="I953" s="663">
        <v>400000</v>
      </c>
      <c r="J953" s="660" t="s">
        <v>2396</v>
      </c>
      <c r="K953" s="722" t="s">
        <v>1160</v>
      </c>
    </row>
    <row r="954" spans="1:11" x14ac:dyDescent="0.25">
      <c r="A954" s="659">
        <v>950</v>
      </c>
      <c r="B954" s="660" t="s">
        <v>1369</v>
      </c>
      <c r="C954" s="672" t="s">
        <v>1407</v>
      </c>
      <c r="D954" s="675" t="s">
        <v>2593</v>
      </c>
      <c r="E954" s="721" t="s">
        <v>1387</v>
      </c>
      <c r="F954" s="675">
        <v>2022</v>
      </c>
      <c r="G954" s="676"/>
      <c r="H954" s="660" t="s">
        <v>1373</v>
      </c>
      <c r="I954" s="663">
        <v>350000</v>
      </c>
      <c r="J954" s="660" t="s">
        <v>2396</v>
      </c>
      <c r="K954" s="722" t="s">
        <v>1160</v>
      </c>
    </row>
    <row r="955" spans="1:11" x14ac:dyDescent="0.25">
      <c r="A955" s="659">
        <v>951</v>
      </c>
      <c r="B955" s="660" t="s">
        <v>1369</v>
      </c>
      <c r="C955" s="674" t="s">
        <v>2594</v>
      </c>
      <c r="D955" s="675" t="s">
        <v>2595</v>
      </c>
      <c r="E955" s="721" t="s">
        <v>1387</v>
      </c>
      <c r="F955" s="675">
        <v>2002</v>
      </c>
      <c r="G955" s="676"/>
      <c r="H955" s="660" t="s">
        <v>1373</v>
      </c>
      <c r="I955" s="663">
        <v>350000</v>
      </c>
      <c r="J955" s="660" t="s">
        <v>2396</v>
      </c>
      <c r="K955" s="722" t="s">
        <v>1160</v>
      </c>
    </row>
    <row r="956" spans="1:11" x14ac:dyDescent="0.25">
      <c r="A956" s="659">
        <v>952</v>
      </c>
      <c r="B956" s="660" t="s">
        <v>1369</v>
      </c>
      <c r="C956" s="674" t="s">
        <v>2596</v>
      </c>
      <c r="D956" s="675" t="s">
        <v>2597</v>
      </c>
      <c r="E956" s="721" t="s">
        <v>1387</v>
      </c>
      <c r="F956" s="675">
        <v>2006</v>
      </c>
      <c r="G956" s="676"/>
      <c r="H956" s="660" t="s">
        <v>1373</v>
      </c>
      <c r="I956" s="663">
        <v>350000</v>
      </c>
      <c r="J956" s="660" t="s">
        <v>2396</v>
      </c>
      <c r="K956" s="722" t="s">
        <v>1160</v>
      </c>
    </row>
    <row r="957" spans="1:11" x14ac:dyDescent="0.25">
      <c r="A957" s="659">
        <v>953</v>
      </c>
      <c r="B957" s="660" t="s">
        <v>1369</v>
      </c>
      <c r="C957" s="672" t="s">
        <v>1407</v>
      </c>
      <c r="D957" s="675" t="s">
        <v>2598</v>
      </c>
      <c r="E957" s="721" t="s">
        <v>1387</v>
      </c>
      <c r="F957" s="675">
        <v>2023</v>
      </c>
      <c r="G957" s="676"/>
      <c r="H957" s="660" t="s">
        <v>1373</v>
      </c>
      <c r="I957" s="663">
        <v>350000</v>
      </c>
      <c r="J957" s="660" t="s">
        <v>2396</v>
      </c>
      <c r="K957" s="722" t="s">
        <v>1160</v>
      </c>
    </row>
    <row r="958" spans="1:11" x14ac:dyDescent="0.25">
      <c r="A958" s="659">
        <v>954</v>
      </c>
      <c r="B958" s="660" t="s">
        <v>1369</v>
      </c>
      <c r="C958" s="666" t="s">
        <v>1442</v>
      </c>
      <c r="D958" s="675" t="s">
        <v>2599</v>
      </c>
      <c r="E958" s="721" t="s">
        <v>1387</v>
      </c>
      <c r="F958" s="675">
        <v>2015</v>
      </c>
      <c r="G958" s="676"/>
      <c r="H958" s="660" t="s">
        <v>1373</v>
      </c>
      <c r="I958" s="663">
        <v>350000</v>
      </c>
      <c r="J958" s="660" t="s">
        <v>2396</v>
      </c>
      <c r="K958" s="722" t="s">
        <v>1160</v>
      </c>
    </row>
    <row r="959" spans="1:11" x14ac:dyDescent="0.25">
      <c r="A959" s="659">
        <v>955</v>
      </c>
      <c r="B959" s="660" t="s">
        <v>1369</v>
      </c>
      <c r="C959" s="674" t="s">
        <v>1516</v>
      </c>
      <c r="D959" s="675" t="s">
        <v>2600</v>
      </c>
      <c r="E959" s="721" t="s">
        <v>1387</v>
      </c>
      <c r="F959" s="675">
        <v>2018</v>
      </c>
      <c r="G959" s="676"/>
      <c r="H959" s="660" t="s">
        <v>1373</v>
      </c>
      <c r="I959" s="663">
        <v>400000</v>
      </c>
      <c r="J959" s="660" t="s">
        <v>2396</v>
      </c>
      <c r="K959" s="722" t="s">
        <v>1160</v>
      </c>
    </row>
    <row r="960" spans="1:11" x14ac:dyDescent="0.25">
      <c r="A960" s="659">
        <v>956</v>
      </c>
      <c r="B960" s="660" t="s">
        <v>1369</v>
      </c>
      <c r="C960" s="674" t="s">
        <v>1516</v>
      </c>
      <c r="D960" s="675" t="s">
        <v>2601</v>
      </c>
      <c r="E960" s="721" t="s">
        <v>1387</v>
      </c>
      <c r="F960" s="675">
        <v>2014</v>
      </c>
      <c r="G960" s="676"/>
      <c r="H960" s="660" t="s">
        <v>1373</v>
      </c>
      <c r="I960" s="663">
        <v>400000</v>
      </c>
      <c r="J960" s="660" t="s">
        <v>2396</v>
      </c>
      <c r="K960" s="722" t="s">
        <v>1160</v>
      </c>
    </row>
    <row r="961" spans="1:11" x14ac:dyDescent="0.25">
      <c r="A961" s="659">
        <v>957</v>
      </c>
      <c r="B961" s="660" t="s">
        <v>1369</v>
      </c>
      <c r="C961" s="674" t="s">
        <v>2602</v>
      </c>
      <c r="D961" s="675" t="s">
        <v>2603</v>
      </c>
      <c r="E961" s="721" t="s">
        <v>1387</v>
      </c>
      <c r="F961" s="675">
        <v>2014</v>
      </c>
      <c r="G961" s="676"/>
      <c r="H961" s="660" t="s">
        <v>1373</v>
      </c>
      <c r="I961" s="663">
        <v>400000</v>
      </c>
      <c r="J961" s="660" t="s">
        <v>2396</v>
      </c>
      <c r="K961" s="722" t="s">
        <v>1160</v>
      </c>
    </row>
    <row r="962" spans="1:11" x14ac:dyDescent="0.25">
      <c r="A962" s="659">
        <v>958</v>
      </c>
      <c r="B962" s="660" t="s">
        <v>1369</v>
      </c>
      <c r="C962" s="666" t="s">
        <v>1477</v>
      </c>
      <c r="D962" s="675" t="s">
        <v>2604</v>
      </c>
      <c r="E962" s="721" t="s">
        <v>1387</v>
      </c>
      <c r="F962" s="675">
        <v>2018</v>
      </c>
      <c r="G962" s="676"/>
      <c r="H962" s="660" t="s">
        <v>1373</v>
      </c>
      <c r="I962" s="663">
        <v>400000</v>
      </c>
      <c r="J962" s="660" t="s">
        <v>2396</v>
      </c>
      <c r="K962" s="722" t="s">
        <v>1160</v>
      </c>
    </row>
    <row r="963" spans="1:11" x14ac:dyDescent="0.25">
      <c r="A963" s="659">
        <v>959</v>
      </c>
      <c r="B963" s="660" t="s">
        <v>1369</v>
      </c>
      <c r="C963" s="661" t="s">
        <v>1464</v>
      </c>
      <c r="D963" s="675" t="s">
        <v>2605</v>
      </c>
      <c r="E963" s="721" t="s">
        <v>1387</v>
      </c>
      <c r="F963" s="675">
        <v>2021</v>
      </c>
      <c r="G963" s="676"/>
      <c r="H963" s="660" t="s">
        <v>1373</v>
      </c>
      <c r="I963" s="663">
        <v>400000</v>
      </c>
      <c r="J963" s="660" t="s">
        <v>2396</v>
      </c>
      <c r="K963" s="722" t="s">
        <v>1160</v>
      </c>
    </row>
    <row r="964" spans="1:11" x14ac:dyDescent="0.25">
      <c r="A964" s="659">
        <v>960</v>
      </c>
      <c r="B964" s="660" t="s">
        <v>1369</v>
      </c>
      <c r="C964" s="674" t="s">
        <v>2606</v>
      </c>
      <c r="D964" s="675" t="s">
        <v>2607</v>
      </c>
      <c r="E964" s="721" t="s">
        <v>1387</v>
      </c>
      <c r="F964" s="675">
        <v>2022</v>
      </c>
      <c r="G964" s="676"/>
      <c r="H964" s="660" t="s">
        <v>1373</v>
      </c>
      <c r="I964" s="663">
        <v>400000</v>
      </c>
      <c r="J964" s="660" t="s">
        <v>2396</v>
      </c>
      <c r="K964" s="722" t="s">
        <v>1160</v>
      </c>
    </row>
    <row r="965" spans="1:11" x14ac:dyDescent="0.25">
      <c r="A965" s="659">
        <v>961</v>
      </c>
      <c r="B965" s="660" t="s">
        <v>1369</v>
      </c>
      <c r="C965" s="674" t="s">
        <v>2608</v>
      </c>
      <c r="D965" s="675" t="s">
        <v>2609</v>
      </c>
      <c r="E965" s="721" t="s">
        <v>1387</v>
      </c>
      <c r="F965" s="675">
        <v>2023</v>
      </c>
      <c r="G965" s="676"/>
      <c r="H965" s="660" t="s">
        <v>1373</v>
      </c>
      <c r="I965" s="663">
        <v>400000</v>
      </c>
      <c r="J965" s="660" t="s">
        <v>2396</v>
      </c>
      <c r="K965" s="722" t="s">
        <v>1160</v>
      </c>
    </row>
    <row r="966" spans="1:11" x14ac:dyDescent="0.25">
      <c r="A966" s="659">
        <v>962</v>
      </c>
      <c r="B966" s="660" t="s">
        <v>1369</v>
      </c>
      <c r="C966" s="674" t="s">
        <v>2496</v>
      </c>
      <c r="D966" s="675" t="s">
        <v>2610</v>
      </c>
      <c r="E966" s="721" t="s">
        <v>1387</v>
      </c>
      <c r="F966" s="675">
        <v>2023</v>
      </c>
      <c r="G966" s="676"/>
      <c r="H966" s="660" t="s">
        <v>1373</v>
      </c>
      <c r="I966" s="663">
        <v>400000</v>
      </c>
      <c r="J966" s="660" t="s">
        <v>2396</v>
      </c>
      <c r="K966" s="722" t="s">
        <v>1160</v>
      </c>
    </row>
    <row r="967" spans="1:11" s="670" customFormat="1" x14ac:dyDescent="0.25">
      <c r="A967" s="659">
        <v>963</v>
      </c>
      <c r="B967" s="665" t="s">
        <v>1396</v>
      </c>
      <c r="C967" s="674" t="s">
        <v>2611</v>
      </c>
      <c r="D967" s="675" t="s">
        <v>2612</v>
      </c>
      <c r="E967" s="721" t="s">
        <v>1387</v>
      </c>
      <c r="F967" s="675">
        <v>2023</v>
      </c>
      <c r="G967" s="723"/>
      <c r="H967" s="667" t="s">
        <v>1373</v>
      </c>
      <c r="I967" s="703">
        <v>300000</v>
      </c>
      <c r="J967" s="660" t="s">
        <v>2396</v>
      </c>
      <c r="K967" s="722" t="s">
        <v>1160</v>
      </c>
    </row>
    <row r="968" spans="1:11" x14ac:dyDescent="0.25">
      <c r="A968" s="659">
        <v>964</v>
      </c>
      <c r="B968" s="660" t="s">
        <v>1369</v>
      </c>
      <c r="C968" s="661" t="s">
        <v>1464</v>
      </c>
      <c r="D968" s="675" t="s">
        <v>2613</v>
      </c>
      <c r="E968" s="721" t="s">
        <v>1387</v>
      </c>
      <c r="F968" s="675">
        <v>2018</v>
      </c>
      <c r="G968" s="663"/>
      <c r="H968" s="660" t="s">
        <v>1373</v>
      </c>
      <c r="I968" s="663">
        <v>300000</v>
      </c>
      <c r="J968" s="660" t="s">
        <v>2396</v>
      </c>
      <c r="K968" s="722" t="s">
        <v>1160</v>
      </c>
    </row>
    <row r="969" spans="1:11" x14ac:dyDescent="0.25">
      <c r="A969" s="659">
        <v>965</v>
      </c>
      <c r="B969" s="660" t="s">
        <v>1369</v>
      </c>
      <c r="C969" s="661" t="s">
        <v>1370</v>
      </c>
      <c r="D969" s="675" t="s">
        <v>2614</v>
      </c>
      <c r="E969" s="721" t="s">
        <v>1377</v>
      </c>
      <c r="F969" s="675">
        <v>2023</v>
      </c>
      <c r="G969" s="663"/>
      <c r="H969" s="660" t="s">
        <v>1373</v>
      </c>
      <c r="I969" s="663">
        <v>400000</v>
      </c>
      <c r="J969" s="660" t="s">
        <v>2396</v>
      </c>
      <c r="K969" s="722" t="s">
        <v>1160</v>
      </c>
    </row>
    <row r="970" spans="1:11" x14ac:dyDescent="0.25">
      <c r="A970" s="659">
        <v>966</v>
      </c>
      <c r="B970" s="660" t="s">
        <v>1369</v>
      </c>
      <c r="C970" s="672" t="s">
        <v>1407</v>
      </c>
      <c r="D970" s="675" t="s">
        <v>2615</v>
      </c>
      <c r="E970" s="721" t="s">
        <v>1377</v>
      </c>
      <c r="F970" s="675">
        <v>2022</v>
      </c>
      <c r="G970" s="663"/>
      <c r="H970" s="660" t="s">
        <v>1373</v>
      </c>
      <c r="I970" s="663">
        <v>400000</v>
      </c>
      <c r="J970" s="660" t="s">
        <v>2396</v>
      </c>
      <c r="K970" s="722" t="s">
        <v>1160</v>
      </c>
    </row>
    <row r="971" spans="1:11" x14ac:dyDescent="0.25">
      <c r="A971" s="659">
        <v>967</v>
      </c>
      <c r="B971" s="660" t="s">
        <v>1369</v>
      </c>
      <c r="C971" s="672" t="s">
        <v>1407</v>
      </c>
      <c r="D971" s="675" t="s">
        <v>2616</v>
      </c>
      <c r="E971" s="721" t="s">
        <v>1372</v>
      </c>
      <c r="F971" s="675">
        <v>2022</v>
      </c>
      <c r="G971" s="663"/>
      <c r="H971" s="660" t="s">
        <v>1373</v>
      </c>
      <c r="I971" s="663">
        <v>300000</v>
      </c>
      <c r="J971" s="660" t="s">
        <v>2396</v>
      </c>
      <c r="K971" s="722" t="s">
        <v>1160</v>
      </c>
    </row>
    <row r="972" spans="1:11" x14ac:dyDescent="0.25">
      <c r="A972" s="659">
        <v>968</v>
      </c>
      <c r="B972" s="660" t="s">
        <v>1369</v>
      </c>
      <c r="C972" s="661" t="s">
        <v>1453</v>
      </c>
      <c r="D972" s="675" t="s">
        <v>2617</v>
      </c>
      <c r="E972" s="721" t="s">
        <v>1372</v>
      </c>
      <c r="F972" s="675">
        <v>2005</v>
      </c>
      <c r="G972" s="663"/>
      <c r="H972" s="660" t="s">
        <v>1373</v>
      </c>
      <c r="I972" s="663">
        <v>300000</v>
      </c>
      <c r="J972" s="660" t="s">
        <v>2396</v>
      </c>
      <c r="K972" s="722" t="s">
        <v>1160</v>
      </c>
    </row>
    <row r="973" spans="1:11" x14ac:dyDescent="0.25">
      <c r="A973" s="659">
        <v>969</v>
      </c>
      <c r="B973" s="660" t="s">
        <v>1369</v>
      </c>
      <c r="C973" s="661" t="s">
        <v>1370</v>
      </c>
      <c r="D973" s="675" t="s">
        <v>2618</v>
      </c>
      <c r="E973" s="721" t="s">
        <v>1372</v>
      </c>
      <c r="F973" s="675">
        <v>2023</v>
      </c>
      <c r="G973" s="663"/>
      <c r="H973" s="660" t="s">
        <v>1373</v>
      </c>
      <c r="I973" s="663">
        <v>300000</v>
      </c>
      <c r="J973" s="660" t="s">
        <v>2396</v>
      </c>
      <c r="K973" s="722" t="s">
        <v>1160</v>
      </c>
    </row>
    <row r="974" spans="1:11" x14ac:dyDescent="0.25">
      <c r="A974" s="659">
        <v>970</v>
      </c>
      <c r="B974" s="660" t="s">
        <v>1369</v>
      </c>
      <c r="C974" s="672" t="s">
        <v>1407</v>
      </c>
      <c r="D974" s="675" t="s">
        <v>2619</v>
      </c>
      <c r="E974" s="721" t="s">
        <v>1372</v>
      </c>
      <c r="F974" s="675">
        <v>2023</v>
      </c>
      <c r="G974" s="663"/>
      <c r="H974" s="660" t="s">
        <v>1373</v>
      </c>
      <c r="I974" s="663">
        <v>300000</v>
      </c>
      <c r="J974" s="660" t="s">
        <v>2396</v>
      </c>
      <c r="K974" s="722" t="s">
        <v>1160</v>
      </c>
    </row>
    <row r="975" spans="1:11" s="670" customFormat="1" x14ac:dyDescent="0.25">
      <c r="A975" s="659">
        <v>971</v>
      </c>
      <c r="B975" s="665" t="s">
        <v>1396</v>
      </c>
      <c r="C975" s="674" t="s">
        <v>2620</v>
      </c>
      <c r="D975" s="675" t="s">
        <v>2621</v>
      </c>
      <c r="E975" s="721" t="s">
        <v>1387</v>
      </c>
      <c r="F975" s="675">
        <v>2024</v>
      </c>
      <c r="G975" s="725"/>
      <c r="H975" s="667" t="s">
        <v>1373</v>
      </c>
      <c r="I975" s="703">
        <v>300000</v>
      </c>
      <c r="J975" s="660" t="s">
        <v>2396</v>
      </c>
      <c r="K975" s="722" t="s">
        <v>1160</v>
      </c>
    </row>
    <row r="976" spans="1:11" x14ac:dyDescent="0.25">
      <c r="A976" s="659">
        <v>972</v>
      </c>
      <c r="B976" s="660" t="s">
        <v>1369</v>
      </c>
      <c r="C976" s="671" t="s">
        <v>2622</v>
      </c>
      <c r="D976" s="675" t="s">
        <v>2623</v>
      </c>
      <c r="E976" s="721" t="s">
        <v>1387</v>
      </c>
      <c r="F976" s="675">
        <v>2022</v>
      </c>
      <c r="G976" s="663"/>
      <c r="H976" s="660" t="s">
        <v>1373</v>
      </c>
      <c r="I976" s="663">
        <v>300000</v>
      </c>
      <c r="J976" s="660" t="s">
        <v>2396</v>
      </c>
      <c r="K976" s="722" t="s">
        <v>1160</v>
      </c>
    </row>
    <row r="977" spans="1:11" x14ac:dyDescent="0.25">
      <c r="A977" s="659">
        <v>973</v>
      </c>
      <c r="B977" s="660" t="s">
        <v>1369</v>
      </c>
      <c r="C977" s="661" t="s">
        <v>1370</v>
      </c>
      <c r="D977" s="675" t="s">
        <v>2624</v>
      </c>
      <c r="E977" s="721" t="s">
        <v>1387</v>
      </c>
      <c r="F977" s="675">
        <v>2023</v>
      </c>
      <c r="G977" s="663"/>
      <c r="H977" s="660" t="s">
        <v>1373</v>
      </c>
      <c r="I977" s="663">
        <v>300000</v>
      </c>
      <c r="J977" s="660" t="s">
        <v>2396</v>
      </c>
      <c r="K977" s="722" t="s">
        <v>1160</v>
      </c>
    </row>
    <row r="978" spans="1:11" x14ac:dyDescent="0.25">
      <c r="A978" s="659">
        <v>974</v>
      </c>
      <c r="B978" s="660" t="s">
        <v>1369</v>
      </c>
      <c r="C978" s="726" t="s">
        <v>2594</v>
      </c>
      <c r="D978" s="675" t="s">
        <v>2625</v>
      </c>
      <c r="E978" s="721" t="s">
        <v>1387</v>
      </c>
      <c r="F978" s="675">
        <v>2015</v>
      </c>
      <c r="G978" s="663"/>
      <c r="H978" s="660" t="s">
        <v>1373</v>
      </c>
      <c r="I978" s="663">
        <v>300000</v>
      </c>
      <c r="J978" s="660" t="s">
        <v>2396</v>
      </c>
      <c r="K978" s="722" t="s">
        <v>1160</v>
      </c>
    </row>
    <row r="979" spans="1:11" x14ac:dyDescent="0.25">
      <c r="A979" s="659">
        <v>975</v>
      </c>
      <c r="B979" s="660" t="s">
        <v>1369</v>
      </c>
      <c r="C979" s="672" t="s">
        <v>1407</v>
      </c>
      <c r="D979" s="675" t="s">
        <v>2626</v>
      </c>
      <c r="E979" s="721" t="s">
        <v>1387</v>
      </c>
      <c r="F979" s="675">
        <v>2024</v>
      </c>
      <c r="G979" s="663"/>
      <c r="H979" s="660" t="s">
        <v>1373</v>
      </c>
      <c r="I979" s="663">
        <v>350000</v>
      </c>
      <c r="J979" s="660" t="s">
        <v>2396</v>
      </c>
      <c r="K979" s="722" t="s">
        <v>1160</v>
      </c>
    </row>
    <row r="980" spans="1:11" x14ac:dyDescent="0.25">
      <c r="A980" s="659">
        <v>976</v>
      </c>
      <c r="B980" s="660" t="s">
        <v>1369</v>
      </c>
      <c r="C980" s="661" t="s">
        <v>1464</v>
      </c>
      <c r="D980" s="675" t="s">
        <v>2627</v>
      </c>
      <c r="E980" s="721" t="s">
        <v>1387</v>
      </c>
      <c r="F980" s="675">
        <v>2021</v>
      </c>
      <c r="G980" s="663"/>
      <c r="H980" s="660" t="s">
        <v>1373</v>
      </c>
      <c r="I980" s="663">
        <v>350000</v>
      </c>
      <c r="J980" s="660" t="s">
        <v>2396</v>
      </c>
      <c r="K980" s="722" t="s">
        <v>1160</v>
      </c>
    </row>
    <row r="981" spans="1:11" x14ac:dyDescent="0.25">
      <c r="A981" s="659">
        <v>977</v>
      </c>
      <c r="B981" s="660" t="s">
        <v>1369</v>
      </c>
      <c r="C981" s="661" t="s">
        <v>1464</v>
      </c>
      <c r="D981" s="675" t="s">
        <v>2628</v>
      </c>
      <c r="E981" s="721" t="s">
        <v>1387</v>
      </c>
      <c r="F981" s="675">
        <v>2019</v>
      </c>
      <c r="G981" s="663"/>
      <c r="H981" s="660" t="s">
        <v>1373</v>
      </c>
      <c r="I981" s="663">
        <v>350000</v>
      </c>
      <c r="J981" s="660" t="s">
        <v>2396</v>
      </c>
      <c r="K981" s="722" t="s">
        <v>1160</v>
      </c>
    </row>
    <row r="982" spans="1:11" x14ac:dyDescent="0.25">
      <c r="A982" s="659">
        <v>978</v>
      </c>
      <c r="B982" s="660" t="s">
        <v>1369</v>
      </c>
      <c r="C982" s="674" t="s">
        <v>1516</v>
      </c>
      <c r="D982" s="675" t="s">
        <v>2629</v>
      </c>
      <c r="E982" s="721" t="s">
        <v>1387</v>
      </c>
      <c r="F982" s="675">
        <v>2014</v>
      </c>
      <c r="G982" s="663"/>
      <c r="H982" s="660" t="s">
        <v>1373</v>
      </c>
      <c r="I982" s="663">
        <v>350000</v>
      </c>
      <c r="J982" s="660" t="s">
        <v>2396</v>
      </c>
      <c r="K982" s="722" t="s">
        <v>1160</v>
      </c>
    </row>
    <row r="983" spans="1:11" x14ac:dyDescent="0.25">
      <c r="A983" s="659">
        <v>979</v>
      </c>
      <c r="B983" s="660" t="s">
        <v>1369</v>
      </c>
      <c r="C983" s="661" t="s">
        <v>1464</v>
      </c>
      <c r="D983" s="675" t="s">
        <v>2630</v>
      </c>
      <c r="E983" s="721" t="s">
        <v>1387</v>
      </c>
      <c r="F983" s="675">
        <v>2019</v>
      </c>
      <c r="G983" s="663"/>
      <c r="H983" s="660" t="s">
        <v>1373</v>
      </c>
      <c r="I983" s="663">
        <v>350000</v>
      </c>
      <c r="J983" s="660" t="s">
        <v>2396</v>
      </c>
      <c r="K983" s="722" t="s">
        <v>1160</v>
      </c>
    </row>
    <row r="984" spans="1:11" x14ac:dyDescent="0.25">
      <c r="A984" s="659">
        <v>980</v>
      </c>
      <c r="B984" s="660" t="s">
        <v>1369</v>
      </c>
      <c r="C984" s="674" t="s">
        <v>1516</v>
      </c>
      <c r="D984" s="675" t="s">
        <v>2631</v>
      </c>
      <c r="E984" s="721" t="s">
        <v>1387</v>
      </c>
      <c r="F984" s="675">
        <v>2017</v>
      </c>
      <c r="G984" s="663"/>
      <c r="H984" s="660" t="s">
        <v>1373</v>
      </c>
      <c r="I984" s="663">
        <v>350000</v>
      </c>
      <c r="J984" s="660" t="s">
        <v>2396</v>
      </c>
      <c r="K984" s="722" t="s">
        <v>1160</v>
      </c>
    </row>
    <row r="985" spans="1:11" x14ac:dyDescent="0.25">
      <c r="A985" s="659">
        <v>981</v>
      </c>
      <c r="B985" s="660" t="s">
        <v>1369</v>
      </c>
      <c r="C985" s="661" t="s">
        <v>1464</v>
      </c>
      <c r="D985" s="706" t="s">
        <v>2632</v>
      </c>
      <c r="E985" s="721" t="s">
        <v>1387</v>
      </c>
      <c r="F985" s="675">
        <v>2018</v>
      </c>
      <c r="G985" s="663"/>
      <c r="H985" s="660" t="s">
        <v>1373</v>
      </c>
      <c r="I985" s="663">
        <v>350000</v>
      </c>
      <c r="J985" s="660" t="s">
        <v>2396</v>
      </c>
      <c r="K985" s="722" t="s">
        <v>1160</v>
      </c>
    </row>
    <row r="986" spans="1:11" x14ac:dyDescent="0.25">
      <c r="A986" s="659">
        <v>982</v>
      </c>
      <c r="B986" s="660" t="s">
        <v>1369</v>
      </c>
      <c r="C986" s="661" t="s">
        <v>1464</v>
      </c>
      <c r="D986" s="675" t="s">
        <v>2633</v>
      </c>
      <c r="E986" s="721" t="s">
        <v>1387</v>
      </c>
      <c r="F986" s="675">
        <v>2021</v>
      </c>
      <c r="G986" s="663"/>
      <c r="H986" s="660" t="s">
        <v>1373</v>
      </c>
      <c r="I986" s="663">
        <v>350000</v>
      </c>
      <c r="J986" s="660" t="s">
        <v>2396</v>
      </c>
      <c r="K986" s="722" t="s">
        <v>1160</v>
      </c>
    </row>
    <row r="987" spans="1:11" x14ac:dyDescent="0.25">
      <c r="A987" s="659">
        <v>983</v>
      </c>
      <c r="B987" s="660" t="s">
        <v>1369</v>
      </c>
      <c r="C987" s="672" t="s">
        <v>1407</v>
      </c>
      <c r="D987" s="706" t="s">
        <v>2634</v>
      </c>
      <c r="E987" s="721" t="s">
        <v>1387</v>
      </c>
      <c r="F987" s="675">
        <v>2024</v>
      </c>
      <c r="G987" s="663"/>
      <c r="H987" s="660" t="s">
        <v>1373</v>
      </c>
      <c r="I987" s="663">
        <v>350000</v>
      </c>
      <c r="J987" s="660" t="s">
        <v>2396</v>
      </c>
      <c r="K987" s="722" t="s">
        <v>1160</v>
      </c>
    </row>
    <row r="988" spans="1:11" x14ac:dyDescent="0.25">
      <c r="A988" s="659">
        <v>984</v>
      </c>
      <c r="B988" s="660" t="s">
        <v>1369</v>
      </c>
      <c r="C988" s="661" t="s">
        <v>1464</v>
      </c>
      <c r="D988" s="675" t="s">
        <v>2635</v>
      </c>
      <c r="E988" s="721" t="s">
        <v>1387</v>
      </c>
      <c r="F988" s="675">
        <v>2017</v>
      </c>
      <c r="G988" s="663"/>
      <c r="H988" s="660" t="s">
        <v>1373</v>
      </c>
      <c r="I988" s="663">
        <v>350000</v>
      </c>
      <c r="J988" s="660" t="s">
        <v>2396</v>
      </c>
      <c r="K988" s="722" t="s">
        <v>1160</v>
      </c>
    </row>
    <row r="989" spans="1:11" x14ac:dyDescent="0.25">
      <c r="A989" s="659">
        <v>985</v>
      </c>
      <c r="B989" s="660" t="s">
        <v>1369</v>
      </c>
      <c r="C989" s="661" t="s">
        <v>1464</v>
      </c>
      <c r="D989" s="706" t="s">
        <v>2636</v>
      </c>
      <c r="E989" s="721" t="s">
        <v>1387</v>
      </c>
      <c r="F989" s="675">
        <v>2021</v>
      </c>
      <c r="G989" s="663"/>
      <c r="H989" s="660" t="s">
        <v>1373</v>
      </c>
      <c r="I989" s="663">
        <v>350000</v>
      </c>
      <c r="J989" s="660" t="s">
        <v>2396</v>
      </c>
      <c r="K989" s="722" t="s">
        <v>1160</v>
      </c>
    </row>
    <row r="990" spans="1:11" x14ac:dyDescent="0.25">
      <c r="A990" s="659">
        <v>986</v>
      </c>
      <c r="B990" s="660" t="s">
        <v>1369</v>
      </c>
      <c r="C990" s="672" t="s">
        <v>1407</v>
      </c>
      <c r="D990" s="706" t="s">
        <v>2637</v>
      </c>
      <c r="E990" s="721" t="s">
        <v>1387</v>
      </c>
      <c r="F990" s="675">
        <v>2024</v>
      </c>
      <c r="G990" s="663"/>
      <c r="H990" s="660" t="s">
        <v>1373</v>
      </c>
      <c r="I990" s="663">
        <v>350000</v>
      </c>
      <c r="J990" s="660" t="s">
        <v>2396</v>
      </c>
      <c r="K990" s="722" t="s">
        <v>1160</v>
      </c>
    </row>
    <row r="991" spans="1:11" x14ac:dyDescent="0.25">
      <c r="A991" s="659">
        <v>987</v>
      </c>
      <c r="B991" s="660" t="s">
        <v>1369</v>
      </c>
      <c r="C991" s="661" t="s">
        <v>1464</v>
      </c>
      <c r="D991" s="675" t="s">
        <v>2638</v>
      </c>
      <c r="E991" s="721" t="s">
        <v>1387</v>
      </c>
      <c r="F991" s="675">
        <v>2017</v>
      </c>
      <c r="G991" s="663"/>
      <c r="H991" s="660" t="s">
        <v>1373</v>
      </c>
      <c r="I991" s="663">
        <v>350000</v>
      </c>
      <c r="J991" s="660" t="s">
        <v>2396</v>
      </c>
      <c r="K991" s="722" t="s">
        <v>1160</v>
      </c>
    </row>
    <row r="992" spans="1:11" x14ac:dyDescent="0.25">
      <c r="A992" s="659">
        <v>988</v>
      </c>
      <c r="B992" s="660" t="s">
        <v>1369</v>
      </c>
      <c r="C992" s="672" t="s">
        <v>1407</v>
      </c>
      <c r="D992" s="675" t="s">
        <v>2639</v>
      </c>
      <c r="E992" s="721" t="s">
        <v>1387</v>
      </c>
      <c r="F992" s="675">
        <v>2023</v>
      </c>
      <c r="G992" s="663"/>
      <c r="H992" s="660" t="s">
        <v>1373</v>
      </c>
      <c r="I992" s="663">
        <v>350000</v>
      </c>
      <c r="J992" s="660" t="s">
        <v>2396</v>
      </c>
      <c r="K992" s="722" t="s">
        <v>1160</v>
      </c>
    </row>
    <row r="993" spans="1:11" x14ac:dyDescent="0.25">
      <c r="A993" s="659">
        <v>989</v>
      </c>
      <c r="B993" s="660" t="s">
        <v>1369</v>
      </c>
      <c r="C993" s="661" t="s">
        <v>1464</v>
      </c>
      <c r="D993" s="675" t="s">
        <v>2640</v>
      </c>
      <c r="E993" s="721" t="s">
        <v>1387</v>
      </c>
      <c r="F993" s="675">
        <v>2017</v>
      </c>
      <c r="G993" s="663"/>
      <c r="H993" s="660" t="s">
        <v>1373</v>
      </c>
      <c r="I993" s="663">
        <v>350000</v>
      </c>
      <c r="J993" s="660" t="s">
        <v>2396</v>
      </c>
      <c r="K993" s="722" t="s">
        <v>1160</v>
      </c>
    </row>
    <row r="994" spans="1:11" x14ac:dyDescent="0.25">
      <c r="A994" s="659">
        <v>990</v>
      </c>
      <c r="B994" s="660" t="s">
        <v>1369</v>
      </c>
      <c r="C994" s="661" t="s">
        <v>1464</v>
      </c>
      <c r="D994" s="675" t="s">
        <v>2641</v>
      </c>
      <c r="E994" s="721" t="s">
        <v>1387</v>
      </c>
      <c r="F994" s="675">
        <v>2013</v>
      </c>
      <c r="G994" s="663"/>
      <c r="H994" s="660" t="s">
        <v>1373</v>
      </c>
      <c r="I994" s="663">
        <v>350000</v>
      </c>
      <c r="J994" s="660" t="s">
        <v>2396</v>
      </c>
      <c r="K994" s="722" t="s">
        <v>1160</v>
      </c>
    </row>
    <row r="995" spans="1:11" x14ac:dyDescent="0.25">
      <c r="A995" s="659">
        <v>991</v>
      </c>
      <c r="B995" s="660" t="s">
        <v>1369</v>
      </c>
      <c r="C995" s="661" t="s">
        <v>1464</v>
      </c>
      <c r="D995" s="675" t="s">
        <v>2642</v>
      </c>
      <c r="E995" s="721" t="s">
        <v>1387</v>
      </c>
      <c r="F995" s="675">
        <v>2021</v>
      </c>
      <c r="G995" s="663"/>
      <c r="H995" s="660" t="s">
        <v>1373</v>
      </c>
      <c r="I995" s="663">
        <v>350000</v>
      </c>
      <c r="J995" s="660" t="s">
        <v>2396</v>
      </c>
      <c r="K995" s="722" t="s">
        <v>1160</v>
      </c>
    </row>
    <row r="996" spans="1:11" x14ac:dyDescent="0.25">
      <c r="A996" s="659">
        <v>992</v>
      </c>
      <c r="B996" s="660" t="s">
        <v>1369</v>
      </c>
      <c r="C996" s="672" t="s">
        <v>1407</v>
      </c>
      <c r="D996" s="706" t="s">
        <v>2643</v>
      </c>
      <c r="E996" s="721" t="s">
        <v>1387</v>
      </c>
      <c r="F996" s="675">
        <v>2023</v>
      </c>
      <c r="G996" s="663"/>
      <c r="H996" s="660" t="s">
        <v>1373</v>
      </c>
      <c r="I996" s="663">
        <v>350000</v>
      </c>
      <c r="J996" s="660" t="s">
        <v>2396</v>
      </c>
      <c r="K996" s="722" t="s">
        <v>1160</v>
      </c>
    </row>
    <row r="997" spans="1:11" x14ac:dyDescent="0.25">
      <c r="A997" s="659">
        <v>993</v>
      </c>
      <c r="B997" s="660" t="s">
        <v>1369</v>
      </c>
      <c r="C997" s="674" t="s">
        <v>1516</v>
      </c>
      <c r="D997" s="675" t="s">
        <v>2644</v>
      </c>
      <c r="E997" s="721" t="s">
        <v>1387</v>
      </c>
      <c r="F997" s="675">
        <v>2017</v>
      </c>
      <c r="G997" s="663"/>
      <c r="H997" s="660" t="s">
        <v>1373</v>
      </c>
      <c r="I997" s="663">
        <v>350000</v>
      </c>
      <c r="J997" s="660" t="s">
        <v>2396</v>
      </c>
      <c r="K997" s="722" t="s">
        <v>1160</v>
      </c>
    </row>
    <row r="998" spans="1:11" x14ac:dyDescent="0.25">
      <c r="A998" s="659">
        <v>994</v>
      </c>
      <c r="B998" s="660" t="s">
        <v>1369</v>
      </c>
      <c r="C998" s="661" t="s">
        <v>1464</v>
      </c>
      <c r="D998" s="675" t="s">
        <v>2645</v>
      </c>
      <c r="E998" s="721" t="s">
        <v>1387</v>
      </c>
      <c r="F998" s="675">
        <v>2017</v>
      </c>
      <c r="G998" s="663"/>
      <c r="H998" s="660" t="s">
        <v>1373</v>
      </c>
      <c r="I998" s="663">
        <v>350000</v>
      </c>
      <c r="J998" s="660" t="s">
        <v>2396</v>
      </c>
      <c r="K998" s="722" t="s">
        <v>1160</v>
      </c>
    </row>
    <row r="999" spans="1:11" x14ac:dyDescent="0.25">
      <c r="A999" s="659">
        <v>995</v>
      </c>
      <c r="B999" s="660" t="s">
        <v>1369</v>
      </c>
      <c r="C999" s="727" t="s">
        <v>2646</v>
      </c>
      <c r="D999" s="728" t="s">
        <v>2647</v>
      </c>
      <c r="E999" s="660" t="s">
        <v>1387</v>
      </c>
      <c r="F999" s="728" t="s">
        <v>2648</v>
      </c>
      <c r="G999" s="676">
        <v>77433.63</v>
      </c>
      <c r="H999" s="660" t="s">
        <v>1373</v>
      </c>
      <c r="I999" s="676">
        <v>300000</v>
      </c>
      <c r="J999" s="660" t="s">
        <v>2649</v>
      </c>
      <c r="K999" s="660" t="s">
        <v>1176</v>
      </c>
    </row>
    <row r="1000" spans="1:11" x14ac:dyDescent="0.25">
      <c r="A1000" s="659">
        <v>996</v>
      </c>
      <c r="B1000" s="660" t="s">
        <v>1369</v>
      </c>
      <c r="C1000" s="727" t="s">
        <v>2646</v>
      </c>
      <c r="D1000" s="706" t="s">
        <v>2650</v>
      </c>
      <c r="E1000" s="660" t="s">
        <v>1387</v>
      </c>
      <c r="F1000" s="706">
        <v>2009</v>
      </c>
      <c r="G1000" s="676">
        <v>105921.24</v>
      </c>
      <c r="H1000" s="660" t="s">
        <v>1373</v>
      </c>
      <c r="I1000" s="676">
        <v>300000</v>
      </c>
      <c r="J1000" s="660" t="s">
        <v>2649</v>
      </c>
      <c r="K1000" s="660" t="s">
        <v>1176</v>
      </c>
    </row>
    <row r="1001" spans="1:11" s="670" customFormat="1" ht="14.4" x14ac:dyDescent="0.25">
      <c r="A1001" s="659">
        <v>997</v>
      </c>
      <c r="B1001" s="665" t="s">
        <v>1396</v>
      </c>
      <c r="C1001" s="727" t="s">
        <v>2651</v>
      </c>
      <c r="D1001" s="728" t="s">
        <v>2652</v>
      </c>
      <c r="E1001" s="660" t="s">
        <v>1387</v>
      </c>
      <c r="F1001" s="728" t="s">
        <v>2653</v>
      </c>
      <c r="G1001" s="729">
        <v>87439.37</v>
      </c>
      <c r="H1001" s="667" t="s">
        <v>1373</v>
      </c>
      <c r="I1001" s="697">
        <v>800000</v>
      </c>
      <c r="J1001" s="660" t="s">
        <v>2649</v>
      </c>
      <c r="K1001" s="660" t="s">
        <v>1176</v>
      </c>
    </row>
    <row r="1002" spans="1:11" x14ac:dyDescent="0.25">
      <c r="A1002" s="659">
        <v>998</v>
      </c>
      <c r="B1002" s="660" t="s">
        <v>1369</v>
      </c>
      <c r="C1002" s="661" t="s">
        <v>1453</v>
      </c>
      <c r="D1002" s="728" t="s">
        <v>2654</v>
      </c>
      <c r="E1002" s="660" t="s">
        <v>1387</v>
      </c>
      <c r="F1002" s="728" t="s">
        <v>2653</v>
      </c>
      <c r="G1002" s="676">
        <v>103601.73</v>
      </c>
      <c r="H1002" s="660" t="s">
        <v>1373</v>
      </c>
      <c r="I1002" s="676">
        <v>300000</v>
      </c>
      <c r="J1002" s="660" t="s">
        <v>2649</v>
      </c>
      <c r="K1002" s="660" t="s">
        <v>1176</v>
      </c>
    </row>
    <row r="1003" spans="1:11" x14ac:dyDescent="0.25">
      <c r="A1003" s="659">
        <v>999</v>
      </c>
      <c r="B1003" s="660" t="s">
        <v>1369</v>
      </c>
      <c r="C1003" s="666" t="s">
        <v>2655</v>
      </c>
      <c r="D1003" s="662" t="s">
        <v>2656</v>
      </c>
      <c r="E1003" s="662" t="s">
        <v>1387</v>
      </c>
      <c r="F1003" s="662">
        <v>2012</v>
      </c>
      <c r="G1003" s="676">
        <v>64687.5</v>
      </c>
      <c r="H1003" s="660" t="s">
        <v>1373</v>
      </c>
      <c r="I1003" s="676">
        <v>300000</v>
      </c>
      <c r="J1003" s="660" t="s">
        <v>2649</v>
      </c>
      <c r="K1003" s="660" t="s">
        <v>1176</v>
      </c>
    </row>
    <row r="1004" spans="1:11" x14ac:dyDescent="0.25">
      <c r="A1004" s="659">
        <v>1000</v>
      </c>
      <c r="B1004" s="660" t="s">
        <v>1369</v>
      </c>
      <c r="C1004" s="674" t="s">
        <v>1516</v>
      </c>
      <c r="D1004" s="730" t="s">
        <v>2657</v>
      </c>
      <c r="E1004" s="662" t="s">
        <v>1387</v>
      </c>
      <c r="F1004" s="730">
        <v>2013</v>
      </c>
      <c r="G1004" s="676">
        <v>65125</v>
      </c>
      <c r="H1004" s="660" t="s">
        <v>1373</v>
      </c>
      <c r="I1004" s="676">
        <v>300000</v>
      </c>
      <c r="J1004" s="660" t="s">
        <v>2649</v>
      </c>
      <c r="K1004" s="660" t="s">
        <v>1176</v>
      </c>
    </row>
    <row r="1005" spans="1:11" x14ac:dyDescent="0.25">
      <c r="A1005" s="659">
        <v>1001</v>
      </c>
      <c r="B1005" s="660" t="s">
        <v>1369</v>
      </c>
      <c r="C1005" s="674" t="s">
        <v>1516</v>
      </c>
      <c r="D1005" s="730" t="s">
        <v>2658</v>
      </c>
      <c r="E1005" s="662" t="s">
        <v>1387</v>
      </c>
      <c r="F1005" s="730">
        <v>2019</v>
      </c>
      <c r="G1005" s="676">
        <v>120175</v>
      </c>
      <c r="H1005" s="660" t="s">
        <v>1373</v>
      </c>
      <c r="I1005" s="676">
        <v>300000</v>
      </c>
      <c r="J1005" s="660" t="s">
        <v>2649</v>
      </c>
      <c r="K1005" s="660" t="s">
        <v>1176</v>
      </c>
    </row>
    <row r="1006" spans="1:11" x14ac:dyDescent="0.25">
      <c r="A1006" s="659">
        <v>1002</v>
      </c>
      <c r="B1006" s="660" t="s">
        <v>1369</v>
      </c>
      <c r="C1006" s="674" t="s">
        <v>1516</v>
      </c>
      <c r="D1006" s="730" t="s">
        <v>2659</v>
      </c>
      <c r="E1006" s="662" t="s">
        <v>1387</v>
      </c>
      <c r="F1006" s="730">
        <v>2019</v>
      </c>
      <c r="G1006" s="676">
        <v>120175</v>
      </c>
      <c r="H1006" s="660" t="s">
        <v>1373</v>
      </c>
      <c r="I1006" s="676">
        <v>300000</v>
      </c>
      <c r="J1006" s="660" t="s">
        <v>2649</v>
      </c>
      <c r="K1006" s="660" t="s">
        <v>1176</v>
      </c>
    </row>
    <row r="1007" spans="1:11" x14ac:dyDescent="0.25">
      <c r="A1007" s="659">
        <v>1003</v>
      </c>
      <c r="B1007" s="660" t="s">
        <v>1369</v>
      </c>
      <c r="C1007" s="731" t="s">
        <v>2660</v>
      </c>
      <c r="D1007" s="732" t="s">
        <v>2661</v>
      </c>
      <c r="E1007" s="662" t="s">
        <v>1387</v>
      </c>
      <c r="F1007" s="732">
        <v>2013</v>
      </c>
      <c r="G1007" s="676">
        <v>60267.86</v>
      </c>
      <c r="H1007" s="660" t="s">
        <v>1373</v>
      </c>
      <c r="I1007" s="676">
        <v>300000</v>
      </c>
      <c r="J1007" s="660" t="s">
        <v>2649</v>
      </c>
      <c r="K1007" s="660" t="s">
        <v>1176</v>
      </c>
    </row>
    <row r="1008" spans="1:11" x14ac:dyDescent="0.25">
      <c r="A1008" s="659">
        <v>1004</v>
      </c>
      <c r="B1008" s="660" t="s">
        <v>1369</v>
      </c>
      <c r="C1008" s="674" t="s">
        <v>1516</v>
      </c>
      <c r="D1008" s="732" t="s">
        <v>2662</v>
      </c>
      <c r="E1008" s="662" t="s">
        <v>1387</v>
      </c>
      <c r="F1008" s="732">
        <v>2014</v>
      </c>
      <c r="G1008" s="676">
        <v>67541.600000000006</v>
      </c>
      <c r="H1008" s="660" t="s">
        <v>1373</v>
      </c>
      <c r="I1008" s="676">
        <v>300000</v>
      </c>
      <c r="J1008" s="660" t="s">
        <v>2649</v>
      </c>
      <c r="K1008" s="660" t="s">
        <v>1176</v>
      </c>
    </row>
    <row r="1009" spans="1:11" x14ac:dyDescent="0.25">
      <c r="A1009" s="659">
        <v>1005</v>
      </c>
      <c r="B1009" s="660" t="s">
        <v>1369</v>
      </c>
      <c r="C1009" s="674" t="s">
        <v>1516</v>
      </c>
      <c r="D1009" s="733" t="s">
        <v>2663</v>
      </c>
      <c r="E1009" s="662" t="s">
        <v>1387</v>
      </c>
      <c r="F1009" s="733">
        <v>2013</v>
      </c>
      <c r="G1009" s="676">
        <v>65000</v>
      </c>
      <c r="H1009" s="660" t="s">
        <v>1373</v>
      </c>
      <c r="I1009" s="676">
        <v>300000</v>
      </c>
      <c r="J1009" s="660" t="s">
        <v>2649</v>
      </c>
      <c r="K1009" s="660" t="s">
        <v>1176</v>
      </c>
    </row>
    <row r="1010" spans="1:11" x14ac:dyDescent="0.25">
      <c r="A1010" s="659">
        <v>1006</v>
      </c>
      <c r="B1010" s="660" t="s">
        <v>1369</v>
      </c>
      <c r="C1010" s="674" t="s">
        <v>1516</v>
      </c>
      <c r="D1010" s="730" t="s">
        <v>2664</v>
      </c>
      <c r="E1010" s="662" t="s">
        <v>1387</v>
      </c>
      <c r="F1010" s="730">
        <v>2013</v>
      </c>
      <c r="G1010" s="676">
        <v>65125</v>
      </c>
      <c r="H1010" s="660" t="s">
        <v>1373</v>
      </c>
      <c r="I1010" s="676">
        <v>300000</v>
      </c>
      <c r="J1010" s="660" t="s">
        <v>2649</v>
      </c>
      <c r="K1010" s="660" t="s">
        <v>1176</v>
      </c>
    </row>
    <row r="1011" spans="1:11" x14ac:dyDescent="0.25">
      <c r="A1011" s="659">
        <v>1007</v>
      </c>
      <c r="B1011" s="660" t="s">
        <v>1369</v>
      </c>
      <c r="C1011" s="674" t="s">
        <v>1516</v>
      </c>
      <c r="D1011" s="730" t="s">
        <v>2665</v>
      </c>
      <c r="E1011" s="662" t="s">
        <v>1387</v>
      </c>
      <c r="F1011" s="730">
        <v>2014</v>
      </c>
      <c r="G1011" s="676">
        <v>67541.600000000006</v>
      </c>
      <c r="H1011" s="660" t="s">
        <v>1373</v>
      </c>
      <c r="I1011" s="676">
        <v>300000</v>
      </c>
      <c r="J1011" s="660" t="s">
        <v>2649</v>
      </c>
      <c r="K1011" s="660" t="s">
        <v>1176</v>
      </c>
    </row>
    <row r="1012" spans="1:11" x14ac:dyDescent="0.25">
      <c r="A1012" s="659">
        <v>1008</v>
      </c>
      <c r="B1012" s="660" t="s">
        <v>1369</v>
      </c>
      <c r="C1012" s="674" t="s">
        <v>1516</v>
      </c>
      <c r="D1012" s="732" t="s">
        <v>2666</v>
      </c>
      <c r="E1012" s="662" t="s">
        <v>1387</v>
      </c>
      <c r="F1012" s="732">
        <v>2014</v>
      </c>
      <c r="G1012" s="676">
        <v>67541.600000000006</v>
      </c>
      <c r="H1012" s="660" t="s">
        <v>1373</v>
      </c>
      <c r="I1012" s="676">
        <v>300000</v>
      </c>
      <c r="J1012" s="660" t="s">
        <v>2649</v>
      </c>
      <c r="K1012" s="660" t="s">
        <v>1176</v>
      </c>
    </row>
    <row r="1013" spans="1:11" x14ac:dyDescent="0.25">
      <c r="A1013" s="659">
        <v>1009</v>
      </c>
      <c r="B1013" s="660" t="s">
        <v>1369</v>
      </c>
      <c r="C1013" s="674" t="s">
        <v>1516</v>
      </c>
      <c r="D1013" s="732" t="s">
        <v>2667</v>
      </c>
      <c r="E1013" s="662" t="s">
        <v>1387</v>
      </c>
      <c r="F1013" s="732">
        <v>2012</v>
      </c>
      <c r="G1013" s="676">
        <v>61058.82</v>
      </c>
      <c r="H1013" s="660" t="s">
        <v>1373</v>
      </c>
      <c r="I1013" s="676">
        <v>300000</v>
      </c>
      <c r="J1013" s="660" t="s">
        <v>2649</v>
      </c>
      <c r="K1013" s="660" t="s">
        <v>1176</v>
      </c>
    </row>
    <row r="1014" spans="1:11" x14ac:dyDescent="0.25">
      <c r="A1014" s="659">
        <v>1010</v>
      </c>
      <c r="B1014" s="660" t="s">
        <v>1369</v>
      </c>
      <c r="C1014" s="674" t="s">
        <v>1516</v>
      </c>
      <c r="D1014" s="732" t="s">
        <v>2668</v>
      </c>
      <c r="E1014" s="662" t="s">
        <v>1387</v>
      </c>
      <c r="F1014" s="732">
        <v>2017</v>
      </c>
      <c r="G1014" s="676">
        <v>116499.99</v>
      </c>
      <c r="H1014" s="660" t="s">
        <v>1373</v>
      </c>
      <c r="I1014" s="676">
        <v>300000</v>
      </c>
      <c r="J1014" s="660" t="s">
        <v>2649</v>
      </c>
      <c r="K1014" s="660" t="s">
        <v>1176</v>
      </c>
    </row>
    <row r="1015" spans="1:11" x14ac:dyDescent="0.25">
      <c r="A1015" s="659">
        <v>1011</v>
      </c>
      <c r="B1015" s="660" t="s">
        <v>1369</v>
      </c>
      <c r="C1015" s="674" t="s">
        <v>1516</v>
      </c>
      <c r="D1015" s="732" t="s">
        <v>2669</v>
      </c>
      <c r="E1015" s="662" t="s">
        <v>1387</v>
      </c>
      <c r="F1015" s="732">
        <v>2019</v>
      </c>
      <c r="G1015" s="676">
        <v>289393.77</v>
      </c>
      <c r="H1015" s="660" t="s">
        <v>1373</v>
      </c>
      <c r="I1015" s="676">
        <v>300000</v>
      </c>
      <c r="J1015" s="660" t="s">
        <v>2649</v>
      </c>
      <c r="K1015" s="660" t="s">
        <v>1176</v>
      </c>
    </row>
    <row r="1016" spans="1:11" x14ac:dyDescent="0.25">
      <c r="A1016" s="659">
        <v>1012</v>
      </c>
      <c r="B1016" s="660" t="s">
        <v>1369</v>
      </c>
      <c r="C1016" s="674" t="s">
        <v>1516</v>
      </c>
      <c r="D1016" s="730" t="s">
        <v>2670</v>
      </c>
      <c r="E1016" s="662" t="s">
        <v>1387</v>
      </c>
      <c r="F1016" s="730">
        <v>2019</v>
      </c>
      <c r="G1016" s="676">
        <v>117920</v>
      </c>
      <c r="H1016" s="660" t="s">
        <v>1373</v>
      </c>
      <c r="I1016" s="676">
        <v>300000</v>
      </c>
      <c r="J1016" s="660" t="s">
        <v>2649</v>
      </c>
      <c r="K1016" s="660" t="s">
        <v>1176</v>
      </c>
    </row>
    <row r="1017" spans="1:11" x14ac:dyDescent="0.25">
      <c r="A1017" s="659">
        <v>1013</v>
      </c>
      <c r="B1017" s="660" t="s">
        <v>1369</v>
      </c>
      <c r="C1017" s="674" t="s">
        <v>1516</v>
      </c>
      <c r="D1017" s="734" t="s">
        <v>2671</v>
      </c>
      <c r="E1017" s="662" t="s">
        <v>1387</v>
      </c>
      <c r="F1017" s="730">
        <v>2013</v>
      </c>
      <c r="G1017" s="676">
        <v>65125</v>
      </c>
      <c r="H1017" s="660" t="s">
        <v>1373</v>
      </c>
      <c r="I1017" s="676">
        <v>300000</v>
      </c>
      <c r="J1017" s="660" t="s">
        <v>2649</v>
      </c>
      <c r="K1017" s="660" t="s">
        <v>1176</v>
      </c>
    </row>
    <row r="1018" spans="1:11" x14ac:dyDescent="0.25">
      <c r="A1018" s="659">
        <v>1014</v>
      </c>
      <c r="B1018" s="660" t="s">
        <v>1369</v>
      </c>
      <c r="C1018" s="661" t="s">
        <v>1464</v>
      </c>
      <c r="D1018" s="732" t="s">
        <v>2672</v>
      </c>
      <c r="E1018" s="662" t="s">
        <v>1387</v>
      </c>
      <c r="F1018" s="732">
        <v>2017</v>
      </c>
      <c r="G1018" s="676">
        <v>75950</v>
      </c>
      <c r="H1018" s="660" t="s">
        <v>1373</v>
      </c>
      <c r="I1018" s="676">
        <v>300000</v>
      </c>
      <c r="J1018" s="660" t="s">
        <v>2649</v>
      </c>
      <c r="K1018" s="660" t="s">
        <v>1176</v>
      </c>
    </row>
    <row r="1019" spans="1:11" x14ac:dyDescent="0.25">
      <c r="A1019" s="659">
        <v>1015</v>
      </c>
      <c r="B1019" s="660" t="s">
        <v>1369</v>
      </c>
      <c r="C1019" s="661" t="s">
        <v>1464</v>
      </c>
      <c r="D1019" s="730" t="s">
        <v>2673</v>
      </c>
      <c r="E1019" s="662" t="s">
        <v>1387</v>
      </c>
      <c r="F1019" s="730">
        <v>2017</v>
      </c>
      <c r="G1019" s="676">
        <v>75950</v>
      </c>
      <c r="H1019" s="660" t="s">
        <v>1373</v>
      </c>
      <c r="I1019" s="676">
        <v>300000</v>
      </c>
      <c r="J1019" s="660" t="s">
        <v>2649</v>
      </c>
      <c r="K1019" s="660" t="s">
        <v>1176</v>
      </c>
    </row>
    <row r="1020" spans="1:11" x14ac:dyDescent="0.25">
      <c r="A1020" s="659">
        <v>1016</v>
      </c>
      <c r="B1020" s="660" t="s">
        <v>1369</v>
      </c>
      <c r="C1020" s="661" t="s">
        <v>1464</v>
      </c>
      <c r="D1020" s="732" t="s">
        <v>2674</v>
      </c>
      <c r="E1020" s="662" t="s">
        <v>1387</v>
      </c>
      <c r="F1020" s="732">
        <v>2017</v>
      </c>
      <c r="G1020" s="676">
        <v>75950</v>
      </c>
      <c r="H1020" s="660" t="s">
        <v>1373</v>
      </c>
      <c r="I1020" s="676">
        <v>300000</v>
      </c>
      <c r="J1020" s="660" t="s">
        <v>2649</v>
      </c>
      <c r="K1020" s="660" t="s">
        <v>1176</v>
      </c>
    </row>
    <row r="1021" spans="1:11" x14ac:dyDescent="0.25">
      <c r="A1021" s="659">
        <v>1017</v>
      </c>
      <c r="B1021" s="660" t="s">
        <v>1369</v>
      </c>
      <c r="C1021" s="661" t="s">
        <v>1464</v>
      </c>
      <c r="D1021" s="732" t="s">
        <v>2675</v>
      </c>
      <c r="E1021" s="662" t="s">
        <v>1387</v>
      </c>
      <c r="F1021" s="732">
        <v>2017</v>
      </c>
      <c r="G1021" s="676">
        <v>76171.240000000005</v>
      </c>
      <c r="H1021" s="660" t="s">
        <v>1373</v>
      </c>
      <c r="I1021" s="676">
        <v>300000</v>
      </c>
      <c r="J1021" s="660" t="s">
        <v>2649</v>
      </c>
      <c r="K1021" s="660" t="s">
        <v>1176</v>
      </c>
    </row>
    <row r="1022" spans="1:11" x14ac:dyDescent="0.25">
      <c r="A1022" s="659">
        <v>1018</v>
      </c>
      <c r="B1022" s="660" t="s">
        <v>1369</v>
      </c>
      <c r="C1022" s="661" t="s">
        <v>1464</v>
      </c>
      <c r="D1022" s="732" t="s">
        <v>2676</v>
      </c>
      <c r="E1022" s="662" t="s">
        <v>1387</v>
      </c>
      <c r="F1022" s="732">
        <v>2017</v>
      </c>
      <c r="G1022" s="676">
        <v>76613.72</v>
      </c>
      <c r="H1022" s="660" t="s">
        <v>1373</v>
      </c>
      <c r="I1022" s="676">
        <v>300000</v>
      </c>
      <c r="J1022" s="660" t="s">
        <v>2649</v>
      </c>
      <c r="K1022" s="660" t="s">
        <v>1176</v>
      </c>
    </row>
    <row r="1023" spans="1:11" x14ac:dyDescent="0.25">
      <c r="A1023" s="659">
        <v>1019</v>
      </c>
      <c r="B1023" s="660" t="s">
        <v>1369</v>
      </c>
      <c r="C1023" s="661" t="s">
        <v>1464</v>
      </c>
      <c r="D1023" s="732" t="s">
        <v>2677</v>
      </c>
      <c r="E1023" s="662" t="s">
        <v>1387</v>
      </c>
      <c r="F1023" s="732">
        <v>2017</v>
      </c>
      <c r="G1023" s="676">
        <v>75950</v>
      </c>
      <c r="H1023" s="660" t="s">
        <v>1373</v>
      </c>
      <c r="I1023" s="676">
        <v>300000</v>
      </c>
      <c r="J1023" s="660" t="s">
        <v>2649</v>
      </c>
      <c r="K1023" s="660" t="s">
        <v>1176</v>
      </c>
    </row>
    <row r="1024" spans="1:11" x14ac:dyDescent="0.25">
      <c r="A1024" s="659">
        <v>1020</v>
      </c>
      <c r="B1024" s="660" t="s">
        <v>1369</v>
      </c>
      <c r="C1024" s="661" t="s">
        <v>1464</v>
      </c>
      <c r="D1024" s="732" t="s">
        <v>2678</v>
      </c>
      <c r="E1024" s="662" t="s">
        <v>1387</v>
      </c>
      <c r="F1024" s="732">
        <v>2017</v>
      </c>
      <c r="G1024" s="676">
        <v>75950</v>
      </c>
      <c r="H1024" s="660" t="s">
        <v>1373</v>
      </c>
      <c r="I1024" s="676">
        <v>300000</v>
      </c>
      <c r="J1024" s="660" t="s">
        <v>2649</v>
      </c>
      <c r="K1024" s="660" t="s">
        <v>1176</v>
      </c>
    </row>
    <row r="1025" spans="1:11" x14ac:dyDescent="0.25">
      <c r="A1025" s="659">
        <v>1021</v>
      </c>
      <c r="B1025" s="660" t="s">
        <v>1369</v>
      </c>
      <c r="C1025" s="661" t="s">
        <v>1464</v>
      </c>
      <c r="D1025" s="732" t="s">
        <v>2679</v>
      </c>
      <c r="E1025" s="662" t="s">
        <v>1387</v>
      </c>
      <c r="F1025" s="732">
        <v>2017</v>
      </c>
      <c r="G1025" s="676">
        <v>75950</v>
      </c>
      <c r="H1025" s="660" t="s">
        <v>1373</v>
      </c>
      <c r="I1025" s="676">
        <v>300000</v>
      </c>
      <c r="J1025" s="660" t="s">
        <v>2649</v>
      </c>
      <c r="K1025" s="660" t="s">
        <v>1176</v>
      </c>
    </row>
    <row r="1026" spans="1:11" x14ac:dyDescent="0.25">
      <c r="A1026" s="659">
        <v>1022</v>
      </c>
      <c r="B1026" s="660" t="s">
        <v>1369</v>
      </c>
      <c r="C1026" s="661" t="s">
        <v>1464</v>
      </c>
      <c r="D1026" s="732" t="s">
        <v>2680</v>
      </c>
      <c r="E1026" s="662" t="s">
        <v>1387</v>
      </c>
      <c r="F1026" s="732">
        <v>2017</v>
      </c>
      <c r="G1026" s="676">
        <v>75950</v>
      </c>
      <c r="H1026" s="660" t="s">
        <v>1373</v>
      </c>
      <c r="I1026" s="676">
        <v>300000</v>
      </c>
      <c r="J1026" s="660" t="s">
        <v>2649</v>
      </c>
      <c r="K1026" s="660" t="s">
        <v>1176</v>
      </c>
    </row>
    <row r="1027" spans="1:11" x14ac:dyDescent="0.25">
      <c r="A1027" s="659">
        <v>1023</v>
      </c>
      <c r="B1027" s="660" t="s">
        <v>1369</v>
      </c>
      <c r="C1027" s="661" t="s">
        <v>1464</v>
      </c>
      <c r="D1027" s="732" t="s">
        <v>2681</v>
      </c>
      <c r="E1027" s="662" t="s">
        <v>1387</v>
      </c>
      <c r="F1027" s="732">
        <v>2013</v>
      </c>
      <c r="G1027" s="676">
        <v>44653.63</v>
      </c>
      <c r="H1027" s="660" t="s">
        <v>1373</v>
      </c>
      <c r="I1027" s="676">
        <v>300000</v>
      </c>
      <c r="J1027" s="660" t="s">
        <v>2649</v>
      </c>
      <c r="K1027" s="660" t="s">
        <v>1176</v>
      </c>
    </row>
    <row r="1028" spans="1:11" x14ac:dyDescent="0.25">
      <c r="A1028" s="659">
        <v>1024</v>
      </c>
      <c r="B1028" s="660" t="s">
        <v>1369</v>
      </c>
      <c r="C1028" s="661" t="s">
        <v>1464</v>
      </c>
      <c r="D1028" s="732" t="s">
        <v>2682</v>
      </c>
      <c r="E1028" s="662" t="s">
        <v>1387</v>
      </c>
      <c r="F1028" s="732">
        <v>2021</v>
      </c>
      <c r="G1028" s="676">
        <v>1036950</v>
      </c>
      <c r="H1028" s="660" t="s">
        <v>1373</v>
      </c>
      <c r="I1028" s="676">
        <v>300000</v>
      </c>
      <c r="J1028" s="660" t="s">
        <v>2649</v>
      </c>
      <c r="K1028" s="660" t="s">
        <v>1176</v>
      </c>
    </row>
    <row r="1029" spans="1:11" x14ac:dyDescent="0.25">
      <c r="A1029" s="659">
        <v>1025</v>
      </c>
      <c r="B1029" s="660" t="s">
        <v>1369</v>
      </c>
      <c r="C1029" s="661" t="s">
        <v>1464</v>
      </c>
      <c r="D1029" s="732" t="s">
        <v>2683</v>
      </c>
      <c r="E1029" s="662" t="s">
        <v>1387</v>
      </c>
      <c r="F1029" s="732">
        <v>2021</v>
      </c>
      <c r="G1029" s="676">
        <v>1036950</v>
      </c>
      <c r="H1029" s="660" t="s">
        <v>1373</v>
      </c>
      <c r="I1029" s="676">
        <v>300000</v>
      </c>
      <c r="J1029" s="660" t="s">
        <v>2649</v>
      </c>
      <c r="K1029" s="660" t="s">
        <v>1176</v>
      </c>
    </row>
    <row r="1030" spans="1:11" x14ac:dyDescent="0.25">
      <c r="A1030" s="659">
        <v>1026</v>
      </c>
      <c r="B1030" s="660" t="s">
        <v>1369</v>
      </c>
      <c r="C1030" s="731" t="s">
        <v>2684</v>
      </c>
      <c r="D1030" s="728" t="s">
        <v>2685</v>
      </c>
      <c r="E1030" s="662" t="s">
        <v>1387</v>
      </c>
      <c r="F1030" s="732">
        <v>2014</v>
      </c>
      <c r="G1030" s="676">
        <v>63336</v>
      </c>
      <c r="H1030" s="660" t="s">
        <v>1373</v>
      </c>
      <c r="I1030" s="676">
        <v>300000</v>
      </c>
      <c r="J1030" s="660" t="s">
        <v>2649</v>
      </c>
      <c r="K1030" s="660" t="s">
        <v>1176</v>
      </c>
    </row>
    <row r="1031" spans="1:11" x14ac:dyDescent="0.25">
      <c r="A1031" s="659">
        <v>1027</v>
      </c>
      <c r="B1031" s="660" t="s">
        <v>1369</v>
      </c>
      <c r="C1031" s="661" t="s">
        <v>1500</v>
      </c>
      <c r="D1031" s="728" t="s">
        <v>2686</v>
      </c>
      <c r="E1031" s="662" t="s">
        <v>1387</v>
      </c>
      <c r="F1031" s="732">
        <v>2008</v>
      </c>
      <c r="G1031" s="676">
        <v>46500</v>
      </c>
      <c r="H1031" s="660" t="s">
        <v>1373</v>
      </c>
      <c r="I1031" s="676">
        <v>300000</v>
      </c>
      <c r="J1031" s="660" t="s">
        <v>2649</v>
      </c>
      <c r="K1031" s="660" t="s">
        <v>1176</v>
      </c>
    </row>
    <row r="1032" spans="1:11" x14ac:dyDescent="0.25">
      <c r="A1032" s="659">
        <v>1028</v>
      </c>
      <c r="B1032" s="660" t="s">
        <v>1369</v>
      </c>
      <c r="C1032" s="672" t="s">
        <v>1407</v>
      </c>
      <c r="D1032" s="730" t="s">
        <v>2687</v>
      </c>
      <c r="E1032" s="662" t="s">
        <v>1387</v>
      </c>
      <c r="F1032" s="730">
        <v>2022</v>
      </c>
      <c r="G1032" s="676">
        <v>7986600</v>
      </c>
      <c r="H1032" s="660" t="s">
        <v>1373</v>
      </c>
      <c r="I1032" s="676">
        <v>300000</v>
      </c>
      <c r="J1032" s="660" t="s">
        <v>2649</v>
      </c>
      <c r="K1032" s="660" t="s">
        <v>1176</v>
      </c>
    </row>
    <row r="1033" spans="1:11" x14ac:dyDescent="0.25">
      <c r="A1033" s="659">
        <v>1029</v>
      </c>
      <c r="B1033" s="660" t="s">
        <v>1369</v>
      </c>
      <c r="C1033" s="672" t="s">
        <v>1407</v>
      </c>
      <c r="D1033" s="730" t="s">
        <v>2688</v>
      </c>
      <c r="E1033" s="662" t="s">
        <v>1387</v>
      </c>
      <c r="F1033" s="730">
        <v>2022</v>
      </c>
      <c r="G1033" s="676">
        <v>7986600</v>
      </c>
      <c r="H1033" s="660" t="s">
        <v>1373</v>
      </c>
      <c r="I1033" s="676">
        <v>300000</v>
      </c>
      <c r="J1033" s="660" t="s">
        <v>2649</v>
      </c>
      <c r="K1033" s="660" t="s">
        <v>1176</v>
      </c>
    </row>
    <row r="1034" spans="1:11" x14ac:dyDescent="0.25">
      <c r="A1034" s="659">
        <v>1030</v>
      </c>
      <c r="B1034" s="660" t="s">
        <v>1369</v>
      </c>
      <c r="C1034" s="672" t="s">
        <v>1407</v>
      </c>
      <c r="D1034" s="730" t="s">
        <v>2689</v>
      </c>
      <c r="E1034" s="662" t="s">
        <v>1387</v>
      </c>
      <c r="F1034" s="730">
        <v>2022</v>
      </c>
      <c r="G1034" s="676">
        <v>7986600</v>
      </c>
      <c r="H1034" s="660" t="s">
        <v>1373</v>
      </c>
      <c r="I1034" s="676">
        <v>300000</v>
      </c>
      <c r="J1034" s="660" t="s">
        <v>2649</v>
      </c>
      <c r="K1034" s="660" t="s">
        <v>1176</v>
      </c>
    </row>
    <row r="1035" spans="1:11" x14ac:dyDescent="0.25">
      <c r="A1035" s="659">
        <v>1031</v>
      </c>
      <c r="B1035" s="660" t="s">
        <v>1369</v>
      </c>
      <c r="C1035" s="672" t="s">
        <v>1407</v>
      </c>
      <c r="D1035" s="730" t="s">
        <v>2690</v>
      </c>
      <c r="E1035" s="662" t="s">
        <v>1387</v>
      </c>
      <c r="F1035" s="730">
        <v>2022</v>
      </c>
      <c r="G1035" s="676">
        <v>7986600</v>
      </c>
      <c r="H1035" s="660" t="s">
        <v>1373</v>
      </c>
      <c r="I1035" s="676">
        <v>300000</v>
      </c>
      <c r="J1035" s="660" t="s">
        <v>2649</v>
      </c>
      <c r="K1035" s="660" t="s">
        <v>1176</v>
      </c>
    </row>
    <row r="1036" spans="1:11" x14ac:dyDescent="0.25">
      <c r="A1036" s="659">
        <v>1032</v>
      </c>
      <c r="B1036" s="660" t="s">
        <v>1369</v>
      </c>
      <c r="C1036" s="672" t="s">
        <v>1407</v>
      </c>
      <c r="D1036" s="730" t="s">
        <v>2691</v>
      </c>
      <c r="E1036" s="662" t="s">
        <v>1387</v>
      </c>
      <c r="F1036" s="730">
        <v>2023</v>
      </c>
      <c r="G1036" s="676">
        <v>10393982.24</v>
      </c>
      <c r="H1036" s="660" t="s">
        <v>1373</v>
      </c>
      <c r="I1036" s="676">
        <v>300000</v>
      </c>
      <c r="J1036" s="660" t="s">
        <v>2649</v>
      </c>
      <c r="K1036" s="660" t="s">
        <v>1176</v>
      </c>
    </row>
    <row r="1037" spans="1:11" x14ac:dyDescent="0.25">
      <c r="A1037" s="659">
        <v>1033</v>
      </c>
      <c r="B1037" s="660" t="s">
        <v>1369</v>
      </c>
      <c r="C1037" s="672" t="s">
        <v>1407</v>
      </c>
      <c r="D1037" s="735" t="s">
        <v>2692</v>
      </c>
      <c r="E1037" s="662" t="s">
        <v>1387</v>
      </c>
      <c r="F1037" s="730">
        <v>2023</v>
      </c>
      <c r="G1037" s="676">
        <v>10393982.24</v>
      </c>
      <c r="H1037" s="660" t="s">
        <v>1373</v>
      </c>
      <c r="I1037" s="676">
        <v>300000</v>
      </c>
      <c r="J1037" s="660" t="s">
        <v>2649</v>
      </c>
      <c r="K1037" s="660" t="s">
        <v>1176</v>
      </c>
    </row>
    <row r="1038" spans="1:11" x14ac:dyDescent="0.25">
      <c r="A1038" s="659">
        <v>1034</v>
      </c>
      <c r="B1038" s="660" t="s">
        <v>1369</v>
      </c>
      <c r="C1038" s="672" t="s">
        <v>1407</v>
      </c>
      <c r="D1038" s="730" t="s">
        <v>2693</v>
      </c>
      <c r="E1038" s="662" t="s">
        <v>1387</v>
      </c>
      <c r="F1038" s="730">
        <v>2023</v>
      </c>
      <c r="G1038" s="676">
        <v>10393982.24</v>
      </c>
      <c r="H1038" s="660" t="s">
        <v>1373</v>
      </c>
      <c r="I1038" s="676">
        <v>300000</v>
      </c>
      <c r="J1038" s="660" t="s">
        <v>2649</v>
      </c>
      <c r="K1038" s="660" t="s">
        <v>1176</v>
      </c>
    </row>
    <row r="1039" spans="1:11" x14ac:dyDescent="0.25">
      <c r="A1039" s="659">
        <v>1035</v>
      </c>
      <c r="B1039" s="660" t="s">
        <v>1369</v>
      </c>
      <c r="C1039" s="666" t="s">
        <v>1433</v>
      </c>
      <c r="D1039" s="662" t="s">
        <v>2694</v>
      </c>
      <c r="E1039" s="662" t="s">
        <v>1387</v>
      </c>
      <c r="F1039" s="730">
        <v>2014</v>
      </c>
      <c r="G1039" s="676">
        <v>178225</v>
      </c>
      <c r="H1039" s="660" t="s">
        <v>1373</v>
      </c>
      <c r="I1039" s="676">
        <v>400000</v>
      </c>
      <c r="J1039" s="660" t="s">
        <v>2649</v>
      </c>
      <c r="K1039" s="660" t="s">
        <v>1176</v>
      </c>
    </row>
    <row r="1040" spans="1:11" x14ac:dyDescent="0.25">
      <c r="A1040" s="659">
        <v>1036</v>
      </c>
      <c r="B1040" s="660" t="s">
        <v>1369</v>
      </c>
      <c r="C1040" s="671" t="s">
        <v>1405</v>
      </c>
      <c r="D1040" s="662" t="s">
        <v>2695</v>
      </c>
      <c r="E1040" s="662" t="s">
        <v>1387</v>
      </c>
      <c r="F1040" s="730">
        <v>2022</v>
      </c>
      <c r="G1040" s="676">
        <v>10896750</v>
      </c>
      <c r="H1040" s="660" t="s">
        <v>1373</v>
      </c>
      <c r="I1040" s="676">
        <v>300000</v>
      </c>
      <c r="J1040" s="660" t="s">
        <v>2649</v>
      </c>
      <c r="K1040" s="660" t="s">
        <v>1176</v>
      </c>
    </row>
    <row r="1041" spans="1:11" x14ac:dyDescent="0.25">
      <c r="A1041" s="659">
        <v>1037</v>
      </c>
      <c r="B1041" s="660" t="s">
        <v>1369</v>
      </c>
      <c r="C1041" s="661" t="s">
        <v>1464</v>
      </c>
      <c r="D1041" s="662" t="s">
        <v>2696</v>
      </c>
      <c r="E1041" s="662" t="s">
        <v>1387</v>
      </c>
      <c r="F1041" s="662">
        <v>2021</v>
      </c>
      <c r="G1041" s="676">
        <v>1036950</v>
      </c>
      <c r="H1041" s="660" t="s">
        <v>1373</v>
      </c>
      <c r="I1041" s="676">
        <v>300000</v>
      </c>
      <c r="J1041" s="660" t="s">
        <v>2649</v>
      </c>
      <c r="K1041" s="660" t="s">
        <v>1176</v>
      </c>
    </row>
    <row r="1042" spans="1:11" x14ac:dyDescent="0.25">
      <c r="A1042" s="659">
        <v>1038</v>
      </c>
      <c r="B1042" s="660" t="s">
        <v>1369</v>
      </c>
      <c r="C1042" s="661" t="s">
        <v>1464</v>
      </c>
      <c r="D1042" s="730" t="s">
        <v>2697</v>
      </c>
      <c r="E1042" s="662" t="s">
        <v>1387</v>
      </c>
      <c r="F1042" s="730">
        <v>2017</v>
      </c>
      <c r="G1042" s="676">
        <v>75950</v>
      </c>
      <c r="H1042" s="660" t="s">
        <v>1373</v>
      </c>
      <c r="I1042" s="676">
        <v>300000</v>
      </c>
      <c r="J1042" s="660" t="s">
        <v>2649</v>
      </c>
      <c r="K1042" s="660" t="s">
        <v>1176</v>
      </c>
    </row>
    <row r="1043" spans="1:11" x14ac:dyDescent="0.25">
      <c r="A1043" s="659">
        <v>1039</v>
      </c>
      <c r="B1043" s="660" t="s">
        <v>1369</v>
      </c>
      <c r="C1043" s="674" t="s">
        <v>1516</v>
      </c>
      <c r="D1043" s="660" t="s">
        <v>2698</v>
      </c>
      <c r="E1043" s="662" t="s">
        <v>1387</v>
      </c>
      <c r="F1043" s="662">
        <v>2018</v>
      </c>
      <c r="G1043" s="676">
        <v>286396.79999999999</v>
      </c>
      <c r="H1043" s="660" t="s">
        <v>1373</v>
      </c>
      <c r="I1043" s="676">
        <v>300000</v>
      </c>
      <c r="J1043" s="660" t="s">
        <v>2649</v>
      </c>
      <c r="K1043" s="660" t="s">
        <v>1176</v>
      </c>
    </row>
    <row r="1044" spans="1:11" x14ac:dyDescent="0.25">
      <c r="A1044" s="659">
        <v>1040</v>
      </c>
      <c r="B1044" s="660" t="s">
        <v>1369</v>
      </c>
      <c r="C1044" s="661" t="s">
        <v>1464</v>
      </c>
      <c r="D1044" s="685" t="s">
        <v>2699</v>
      </c>
      <c r="E1044" s="662" t="s">
        <v>1387</v>
      </c>
      <c r="F1044" s="736">
        <v>2017</v>
      </c>
      <c r="G1044" s="676">
        <v>76193.36</v>
      </c>
      <c r="H1044" s="660" t="s">
        <v>1373</v>
      </c>
      <c r="I1044" s="676">
        <v>300000</v>
      </c>
      <c r="J1044" s="660" t="s">
        <v>2649</v>
      </c>
      <c r="K1044" s="660" t="s">
        <v>1176</v>
      </c>
    </row>
    <row r="1045" spans="1:11" x14ac:dyDescent="0.25">
      <c r="A1045" s="659">
        <v>1041</v>
      </c>
      <c r="B1045" s="660" t="s">
        <v>1369</v>
      </c>
      <c r="C1045" s="674" t="s">
        <v>1516</v>
      </c>
      <c r="D1045" s="730" t="s">
        <v>2700</v>
      </c>
      <c r="E1045" s="662" t="s">
        <v>1387</v>
      </c>
      <c r="F1045" s="730">
        <v>2017</v>
      </c>
      <c r="G1045" s="676">
        <v>116499.99</v>
      </c>
      <c r="H1045" s="660" t="s">
        <v>1373</v>
      </c>
      <c r="I1045" s="676">
        <v>300000</v>
      </c>
      <c r="J1045" s="660" t="s">
        <v>2649</v>
      </c>
      <c r="K1045" s="660" t="s">
        <v>1176</v>
      </c>
    </row>
    <row r="1046" spans="1:11" x14ac:dyDescent="0.25">
      <c r="A1046" s="659">
        <v>1042</v>
      </c>
      <c r="B1046" s="660" t="s">
        <v>1369</v>
      </c>
      <c r="C1046" s="661" t="s">
        <v>1464</v>
      </c>
      <c r="D1046" s="662" t="s">
        <v>2701</v>
      </c>
      <c r="E1046" s="662" t="s">
        <v>1387</v>
      </c>
      <c r="F1046" s="662">
        <v>2017</v>
      </c>
      <c r="G1046" s="676">
        <v>75950</v>
      </c>
      <c r="H1046" s="660" t="s">
        <v>1373</v>
      </c>
      <c r="I1046" s="676">
        <v>300000</v>
      </c>
      <c r="J1046" s="660" t="s">
        <v>2649</v>
      </c>
      <c r="K1046" s="660" t="s">
        <v>1176</v>
      </c>
    </row>
    <row r="1047" spans="1:11" x14ac:dyDescent="0.25">
      <c r="A1047" s="659">
        <v>1043</v>
      </c>
      <c r="B1047" s="660" t="s">
        <v>1369</v>
      </c>
      <c r="C1047" s="661" t="s">
        <v>1464</v>
      </c>
      <c r="D1047" s="685" t="s">
        <v>2702</v>
      </c>
      <c r="E1047" s="662" t="s">
        <v>1387</v>
      </c>
      <c r="F1047" s="736">
        <v>2018</v>
      </c>
      <c r="G1047" s="676">
        <v>79798.91</v>
      </c>
      <c r="H1047" s="660" t="s">
        <v>1373</v>
      </c>
      <c r="I1047" s="676">
        <v>300000</v>
      </c>
      <c r="J1047" s="660" t="s">
        <v>2649</v>
      </c>
      <c r="K1047" s="660" t="s">
        <v>1176</v>
      </c>
    </row>
    <row r="1048" spans="1:11" x14ac:dyDescent="0.25">
      <c r="A1048" s="659">
        <v>1044</v>
      </c>
      <c r="B1048" s="660" t="s">
        <v>1369</v>
      </c>
      <c r="C1048" s="661" t="s">
        <v>1464</v>
      </c>
      <c r="D1048" s="685" t="s">
        <v>2703</v>
      </c>
      <c r="E1048" s="662" t="s">
        <v>1387</v>
      </c>
      <c r="F1048" s="736">
        <v>2017</v>
      </c>
      <c r="G1048" s="676">
        <v>75950</v>
      </c>
      <c r="H1048" s="660" t="s">
        <v>1373</v>
      </c>
      <c r="I1048" s="676">
        <v>300000</v>
      </c>
      <c r="J1048" s="660" t="s">
        <v>2649</v>
      </c>
      <c r="K1048" s="660" t="s">
        <v>1176</v>
      </c>
    </row>
    <row r="1049" spans="1:11" x14ac:dyDescent="0.25">
      <c r="A1049" s="659">
        <v>1045</v>
      </c>
      <c r="B1049" s="660" t="s">
        <v>1369</v>
      </c>
      <c r="C1049" s="674" t="s">
        <v>1516</v>
      </c>
      <c r="D1049" s="662" t="s">
        <v>2704</v>
      </c>
      <c r="E1049" s="662" t="s">
        <v>1387</v>
      </c>
      <c r="F1049" s="662">
        <v>2012</v>
      </c>
      <c r="G1049" s="676">
        <v>61058.82</v>
      </c>
      <c r="H1049" s="660" t="s">
        <v>1373</v>
      </c>
      <c r="I1049" s="676">
        <v>300000</v>
      </c>
      <c r="J1049" s="660" t="s">
        <v>2649</v>
      </c>
      <c r="K1049" s="660" t="s">
        <v>1176</v>
      </c>
    </row>
    <row r="1050" spans="1:11" x14ac:dyDescent="0.25">
      <c r="A1050" s="659">
        <v>1046</v>
      </c>
      <c r="B1050" s="660" t="s">
        <v>1369</v>
      </c>
      <c r="C1050" s="661" t="s">
        <v>1464</v>
      </c>
      <c r="D1050" s="662" t="s">
        <v>2705</v>
      </c>
      <c r="E1050" s="662" t="s">
        <v>1387</v>
      </c>
      <c r="F1050" s="662">
        <v>2017</v>
      </c>
      <c r="G1050" s="676">
        <v>75950</v>
      </c>
      <c r="H1050" s="660" t="s">
        <v>1373</v>
      </c>
      <c r="I1050" s="676">
        <v>300000</v>
      </c>
      <c r="J1050" s="660" t="s">
        <v>2649</v>
      </c>
      <c r="K1050" s="660" t="s">
        <v>1176</v>
      </c>
    </row>
    <row r="1051" spans="1:11" x14ac:dyDescent="0.25">
      <c r="A1051" s="659">
        <v>1047</v>
      </c>
      <c r="B1051" s="660" t="s">
        <v>1369</v>
      </c>
      <c r="C1051" s="661" t="s">
        <v>1464</v>
      </c>
      <c r="D1051" s="662" t="s">
        <v>2706</v>
      </c>
      <c r="E1051" s="662" t="s">
        <v>1387</v>
      </c>
      <c r="F1051" s="662">
        <v>2017</v>
      </c>
      <c r="G1051" s="676">
        <v>75950</v>
      </c>
      <c r="H1051" s="660" t="s">
        <v>1373</v>
      </c>
      <c r="I1051" s="676">
        <v>300000</v>
      </c>
      <c r="J1051" s="660" t="s">
        <v>2649</v>
      </c>
      <c r="K1051" s="660" t="s">
        <v>1176</v>
      </c>
    </row>
    <row r="1052" spans="1:11" x14ac:dyDescent="0.25">
      <c r="A1052" s="659">
        <v>1048</v>
      </c>
      <c r="B1052" s="660" t="s">
        <v>1369</v>
      </c>
      <c r="C1052" s="672" t="s">
        <v>1407</v>
      </c>
      <c r="D1052" s="662" t="s">
        <v>2707</v>
      </c>
      <c r="E1052" s="662" t="s">
        <v>1387</v>
      </c>
      <c r="F1052" s="662">
        <v>2022</v>
      </c>
      <c r="G1052" s="676">
        <v>9437517.7599999998</v>
      </c>
      <c r="H1052" s="660" t="s">
        <v>1373</v>
      </c>
      <c r="I1052" s="676">
        <v>300000</v>
      </c>
      <c r="J1052" s="660" t="s">
        <v>2649</v>
      </c>
      <c r="K1052" s="660" t="s">
        <v>1176</v>
      </c>
    </row>
    <row r="1053" spans="1:11" x14ac:dyDescent="0.25">
      <c r="A1053" s="659">
        <v>1049</v>
      </c>
      <c r="B1053" s="660" t="s">
        <v>1369</v>
      </c>
      <c r="C1053" s="661" t="s">
        <v>1464</v>
      </c>
      <c r="D1053" s="662" t="s">
        <v>2708</v>
      </c>
      <c r="E1053" s="662" t="s">
        <v>1387</v>
      </c>
      <c r="F1053" s="662">
        <v>2017</v>
      </c>
      <c r="G1053" s="676">
        <v>75950</v>
      </c>
      <c r="H1053" s="660" t="s">
        <v>1373</v>
      </c>
      <c r="I1053" s="676">
        <v>300000</v>
      </c>
      <c r="J1053" s="660" t="s">
        <v>2649</v>
      </c>
      <c r="K1053" s="660" t="s">
        <v>1176</v>
      </c>
    </row>
    <row r="1054" spans="1:11" x14ac:dyDescent="0.25">
      <c r="A1054" s="659">
        <v>1050</v>
      </c>
      <c r="B1054" s="660" t="s">
        <v>1369</v>
      </c>
      <c r="C1054" s="661" t="s">
        <v>1464</v>
      </c>
      <c r="D1054" s="685" t="s">
        <v>2709</v>
      </c>
      <c r="E1054" s="662" t="s">
        <v>1387</v>
      </c>
      <c r="F1054" s="736">
        <v>2018</v>
      </c>
      <c r="G1054" s="676">
        <v>78250</v>
      </c>
      <c r="H1054" s="660" t="s">
        <v>1373</v>
      </c>
      <c r="I1054" s="676">
        <v>300000</v>
      </c>
      <c r="J1054" s="660" t="s">
        <v>2649</v>
      </c>
      <c r="K1054" s="660" t="s">
        <v>1176</v>
      </c>
    </row>
    <row r="1055" spans="1:11" x14ac:dyDescent="0.25">
      <c r="A1055" s="659">
        <v>1051</v>
      </c>
      <c r="B1055" s="660" t="s">
        <v>1369</v>
      </c>
      <c r="C1055" s="672" t="s">
        <v>1407</v>
      </c>
      <c r="D1055" s="662" t="s">
        <v>2710</v>
      </c>
      <c r="E1055" s="662" t="s">
        <v>1387</v>
      </c>
      <c r="F1055" s="662">
        <v>2022</v>
      </c>
      <c r="G1055" s="676">
        <v>10393982.24</v>
      </c>
      <c r="H1055" s="660" t="s">
        <v>1373</v>
      </c>
      <c r="I1055" s="676">
        <v>300000</v>
      </c>
      <c r="J1055" s="660" t="s">
        <v>2649</v>
      </c>
      <c r="K1055" s="660" t="s">
        <v>1176</v>
      </c>
    </row>
    <row r="1056" spans="1:11" x14ac:dyDescent="0.25">
      <c r="A1056" s="659">
        <v>1052</v>
      </c>
      <c r="B1056" s="660" t="s">
        <v>1369</v>
      </c>
      <c r="C1056" s="661" t="s">
        <v>1464</v>
      </c>
      <c r="D1056" s="662" t="s">
        <v>2711</v>
      </c>
      <c r="E1056" s="662" t="s">
        <v>1387</v>
      </c>
      <c r="F1056" s="662">
        <v>2019</v>
      </c>
      <c r="G1056" s="676">
        <v>82805</v>
      </c>
      <c r="H1056" s="660" t="s">
        <v>1373</v>
      </c>
      <c r="I1056" s="676">
        <v>300000</v>
      </c>
      <c r="J1056" s="660" t="s">
        <v>2649</v>
      </c>
      <c r="K1056" s="660" t="s">
        <v>1176</v>
      </c>
    </row>
    <row r="1057" spans="1:11" x14ac:dyDescent="0.25">
      <c r="A1057" s="659">
        <v>1053</v>
      </c>
      <c r="B1057" s="660" t="s">
        <v>1369</v>
      </c>
      <c r="C1057" s="672" t="s">
        <v>1407</v>
      </c>
      <c r="D1057" s="730" t="s">
        <v>2712</v>
      </c>
      <c r="E1057" s="662" t="s">
        <v>1387</v>
      </c>
      <c r="F1057" s="730">
        <v>2023</v>
      </c>
      <c r="G1057" s="676">
        <v>10393982.24</v>
      </c>
      <c r="H1057" s="660" t="s">
        <v>1373</v>
      </c>
      <c r="I1057" s="676">
        <v>300000</v>
      </c>
      <c r="J1057" s="660" t="s">
        <v>2649</v>
      </c>
      <c r="K1057" s="660" t="s">
        <v>1176</v>
      </c>
    </row>
    <row r="1058" spans="1:11" x14ac:dyDescent="0.25">
      <c r="A1058" s="659">
        <v>1054</v>
      </c>
      <c r="B1058" s="660" t="s">
        <v>1369</v>
      </c>
      <c r="C1058" s="672" t="s">
        <v>1407</v>
      </c>
      <c r="D1058" s="737" t="s">
        <v>2713</v>
      </c>
      <c r="E1058" s="662" t="s">
        <v>1387</v>
      </c>
      <c r="F1058" s="737">
        <v>2024</v>
      </c>
      <c r="G1058" s="676">
        <v>9487866.9800000004</v>
      </c>
      <c r="H1058" s="660" t="s">
        <v>1373</v>
      </c>
      <c r="I1058" s="676">
        <v>300000</v>
      </c>
      <c r="J1058" s="660" t="s">
        <v>2649</v>
      </c>
      <c r="K1058" s="660" t="s">
        <v>1176</v>
      </c>
    </row>
    <row r="1059" spans="1:11" x14ac:dyDescent="0.25">
      <c r="A1059" s="659">
        <v>1055</v>
      </c>
      <c r="B1059" s="660" t="s">
        <v>1369</v>
      </c>
      <c r="C1059" s="672" t="s">
        <v>1407</v>
      </c>
      <c r="D1059" s="737" t="s">
        <v>2714</v>
      </c>
      <c r="E1059" s="662" t="s">
        <v>1387</v>
      </c>
      <c r="F1059" s="737">
        <v>2024</v>
      </c>
      <c r="G1059" s="676">
        <v>9487866.9800000004</v>
      </c>
      <c r="H1059" s="660" t="s">
        <v>1373</v>
      </c>
      <c r="I1059" s="676">
        <v>300000</v>
      </c>
      <c r="J1059" s="660" t="s">
        <v>2649</v>
      </c>
      <c r="K1059" s="660" t="s">
        <v>1176</v>
      </c>
    </row>
    <row r="1060" spans="1:11" x14ac:dyDescent="0.25">
      <c r="A1060" s="659">
        <v>1056</v>
      </c>
      <c r="B1060" s="660" t="s">
        <v>1369</v>
      </c>
      <c r="C1060" s="672" t="s">
        <v>1407</v>
      </c>
      <c r="D1060" s="737" t="s">
        <v>2715</v>
      </c>
      <c r="E1060" s="662" t="s">
        <v>1387</v>
      </c>
      <c r="F1060" s="737">
        <v>2024</v>
      </c>
      <c r="G1060" s="676">
        <v>9487866.9800000004</v>
      </c>
      <c r="H1060" s="660" t="s">
        <v>1373</v>
      </c>
      <c r="I1060" s="676">
        <v>300000</v>
      </c>
      <c r="J1060" s="660" t="s">
        <v>2649</v>
      </c>
      <c r="K1060" s="660" t="s">
        <v>1176</v>
      </c>
    </row>
    <row r="1061" spans="1:11" x14ac:dyDescent="0.25">
      <c r="A1061" s="659">
        <v>1057</v>
      </c>
      <c r="B1061" s="660" t="s">
        <v>1369</v>
      </c>
      <c r="C1061" s="672" t="s">
        <v>1407</v>
      </c>
      <c r="D1061" s="737" t="s">
        <v>2716</v>
      </c>
      <c r="E1061" s="662" t="s">
        <v>1387</v>
      </c>
      <c r="F1061" s="737">
        <v>2024</v>
      </c>
      <c r="G1061" s="676">
        <v>9487866.9800000004</v>
      </c>
      <c r="H1061" s="660" t="s">
        <v>1373</v>
      </c>
      <c r="I1061" s="676">
        <v>300000</v>
      </c>
      <c r="J1061" s="660" t="s">
        <v>2649</v>
      </c>
      <c r="K1061" s="660" t="s">
        <v>1176</v>
      </c>
    </row>
    <row r="1062" spans="1:11" x14ac:dyDescent="0.25">
      <c r="A1062" s="659">
        <v>1058</v>
      </c>
      <c r="B1062" s="660" t="s">
        <v>1369</v>
      </c>
      <c r="C1062" s="661" t="s">
        <v>1370</v>
      </c>
      <c r="D1062" s="730" t="s">
        <v>2717</v>
      </c>
      <c r="E1062" s="662" t="s">
        <v>1387</v>
      </c>
      <c r="F1062" s="730">
        <v>2024</v>
      </c>
      <c r="G1062" s="676">
        <v>6118730.4199999999</v>
      </c>
      <c r="H1062" s="660" t="s">
        <v>1373</v>
      </c>
      <c r="I1062" s="676">
        <v>300000</v>
      </c>
      <c r="J1062" s="660" t="s">
        <v>2649</v>
      </c>
      <c r="K1062" s="660" t="s">
        <v>1176</v>
      </c>
    </row>
    <row r="1063" spans="1:11" x14ac:dyDescent="0.25">
      <c r="A1063" s="659">
        <v>1059</v>
      </c>
      <c r="B1063" s="660" t="s">
        <v>1369</v>
      </c>
      <c r="C1063" s="661" t="s">
        <v>1370</v>
      </c>
      <c r="D1063" s="730" t="s">
        <v>2718</v>
      </c>
      <c r="E1063" s="662" t="s">
        <v>1387</v>
      </c>
      <c r="F1063" s="730">
        <v>2024</v>
      </c>
      <c r="G1063" s="676">
        <v>6118730.4199999999</v>
      </c>
      <c r="H1063" s="660" t="s">
        <v>1373</v>
      </c>
      <c r="I1063" s="676">
        <v>300000</v>
      </c>
      <c r="J1063" s="660" t="s">
        <v>2649</v>
      </c>
      <c r="K1063" s="660" t="s">
        <v>1176</v>
      </c>
    </row>
    <row r="1064" spans="1:11" x14ac:dyDescent="0.25">
      <c r="A1064" s="659">
        <v>1060</v>
      </c>
      <c r="B1064" s="660" t="s">
        <v>1369</v>
      </c>
      <c r="C1064" s="671" t="s">
        <v>2719</v>
      </c>
      <c r="D1064" s="730" t="s">
        <v>2720</v>
      </c>
      <c r="E1064" s="662" t="s">
        <v>1387</v>
      </c>
      <c r="F1064" s="730">
        <v>2024</v>
      </c>
      <c r="G1064" s="676">
        <v>9892580.4199999999</v>
      </c>
      <c r="H1064" s="660" t="s">
        <v>1373</v>
      </c>
      <c r="I1064" s="676">
        <v>300000</v>
      </c>
      <c r="J1064" s="660" t="s">
        <v>2649</v>
      </c>
      <c r="K1064" s="660" t="s">
        <v>1176</v>
      </c>
    </row>
    <row r="1065" spans="1:11" x14ac:dyDescent="0.25">
      <c r="A1065" s="659">
        <v>1061</v>
      </c>
      <c r="B1065" s="660" t="s">
        <v>1369</v>
      </c>
      <c r="C1065" s="661" t="s">
        <v>1370</v>
      </c>
      <c r="D1065" s="730" t="s">
        <v>2721</v>
      </c>
      <c r="E1065" s="662" t="s">
        <v>1377</v>
      </c>
      <c r="F1065" s="730">
        <v>2023</v>
      </c>
      <c r="G1065" s="676">
        <v>4132274.17</v>
      </c>
      <c r="H1065" s="660" t="s">
        <v>1373</v>
      </c>
      <c r="I1065" s="676">
        <v>300000</v>
      </c>
      <c r="J1065" s="660" t="s">
        <v>2649</v>
      </c>
      <c r="K1065" s="660" t="s">
        <v>1176</v>
      </c>
    </row>
    <row r="1066" spans="1:11" x14ac:dyDescent="0.25">
      <c r="A1066" s="659">
        <v>1062</v>
      </c>
      <c r="B1066" s="660" t="s">
        <v>1369</v>
      </c>
      <c r="C1066" s="672" t="s">
        <v>1407</v>
      </c>
      <c r="D1066" s="730" t="s">
        <v>2722</v>
      </c>
      <c r="E1066" s="662" t="s">
        <v>1377</v>
      </c>
      <c r="F1066" s="730">
        <v>2023</v>
      </c>
      <c r="G1066" s="676">
        <v>7986600</v>
      </c>
      <c r="H1066" s="660" t="s">
        <v>1373</v>
      </c>
      <c r="I1066" s="676">
        <v>300000</v>
      </c>
      <c r="J1066" s="660" t="s">
        <v>2649</v>
      </c>
      <c r="K1066" s="660" t="s">
        <v>1176</v>
      </c>
    </row>
    <row r="1067" spans="1:11" x14ac:dyDescent="0.25">
      <c r="A1067" s="659">
        <v>1063</v>
      </c>
      <c r="B1067" s="660" t="s">
        <v>1369</v>
      </c>
      <c r="C1067" s="672" t="s">
        <v>1407</v>
      </c>
      <c r="D1067" s="730" t="s">
        <v>2723</v>
      </c>
      <c r="E1067" s="662" t="s">
        <v>1377</v>
      </c>
      <c r="F1067" s="730">
        <v>2023</v>
      </c>
      <c r="G1067" s="676">
        <v>10393982.24</v>
      </c>
      <c r="H1067" s="660" t="s">
        <v>1373</v>
      </c>
      <c r="I1067" s="676">
        <v>300000</v>
      </c>
      <c r="J1067" s="660" t="s">
        <v>2649</v>
      </c>
      <c r="K1067" s="660" t="s">
        <v>1176</v>
      </c>
    </row>
    <row r="1068" spans="1:11" x14ac:dyDescent="0.25">
      <c r="A1068" s="659">
        <v>1064</v>
      </c>
      <c r="B1068" s="660" t="s">
        <v>1369</v>
      </c>
      <c r="C1068" s="661" t="s">
        <v>1370</v>
      </c>
      <c r="D1068" s="730" t="s">
        <v>2724</v>
      </c>
      <c r="E1068" s="662" t="s">
        <v>1377</v>
      </c>
      <c r="F1068" s="730">
        <v>2024</v>
      </c>
      <c r="G1068" s="676">
        <v>6118730.4199999999</v>
      </c>
      <c r="H1068" s="660" t="s">
        <v>1373</v>
      </c>
      <c r="I1068" s="676">
        <v>300000</v>
      </c>
      <c r="J1068" s="660" t="s">
        <v>2649</v>
      </c>
      <c r="K1068" s="660" t="s">
        <v>1176</v>
      </c>
    </row>
    <row r="1069" spans="1:11" x14ac:dyDescent="0.25">
      <c r="A1069" s="659">
        <v>1065</v>
      </c>
      <c r="B1069" s="660" t="s">
        <v>1369</v>
      </c>
      <c r="C1069" s="661" t="s">
        <v>1370</v>
      </c>
      <c r="D1069" s="730" t="s">
        <v>2725</v>
      </c>
      <c r="E1069" s="662" t="s">
        <v>1377</v>
      </c>
      <c r="F1069" s="730">
        <v>2024</v>
      </c>
      <c r="G1069" s="676">
        <v>6118730.4199999999</v>
      </c>
      <c r="H1069" s="660" t="s">
        <v>1373</v>
      </c>
      <c r="I1069" s="676">
        <v>300000</v>
      </c>
      <c r="J1069" s="660" t="s">
        <v>2649</v>
      </c>
      <c r="K1069" s="660" t="s">
        <v>1176</v>
      </c>
    </row>
    <row r="1070" spans="1:11" x14ac:dyDescent="0.25">
      <c r="A1070" s="659">
        <v>1066</v>
      </c>
      <c r="B1070" s="660" t="s">
        <v>1369</v>
      </c>
      <c r="C1070" s="661" t="s">
        <v>1370</v>
      </c>
      <c r="D1070" s="730" t="s">
        <v>2726</v>
      </c>
      <c r="E1070" s="662" t="s">
        <v>1372</v>
      </c>
      <c r="F1070" s="730">
        <v>2023</v>
      </c>
      <c r="G1070" s="676">
        <v>4132274.17</v>
      </c>
      <c r="H1070" s="660" t="s">
        <v>1373</v>
      </c>
      <c r="I1070" s="676">
        <v>300000</v>
      </c>
      <c r="J1070" s="660" t="s">
        <v>2649</v>
      </c>
      <c r="K1070" s="660" t="s">
        <v>1176</v>
      </c>
    </row>
    <row r="1071" spans="1:11" x14ac:dyDescent="0.25">
      <c r="A1071" s="659">
        <v>1067</v>
      </c>
      <c r="B1071" s="660" t="s">
        <v>1369</v>
      </c>
      <c r="C1071" s="661" t="s">
        <v>1370</v>
      </c>
      <c r="D1071" s="730" t="s">
        <v>2727</v>
      </c>
      <c r="E1071" s="662" t="s">
        <v>1372</v>
      </c>
      <c r="F1071" s="730">
        <v>2023</v>
      </c>
      <c r="G1071" s="676">
        <v>4132274.17</v>
      </c>
      <c r="H1071" s="660" t="s">
        <v>1373</v>
      </c>
      <c r="I1071" s="676">
        <v>300000</v>
      </c>
      <c r="J1071" s="660" t="s">
        <v>2649</v>
      </c>
      <c r="K1071" s="660" t="s">
        <v>1176</v>
      </c>
    </row>
    <row r="1072" spans="1:11" x14ac:dyDescent="0.25">
      <c r="A1072" s="659">
        <v>1068</v>
      </c>
      <c r="B1072" s="660" t="s">
        <v>1369</v>
      </c>
      <c r="C1072" s="672" t="s">
        <v>1407</v>
      </c>
      <c r="D1072" s="730" t="s">
        <v>2728</v>
      </c>
      <c r="E1072" s="675" t="s">
        <v>1372</v>
      </c>
      <c r="F1072" s="730">
        <v>2022</v>
      </c>
      <c r="G1072" s="676">
        <v>7986600</v>
      </c>
      <c r="H1072" s="660" t="s">
        <v>1373</v>
      </c>
      <c r="I1072" s="676">
        <v>300000</v>
      </c>
      <c r="J1072" s="660" t="s">
        <v>2649</v>
      </c>
      <c r="K1072" s="660" t="s">
        <v>1176</v>
      </c>
    </row>
    <row r="1073" spans="1:11" x14ac:dyDescent="0.25">
      <c r="A1073" s="659">
        <v>1069</v>
      </c>
      <c r="B1073" s="660" t="s">
        <v>1369</v>
      </c>
      <c r="C1073" s="672" t="s">
        <v>1407</v>
      </c>
      <c r="D1073" s="662" t="s">
        <v>2729</v>
      </c>
      <c r="E1073" s="675" t="s">
        <v>1372</v>
      </c>
      <c r="F1073" s="730">
        <v>2023</v>
      </c>
      <c r="G1073" s="676">
        <v>10393982.24</v>
      </c>
      <c r="H1073" s="660" t="s">
        <v>1373</v>
      </c>
      <c r="I1073" s="676">
        <v>300000</v>
      </c>
      <c r="J1073" s="660" t="s">
        <v>2649</v>
      </c>
      <c r="K1073" s="660" t="s">
        <v>1176</v>
      </c>
    </row>
    <row r="1074" spans="1:11" x14ac:dyDescent="0.25">
      <c r="A1074" s="659">
        <v>1070</v>
      </c>
      <c r="B1074" s="660" t="s">
        <v>1369</v>
      </c>
      <c r="C1074" s="671" t="s">
        <v>2719</v>
      </c>
      <c r="D1074" s="730" t="s">
        <v>2730</v>
      </c>
      <c r="E1074" s="675" t="s">
        <v>1372</v>
      </c>
      <c r="F1074" s="730">
        <v>2024</v>
      </c>
      <c r="G1074" s="676">
        <v>9892580.4199999999</v>
      </c>
      <c r="H1074" s="660" t="s">
        <v>1373</v>
      </c>
      <c r="I1074" s="676">
        <v>300000</v>
      </c>
      <c r="J1074" s="660" t="s">
        <v>2649</v>
      </c>
      <c r="K1074" s="660" t="s">
        <v>1176</v>
      </c>
    </row>
    <row r="1075" spans="1:11" s="670" customFormat="1" ht="14.4" x14ac:dyDescent="0.25">
      <c r="A1075" s="659">
        <v>1071</v>
      </c>
      <c r="B1075" s="665" t="s">
        <v>1396</v>
      </c>
      <c r="C1075" s="738" t="s">
        <v>2731</v>
      </c>
      <c r="D1075" s="730" t="s">
        <v>2732</v>
      </c>
      <c r="E1075" s="662" t="s">
        <v>1387</v>
      </c>
      <c r="F1075" s="730">
        <v>2009</v>
      </c>
      <c r="G1075" s="729">
        <v>90053.68</v>
      </c>
      <c r="H1075" s="667" t="s">
        <v>1373</v>
      </c>
      <c r="I1075" s="697">
        <v>500000</v>
      </c>
      <c r="J1075" s="660" t="s">
        <v>2649</v>
      </c>
      <c r="K1075" s="660" t="s">
        <v>1176</v>
      </c>
    </row>
    <row r="1076" spans="1:11" s="670" customFormat="1" ht="14.4" x14ac:dyDescent="0.25">
      <c r="A1076" s="659">
        <v>1072</v>
      </c>
      <c r="B1076" s="665" t="s">
        <v>1396</v>
      </c>
      <c r="C1076" s="738" t="s">
        <v>2733</v>
      </c>
      <c r="D1076" s="730" t="s">
        <v>2734</v>
      </c>
      <c r="E1076" s="662" t="s">
        <v>1387</v>
      </c>
      <c r="F1076" s="730">
        <v>2023</v>
      </c>
      <c r="G1076" s="729">
        <v>19031749.359999999</v>
      </c>
      <c r="H1076" s="667" t="s">
        <v>1373</v>
      </c>
      <c r="I1076" s="676">
        <v>350000</v>
      </c>
      <c r="J1076" s="660" t="s">
        <v>2649</v>
      </c>
      <c r="K1076" s="660" t="s">
        <v>1176</v>
      </c>
    </row>
    <row r="1077" spans="1:11" s="670" customFormat="1" ht="14.4" x14ac:dyDescent="0.25">
      <c r="A1077" s="659">
        <v>1073</v>
      </c>
      <c r="B1077" s="665" t="s">
        <v>1396</v>
      </c>
      <c r="C1077" s="738" t="s">
        <v>2735</v>
      </c>
      <c r="D1077" s="730" t="s">
        <v>2736</v>
      </c>
      <c r="E1077" s="662" t="s">
        <v>1387</v>
      </c>
      <c r="F1077" s="730">
        <v>2013</v>
      </c>
      <c r="G1077" s="729">
        <v>204156.78</v>
      </c>
      <c r="H1077" s="667" t="s">
        <v>1373</v>
      </c>
      <c r="I1077" s="697">
        <v>700000</v>
      </c>
      <c r="J1077" s="660" t="s">
        <v>2649</v>
      </c>
      <c r="K1077" s="660" t="s">
        <v>1176</v>
      </c>
    </row>
    <row r="1078" spans="1:11" s="670" customFormat="1" ht="14.4" x14ac:dyDescent="0.25">
      <c r="A1078" s="659">
        <v>1074</v>
      </c>
      <c r="B1078" s="665" t="s">
        <v>1396</v>
      </c>
      <c r="C1078" s="738" t="s">
        <v>2737</v>
      </c>
      <c r="D1078" s="730" t="s">
        <v>2738</v>
      </c>
      <c r="E1078" s="662" t="s">
        <v>1387</v>
      </c>
      <c r="F1078" s="730">
        <v>2023</v>
      </c>
      <c r="G1078" s="729">
        <v>27742875</v>
      </c>
      <c r="H1078" s="667" t="s">
        <v>1373</v>
      </c>
      <c r="I1078" s="676">
        <v>350000</v>
      </c>
      <c r="J1078" s="660" t="s">
        <v>2649</v>
      </c>
      <c r="K1078" s="660" t="s">
        <v>1176</v>
      </c>
    </row>
    <row r="1079" spans="1:11" s="670" customFormat="1" ht="14.4" x14ac:dyDescent="0.25">
      <c r="A1079" s="659">
        <v>1075</v>
      </c>
      <c r="B1079" s="665" t="s">
        <v>1396</v>
      </c>
      <c r="C1079" s="738" t="s">
        <v>2739</v>
      </c>
      <c r="D1079" s="730" t="s">
        <v>2740</v>
      </c>
      <c r="E1079" s="662" t="s">
        <v>1387</v>
      </c>
      <c r="F1079" s="730">
        <v>2014</v>
      </c>
      <c r="G1079" s="729">
        <v>375505.91999999998</v>
      </c>
      <c r="H1079" s="667" t="s">
        <v>1373</v>
      </c>
      <c r="I1079" s="697">
        <v>1000000</v>
      </c>
      <c r="J1079" s="660" t="s">
        <v>2649</v>
      </c>
      <c r="K1079" s="660" t="s">
        <v>1176</v>
      </c>
    </row>
    <row r="1080" spans="1:11" s="670" customFormat="1" ht="14.4" x14ac:dyDescent="0.25">
      <c r="A1080" s="659">
        <v>1076</v>
      </c>
      <c r="B1080" s="665" t="s">
        <v>1396</v>
      </c>
      <c r="C1080" s="738" t="s">
        <v>2741</v>
      </c>
      <c r="D1080" s="730" t="s">
        <v>2742</v>
      </c>
      <c r="E1080" s="662" t="s">
        <v>1387</v>
      </c>
      <c r="F1080" s="730">
        <v>2012</v>
      </c>
      <c r="G1080" s="729">
        <v>389683.04</v>
      </c>
      <c r="H1080" s="667" t="s">
        <v>1373</v>
      </c>
      <c r="I1080" s="697">
        <v>600000</v>
      </c>
      <c r="J1080" s="660" t="s">
        <v>2649</v>
      </c>
      <c r="K1080" s="660" t="s">
        <v>1176</v>
      </c>
    </row>
    <row r="1081" spans="1:11" s="670" customFormat="1" ht="14.4" x14ac:dyDescent="0.25">
      <c r="A1081" s="659">
        <v>1077</v>
      </c>
      <c r="B1081" s="665" t="s">
        <v>1396</v>
      </c>
      <c r="C1081" s="738" t="s">
        <v>2743</v>
      </c>
      <c r="D1081" s="730" t="s">
        <v>2744</v>
      </c>
      <c r="E1081" s="662" t="s">
        <v>1387</v>
      </c>
      <c r="F1081" s="730">
        <v>2003</v>
      </c>
      <c r="G1081" s="729">
        <v>121609.96</v>
      </c>
      <c r="H1081" s="667" t="s">
        <v>1373</v>
      </c>
      <c r="I1081" s="676">
        <v>300000</v>
      </c>
      <c r="J1081" s="660" t="s">
        <v>2649</v>
      </c>
      <c r="K1081" s="660" t="s">
        <v>1176</v>
      </c>
    </row>
    <row r="1082" spans="1:11" s="670" customFormat="1" ht="14.4" x14ac:dyDescent="0.25">
      <c r="A1082" s="659">
        <v>1078</v>
      </c>
      <c r="B1082" s="665" t="s">
        <v>1396</v>
      </c>
      <c r="C1082" s="738" t="s">
        <v>2745</v>
      </c>
      <c r="D1082" s="730" t="s">
        <v>2746</v>
      </c>
      <c r="E1082" s="662" t="s">
        <v>1387</v>
      </c>
      <c r="F1082" s="730">
        <v>2008</v>
      </c>
      <c r="G1082" s="729">
        <v>145354</v>
      </c>
      <c r="H1082" s="667" t="s">
        <v>1373</v>
      </c>
      <c r="I1082" s="697">
        <v>400000</v>
      </c>
      <c r="J1082" s="660" t="s">
        <v>2649</v>
      </c>
      <c r="K1082" s="660" t="s">
        <v>1176</v>
      </c>
    </row>
    <row r="1083" spans="1:11" s="670" customFormat="1" ht="14.4" x14ac:dyDescent="0.25">
      <c r="A1083" s="659">
        <v>1079</v>
      </c>
      <c r="B1083" s="665" t="s">
        <v>1396</v>
      </c>
      <c r="C1083" s="738" t="s">
        <v>2747</v>
      </c>
      <c r="D1083" s="730" t="s">
        <v>2748</v>
      </c>
      <c r="E1083" s="662" t="s">
        <v>1387</v>
      </c>
      <c r="F1083" s="730">
        <v>2012</v>
      </c>
      <c r="G1083" s="729">
        <v>316288.43</v>
      </c>
      <c r="H1083" s="667" t="s">
        <v>1373</v>
      </c>
      <c r="I1083" s="676">
        <v>350000</v>
      </c>
      <c r="J1083" s="660" t="s">
        <v>2649</v>
      </c>
      <c r="K1083" s="660" t="s">
        <v>1176</v>
      </c>
    </row>
    <row r="1084" spans="1:11" s="670" customFormat="1" ht="14.4" x14ac:dyDescent="0.25">
      <c r="A1084" s="659">
        <v>1080</v>
      </c>
      <c r="B1084" s="665" t="s">
        <v>1396</v>
      </c>
      <c r="C1084" s="738" t="s">
        <v>2749</v>
      </c>
      <c r="D1084" s="730" t="s">
        <v>2750</v>
      </c>
      <c r="E1084" s="662" t="s">
        <v>1387</v>
      </c>
      <c r="F1084" s="730">
        <v>2023</v>
      </c>
      <c r="G1084" s="729">
        <v>7070894.9000000004</v>
      </c>
      <c r="H1084" s="667" t="s">
        <v>1373</v>
      </c>
      <c r="I1084" s="676">
        <v>350000</v>
      </c>
      <c r="J1084" s="660" t="s">
        <v>2649</v>
      </c>
      <c r="K1084" s="660" t="s">
        <v>1176</v>
      </c>
    </row>
    <row r="1085" spans="1:11" s="670" customFormat="1" ht="14.4" x14ac:dyDescent="0.25">
      <c r="A1085" s="659">
        <v>1081</v>
      </c>
      <c r="B1085" s="665" t="s">
        <v>1396</v>
      </c>
      <c r="C1085" s="726" t="s">
        <v>2751</v>
      </c>
      <c r="D1085" s="706" t="s">
        <v>2752</v>
      </c>
      <c r="E1085" s="662" t="s">
        <v>1387</v>
      </c>
      <c r="F1085" s="706">
        <v>2011</v>
      </c>
      <c r="G1085" s="729">
        <v>70714.289999999994</v>
      </c>
      <c r="H1085" s="667" t="s">
        <v>1373</v>
      </c>
      <c r="I1085" s="676">
        <v>350000</v>
      </c>
      <c r="J1085" s="660" t="s">
        <v>2649</v>
      </c>
      <c r="K1085" s="660" t="s">
        <v>1176</v>
      </c>
    </row>
    <row r="1086" spans="1:11" s="670" customFormat="1" ht="14.4" x14ac:dyDescent="0.25">
      <c r="A1086" s="659">
        <v>1082</v>
      </c>
      <c r="B1086" s="665" t="s">
        <v>1396</v>
      </c>
      <c r="C1086" s="738" t="s">
        <v>2749</v>
      </c>
      <c r="D1086" s="706" t="s">
        <v>2753</v>
      </c>
      <c r="E1086" s="662" t="s">
        <v>1387</v>
      </c>
      <c r="F1086" s="706">
        <v>2024</v>
      </c>
      <c r="G1086" s="729">
        <v>15242500</v>
      </c>
      <c r="H1086" s="667" t="s">
        <v>1373</v>
      </c>
      <c r="I1086" s="676">
        <v>350000</v>
      </c>
      <c r="J1086" s="660" t="s">
        <v>2649</v>
      </c>
      <c r="K1086" s="660" t="s">
        <v>1176</v>
      </c>
    </row>
    <row r="1087" spans="1:11" s="670" customFormat="1" ht="14.4" x14ac:dyDescent="0.25">
      <c r="A1087" s="659">
        <v>1083</v>
      </c>
      <c r="B1087" s="665" t="s">
        <v>1396</v>
      </c>
      <c r="C1087" s="739" t="s">
        <v>2754</v>
      </c>
      <c r="D1087" s="740" t="s">
        <v>2755</v>
      </c>
      <c r="E1087" s="662" t="s">
        <v>1387</v>
      </c>
      <c r="F1087" s="740" t="s">
        <v>2756</v>
      </c>
      <c r="G1087" s="741">
        <v>105714.29</v>
      </c>
      <c r="H1087" s="667" t="s">
        <v>1373</v>
      </c>
      <c r="I1087" s="697">
        <v>1800000</v>
      </c>
      <c r="J1087" s="660" t="s">
        <v>2757</v>
      </c>
      <c r="K1087" s="660" t="s">
        <v>2758</v>
      </c>
    </row>
    <row r="1088" spans="1:11" x14ac:dyDescent="0.25">
      <c r="A1088" s="659">
        <v>1084</v>
      </c>
      <c r="B1088" s="660" t="s">
        <v>1369</v>
      </c>
      <c r="C1088" s="661" t="s">
        <v>1464</v>
      </c>
      <c r="D1088" s="742" t="s">
        <v>2759</v>
      </c>
      <c r="E1088" s="662" t="s">
        <v>1387</v>
      </c>
      <c r="F1088" s="742" t="s">
        <v>2760</v>
      </c>
      <c r="G1088" s="676">
        <v>39525</v>
      </c>
      <c r="H1088" s="660" t="s">
        <v>1373</v>
      </c>
      <c r="I1088" s="676">
        <v>300000</v>
      </c>
      <c r="J1088" s="660" t="s">
        <v>2757</v>
      </c>
      <c r="K1088" s="660" t="s">
        <v>2758</v>
      </c>
    </row>
    <row r="1089" spans="1:11" s="670" customFormat="1" ht="14.4" x14ac:dyDescent="0.25">
      <c r="A1089" s="659">
        <v>1085</v>
      </c>
      <c r="B1089" s="665" t="s">
        <v>1396</v>
      </c>
      <c r="C1089" s="739" t="s">
        <v>2761</v>
      </c>
      <c r="D1089" s="740" t="s">
        <v>2762</v>
      </c>
      <c r="E1089" s="662" t="s">
        <v>1387</v>
      </c>
      <c r="F1089" s="740" t="s">
        <v>2763</v>
      </c>
      <c r="G1089" s="741">
        <v>97250.09</v>
      </c>
      <c r="H1089" s="667" t="s">
        <v>1373</v>
      </c>
      <c r="I1089" s="697">
        <v>1700000</v>
      </c>
      <c r="J1089" s="660" t="s">
        <v>2757</v>
      </c>
      <c r="K1089" s="660" t="s">
        <v>2758</v>
      </c>
    </row>
    <row r="1090" spans="1:11" x14ac:dyDescent="0.25">
      <c r="A1090" s="659">
        <v>1086</v>
      </c>
      <c r="B1090" s="660" t="s">
        <v>1369</v>
      </c>
      <c r="C1090" s="661" t="s">
        <v>1464</v>
      </c>
      <c r="D1090" s="742" t="s">
        <v>2764</v>
      </c>
      <c r="E1090" s="662" t="s">
        <v>1387</v>
      </c>
      <c r="F1090" s="742" t="s">
        <v>2760</v>
      </c>
      <c r="G1090" s="676">
        <v>41950</v>
      </c>
      <c r="H1090" s="660" t="s">
        <v>1373</v>
      </c>
      <c r="I1090" s="676">
        <v>300000</v>
      </c>
      <c r="J1090" s="660" t="s">
        <v>2757</v>
      </c>
      <c r="K1090" s="660" t="s">
        <v>2758</v>
      </c>
    </row>
    <row r="1091" spans="1:11" s="670" customFormat="1" ht="14.4" x14ac:dyDescent="0.25">
      <c r="A1091" s="659">
        <v>1087</v>
      </c>
      <c r="B1091" s="665" t="s">
        <v>1396</v>
      </c>
      <c r="C1091" s="739" t="s">
        <v>2765</v>
      </c>
      <c r="D1091" s="740" t="s">
        <v>2766</v>
      </c>
      <c r="E1091" s="662" t="s">
        <v>1387</v>
      </c>
      <c r="F1091" s="740" t="s">
        <v>2767</v>
      </c>
      <c r="G1091" s="741">
        <v>117000</v>
      </c>
      <c r="H1091" s="667" t="s">
        <v>1373</v>
      </c>
      <c r="I1091" s="697">
        <v>1700000</v>
      </c>
      <c r="J1091" s="660" t="s">
        <v>2757</v>
      </c>
      <c r="K1091" s="660" t="s">
        <v>2758</v>
      </c>
    </row>
    <row r="1092" spans="1:11" x14ac:dyDescent="0.25">
      <c r="A1092" s="659">
        <v>1088</v>
      </c>
      <c r="B1092" s="660" t="s">
        <v>1369</v>
      </c>
      <c r="C1092" s="661" t="s">
        <v>1464</v>
      </c>
      <c r="D1092" s="742" t="s">
        <v>2768</v>
      </c>
      <c r="E1092" s="662" t="s">
        <v>1387</v>
      </c>
      <c r="F1092" s="742" t="s">
        <v>2760</v>
      </c>
      <c r="G1092" s="676">
        <v>43000</v>
      </c>
      <c r="H1092" s="660" t="s">
        <v>1373</v>
      </c>
      <c r="I1092" s="676">
        <v>300000</v>
      </c>
      <c r="J1092" s="660" t="s">
        <v>2757</v>
      </c>
      <c r="K1092" s="660" t="s">
        <v>2758</v>
      </c>
    </row>
    <row r="1093" spans="1:11" x14ac:dyDescent="0.25">
      <c r="A1093" s="659">
        <v>1089</v>
      </c>
      <c r="B1093" s="660" t="s">
        <v>1369</v>
      </c>
      <c r="C1093" s="661" t="s">
        <v>1464</v>
      </c>
      <c r="D1093" s="742" t="s">
        <v>2769</v>
      </c>
      <c r="E1093" s="662" t="s">
        <v>1387</v>
      </c>
      <c r="F1093" s="742" t="s">
        <v>2760</v>
      </c>
      <c r="G1093" s="676">
        <v>43000</v>
      </c>
      <c r="H1093" s="660" t="s">
        <v>1373</v>
      </c>
      <c r="I1093" s="676">
        <v>300000</v>
      </c>
      <c r="J1093" s="660" t="s">
        <v>2757</v>
      </c>
      <c r="K1093" s="660" t="s">
        <v>2758</v>
      </c>
    </row>
    <row r="1094" spans="1:11" x14ac:dyDescent="0.25">
      <c r="A1094" s="659">
        <v>1090</v>
      </c>
      <c r="B1094" s="660" t="s">
        <v>1369</v>
      </c>
      <c r="C1094" s="674" t="s">
        <v>1516</v>
      </c>
      <c r="D1094" s="742" t="s">
        <v>2770</v>
      </c>
      <c r="E1094" s="662" t="s">
        <v>1387</v>
      </c>
      <c r="F1094" s="742" t="s">
        <v>2771</v>
      </c>
      <c r="G1094" s="676">
        <v>67541.600000000006</v>
      </c>
      <c r="H1094" s="660" t="s">
        <v>1373</v>
      </c>
      <c r="I1094" s="676">
        <v>200000</v>
      </c>
      <c r="J1094" s="660" t="s">
        <v>2757</v>
      </c>
      <c r="K1094" s="660" t="s">
        <v>2758</v>
      </c>
    </row>
    <row r="1095" spans="1:11" x14ac:dyDescent="0.25">
      <c r="A1095" s="659">
        <v>1091</v>
      </c>
      <c r="B1095" s="660" t="s">
        <v>1369</v>
      </c>
      <c r="C1095" s="674" t="s">
        <v>1516</v>
      </c>
      <c r="D1095" s="742" t="s">
        <v>2772</v>
      </c>
      <c r="E1095" s="662" t="s">
        <v>1387</v>
      </c>
      <c r="F1095" s="742" t="s">
        <v>2760</v>
      </c>
      <c r="G1095" s="676">
        <v>61058.82</v>
      </c>
      <c r="H1095" s="660" t="s">
        <v>1373</v>
      </c>
      <c r="I1095" s="676">
        <v>800000</v>
      </c>
      <c r="J1095" s="660" t="s">
        <v>2757</v>
      </c>
      <c r="K1095" s="660" t="s">
        <v>2758</v>
      </c>
    </row>
    <row r="1096" spans="1:11" s="670" customFormat="1" ht="14.4" x14ac:dyDescent="0.25">
      <c r="A1096" s="659">
        <v>1092</v>
      </c>
      <c r="B1096" s="665" t="s">
        <v>1396</v>
      </c>
      <c r="C1096" s="739" t="s">
        <v>2773</v>
      </c>
      <c r="D1096" s="740" t="s">
        <v>2774</v>
      </c>
      <c r="E1096" s="662" t="s">
        <v>1387</v>
      </c>
      <c r="F1096" s="740" t="s">
        <v>2775</v>
      </c>
      <c r="G1096" s="741">
        <v>227500</v>
      </c>
      <c r="H1096" s="667" t="s">
        <v>1373</v>
      </c>
      <c r="I1096" s="697">
        <v>1500000</v>
      </c>
      <c r="J1096" s="660" t="s">
        <v>2757</v>
      </c>
      <c r="K1096" s="660" t="s">
        <v>2758</v>
      </c>
    </row>
    <row r="1097" spans="1:11" x14ac:dyDescent="0.25">
      <c r="A1097" s="659">
        <v>1093</v>
      </c>
      <c r="B1097" s="660" t="s">
        <v>1369</v>
      </c>
      <c r="C1097" s="661" t="s">
        <v>1464</v>
      </c>
      <c r="D1097" s="742" t="s">
        <v>2776</v>
      </c>
      <c r="E1097" s="662" t="s">
        <v>1387</v>
      </c>
      <c r="F1097" s="742" t="s">
        <v>2777</v>
      </c>
      <c r="G1097" s="676">
        <v>81427.5</v>
      </c>
      <c r="H1097" s="660" t="s">
        <v>1373</v>
      </c>
      <c r="I1097" s="676">
        <v>300000</v>
      </c>
      <c r="J1097" s="660" t="s">
        <v>2757</v>
      </c>
      <c r="K1097" s="660" t="s">
        <v>2758</v>
      </c>
    </row>
    <row r="1098" spans="1:11" x14ac:dyDescent="0.25">
      <c r="A1098" s="659">
        <v>1094</v>
      </c>
      <c r="B1098" s="660" t="s">
        <v>1369</v>
      </c>
      <c r="C1098" s="661" t="s">
        <v>1464</v>
      </c>
      <c r="D1098" s="742" t="s">
        <v>2778</v>
      </c>
      <c r="E1098" s="662" t="s">
        <v>1387</v>
      </c>
      <c r="F1098" s="742" t="s">
        <v>2777</v>
      </c>
      <c r="G1098" s="676">
        <v>81427.5</v>
      </c>
      <c r="H1098" s="660" t="s">
        <v>1373</v>
      </c>
      <c r="I1098" s="676">
        <v>300000</v>
      </c>
      <c r="J1098" s="660" t="s">
        <v>2757</v>
      </c>
      <c r="K1098" s="660" t="s">
        <v>2758</v>
      </c>
    </row>
    <row r="1099" spans="1:11" x14ac:dyDescent="0.25">
      <c r="A1099" s="659">
        <v>1095</v>
      </c>
      <c r="B1099" s="660" t="s">
        <v>1369</v>
      </c>
      <c r="C1099" s="661" t="s">
        <v>1464</v>
      </c>
      <c r="D1099" s="742" t="s">
        <v>2779</v>
      </c>
      <c r="E1099" s="662" t="s">
        <v>1387</v>
      </c>
      <c r="F1099" s="742" t="s">
        <v>2777</v>
      </c>
      <c r="G1099" s="676">
        <v>81427.5</v>
      </c>
      <c r="H1099" s="660" t="s">
        <v>1373</v>
      </c>
      <c r="I1099" s="676">
        <v>300000</v>
      </c>
      <c r="J1099" s="660" t="s">
        <v>2757</v>
      </c>
      <c r="K1099" s="660" t="s">
        <v>2758</v>
      </c>
    </row>
    <row r="1100" spans="1:11" x14ac:dyDescent="0.25">
      <c r="A1100" s="659">
        <v>1096</v>
      </c>
      <c r="B1100" s="660" t="s">
        <v>1369</v>
      </c>
      <c r="C1100" s="661" t="s">
        <v>1464</v>
      </c>
      <c r="D1100" s="742" t="s">
        <v>2780</v>
      </c>
      <c r="E1100" s="662" t="s">
        <v>1387</v>
      </c>
      <c r="F1100" s="742" t="s">
        <v>2777</v>
      </c>
      <c r="G1100" s="676">
        <v>81427.5</v>
      </c>
      <c r="H1100" s="660" t="s">
        <v>1373</v>
      </c>
      <c r="I1100" s="676">
        <v>300000</v>
      </c>
      <c r="J1100" s="660" t="s">
        <v>2757</v>
      </c>
      <c r="K1100" s="660" t="s">
        <v>2758</v>
      </c>
    </row>
    <row r="1101" spans="1:11" x14ac:dyDescent="0.25">
      <c r="A1101" s="659">
        <v>1097</v>
      </c>
      <c r="B1101" s="660" t="s">
        <v>1369</v>
      </c>
      <c r="C1101" s="738" t="s">
        <v>2781</v>
      </c>
      <c r="D1101" s="742" t="s">
        <v>2782</v>
      </c>
      <c r="E1101" s="662" t="s">
        <v>1387</v>
      </c>
      <c r="F1101" s="742" t="s">
        <v>2648</v>
      </c>
      <c r="G1101" s="676">
        <v>160535</v>
      </c>
      <c r="H1101" s="660" t="s">
        <v>1373</v>
      </c>
      <c r="I1101" s="676">
        <v>800000</v>
      </c>
      <c r="J1101" s="660" t="s">
        <v>2757</v>
      </c>
      <c r="K1101" s="660" t="s">
        <v>2758</v>
      </c>
    </row>
    <row r="1102" spans="1:11" x14ac:dyDescent="0.25">
      <c r="A1102" s="659">
        <v>1098</v>
      </c>
      <c r="B1102" s="660" t="s">
        <v>1369</v>
      </c>
      <c r="C1102" s="674" t="s">
        <v>1516</v>
      </c>
      <c r="D1102" s="742" t="s">
        <v>2783</v>
      </c>
      <c r="E1102" s="662" t="s">
        <v>1387</v>
      </c>
      <c r="F1102" s="742" t="s">
        <v>2760</v>
      </c>
      <c r="G1102" s="676">
        <v>62977.5</v>
      </c>
      <c r="H1102" s="660" t="s">
        <v>1373</v>
      </c>
      <c r="I1102" s="676">
        <v>400000</v>
      </c>
      <c r="J1102" s="660" t="s">
        <v>2757</v>
      </c>
      <c r="K1102" s="660" t="s">
        <v>2758</v>
      </c>
    </row>
    <row r="1103" spans="1:11" x14ac:dyDescent="0.25">
      <c r="A1103" s="659">
        <v>1099</v>
      </c>
      <c r="B1103" s="660" t="s">
        <v>1369</v>
      </c>
      <c r="C1103" s="674" t="s">
        <v>1516</v>
      </c>
      <c r="D1103" s="742" t="s">
        <v>2784</v>
      </c>
      <c r="E1103" s="662" t="s">
        <v>1387</v>
      </c>
      <c r="F1103" s="742" t="s">
        <v>2777</v>
      </c>
      <c r="G1103" s="676">
        <v>121977.49</v>
      </c>
      <c r="H1103" s="660" t="s">
        <v>1373</v>
      </c>
      <c r="I1103" s="676">
        <v>200000</v>
      </c>
      <c r="J1103" s="660" t="s">
        <v>2757</v>
      </c>
      <c r="K1103" s="660" t="s">
        <v>2758</v>
      </c>
    </row>
    <row r="1104" spans="1:11" s="670" customFormat="1" ht="14.4" x14ac:dyDescent="0.25">
      <c r="A1104" s="659">
        <v>1100</v>
      </c>
      <c r="B1104" s="665" t="s">
        <v>1396</v>
      </c>
      <c r="C1104" s="739" t="s">
        <v>2785</v>
      </c>
      <c r="D1104" s="740" t="s">
        <v>2786</v>
      </c>
      <c r="E1104" s="662" t="s">
        <v>1387</v>
      </c>
      <c r="F1104" s="740" t="s">
        <v>2767</v>
      </c>
      <c r="G1104" s="741">
        <v>107477.68</v>
      </c>
      <c r="H1104" s="667" t="s">
        <v>1373</v>
      </c>
      <c r="I1104" s="697">
        <v>3500000</v>
      </c>
      <c r="J1104" s="660" t="s">
        <v>2757</v>
      </c>
      <c r="K1104" s="660" t="s">
        <v>2758</v>
      </c>
    </row>
    <row r="1105" spans="1:11" x14ac:dyDescent="0.25">
      <c r="A1105" s="659">
        <v>1101</v>
      </c>
      <c r="B1105" s="660" t="s">
        <v>1369</v>
      </c>
      <c r="C1105" s="674" t="s">
        <v>1516</v>
      </c>
      <c r="D1105" s="742" t="s">
        <v>2787</v>
      </c>
      <c r="E1105" s="662" t="s">
        <v>1387</v>
      </c>
      <c r="F1105" s="742" t="s">
        <v>2788</v>
      </c>
      <c r="G1105" s="676">
        <v>118566.01</v>
      </c>
      <c r="H1105" s="660" t="s">
        <v>1373</v>
      </c>
      <c r="I1105" s="676">
        <v>800000</v>
      </c>
      <c r="J1105" s="660" t="s">
        <v>2757</v>
      </c>
      <c r="K1105" s="660" t="s">
        <v>2758</v>
      </c>
    </row>
    <row r="1106" spans="1:11" x14ac:dyDescent="0.25">
      <c r="A1106" s="659">
        <v>1102</v>
      </c>
      <c r="B1106" s="660" t="s">
        <v>1369</v>
      </c>
      <c r="C1106" s="674" t="s">
        <v>1516</v>
      </c>
      <c r="D1106" s="742" t="s">
        <v>2789</v>
      </c>
      <c r="E1106" s="662" t="s">
        <v>1387</v>
      </c>
      <c r="F1106" s="742" t="s">
        <v>2788</v>
      </c>
      <c r="G1106" s="676">
        <v>118566.01</v>
      </c>
      <c r="H1106" s="660" t="s">
        <v>1373</v>
      </c>
      <c r="I1106" s="676">
        <v>200000</v>
      </c>
      <c r="J1106" s="660" t="s">
        <v>2757</v>
      </c>
      <c r="K1106" s="660" t="s">
        <v>2758</v>
      </c>
    </row>
    <row r="1107" spans="1:11" x14ac:dyDescent="0.25">
      <c r="A1107" s="659">
        <v>1103</v>
      </c>
      <c r="B1107" s="660" t="s">
        <v>1369</v>
      </c>
      <c r="C1107" s="674" t="s">
        <v>1516</v>
      </c>
      <c r="D1107" s="742" t="s">
        <v>2790</v>
      </c>
      <c r="E1107" s="662" t="s">
        <v>1387</v>
      </c>
      <c r="F1107" s="742" t="s">
        <v>2788</v>
      </c>
      <c r="G1107" s="676">
        <v>118566.01</v>
      </c>
      <c r="H1107" s="660" t="s">
        <v>1373</v>
      </c>
      <c r="I1107" s="676">
        <v>200000</v>
      </c>
      <c r="J1107" s="660" t="s">
        <v>2757</v>
      </c>
      <c r="K1107" s="660" t="s">
        <v>2758</v>
      </c>
    </row>
    <row r="1108" spans="1:11" x14ac:dyDescent="0.25">
      <c r="A1108" s="659">
        <v>1104</v>
      </c>
      <c r="B1108" s="660" t="s">
        <v>1369</v>
      </c>
      <c r="C1108" s="674" t="s">
        <v>1516</v>
      </c>
      <c r="D1108" s="742" t="s">
        <v>2791</v>
      </c>
      <c r="E1108" s="662" t="s">
        <v>1387</v>
      </c>
      <c r="F1108" s="742" t="s">
        <v>2788</v>
      </c>
      <c r="G1108" s="676">
        <v>118566.01</v>
      </c>
      <c r="H1108" s="660" t="s">
        <v>1373</v>
      </c>
      <c r="I1108" s="676">
        <v>200000</v>
      </c>
      <c r="J1108" s="660" t="s">
        <v>2757</v>
      </c>
      <c r="K1108" s="660" t="s">
        <v>2758</v>
      </c>
    </row>
    <row r="1109" spans="1:11" x14ac:dyDescent="0.25">
      <c r="A1109" s="659">
        <v>1105</v>
      </c>
      <c r="B1109" s="660" t="s">
        <v>1369</v>
      </c>
      <c r="C1109" s="674" t="s">
        <v>1516</v>
      </c>
      <c r="D1109" s="742" t="s">
        <v>2792</v>
      </c>
      <c r="E1109" s="662" t="s">
        <v>1387</v>
      </c>
      <c r="F1109" s="742" t="s">
        <v>2788</v>
      </c>
      <c r="G1109" s="676">
        <v>622334.81000000006</v>
      </c>
      <c r="H1109" s="660" t="s">
        <v>1373</v>
      </c>
      <c r="I1109" s="676">
        <v>300000</v>
      </c>
      <c r="J1109" s="660" t="s">
        <v>2757</v>
      </c>
      <c r="K1109" s="660" t="s">
        <v>2758</v>
      </c>
    </row>
    <row r="1110" spans="1:11" x14ac:dyDescent="0.25">
      <c r="A1110" s="659">
        <v>1106</v>
      </c>
      <c r="B1110" s="660" t="s">
        <v>1369</v>
      </c>
      <c r="C1110" s="674" t="s">
        <v>1516</v>
      </c>
      <c r="D1110" s="742" t="s">
        <v>2793</v>
      </c>
      <c r="E1110" s="662" t="s">
        <v>1387</v>
      </c>
      <c r="F1110" s="742" t="s">
        <v>2788</v>
      </c>
      <c r="G1110" s="676">
        <v>622334.81000000006</v>
      </c>
      <c r="H1110" s="660" t="s">
        <v>1373</v>
      </c>
      <c r="I1110" s="676">
        <v>200000</v>
      </c>
      <c r="J1110" s="660" t="s">
        <v>2757</v>
      </c>
      <c r="K1110" s="660" t="s">
        <v>2758</v>
      </c>
    </row>
    <row r="1111" spans="1:11" x14ac:dyDescent="0.25">
      <c r="A1111" s="659">
        <v>1107</v>
      </c>
      <c r="B1111" s="660" t="s">
        <v>1369</v>
      </c>
      <c r="C1111" s="674" t="s">
        <v>1516</v>
      </c>
      <c r="D1111" s="742" t="s">
        <v>2794</v>
      </c>
      <c r="E1111" s="662" t="s">
        <v>1387</v>
      </c>
      <c r="F1111" s="742" t="s">
        <v>2788</v>
      </c>
      <c r="G1111" s="676">
        <v>622334.81000000006</v>
      </c>
      <c r="H1111" s="660" t="s">
        <v>1373</v>
      </c>
      <c r="I1111" s="676">
        <v>200000</v>
      </c>
      <c r="J1111" s="660" t="s">
        <v>2757</v>
      </c>
      <c r="K1111" s="660" t="s">
        <v>2758</v>
      </c>
    </row>
    <row r="1112" spans="1:11" x14ac:dyDescent="0.25">
      <c r="A1112" s="659">
        <v>1108</v>
      </c>
      <c r="B1112" s="660" t="s">
        <v>1369</v>
      </c>
      <c r="C1112" s="661" t="s">
        <v>1464</v>
      </c>
      <c r="D1112" s="742" t="s">
        <v>2795</v>
      </c>
      <c r="E1112" s="662" t="s">
        <v>1387</v>
      </c>
      <c r="F1112" s="742" t="s">
        <v>2796</v>
      </c>
      <c r="G1112" s="676">
        <v>1581000</v>
      </c>
      <c r="H1112" s="660" t="s">
        <v>1373</v>
      </c>
      <c r="I1112" s="676">
        <v>300000</v>
      </c>
      <c r="J1112" s="660" t="s">
        <v>2757</v>
      </c>
      <c r="K1112" s="660" t="s">
        <v>2758</v>
      </c>
    </row>
    <row r="1113" spans="1:11" x14ac:dyDescent="0.25">
      <c r="A1113" s="659">
        <v>1109</v>
      </c>
      <c r="B1113" s="660" t="s">
        <v>1369</v>
      </c>
      <c r="C1113" s="661" t="s">
        <v>1464</v>
      </c>
      <c r="D1113" s="742" t="s">
        <v>2797</v>
      </c>
      <c r="E1113" s="662" t="s">
        <v>1387</v>
      </c>
      <c r="F1113" s="742" t="s">
        <v>2796</v>
      </c>
      <c r="G1113" s="676">
        <v>1581000</v>
      </c>
      <c r="H1113" s="660" t="s">
        <v>1373</v>
      </c>
      <c r="I1113" s="676">
        <v>500000</v>
      </c>
      <c r="J1113" s="660" t="s">
        <v>2757</v>
      </c>
      <c r="K1113" s="660" t="s">
        <v>2758</v>
      </c>
    </row>
    <row r="1114" spans="1:11" x14ac:dyDescent="0.25">
      <c r="A1114" s="659">
        <v>1110</v>
      </c>
      <c r="B1114" s="660" t="s">
        <v>1369</v>
      </c>
      <c r="C1114" s="661" t="s">
        <v>1464</v>
      </c>
      <c r="D1114" s="742" t="s">
        <v>2798</v>
      </c>
      <c r="E1114" s="662" t="s">
        <v>1387</v>
      </c>
      <c r="F1114" s="742" t="s">
        <v>2796</v>
      </c>
      <c r="G1114" s="676">
        <v>1581000</v>
      </c>
      <c r="H1114" s="660" t="s">
        <v>1373</v>
      </c>
      <c r="I1114" s="676">
        <v>300000</v>
      </c>
      <c r="J1114" s="660" t="s">
        <v>2757</v>
      </c>
      <c r="K1114" s="660" t="s">
        <v>2758</v>
      </c>
    </row>
    <row r="1115" spans="1:11" x14ac:dyDescent="0.25">
      <c r="A1115" s="659">
        <v>1111</v>
      </c>
      <c r="B1115" s="660" t="s">
        <v>1369</v>
      </c>
      <c r="C1115" s="661" t="s">
        <v>1464</v>
      </c>
      <c r="D1115" s="742" t="s">
        <v>2799</v>
      </c>
      <c r="E1115" s="662" t="s">
        <v>1387</v>
      </c>
      <c r="F1115" s="742" t="s">
        <v>2796</v>
      </c>
      <c r="G1115" s="676">
        <v>1581000</v>
      </c>
      <c r="H1115" s="660" t="s">
        <v>1373</v>
      </c>
      <c r="I1115" s="676">
        <v>300000</v>
      </c>
      <c r="J1115" s="660" t="s">
        <v>2757</v>
      </c>
      <c r="K1115" s="660" t="s">
        <v>2758</v>
      </c>
    </row>
    <row r="1116" spans="1:11" x14ac:dyDescent="0.25">
      <c r="A1116" s="659">
        <v>1112</v>
      </c>
      <c r="B1116" s="660" t="s">
        <v>1369</v>
      </c>
      <c r="C1116" s="661" t="s">
        <v>1611</v>
      </c>
      <c r="D1116" s="742" t="s">
        <v>2800</v>
      </c>
      <c r="E1116" s="662" t="s">
        <v>1387</v>
      </c>
      <c r="F1116" s="742" t="s">
        <v>2801</v>
      </c>
      <c r="G1116" s="676">
        <v>62472.5</v>
      </c>
      <c r="H1116" s="660" t="s">
        <v>1373</v>
      </c>
      <c r="I1116" s="676">
        <v>600000</v>
      </c>
      <c r="J1116" s="660" t="s">
        <v>2757</v>
      </c>
      <c r="K1116" s="660" t="s">
        <v>2758</v>
      </c>
    </row>
    <row r="1117" spans="1:11" s="670" customFormat="1" ht="14.4" x14ac:dyDescent="0.25">
      <c r="A1117" s="659">
        <v>1113</v>
      </c>
      <c r="B1117" s="665" t="s">
        <v>1396</v>
      </c>
      <c r="C1117" s="739" t="s">
        <v>2802</v>
      </c>
      <c r="D1117" s="740" t="s">
        <v>2803</v>
      </c>
      <c r="E1117" s="662" t="s">
        <v>1387</v>
      </c>
      <c r="F1117" s="740" t="s">
        <v>2648</v>
      </c>
      <c r="G1117" s="741">
        <v>88496.01</v>
      </c>
      <c r="H1117" s="667" t="s">
        <v>1373</v>
      </c>
      <c r="I1117" s="703">
        <v>1000000</v>
      </c>
      <c r="J1117" s="660" t="s">
        <v>2757</v>
      </c>
      <c r="K1117" s="660" t="s">
        <v>2758</v>
      </c>
    </row>
    <row r="1118" spans="1:11" s="670" customFormat="1" ht="14.4" x14ac:dyDescent="0.25">
      <c r="A1118" s="659">
        <v>1114</v>
      </c>
      <c r="B1118" s="665" t="s">
        <v>1396</v>
      </c>
      <c r="C1118" s="739" t="s">
        <v>2804</v>
      </c>
      <c r="D1118" s="740" t="s">
        <v>2805</v>
      </c>
      <c r="E1118" s="662" t="s">
        <v>1387</v>
      </c>
      <c r="F1118" s="740" t="s">
        <v>2648</v>
      </c>
      <c r="G1118" s="741">
        <v>103653.1</v>
      </c>
      <c r="H1118" s="667" t="s">
        <v>1373</v>
      </c>
      <c r="I1118" s="703">
        <v>1000000</v>
      </c>
      <c r="J1118" s="660" t="s">
        <v>2757</v>
      </c>
      <c r="K1118" s="660" t="s">
        <v>2758</v>
      </c>
    </row>
    <row r="1119" spans="1:11" s="670" customFormat="1" ht="14.4" x14ac:dyDescent="0.25">
      <c r="A1119" s="659">
        <v>1115</v>
      </c>
      <c r="B1119" s="665" t="s">
        <v>1396</v>
      </c>
      <c r="C1119" s="739" t="s">
        <v>2806</v>
      </c>
      <c r="D1119" s="740" t="s">
        <v>2807</v>
      </c>
      <c r="E1119" s="662" t="s">
        <v>1387</v>
      </c>
      <c r="F1119" s="740" t="s">
        <v>2771</v>
      </c>
      <c r="G1119" s="741">
        <v>489750</v>
      </c>
      <c r="H1119" s="667" t="s">
        <v>1373</v>
      </c>
      <c r="I1119" s="676">
        <v>600000</v>
      </c>
      <c r="J1119" s="660" t="s">
        <v>2757</v>
      </c>
      <c r="K1119" s="660" t="s">
        <v>2758</v>
      </c>
    </row>
    <row r="1120" spans="1:11" s="670" customFormat="1" ht="14.4" x14ac:dyDescent="0.25">
      <c r="A1120" s="659">
        <v>1116</v>
      </c>
      <c r="B1120" s="665" t="s">
        <v>1396</v>
      </c>
      <c r="C1120" s="739" t="s">
        <v>2808</v>
      </c>
      <c r="D1120" s="740" t="s">
        <v>2809</v>
      </c>
      <c r="E1120" s="662" t="s">
        <v>1387</v>
      </c>
      <c r="F1120" s="740" t="s">
        <v>2648</v>
      </c>
      <c r="G1120" s="741">
        <v>252323.35</v>
      </c>
      <c r="H1120" s="667" t="s">
        <v>1373</v>
      </c>
      <c r="I1120" s="703">
        <v>1500000</v>
      </c>
      <c r="J1120" s="660" t="s">
        <v>2757</v>
      </c>
      <c r="K1120" s="660" t="s">
        <v>2758</v>
      </c>
    </row>
    <row r="1121" spans="1:11" x14ac:dyDescent="0.25">
      <c r="A1121" s="659">
        <v>1117</v>
      </c>
      <c r="B1121" s="660" t="s">
        <v>1369</v>
      </c>
      <c r="C1121" s="674" t="s">
        <v>1516</v>
      </c>
      <c r="D1121" s="742" t="s">
        <v>2810</v>
      </c>
      <c r="E1121" s="662" t="s">
        <v>1387</v>
      </c>
      <c r="F1121" s="742" t="s">
        <v>2811</v>
      </c>
      <c r="G1121" s="676">
        <v>21542.07</v>
      </c>
      <c r="H1121" s="660" t="s">
        <v>1373</v>
      </c>
      <c r="I1121" s="676">
        <v>200000</v>
      </c>
      <c r="J1121" s="660" t="s">
        <v>2757</v>
      </c>
      <c r="K1121" s="660" t="s">
        <v>2758</v>
      </c>
    </row>
    <row r="1122" spans="1:11" x14ac:dyDescent="0.25">
      <c r="A1122" s="659">
        <v>1118</v>
      </c>
      <c r="B1122" s="660" t="s">
        <v>1369</v>
      </c>
      <c r="C1122" s="661" t="s">
        <v>1464</v>
      </c>
      <c r="D1122" s="742" t="s">
        <v>2812</v>
      </c>
      <c r="E1122" s="662" t="s">
        <v>1387</v>
      </c>
      <c r="F1122" s="742" t="s">
        <v>2777</v>
      </c>
      <c r="G1122" s="676">
        <v>81427.5</v>
      </c>
      <c r="H1122" s="660" t="s">
        <v>1373</v>
      </c>
      <c r="I1122" s="676">
        <v>300000</v>
      </c>
      <c r="J1122" s="660" t="s">
        <v>2757</v>
      </c>
      <c r="K1122" s="660" t="s">
        <v>2758</v>
      </c>
    </row>
    <row r="1123" spans="1:11" x14ac:dyDescent="0.25">
      <c r="A1123" s="659">
        <v>1119</v>
      </c>
      <c r="B1123" s="660" t="s">
        <v>1369</v>
      </c>
      <c r="C1123" s="661" t="s">
        <v>1464</v>
      </c>
      <c r="D1123" s="742" t="s">
        <v>2813</v>
      </c>
      <c r="E1123" s="662" t="s">
        <v>1387</v>
      </c>
      <c r="F1123" s="742" t="s">
        <v>2760</v>
      </c>
      <c r="G1123" s="676">
        <v>41950</v>
      </c>
      <c r="H1123" s="660" t="s">
        <v>1373</v>
      </c>
      <c r="I1123" s="676">
        <v>300000</v>
      </c>
      <c r="J1123" s="660" t="s">
        <v>2757</v>
      </c>
      <c r="K1123" s="660" t="s">
        <v>2758</v>
      </c>
    </row>
    <row r="1124" spans="1:11" x14ac:dyDescent="0.25">
      <c r="A1124" s="659">
        <v>1120</v>
      </c>
      <c r="B1124" s="660" t="s">
        <v>1369</v>
      </c>
      <c r="C1124" s="674" t="s">
        <v>1516</v>
      </c>
      <c r="D1124" s="742" t="s">
        <v>2814</v>
      </c>
      <c r="E1124" s="662" t="s">
        <v>1387</v>
      </c>
      <c r="F1124" s="742" t="s">
        <v>2767</v>
      </c>
      <c r="G1124" s="676">
        <v>65000</v>
      </c>
      <c r="H1124" s="660" t="s">
        <v>1373</v>
      </c>
      <c r="I1124" s="676">
        <v>200000</v>
      </c>
      <c r="J1124" s="660" t="s">
        <v>2757</v>
      </c>
      <c r="K1124" s="660" t="s">
        <v>2758</v>
      </c>
    </row>
    <row r="1125" spans="1:11" x14ac:dyDescent="0.25">
      <c r="A1125" s="659">
        <v>1121</v>
      </c>
      <c r="B1125" s="660" t="s">
        <v>1369</v>
      </c>
      <c r="C1125" s="661" t="s">
        <v>1464</v>
      </c>
      <c r="D1125" s="742" t="s">
        <v>2815</v>
      </c>
      <c r="E1125" s="662" t="s">
        <v>1387</v>
      </c>
      <c r="F1125" s="742" t="s">
        <v>2760</v>
      </c>
      <c r="G1125" s="676">
        <v>39500</v>
      </c>
      <c r="H1125" s="660" t="s">
        <v>1373</v>
      </c>
      <c r="I1125" s="676">
        <v>300000</v>
      </c>
      <c r="J1125" s="660" t="s">
        <v>2757</v>
      </c>
      <c r="K1125" s="660" t="s">
        <v>2758</v>
      </c>
    </row>
    <row r="1126" spans="1:11" x14ac:dyDescent="0.25">
      <c r="A1126" s="659">
        <v>1122</v>
      </c>
      <c r="B1126" s="660" t="s">
        <v>1369</v>
      </c>
      <c r="C1126" s="661" t="s">
        <v>1464</v>
      </c>
      <c r="D1126" s="742" t="s">
        <v>2816</v>
      </c>
      <c r="E1126" s="662" t="s">
        <v>1387</v>
      </c>
      <c r="F1126" s="742" t="s">
        <v>2760</v>
      </c>
      <c r="G1126" s="676">
        <v>41950</v>
      </c>
      <c r="H1126" s="660" t="s">
        <v>1373</v>
      </c>
      <c r="I1126" s="676">
        <v>300000</v>
      </c>
      <c r="J1126" s="660" t="s">
        <v>2757</v>
      </c>
      <c r="K1126" s="660" t="s">
        <v>2758</v>
      </c>
    </row>
    <row r="1127" spans="1:11" x14ac:dyDescent="0.25">
      <c r="A1127" s="659">
        <v>1123</v>
      </c>
      <c r="B1127" s="660" t="s">
        <v>1369</v>
      </c>
      <c r="C1127" s="661" t="s">
        <v>1464</v>
      </c>
      <c r="D1127" s="742" t="s">
        <v>2817</v>
      </c>
      <c r="E1127" s="662" t="s">
        <v>1387</v>
      </c>
      <c r="F1127" s="742" t="s">
        <v>2760</v>
      </c>
      <c r="G1127" s="676">
        <v>47000</v>
      </c>
      <c r="H1127" s="660" t="s">
        <v>1373</v>
      </c>
      <c r="I1127" s="676">
        <v>300000</v>
      </c>
      <c r="J1127" s="660" t="s">
        <v>2757</v>
      </c>
      <c r="K1127" s="660" t="s">
        <v>2758</v>
      </c>
    </row>
    <row r="1128" spans="1:11" x14ac:dyDescent="0.25">
      <c r="A1128" s="659">
        <v>1124</v>
      </c>
      <c r="B1128" s="660" t="s">
        <v>1369</v>
      </c>
      <c r="C1128" s="674" t="s">
        <v>1516</v>
      </c>
      <c r="D1128" s="742" t="s">
        <v>2818</v>
      </c>
      <c r="E1128" s="662" t="s">
        <v>1387</v>
      </c>
      <c r="F1128" s="742" t="s">
        <v>2760</v>
      </c>
      <c r="G1128" s="676">
        <v>62977.5</v>
      </c>
      <c r="H1128" s="660" t="s">
        <v>1373</v>
      </c>
      <c r="I1128" s="663">
        <v>900000</v>
      </c>
      <c r="J1128" s="660" t="s">
        <v>2757</v>
      </c>
      <c r="K1128" s="660" t="s">
        <v>2758</v>
      </c>
    </row>
    <row r="1129" spans="1:11" x14ac:dyDescent="0.25">
      <c r="A1129" s="659">
        <v>1125</v>
      </c>
      <c r="B1129" s="660" t="s">
        <v>1369</v>
      </c>
      <c r="C1129" s="674" t="s">
        <v>1516</v>
      </c>
      <c r="D1129" s="742" t="s">
        <v>2819</v>
      </c>
      <c r="E1129" s="662" t="s">
        <v>1387</v>
      </c>
      <c r="F1129" s="742" t="s">
        <v>2777</v>
      </c>
      <c r="G1129" s="676">
        <v>121977.49</v>
      </c>
      <c r="H1129" s="660" t="s">
        <v>1373</v>
      </c>
      <c r="I1129" s="676">
        <v>200000</v>
      </c>
      <c r="J1129" s="660" t="s">
        <v>2757</v>
      </c>
      <c r="K1129" s="660" t="s">
        <v>2758</v>
      </c>
    </row>
    <row r="1130" spans="1:11" x14ac:dyDescent="0.25">
      <c r="A1130" s="659">
        <v>1126</v>
      </c>
      <c r="B1130" s="660" t="s">
        <v>1369</v>
      </c>
      <c r="C1130" s="672" t="s">
        <v>1407</v>
      </c>
      <c r="D1130" s="742" t="s">
        <v>2820</v>
      </c>
      <c r="E1130" s="662" t="s">
        <v>1387</v>
      </c>
      <c r="F1130" s="742" t="s">
        <v>2821</v>
      </c>
      <c r="G1130" s="676">
        <v>9577800</v>
      </c>
      <c r="H1130" s="660" t="s">
        <v>1373</v>
      </c>
      <c r="I1130" s="663">
        <v>525000</v>
      </c>
      <c r="J1130" s="660" t="s">
        <v>2757</v>
      </c>
      <c r="K1130" s="660" t="s">
        <v>2758</v>
      </c>
    </row>
    <row r="1131" spans="1:11" x14ac:dyDescent="0.25">
      <c r="A1131" s="659">
        <v>1127</v>
      </c>
      <c r="B1131" s="660" t="s">
        <v>1369</v>
      </c>
      <c r="C1131" s="672" t="s">
        <v>1407</v>
      </c>
      <c r="D1131" s="742" t="s">
        <v>2822</v>
      </c>
      <c r="E1131" s="662" t="s">
        <v>1387</v>
      </c>
      <c r="F1131" s="742" t="s">
        <v>2821</v>
      </c>
      <c r="G1131" s="676">
        <v>10032300</v>
      </c>
      <c r="H1131" s="660" t="s">
        <v>1373</v>
      </c>
      <c r="I1131" s="663">
        <v>525000</v>
      </c>
      <c r="J1131" s="660" t="s">
        <v>2757</v>
      </c>
      <c r="K1131" s="660" t="s">
        <v>2758</v>
      </c>
    </row>
    <row r="1132" spans="1:11" x14ac:dyDescent="0.25">
      <c r="A1132" s="659">
        <v>1128</v>
      </c>
      <c r="B1132" s="660" t="s">
        <v>1369</v>
      </c>
      <c r="C1132" s="672" t="s">
        <v>1407</v>
      </c>
      <c r="D1132" s="742" t="s">
        <v>2823</v>
      </c>
      <c r="E1132" s="662" t="s">
        <v>1387</v>
      </c>
      <c r="F1132" s="742" t="s">
        <v>2821</v>
      </c>
      <c r="G1132" s="676">
        <v>10032300</v>
      </c>
      <c r="H1132" s="660" t="s">
        <v>1373</v>
      </c>
      <c r="I1132" s="663">
        <v>525000</v>
      </c>
      <c r="J1132" s="660" t="s">
        <v>2757</v>
      </c>
      <c r="K1132" s="660" t="s">
        <v>2758</v>
      </c>
    </row>
    <row r="1133" spans="1:11" x14ac:dyDescent="0.25">
      <c r="A1133" s="659">
        <v>1129</v>
      </c>
      <c r="B1133" s="660" t="s">
        <v>1369</v>
      </c>
      <c r="C1133" s="672" t="s">
        <v>1407</v>
      </c>
      <c r="D1133" s="742" t="s">
        <v>2824</v>
      </c>
      <c r="E1133" s="662" t="s">
        <v>1387</v>
      </c>
      <c r="F1133" s="742" t="s">
        <v>2821</v>
      </c>
      <c r="G1133" s="676">
        <v>10032300</v>
      </c>
      <c r="H1133" s="660" t="s">
        <v>1373</v>
      </c>
      <c r="I1133" s="663">
        <v>525000</v>
      </c>
      <c r="J1133" s="660" t="s">
        <v>2757</v>
      </c>
      <c r="K1133" s="660" t="s">
        <v>2758</v>
      </c>
    </row>
    <row r="1134" spans="1:11" s="670" customFormat="1" ht="14.4" x14ac:dyDescent="0.25">
      <c r="A1134" s="659">
        <v>1130</v>
      </c>
      <c r="B1134" s="665" t="s">
        <v>1396</v>
      </c>
      <c r="C1134" s="739" t="s">
        <v>2825</v>
      </c>
      <c r="D1134" s="740" t="s">
        <v>2826</v>
      </c>
      <c r="E1134" s="662" t="s">
        <v>1387</v>
      </c>
      <c r="F1134" s="740" t="s">
        <v>2821</v>
      </c>
      <c r="G1134" s="741">
        <v>30982312.5</v>
      </c>
      <c r="H1134" s="667" t="s">
        <v>1373</v>
      </c>
      <c r="I1134" s="676">
        <v>200000</v>
      </c>
      <c r="J1134" s="660" t="s">
        <v>2757</v>
      </c>
      <c r="K1134" s="660" t="s">
        <v>2758</v>
      </c>
    </row>
    <row r="1135" spans="1:11" x14ac:dyDescent="0.25">
      <c r="A1135" s="659">
        <v>1131</v>
      </c>
      <c r="B1135" s="660" t="s">
        <v>1369</v>
      </c>
      <c r="C1135" s="672" t="s">
        <v>1407</v>
      </c>
      <c r="D1135" s="742" t="s">
        <v>2827</v>
      </c>
      <c r="E1135" s="662" t="s">
        <v>1387</v>
      </c>
      <c r="F1135" s="742" t="s">
        <v>2821</v>
      </c>
      <c r="G1135" s="676">
        <v>9776700</v>
      </c>
      <c r="H1135" s="660" t="s">
        <v>1373</v>
      </c>
      <c r="I1135" s="663">
        <v>525000</v>
      </c>
      <c r="J1135" s="660" t="s">
        <v>2757</v>
      </c>
      <c r="K1135" s="660" t="s">
        <v>2758</v>
      </c>
    </row>
    <row r="1136" spans="1:11" x14ac:dyDescent="0.25">
      <c r="A1136" s="659">
        <v>1132</v>
      </c>
      <c r="B1136" s="660" t="s">
        <v>1369</v>
      </c>
      <c r="C1136" s="674" t="s">
        <v>1516</v>
      </c>
      <c r="D1136" s="742" t="s">
        <v>2828</v>
      </c>
      <c r="E1136" s="662" t="s">
        <v>1387</v>
      </c>
      <c r="F1136" s="742" t="s">
        <v>2829</v>
      </c>
      <c r="G1136" s="676">
        <v>92857.5</v>
      </c>
      <c r="H1136" s="660" t="s">
        <v>1373</v>
      </c>
      <c r="I1136" s="663">
        <v>600000</v>
      </c>
      <c r="J1136" s="660" t="s">
        <v>2757</v>
      </c>
      <c r="K1136" s="660" t="s">
        <v>2758</v>
      </c>
    </row>
    <row r="1137" spans="1:11" s="670" customFormat="1" ht="14.4" x14ac:dyDescent="0.25">
      <c r="A1137" s="659">
        <v>1133</v>
      </c>
      <c r="B1137" s="665" t="s">
        <v>1396</v>
      </c>
      <c r="C1137" s="739" t="s">
        <v>2830</v>
      </c>
      <c r="D1137" s="740" t="s">
        <v>2831</v>
      </c>
      <c r="E1137" s="662" t="s">
        <v>1387</v>
      </c>
      <c r="F1137" s="740" t="s">
        <v>2832</v>
      </c>
      <c r="G1137" s="741">
        <v>38012517.880000003</v>
      </c>
      <c r="H1137" s="667" t="s">
        <v>1373</v>
      </c>
      <c r="I1137" s="676">
        <v>800000</v>
      </c>
      <c r="J1137" s="660" t="s">
        <v>2757</v>
      </c>
      <c r="K1137" s="660" t="s">
        <v>2758</v>
      </c>
    </row>
    <row r="1138" spans="1:11" s="670" customFormat="1" ht="14.4" x14ac:dyDescent="0.25">
      <c r="A1138" s="659">
        <v>1134</v>
      </c>
      <c r="B1138" s="665" t="s">
        <v>1396</v>
      </c>
      <c r="C1138" s="739" t="s">
        <v>2833</v>
      </c>
      <c r="D1138" s="740" t="s">
        <v>2834</v>
      </c>
      <c r="E1138" s="662" t="s">
        <v>1387</v>
      </c>
      <c r="F1138" s="740" t="s">
        <v>2832</v>
      </c>
      <c r="G1138" s="741">
        <v>20998811.77</v>
      </c>
      <c r="H1138" s="667" t="s">
        <v>1373</v>
      </c>
      <c r="I1138" s="676">
        <v>800000</v>
      </c>
      <c r="J1138" s="660" t="s">
        <v>2757</v>
      </c>
      <c r="K1138" s="660" t="s">
        <v>2758</v>
      </c>
    </row>
    <row r="1139" spans="1:11" x14ac:dyDescent="0.25">
      <c r="A1139" s="659">
        <v>1135</v>
      </c>
      <c r="B1139" s="660" t="s">
        <v>1369</v>
      </c>
      <c r="C1139" s="672" t="s">
        <v>1407</v>
      </c>
      <c r="D1139" s="742" t="s">
        <v>2835</v>
      </c>
      <c r="E1139" s="662" t="s">
        <v>1387</v>
      </c>
      <c r="F1139" s="742" t="s">
        <v>2832</v>
      </c>
      <c r="G1139" s="676">
        <v>12187634</v>
      </c>
      <c r="H1139" s="660" t="s">
        <v>1373</v>
      </c>
      <c r="I1139" s="663">
        <v>525000</v>
      </c>
      <c r="J1139" s="660" t="s">
        <v>2757</v>
      </c>
      <c r="K1139" s="660" t="s">
        <v>2758</v>
      </c>
    </row>
    <row r="1140" spans="1:11" x14ac:dyDescent="0.25">
      <c r="A1140" s="659">
        <v>1136</v>
      </c>
      <c r="B1140" s="660" t="s">
        <v>1369</v>
      </c>
      <c r="C1140" s="672" t="s">
        <v>1407</v>
      </c>
      <c r="D1140" s="742" t="s">
        <v>2836</v>
      </c>
      <c r="E1140" s="662" t="s">
        <v>1387</v>
      </c>
      <c r="F1140" s="742" t="s">
        <v>2832</v>
      </c>
      <c r="G1140" s="676">
        <v>12187634</v>
      </c>
      <c r="H1140" s="660" t="s">
        <v>1373</v>
      </c>
      <c r="I1140" s="663">
        <v>525000</v>
      </c>
      <c r="J1140" s="660" t="s">
        <v>2757</v>
      </c>
      <c r="K1140" s="660" t="s">
        <v>2758</v>
      </c>
    </row>
    <row r="1141" spans="1:11" x14ac:dyDescent="0.25">
      <c r="A1141" s="659">
        <v>1137</v>
      </c>
      <c r="B1141" s="660" t="s">
        <v>1369</v>
      </c>
      <c r="C1141" s="661" t="s">
        <v>1464</v>
      </c>
      <c r="D1141" s="742" t="s">
        <v>2837</v>
      </c>
      <c r="E1141" s="662" t="s">
        <v>1387</v>
      </c>
      <c r="F1141" s="742" t="s">
        <v>2796</v>
      </c>
      <c r="G1141" s="676">
        <v>1581000</v>
      </c>
      <c r="H1141" s="660" t="s">
        <v>1373</v>
      </c>
      <c r="I1141" s="676">
        <v>300000</v>
      </c>
      <c r="J1141" s="660" t="s">
        <v>2757</v>
      </c>
      <c r="K1141" s="660" t="s">
        <v>2758</v>
      </c>
    </row>
    <row r="1142" spans="1:11" x14ac:dyDescent="0.25">
      <c r="A1142" s="659">
        <v>1138</v>
      </c>
      <c r="B1142" s="660" t="s">
        <v>1369</v>
      </c>
      <c r="C1142" s="661" t="s">
        <v>1453</v>
      </c>
      <c r="D1142" s="742" t="s">
        <v>2838</v>
      </c>
      <c r="E1142" s="662" t="s">
        <v>1387</v>
      </c>
      <c r="F1142" s="742" t="s">
        <v>2653</v>
      </c>
      <c r="G1142" s="676">
        <v>103478.43</v>
      </c>
      <c r="H1142" s="660" t="s">
        <v>1373</v>
      </c>
      <c r="I1142" s="676">
        <v>800000</v>
      </c>
      <c r="J1142" s="660" t="s">
        <v>2757</v>
      </c>
      <c r="K1142" s="660" t="s">
        <v>2758</v>
      </c>
    </row>
    <row r="1143" spans="1:11" x14ac:dyDescent="0.25">
      <c r="A1143" s="659">
        <v>1139</v>
      </c>
      <c r="B1143" s="660" t="s">
        <v>1369</v>
      </c>
      <c r="C1143" s="674" t="s">
        <v>1516</v>
      </c>
      <c r="D1143" s="742" t="s">
        <v>2839</v>
      </c>
      <c r="E1143" s="662" t="s">
        <v>1387</v>
      </c>
      <c r="F1143" s="742" t="s">
        <v>2788</v>
      </c>
      <c r="G1143" s="676">
        <v>610657.17000000004</v>
      </c>
      <c r="H1143" s="660" t="s">
        <v>1373</v>
      </c>
      <c r="I1143" s="676">
        <v>200000</v>
      </c>
      <c r="J1143" s="660" t="s">
        <v>2757</v>
      </c>
      <c r="K1143" s="660" t="s">
        <v>2758</v>
      </c>
    </row>
    <row r="1144" spans="1:11" x14ac:dyDescent="0.25">
      <c r="A1144" s="659">
        <v>1140</v>
      </c>
      <c r="B1144" s="660" t="s">
        <v>1369</v>
      </c>
      <c r="C1144" s="674" t="s">
        <v>1516</v>
      </c>
      <c r="D1144" s="742" t="s">
        <v>2840</v>
      </c>
      <c r="E1144" s="662" t="s">
        <v>1387</v>
      </c>
      <c r="F1144" s="742" t="s">
        <v>2760</v>
      </c>
      <c r="G1144" s="676">
        <v>61058.82</v>
      </c>
      <c r="H1144" s="660" t="s">
        <v>1373</v>
      </c>
      <c r="I1144" s="676">
        <v>200000</v>
      </c>
      <c r="J1144" s="660" t="s">
        <v>2757</v>
      </c>
      <c r="K1144" s="660" t="s">
        <v>2758</v>
      </c>
    </row>
    <row r="1145" spans="1:11" x14ac:dyDescent="0.25">
      <c r="A1145" s="659">
        <v>1141</v>
      </c>
      <c r="B1145" s="660" t="s">
        <v>1369</v>
      </c>
      <c r="C1145" s="674" t="s">
        <v>1516</v>
      </c>
      <c r="D1145" s="742" t="s">
        <v>2841</v>
      </c>
      <c r="E1145" s="662" t="s">
        <v>1387</v>
      </c>
      <c r="F1145" s="742" t="s">
        <v>2767</v>
      </c>
      <c r="G1145" s="676">
        <v>65125</v>
      </c>
      <c r="H1145" s="660" t="s">
        <v>1373</v>
      </c>
      <c r="I1145" s="676">
        <v>200000</v>
      </c>
      <c r="J1145" s="660" t="s">
        <v>2757</v>
      </c>
      <c r="K1145" s="660" t="s">
        <v>2758</v>
      </c>
    </row>
    <row r="1146" spans="1:11" x14ac:dyDescent="0.25">
      <c r="A1146" s="659">
        <v>1142</v>
      </c>
      <c r="B1146" s="660" t="s">
        <v>1369</v>
      </c>
      <c r="C1146" s="666" t="s">
        <v>1477</v>
      </c>
      <c r="D1146" s="742" t="s">
        <v>2842</v>
      </c>
      <c r="E1146" s="662" t="s">
        <v>1387</v>
      </c>
      <c r="F1146" s="742" t="s">
        <v>2843</v>
      </c>
      <c r="G1146" s="676">
        <v>11280388.43</v>
      </c>
      <c r="H1146" s="660" t="s">
        <v>1373</v>
      </c>
      <c r="I1146" s="663">
        <v>200000</v>
      </c>
      <c r="J1146" s="660" t="s">
        <v>2757</v>
      </c>
      <c r="K1146" s="660" t="s">
        <v>2758</v>
      </c>
    </row>
    <row r="1147" spans="1:11" x14ac:dyDescent="0.25">
      <c r="A1147" s="659">
        <v>1143</v>
      </c>
      <c r="B1147" s="660" t="s">
        <v>1369</v>
      </c>
      <c r="C1147" s="666" t="s">
        <v>1477</v>
      </c>
      <c r="D1147" s="742" t="s">
        <v>2844</v>
      </c>
      <c r="E1147" s="662" t="s">
        <v>1387</v>
      </c>
      <c r="F1147" s="742" t="s">
        <v>2843</v>
      </c>
      <c r="G1147" s="676">
        <v>11280388.43</v>
      </c>
      <c r="H1147" s="660" t="s">
        <v>1373</v>
      </c>
      <c r="I1147" s="663">
        <v>200000</v>
      </c>
      <c r="J1147" s="660" t="s">
        <v>2757</v>
      </c>
      <c r="K1147" s="660" t="s">
        <v>2758</v>
      </c>
    </row>
    <row r="1148" spans="1:11" x14ac:dyDescent="0.25">
      <c r="A1148" s="659">
        <v>1144</v>
      </c>
      <c r="B1148" s="660" t="s">
        <v>1369</v>
      </c>
      <c r="C1148" s="666" t="s">
        <v>1477</v>
      </c>
      <c r="D1148" s="742" t="s">
        <v>2845</v>
      </c>
      <c r="E1148" s="662" t="s">
        <v>1387</v>
      </c>
      <c r="F1148" s="742" t="s">
        <v>2843</v>
      </c>
      <c r="G1148" s="676">
        <v>11280388.43</v>
      </c>
      <c r="H1148" s="660" t="s">
        <v>1373</v>
      </c>
      <c r="I1148" s="663">
        <v>200000</v>
      </c>
      <c r="J1148" s="660" t="s">
        <v>2757</v>
      </c>
      <c r="K1148" s="660" t="s">
        <v>2758</v>
      </c>
    </row>
    <row r="1149" spans="1:11" x14ac:dyDescent="0.25">
      <c r="A1149" s="659">
        <v>1145</v>
      </c>
      <c r="B1149" s="660" t="s">
        <v>1369</v>
      </c>
      <c r="C1149" s="672" t="s">
        <v>1407</v>
      </c>
      <c r="D1149" s="742" t="s">
        <v>2846</v>
      </c>
      <c r="E1149" s="662" t="s">
        <v>1387</v>
      </c>
      <c r="F1149" s="742" t="s">
        <v>2832</v>
      </c>
      <c r="G1149" s="676">
        <v>10818898.67</v>
      </c>
      <c r="H1149" s="660" t="s">
        <v>1373</v>
      </c>
      <c r="I1149" s="663">
        <v>525000</v>
      </c>
      <c r="J1149" s="660" t="s">
        <v>2757</v>
      </c>
      <c r="K1149" s="660" t="s">
        <v>2758</v>
      </c>
    </row>
    <row r="1150" spans="1:11" x14ac:dyDescent="0.25">
      <c r="A1150" s="659">
        <v>1146</v>
      </c>
      <c r="B1150" s="660" t="s">
        <v>1369</v>
      </c>
      <c r="C1150" s="672" t="s">
        <v>1407</v>
      </c>
      <c r="D1150" s="742" t="s">
        <v>2847</v>
      </c>
      <c r="E1150" s="662" t="s">
        <v>1387</v>
      </c>
      <c r="F1150" s="742" t="s">
        <v>2843</v>
      </c>
      <c r="G1150" s="676">
        <v>10818898.67</v>
      </c>
      <c r="H1150" s="660" t="s">
        <v>1373</v>
      </c>
      <c r="I1150" s="663">
        <v>525000</v>
      </c>
      <c r="J1150" s="660" t="s">
        <v>2757</v>
      </c>
      <c r="K1150" s="660" t="s">
        <v>2758</v>
      </c>
    </row>
    <row r="1151" spans="1:11" x14ac:dyDescent="0.25">
      <c r="A1151" s="659">
        <v>1147</v>
      </c>
      <c r="B1151" s="660" t="s">
        <v>1369</v>
      </c>
      <c r="C1151" s="661" t="s">
        <v>1370</v>
      </c>
      <c r="D1151" s="742" t="s">
        <v>2848</v>
      </c>
      <c r="E1151" s="662" t="s">
        <v>1387</v>
      </c>
      <c r="F1151" s="742" t="s">
        <v>2843</v>
      </c>
      <c r="G1151" s="676">
        <v>6977113.4299999997</v>
      </c>
      <c r="H1151" s="660" t="s">
        <v>1373</v>
      </c>
      <c r="I1151" s="663">
        <v>300000</v>
      </c>
      <c r="J1151" s="660" t="s">
        <v>2757</v>
      </c>
      <c r="K1151" s="660" t="s">
        <v>2758</v>
      </c>
    </row>
    <row r="1152" spans="1:11" x14ac:dyDescent="0.25">
      <c r="A1152" s="659">
        <v>1148</v>
      </c>
      <c r="B1152" s="660" t="s">
        <v>1369</v>
      </c>
      <c r="C1152" s="661" t="s">
        <v>1370</v>
      </c>
      <c r="D1152" s="742" t="s">
        <v>2849</v>
      </c>
      <c r="E1152" s="662" t="s">
        <v>1387</v>
      </c>
      <c r="F1152" s="742" t="s">
        <v>2843</v>
      </c>
      <c r="G1152" s="676">
        <v>6977113.4299999997</v>
      </c>
      <c r="H1152" s="660" t="s">
        <v>1373</v>
      </c>
      <c r="I1152" s="663">
        <v>300000</v>
      </c>
      <c r="J1152" s="660" t="s">
        <v>2757</v>
      </c>
      <c r="K1152" s="660" t="s">
        <v>2758</v>
      </c>
    </row>
    <row r="1153" spans="1:11" x14ac:dyDescent="0.25">
      <c r="A1153" s="659">
        <v>1149</v>
      </c>
      <c r="B1153" s="660" t="s">
        <v>1369</v>
      </c>
      <c r="C1153" s="661" t="s">
        <v>1370</v>
      </c>
      <c r="D1153" s="742" t="s">
        <v>2850</v>
      </c>
      <c r="E1153" s="662" t="s">
        <v>1387</v>
      </c>
      <c r="F1153" s="742" t="s">
        <v>2843</v>
      </c>
      <c r="G1153" s="676">
        <v>6977113.4299999997</v>
      </c>
      <c r="H1153" s="660" t="s">
        <v>1373</v>
      </c>
      <c r="I1153" s="663">
        <v>300000</v>
      </c>
      <c r="J1153" s="660" t="s">
        <v>2757</v>
      </c>
      <c r="K1153" s="660" t="s">
        <v>2758</v>
      </c>
    </row>
    <row r="1154" spans="1:11" s="670" customFormat="1" ht="14.4" x14ac:dyDescent="0.25">
      <c r="A1154" s="659">
        <v>1150</v>
      </c>
      <c r="B1154" s="665" t="s">
        <v>1396</v>
      </c>
      <c r="C1154" s="739" t="s">
        <v>2851</v>
      </c>
      <c r="D1154" s="740" t="s">
        <v>2852</v>
      </c>
      <c r="E1154" s="662" t="s">
        <v>1387</v>
      </c>
      <c r="F1154" s="740" t="s">
        <v>2763</v>
      </c>
      <c r="G1154" s="741">
        <v>280573.3</v>
      </c>
      <c r="H1154" s="667" t="s">
        <v>1373</v>
      </c>
      <c r="I1154" s="703">
        <v>1200000</v>
      </c>
      <c r="J1154" s="660" t="s">
        <v>2757</v>
      </c>
      <c r="K1154" s="660" t="s">
        <v>2758</v>
      </c>
    </row>
    <row r="1155" spans="1:11" x14ac:dyDescent="0.25">
      <c r="A1155" s="659">
        <v>1151</v>
      </c>
      <c r="B1155" s="660" t="s">
        <v>1369</v>
      </c>
      <c r="C1155" s="661" t="s">
        <v>1370</v>
      </c>
      <c r="D1155" s="742" t="s">
        <v>2853</v>
      </c>
      <c r="E1155" s="662" t="s">
        <v>1387</v>
      </c>
      <c r="F1155" s="742" t="s">
        <v>2832</v>
      </c>
      <c r="G1155" s="676">
        <v>11609374</v>
      </c>
      <c r="H1155" s="660" t="s">
        <v>1373</v>
      </c>
      <c r="I1155" s="663">
        <v>300000</v>
      </c>
      <c r="J1155" s="660" t="s">
        <v>2757</v>
      </c>
      <c r="K1155" s="660" t="s">
        <v>2758</v>
      </c>
    </row>
    <row r="1156" spans="1:11" x14ac:dyDescent="0.25">
      <c r="A1156" s="659">
        <v>1152</v>
      </c>
      <c r="B1156" s="660" t="s">
        <v>1369</v>
      </c>
      <c r="C1156" s="672" t="s">
        <v>1407</v>
      </c>
      <c r="D1156" s="742" t="s">
        <v>2854</v>
      </c>
      <c r="E1156" s="662" t="s">
        <v>1387</v>
      </c>
      <c r="F1156" s="742" t="s">
        <v>2832</v>
      </c>
      <c r="G1156" s="676">
        <v>5008613</v>
      </c>
      <c r="H1156" s="660" t="s">
        <v>1373</v>
      </c>
      <c r="I1156" s="663">
        <v>525000</v>
      </c>
      <c r="J1156" s="660" t="s">
        <v>2757</v>
      </c>
      <c r="K1156" s="660" t="s">
        <v>2758</v>
      </c>
    </row>
    <row r="1157" spans="1:11" x14ac:dyDescent="0.25">
      <c r="A1157" s="659">
        <v>1153</v>
      </c>
      <c r="B1157" s="660" t="s">
        <v>1369</v>
      </c>
      <c r="C1157" s="672" t="s">
        <v>1407</v>
      </c>
      <c r="D1157" s="742" t="s">
        <v>2855</v>
      </c>
      <c r="E1157" s="662" t="s">
        <v>1387</v>
      </c>
      <c r="F1157" s="742" t="s">
        <v>2832</v>
      </c>
      <c r="G1157" s="676">
        <v>11609374</v>
      </c>
      <c r="H1157" s="660" t="s">
        <v>1373</v>
      </c>
      <c r="I1157" s="663">
        <v>525000</v>
      </c>
      <c r="J1157" s="660" t="s">
        <v>2757</v>
      </c>
      <c r="K1157" s="660" t="s">
        <v>2758</v>
      </c>
    </row>
    <row r="1158" spans="1:11" x14ac:dyDescent="0.25">
      <c r="A1158" s="659">
        <v>1154</v>
      </c>
      <c r="B1158" s="660" t="s">
        <v>1369</v>
      </c>
      <c r="C1158" s="672" t="s">
        <v>1407</v>
      </c>
      <c r="D1158" s="742" t="s">
        <v>2856</v>
      </c>
      <c r="E1158" s="662" t="s">
        <v>1387</v>
      </c>
      <c r="F1158" s="742" t="s">
        <v>2832</v>
      </c>
      <c r="G1158" s="676">
        <v>11609374</v>
      </c>
      <c r="H1158" s="660" t="s">
        <v>1373</v>
      </c>
      <c r="I1158" s="663">
        <v>525000</v>
      </c>
      <c r="J1158" s="660" t="s">
        <v>2757</v>
      </c>
      <c r="K1158" s="660" t="s">
        <v>2758</v>
      </c>
    </row>
    <row r="1159" spans="1:11" x14ac:dyDescent="0.25">
      <c r="A1159" s="659">
        <v>1155</v>
      </c>
      <c r="B1159" s="660" t="s">
        <v>1369</v>
      </c>
      <c r="C1159" s="672" t="s">
        <v>1407</v>
      </c>
      <c r="D1159" s="742" t="s">
        <v>2857</v>
      </c>
      <c r="E1159" s="662" t="s">
        <v>1387</v>
      </c>
      <c r="F1159" s="742" t="s">
        <v>2832</v>
      </c>
      <c r="G1159" s="676">
        <v>11609374</v>
      </c>
      <c r="H1159" s="660" t="s">
        <v>1373</v>
      </c>
      <c r="I1159" s="663">
        <v>525000</v>
      </c>
      <c r="J1159" s="660" t="s">
        <v>2757</v>
      </c>
      <c r="K1159" s="660" t="s">
        <v>2758</v>
      </c>
    </row>
    <row r="1160" spans="1:11" x14ac:dyDescent="0.25">
      <c r="A1160" s="659">
        <v>1156</v>
      </c>
      <c r="B1160" s="660" t="s">
        <v>1369</v>
      </c>
      <c r="C1160" s="672" t="s">
        <v>1407</v>
      </c>
      <c r="D1160" s="742" t="s">
        <v>2858</v>
      </c>
      <c r="E1160" s="662" t="s">
        <v>1387</v>
      </c>
      <c r="F1160" s="742" t="s">
        <v>2832</v>
      </c>
      <c r="G1160" s="676">
        <v>11609374</v>
      </c>
      <c r="H1160" s="660" t="s">
        <v>1373</v>
      </c>
      <c r="I1160" s="663">
        <v>525000</v>
      </c>
      <c r="J1160" s="660" t="s">
        <v>2757</v>
      </c>
      <c r="K1160" s="660" t="s">
        <v>2758</v>
      </c>
    </row>
    <row r="1161" spans="1:11" x14ac:dyDescent="0.25">
      <c r="A1161" s="659">
        <v>1157</v>
      </c>
      <c r="B1161" s="660" t="s">
        <v>1369</v>
      </c>
      <c r="C1161" s="672" t="s">
        <v>1407</v>
      </c>
      <c r="D1161" s="742" t="s">
        <v>2859</v>
      </c>
      <c r="E1161" s="662" t="s">
        <v>1387</v>
      </c>
      <c r="F1161" s="742" t="s">
        <v>2832</v>
      </c>
      <c r="G1161" s="676">
        <v>11609374</v>
      </c>
      <c r="H1161" s="660" t="s">
        <v>1373</v>
      </c>
      <c r="I1161" s="663">
        <v>525000</v>
      </c>
      <c r="J1161" s="660" t="s">
        <v>2757</v>
      </c>
      <c r="K1161" s="660" t="s">
        <v>2758</v>
      </c>
    </row>
    <row r="1162" spans="1:11" x14ac:dyDescent="0.25">
      <c r="A1162" s="659">
        <v>1158</v>
      </c>
      <c r="B1162" s="660" t="s">
        <v>1369</v>
      </c>
      <c r="C1162" s="661" t="s">
        <v>1464</v>
      </c>
      <c r="D1162" s="742" t="s">
        <v>2860</v>
      </c>
      <c r="E1162" s="662" t="s">
        <v>1387</v>
      </c>
      <c r="F1162" s="742" t="s">
        <v>2760</v>
      </c>
      <c r="G1162" s="676">
        <v>41950</v>
      </c>
      <c r="H1162" s="660" t="s">
        <v>1373</v>
      </c>
      <c r="I1162" s="676">
        <v>300000</v>
      </c>
      <c r="J1162" s="660" t="s">
        <v>2757</v>
      </c>
      <c r="K1162" s="660" t="s">
        <v>2758</v>
      </c>
    </row>
    <row r="1163" spans="1:11" s="670" customFormat="1" ht="14.4" x14ac:dyDescent="0.25">
      <c r="A1163" s="659">
        <v>1159</v>
      </c>
      <c r="B1163" s="665" t="s">
        <v>1396</v>
      </c>
      <c r="C1163" s="739" t="s">
        <v>2861</v>
      </c>
      <c r="D1163" s="740" t="s">
        <v>2862</v>
      </c>
      <c r="E1163" s="662" t="s">
        <v>1387</v>
      </c>
      <c r="F1163" s="740" t="s">
        <v>2756</v>
      </c>
      <c r="G1163" s="741">
        <v>105714.29</v>
      </c>
      <c r="H1163" s="667" t="s">
        <v>1373</v>
      </c>
      <c r="I1163" s="703">
        <v>1500000</v>
      </c>
      <c r="J1163" s="660" t="s">
        <v>2757</v>
      </c>
      <c r="K1163" s="660" t="s">
        <v>2758</v>
      </c>
    </row>
    <row r="1164" spans="1:11" s="670" customFormat="1" ht="14.4" x14ac:dyDescent="0.25">
      <c r="A1164" s="659">
        <v>1160</v>
      </c>
      <c r="B1164" s="665" t="s">
        <v>1396</v>
      </c>
      <c r="C1164" s="739" t="s">
        <v>2863</v>
      </c>
      <c r="D1164" s="740" t="s">
        <v>2864</v>
      </c>
      <c r="E1164" s="662" t="s">
        <v>1387</v>
      </c>
      <c r="F1164" s="740" t="s">
        <v>2865</v>
      </c>
      <c r="G1164" s="741">
        <v>41647.5</v>
      </c>
      <c r="H1164" s="667" t="s">
        <v>1373</v>
      </c>
      <c r="I1164" s="703">
        <v>2500000</v>
      </c>
      <c r="J1164" s="660" t="s">
        <v>2757</v>
      </c>
      <c r="K1164" s="660" t="s">
        <v>2758</v>
      </c>
    </row>
    <row r="1165" spans="1:11" x14ac:dyDescent="0.25">
      <c r="A1165" s="659">
        <v>1161</v>
      </c>
      <c r="B1165" s="660" t="s">
        <v>1369</v>
      </c>
      <c r="C1165" s="672" t="s">
        <v>1407</v>
      </c>
      <c r="D1165" s="742" t="s">
        <v>2866</v>
      </c>
      <c r="E1165" s="662" t="s">
        <v>1387</v>
      </c>
      <c r="F1165" s="742" t="s">
        <v>2832</v>
      </c>
      <c r="G1165" s="676">
        <v>14379875.039999999</v>
      </c>
      <c r="H1165" s="660" t="s">
        <v>1373</v>
      </c>
      <c r="I1165" s="663">
        <v>525000</v>
      </c>
      <c r="J1165" s="660" t="s">
        <v>2757</v>
      </c>
      <c r="K1165" s="660" t="s">
        <v>2758</v>
      </c>
    </row>
    <row r="1166" spans="1:11" x14ac:dyDescent="0.25">
      <c r="A1166" s="659">
        <v>1162</v>
      </c>
      <c r="B1166" s="660" t="s">
        <v>1369</v>
      </c>
      <c r="C1166" s="661" t="s">
        <v>1453</v>
      </c>
      <c r="D1166" s="712" t="s">
        <v>2867</v>
      </c>
      <c r="E1166" s="743" t="s">
        <v>1387</v>
      </c>
      <c r="F1166" s="712">
        <v>2005</v>
      </c>
      <c r="G1166" s="744">
        <v>103478.43</v>
      </c>
      <c r="H1166" s="660" t="s">
        <v>1373</v>
      </c>
      <c r="I1166" s="676">
        <v>400000</v>
      </c>
      <c r="J1166" s="660" t="s">
        <v>2757</v>
      </c>
      <c r="K1166" s="712" t="s">
        <v>1182</v>
      </c>
    </row>
    <row r="1167" spans="1:11" x14ac:dyDescent="0.25">
      <c r="A1167" s="659">
        <v>1163</v>
      </c>
      <c r="B1167" s="660" t="s">
        <v>1369</v>
      </c>
      <c r="C1167" s="713" t="s">
        <v>2868</v>
      </c>
      <c r="D1167" s="712" t="s">
        <v>2869</v>
      </c>
      <c r="E1167" s="743" t="s">
        <v>1387</v>
      </c>
      <c r="F1167" s="660">
        <v>1993</v>
      </c>
      <c r="G1167" s="663">
        <v>5208.33</v>
      </c>
      <c r="H1167" s="660" t="s">
        <v>1373</v>
      </c>
      <c r="I1167" s="676">
        <v>400000</v>
      </c>
      <c r="J1167" s="660" t="s">
        <v>2757</v>
      </c>
      <c r="K1167" s="712" t="s">
        <v>1182</v>
      </c>
    </row>
    <row r="1168" spans="1:11" x14ac:dyDescent="0.25">
      <c r="A1168" s="659">
        <v>1164</v>
      </c>
      <c r="B1168" s="660" t="s">
        <v>1369</v>
      </c>
      <c r="C1168" s="661" t="s">
        <v>2870</v>
      </c>
      <c r="D1168" s="712" t="s">
        <v>2871</v>
      </c>
      <c r="E1168" s="743" t="s">
        <v>1387</v>
      </c>
      <c r="F1168" s="660">
        <v>2006</v>
      </c>
      <c r="G1168" s="663">
        <v>206500</v>
      </c>
      <c r="H1168" s="660" t="s">
        <v>1373</v>
      </c>
      <c r="I1168" s="676">
        <v>400000</v>
      </c>
      <c r="J1168" s="660" t="s">
        <v>2757</v>
      </c>
      <c r="K1168" s="712" t="s">
        <v>1182</v>
      </c>
    </row>
    <row r="1169" spans="1:11" x14ac:dyDescent="0.25">
      <c r="A1169" s="659">
        <v>1165</v>
      </c>
      <c r="B1169" s="660" t="s">
        <v>1369</v>
      </c>
      <c r="C1169" s="666" t="s">
        <v>1442</v>
      </c>
      <c r="D1169" s="745" t="s">
        <v>2872</v>
      </c>
      <c r="E1169" s="743" t="s">
        <v>1387</v>
      </c>
      <c r="F1169" s="660">
        <v>2007</v>
      </c>
      <c r="G1169" s="663">
        <v>106750</v>
      </c>
      <c r="H1169" s="660" t="s">
        <v>1373</v>
      </c>
      <c r="I1169" s="676">
        <v>400000</v>
      </c>
      <c r="J1169" s="660" t="s">
        <v>2757</v>
      </c>
      <c r="K1169" s="712" t="s">
        <v>1182</v>
      </c>
    </row>
    <row r="1170" spans="1:11" x14ac:dyDescent="0.25">
      <c r="A1170" s="659">
        <v>1166</v>
      </c>
      <c r="B1170" s="660" t="s">
        <v>1369</v>
      </c>
      <c r="C1170" s="674" t="s">
        <v>1516</v>
      </c>
      <c r="D1170" s="745" t="s">
        <v>2873</v>
      </c>
      <c r="E1170" s="743" t="s">
        <v>1387</v>
      </c>
      <c r="F1170" s="660">
        <v>2007</v>
      </c>
      <c r="G1170" s="663">
        <v>41580</v>
      </c>
      <c r="H1170" s="660" t="s">
        <v>1373</v>
      </c>
      <c r="I1170" s="676">
        <v>300000</v>
      </c>
      <c r="J1170" s="660" t="s">
        <v>2757</v>
      </c>
      <c r="K1170" s="712" t="s">
        <v>1182</v>
      </c>
    </row>
    <row r="1171" spans="1:11" x14ac:dyDescent="0.25">
      <c r="A1171" s="659">
        <v>1167</v>
      </c>
      <c r="B1171" s="660" t="s">
        <v>1369</v>
      </c>
      <c r="C1171" s="661" t="s">
        <v>1464</v>
      </c>
      <c r="D1171" s="745" t="s">
        <v>2874</v>
      </c>
      <c r="E1171" s="743" t="s">
        <v>1387</v>
      </c>
      <c r="F1171" s="660">
        <v>2008</v>
      </c>
      <c r="G1171" s="663">
        <v>45325</v>
      </c>
      <c r="H1171" s="660" t="s">
        <v>1373</v>
      </c>
      <c r="I1171" s="676">
        <v>400000</v>
      </c>
      <c r="J1171" s="660" t="s">
        <v>2757</v>
      </c>
      <c r="K1171" s="712" t="s">
        <v>1182</v>
      </c>
    </row>
    <row r="1172" spans="1:11" x14ac:dyDescent="0.25">
      <c r="A1172" s="659">
        <v>1168</v>
      </c>
      <c r="B1172" s="660" t="s">
        <v>1369</v>
      </c>
      <c r="C1172" s="661" t="s">
        <v>1500</v>
      </c>
      <c r="D1172" s="745" t="s">
        <v>2875</v>
      </c>
      <c r="E1172" s="743" t="s">
        <v>1387</v>
      </c>
      <c r="F1172" s="660">
        <v>2009</v>
      </c>
      <c r="G1172" s="663">
        <v>58650.21</v>
      </c>
      <c r="H1172" s="660" t="s">
        <v>1373</v>
      </c>
      <c r="I1172" s="676">
        <v>400000</v>
      </c>
      <c r="J1172" s="660" t="s">
        <v>2757</v>
      </c>
      <c r="K1172" s="712" t="s">
        <v>1182</v>
      </c>
    </row>
    <row r="1173" spans="1:11" x14ac:dyDescent="0.25">
      <c r="A1173" s="659">
        <v>1169</v>
      </c>
      <c r="B1173" s="660" t="s">
        <v>1369</v>
      </c>
      <c r="C1173" s="674" t="s">
        <v>1516</v>
      </c>
      <c r="D1173" s="745" t="s">
        <v>2876</v>
      </c>
      <c r="E1173" s="743" t="s">
        <v>1387</v>
      </c>
      <c r="F1173" s="660">
        <v>2009</v>
      </c>
      <c r="G1173" s="663">
        <v>53000</v>
      </c>
      <c r="H1173" s="660" t="s">
        <v>1373</v>
      </c>
      <c r="I1173" s="676">
        <v>400000</v>
      </c>
      <c r="J1173" s="660" t="s">
        <v>2757</v>
      </c>
      <c r="K1173" s="712" t="s">
        <v>1182</v>
      </c>
    </row>
    <row r="1174" spans="1:11" x14ac:dyDescent="0.25">
      <c r="A1174" s="659">
        <v>1170</v>
      </c>
      <c r="B1174" s="660" t="s">
        <v>1369</v>
      </c>
      <c r="C1174" s="674" t="s">
        <v>1516</v>
      </c>
      <c r="D1174" s="745" t="s">
        <v>2877</v>
      </c>
      <c r="E1174" s="743" t="s">
        <v>1387</v>
      </c>
      <c r="F1174" s="660">
        <v>2011</v>
      </c>
      <c r="G1174" s="663">
        <v>54250</v>
      </c>
      <c r="H1174" s="660" t="s">
        <v>1373</v>
      </c>
      <c r="I1174" s="676">
        <v>400000</v>
      </c>
      <c r="J1174" s="660" t="s">
        <v>2757</v>
      </c>
      <c r="K1174" s="712" t="s">
        <v>1182</v>
      </c>
    </row>
    <row r="1175" spans="1:11" x14ac:dyDescent="0.25">
      <c r="A1175" s="659">
        <v>1171</v>
      </c>
      <c r="B1175" s="660" t="s">
        <v>1369</v>
      </c>
      <c r="C1175" s="674" t="s">
        <v>1516</v>
      </c>
      <c r="D1175" s="745" t="s">
        <v>2878</v>
      </c>
      <c r="E1175" s="743" t="s">
        <v>1387</v>
      </c>
      <c r="F1175" s="660">
        <v>2011</v>
      </c>
      <c r="G1175" s="663">
        <v>53000</v>
      </c>
      <c r="H1175" s="660" t="s">
        <v>1373</v>
      </c>
      <c r="I1175" s="676">
        <v>400000</v>
      </c>
      <c r="J1175" s="660" t="s">
        <v>2757</v>
      </c>
      <c r="K1175" s="712" t="s">
        <v>1182</v>
      </c>
    </row>
    <row r="1176" spans="1:11" x14ac:dyDescent="0.25">
      <c r="A1176" s="659">
        <v>1172</v>
      </c>
      <c r="B1176" s="660" t="s">
        <v>1369</v>
      </c>
      <c r="C1176" s="674" t="s">
        <v>1516</v>
      </c>
      <c r="D1176" s="745" t="s">
        <v>2879</v>
      </c>
      <c r="E1176" s="743" t="s">
        <v>1387</v>
      </c>
      <c r="F1176" s="660">
        <v>2011</v>
      </c>
      <c r="G1176" s="663">
        <v>54250</v>
      </c>
      <c r="H1176" s="660" t="s">
        <v>1373</v>
      </c>
      <c r="I1176" s="676">
        <v>400000</v>
      </c>
      <c r="J1176" s="660" t="s">
        <v>2757</v>
      </c>
      <c r="K1176" s="712" t="s">
        <v>1182</v>
      </c>
    </row>
    <row r="1177" spans="1:11" x14ac:dyDescent="0.25">
      <c r="A1177" s="659">
        <v>1173</v>
      </c>
      <c r="B1177" s="660" t="s">
        <v>1369</v>
      </c>
      <c r="C1177" s="661" t="s">
        <v>1464</v>
      </c>
      <c r="D1177" s="745" t="s">
        <v>2880</v>
      </c>
      <c r="E1177" s="743" t="s">
        <v>1387</v>
      </c>
      <c r="F1177" s="660">
        <v>2012</v>
      </c>
      <c r="G1177" s="663">
        <v>41175</v>
      </c>
      <c r="H1177" s="660" t="s">
        <v>1373</v>
      </c>
      <c r="I1177" s="676">
        <v>400000</v>
      </c>
      <c r="J1177" s="660" t="s">
        <v>2757</v>
      </c>
      <c r="K1177" s="712" t="s">
        <v>1182</v>
      </c>
    </row>
    <row r="1178" spans="1:11" x14ac:dyDescent="0.25">
      <c r="A1178" s="659">
        <v>1174</v>
      </c>
      <c r="B1178" s="660" t="s">
        <v>1369</v>
      </c>
      <c r="C1178" s="661" t="s">
        <v>1464</v>
      </c>
      <c r="D1178" s="745" t="s">
        <v>2881</v>
      </c>
      <c r="E1178" s="743" t="s">
        <v>1387</v>
      </c>
      <c r="F1178" s="660">
        <v>2012</v>
      </c>
      <c r="G1178" s="663">
        <v>41175</v>
      </c>
      <c r="H1178" s="660" t="s">
        <v>1373</v>
      </c>
      <c r="I1178" s="676">
        <v>400000</v>
      </c>
      <c r="J1178" s="660" t="s">
        <v>2757</v>
      </c>
      <c r="K1178" s="712" t="s">
        <v>1182</v>
      </c>
    </row>
    <row r="1179" spans="1:11" x14ac:dyDescent="0.25">
      <c r="A1179" s="659">
        <v>1175</v>
      </c>
      <c r="B1179" s="660" t="s">
        <v>1369</v>
      </c>
      <c r="C1179" s="661" t="s">
        <v>1464</v>
      </c>
      <c r="D1179" s="745" t="s">
        <v>2882</v>
      </c>
      <c r="E1179" s="743" t="s">
        <v>1387</v>
      </c>
      <c r="F1179" s="660">
        <v>2012</v>
      </c>
      <c r="G1179" s="663">
        <v>41175</v>
      </c>
      <c r="H1179" s="660" t="s">
        <v>1373</v>
      </c>
      <c r="I1179" s="676">
        <v>400000</v>
      </c>
      <c r="J1179" s="660" t="s">
        <v>2757</v>
      </c>
      <c r="K1179" s="712" t="s">
        <v>1182</v>
      </c>
    </row>
    <row r="1180" spans="1:11" x14ac:dyDescent="0.25">
      <c r="A1180" s="659">
        <v>1176</v>
      </c>
      <c r="B1180" s="660" t="s">
        <v>1369</v>
      </c>
      <c r="C1180" s="713" t="s">
        <v>2883</v>
      </c>
      <c r="D1180" s="745" t="s">
        <v>2884</v>
      </c>
      <c r="E1180" s="743" t="s">
        <v>1387</v>
      </c>
      <c r="F1180" s="660">
        <v>2013</v>
      </c>
      <c r="G1180" s="663">
        <v>67125</v>
      </c>
      <c r="H1180" s="660" t="s">
        <v>1373</v>
      </c>
      <c r="I1180" s="676">
        <v>400000</v>
      </c>
      <c r="J1180" s="660" t="s">
        <v>2757</v>
      </c>
      <c r="K1180" s="712" t="s">
        <v>1182</v>
      </c>
    </row>
    <row r="1181" spans="1:11" x14ac:dyDescent="0.25">
      <c r="A1181" s="659">
        <v>1177</v>
      </c>
      <c r="B1181" s="660" t="s">
        <v>1369</v>
      </c>
      <c r="C1181" s="674" t="s">
        <v>1516</v>
      </c>
      <c r="D1181" s="745" t="s">
        <v>2885</v>
      </c>
      <c r="E1181" s="743" t="s">
        <v>1387</v>
      </c>
      <c r="F1181" s="660">
        <v>2013</v>
      </c>
      <c r="G1181" s="663">
        <v>77160.72</v>
      </c>
      <c r="H1181" s="660" t="s">
        <v>1373</v>
      </c>
      <c r="I1181" s="676">
        <v>400000</v>
      </c>
      <c r="J1181" s="660" t="s">
        <v>2757</v>
      </c>
      <c r="K1181" s="712" t="s">
        <v>1182</v>
      </c>
    </row>
    <row r="1182" spans="1:11" x14ac:dyDescent="0.25">
      <c r="A1182" s="659">
        <v>1178</v>
      </c>
      <c r="B1182" s="660" t="s">
        <v>1369</v>
      </c>
      <c r="C1182" s="674" t="s">
        <v>1516</v>
      </c>
      <c r="D1182" s="745" t="s">
        <v>2886</v>
      </c>
      <c r="E1182" s="743" t="s">
        <v>1387</v>
      </c>
      <c r="F1182" s="660">
        <v>2013</v>
      </c>
      <c r="G1182" s="663">
        <v>77160.710000000006</v>
      </c>
      <c r="H1182" s="660" t="s">
        <v>1373</v>
      </c>
      <c r="I1182" s="676">
        <v>400000</v>
      </c>
      <c r="J1182" s="660" t="s">
        <v>2757</v>
      </c>
      <c r="K1182" s="712" t="s">
        <v>1182</v>
      </c>
    </row>
    <row r="1183" spans="1:11" x14ac:dyDescent="0.25">
      <c r="A1183" s="659">
        <v>1179</v>
      </c>
      <c r="B1183" s="660" t="s">
        <v>1369</v>
      </c>
      <c r="C1183" s="661" t="s">
        <v>1464</v>
      </c>
      <c r="D1183" s="745" t="s">
        <v>2887</v>
      </c>
      <c r="E1183" s="743" t="s">
        <v>1387</v>
      </c>
      <c r="F1183" s="660">
        <v>2013</v>
      </c>
      <c r="G1183" s="663">
        <v>44373.21</v>
      </c>
      <c r="H1183" s="660" t="s">
        <v>1373</v>
      </c>
      <c r="I1183" s="676">
        <v>400000</v>
      </c>
      <c r="J1183" s="660" t="s">
        <v>2757</v>
      </c>
      <c r="K1183" s="712" t="s">
        <v>1182</v>
      </c>
    </row>
    <row r="1184" spans="1:11" x14ac:dyDescent="0.25">
      <c r="A1184" s="659">
        <v>1180</v>
      </c>
      <c r="B1184" s="660" t="s">
        <v>1369</v>
      </c>
      <c r="C1184" s="661" t="s">
        <v>2888</v>
      </c>
      <c r="D1184" s="745" t="s">
        <v>2889</v>
      </c>
      <c r="E1184" s="743" t="s">
        <v>1387</v>
      </c>
      <c r="F1184" s="660">
        <v>2014</v>
      </c>
      <c r="G1184" s="663">
        <v>76678.210000000006</v>
      </c>
      <c r="H1184" s="660" t="s">
        <v>1373</v>
      </c>
      <c r="I1184" s="676">
        <v>400000</v>
      </c>
      <c r="J1184" s="660" t="s">
        <v>2757</v>
      </c>
      <c r="K1184" s="712" t="s">
        <v>1182</v>
      </c>
    </row>
    <row r="1185" spans="1:11" x14ac:dyDescent="0.25">
      <c r="A1185" s="659">
        <v>1181</v>
      </c>
      <c r="B1185" s="660" t="s">
        <v>1369</v>
      </c>
      <c r="C1185" s="713" t="s">
        <v>2890</v>
      </c>
      <c r="D1185" s="745" t="s">
        <v>2891</v>
      </c>
      <c r="E1185" s="743" t="s">
        <v>1387</v>
      </c>
      <c r="F1185" s="660">
        <v>2014</v>
      </c>
      <c r="G1185" s="663">
        <v>76678.210000000006</v>
      </c>
      <c r="H1185" s="660" t="s">
        <v>1373</v>
      </c>
      <c r="I1185" s="676">
        <v>400000</v>
      </c>
      <c r="J1185" s="660" t="s">
        <v>2757</v>
      </c>
      <c r="K1185" s="712" t="s">
        <v>1182</v>
      </c>
    </row>
    <row r="1186" spans="1:11" x14ac:dyDescent="0.25">
      <c r="A1186" s="659">
        <v>1182</v>
      </c>
      <c r="B1186" s="660" t="s">
        <v>1369</v>
      </c>
      <c r="C1186" s="674" t="s">
        <v>1516</v>
      </c>
      <c r="D1186" s="745" t="s">
        <v>2892</v>
      </c>
      <c r="E1186" s="743" t="s">
        <v>1387</v>
      </c>
      <c r="F1186" s="660">
        <v>2014</v>
      </c>
      <c r="G1186" s="663">
        <v>61058.82</v>
      </c>
      <c r="H1186" s="660" t="s">
        <v>1373</v>
      </c>
      <c r="I1186" s="676">
        <v>300000</v>
      </c>
      <c r="J1186" s="660" t="s">
        <v>2757</v>
      </c>
      <c r="K1186" s="712" t="s">
        <v>1182</v>
      </c>
    </row>
    <row r="1187" spans="1:11" x14ac:dyDescent="0.25">
      <c r="A1187" s="659">
        <v>1183</v>
      </c>
      <c r="B1187" s="660" t="s">
        <v>1369</v>
      </c>
      <c r="C1187" s="674" t="s">
        <v>1516</v>
      </c>
      <c r="D1187" s="745" t="s">
        <v>2893</v>
      </c>
      <c r="E1187" s="743" t="s">
        <v>1387</v>
      </c>
      <c r="F1187" s="660">
        <v>2014</v>
      </c>
      <c r="G1187" s="663">
        <v>65907.039999999994</v>
      </c>
      <c r="H1187" s="660" t="s">
        <v>1373</v>
      </c>
      <c r="I1187" s="676">
        <v>400000</v>
      </c>
      <c r="J1187" s="660" t="s">
        <v>2757</v>
      </c>
      <c r="K1187" s="712" t="s">
        <v>1182</v>
      </c>
    </row>
    <row r="1188" spans="1:11" x14ac:dyDescent="0.25">
      <c r="A1188" s="659">
        <v>1184</v>
      </c>
      <c r="B1188" s="660" t="s">
        <v>1369</v>
      </c>
      <c r="C1188" s="666" t="s">
        <v>2894</v>
      </c>
      <c r="D1188" s="745" t="s">
        <v>2895</v>
      </c>
      <c r="E1188" s="743" t="s">
        <v>1387</v>
      </c>
      <c r="F1188" s="660">
        <v>2014</v>
      </c>
      <c r="G1188" s="663">
        <v>78329.460000000006</v>
      </c>
      <c r="H1188" s="660" t="s">
        <v>1373</v>
      </c>
      <c r="I1188" s="676">
        <v>400000</v>
      </c>
      <c r="J1188" s="660" t="s">
        <v>2757</v>
      </c>
      <c r="K1188" s="712" t="s">
        <v>1182</v>
      </c>
    </row>
    <row r="1189" spans="1:11" x14ac:dyDescent="0.25">
      <c r="A1189" s="659">
        <v>1185</v>
      </c>
      <c r="B1189" s="660" t="s">
        <v>1369</v>
      </c>
      <c r="C1189" s="673" t="s">
        <v>2896</v>
      </c>
      <c r="D1189" s="745" t="s">
        <v>2897</v>
      </c>
      <c r="E1189" s="743" t="s">
        <v>1387</v>
      </c>
      <c r="F1189" s="660">
        <v>2014</v>
      </c>
      <c r="G1189" s="663">
        <v>76048.210000000006</v>
      </c>
      <c r="H1189" s="660" t="s">
        <v>1373</v>
      </c>
      <c r="I1189" s="676">
        <v>400000</v>
      </c>
      <c r="J1189" s="660" t="s">
        <v>2757</v>
      </c>
      <c r="K1189" s="712" t="s">
        <v>1182</v>
      </c>
    </row>
    <row r="1190" spans="1:11" x14ac:dyDescent="0.25">
      <c r="A1190" s="659">
        <v>1186</v>
      </c>
      <c r="B1190" s="660" t="s">
        <v>1369</v>
      </c>
      <c r="C1190" s="713" t="s">
        <v>2898</v>
      </c>
      <c r="D1190" s="745" t="s">
        <v>2899</v>
      </c>
      <c r="E1190" s="743" t="s">
        <v>1387</v>
      </c>
      <c r="F1190" s="660">
        <v>2015</v>
      </c>
      <c r="G1190" s="663">
        <v>78329.460000000006</v>
      </c>
      <c r="H1190" s="660" t="s">
        <v>1373</v>
      </c>
      <c r="I1190" s="676">
        <v>400000</v>
      </c>
      <c r="J1190" s="660" t="s">
        <v>2757</v>
      </c>
      <c r="K1190" s="712" t="s">
        <v>1182</v>
      </c>
    </row>
    <row r="1191" spans="1:11" x14ac:dyDescent="0.25">
      <c r="A1191" s="659">
        <v>1187</v>
      </c>
      <c r="B1191" s="660" t="s">
        <v>1369</v>
      </c>
      <c r="C1191" s="674" t="s">
        <v>1516</v>
      </c>
      <c r="D1191" s="745" t="s">
        <v>2900</v>
      </c>
      <c r="E1191" s="743" t="s">
        <v>1387</v>
      </c>
      <c r="F1191" s="660">
        <v>2016</v>
      </c>
      <c r="G1191" s="663">
        <v>69973.210000000006</v>
      </c>
      <c r="H1191" s="660" t="s">
        <v>1373</v>
      </c>
      <c r="I1191" s="676">
        <v>400000</v>
      </c>
      <c r="J1191" s="660" t="s">
        <v>2757</v>
      </c>
      <c r="K1191" s="712" t="s">
        <v>1182</v>
      </c>
    </row>
    <row r="1192" spans="1:11" x14ac:dyDescent="0.25">
      <c r="A1192" s="659">
        <v>1188</v>
      </c>
      <c r="B1192" s="660" t="s">
        <v>1369</v>
      </c>
      <c r="C1192" s="673" t="s">
        <v>1502</v>
      </c>
      <c r="D1192" s="745" t="s">
        <v>2901</v>
      </c>
      <c r="E1192" s="743" t="s">
        <v>1387</v>
      </c>
      <c r="F1192" s="660">
        <v>2016</v>
      </c>
      <c r="G1192" s="663">
        <v>40500</v>
      </c>
      <c r="H1192" s="660" t="s">
        <v>1373</v>
      </c>
      <c r="I1192" s="676">
        <v>400000</v>
      </c>
      <c r="J1192" s="660" t="s">
        <v>2757</v>
      </c>
      <c r="K1192" s="712" t="s">
        <v>1182</v>
      </c>
    </row>
    <row r="1193" spans="1:11" x14ac:dyDescent="0.25">
      <c r="A1193" s="659">
        <v>1189</v>
      </c>
      <c r="B1193" s="660" t="s">
        <v>1369</v>
      </c>
      <c r="C1193" s="661" t="s">
        <v>1500</v>
      </c>
      <c r="D1193" s="745" t="s">
        <v>2902</v>
      </c>
      <c r="E1193" s="743" t="s">
        <v>1387</v>
      </c>
      <c r="F1193" s="660">
        <v>2016</v>
      </c>
      <c r="G1193" s="663">
        <v>61987.5</v>
      </c>
      <c r="H1193" s="660" t="s">
        <v>1373</v>
      </c>
      <c r="I1193" s="676">
        <v>400000</v>
      </c>
      <c r="J1193" s="660" t="s">
        <v>2757</v>
      </c>
      <c r="K1193" s="712" t="s">
        <v>1182</v>
      </c>
    </row>
    <row r="1194" spans="1:11" x14ac:dyDescent="0.25">
      <c r="A1194" s="659">
        <v>1190</v>
      </c>
      <c r="B1194" s="660" t="s">
        <v>1369</v>
      </c>
      <c r="C1194" s="661" t="s">
        <v>1500</v>
      </c>
      <c r="D1194" s="745" t="s">
        <v>2903</v>
      </c>
      <c r="E1194" s="743" t="s">
        <v>1387</v>
      </c>
      <c r="F1194" s="660">
        <v>2017</v>
      </c>
      <c r="G1194" s="663">
        <v>66835.710000000006</v>
      </c>
      <c r="H1194" s="660" t="s">
        <v>1373</v>
      </c>
      <c r="I1194" s="676">
        <v>400000</v>
      </c>
      <c r="J1194" s="660" t="s">
        <v>2757</v>
      </c>
      <c r="K1194" s="712" t="s">
        <v>1182</v>
      </c>
    </row>
    <row r="1195" spans="1:11" x14ac:dyDescent="0.25">
      <c r="A1195" s="659">
        <v>1191</v>
      </c>
      <c r="B1195" s="660" t="s">
        <v>1369</v>
      </c>
      <c r="C1195" s="661" t="s">
        <v>1500</v>
      </c>
      <c r="D1195" s="745" t="s">
        <v>2904</v>
      </c>
      <c r="E1195" s="743" t="s">
        <v>1387</v>
      </c>
      <c r="F1195" s="660">
        <v>2017</v>
      </c>
      <c r="G1195" s="663">
        <v>66835.710000000006</v>
      </c>
      <c r="H1195" s="660" t="s">
        <v>1373</v>
      </c>
      <c r="I1195" s="676">
        <v>300000</v>
      </c>
      <c r="J1195" s="660" t="s">
        <v>2757</v>
      </c>
      <c r="K1195" s="712" t="s">
        <v>1182</v>
      </c>
    </row>
    <row r="1196" spans="1:11" x14ac:dyDescent="0.25">
      <c r="A1196" s="659">
        <v>1192</v>
      </c>
      <c r="B1196" s="660" t="s">
        <v>1369</v>
      </c>
      <c r="C1196" s="674" t="s">
        <v>1516</v>
      </c>
      <c r="D1196" s="745" t="s">
        <v>2905</v>
      </c>
      <c r="E1196" s="743" t="s">
        <v>1387</v>
      </c>
      <c r="F1196" s="660">
        <v>2017</v>
      </c>
      <c r="G1196" s="663">
        <v>65153.21</v>
      </c>
      <c r="H1196" s="660" t="s">
        <v>1373</v>
      </c>
      <c r="I1196" s="676">
        <v>300000</v>
      </c>
      <c r="J1196" s="660" t="s">
        <v>2757</v>
      </c>
      <c r="K1196" s="712" t="s">
        <v>1182</v>
      </c>
    </row>
    <row r="1197" spans="1:11" x14ac:dyDescent="0.25">
      <c r="A1197" s="659">
        <v>1193</v>
      </c>
      <c r="B1197" s="660" t="s">
        <v>1369</v>
      </c>
      <c r="C1197" s="674" t="s">
        <v>1516</v>
      </c>
      <c r="D1197" s="745" t="s">
        <v>2906</v>
      </c>
      <c r="E1197" s="743" t="s">
        <v>1387</v>
      </c>
      <c r="F1197" s="660">
        <v>2017</v>
      </c>
      <c r="G1197" s="663">
        <v>64178.57</v>
      </c>
      <c r="H1197" s="660" t="s">
        <v>1373</v>
      </c>
      <c r="I1197" s="676">
        <v>300000</v>
      </c>
      <c r="J1197" s="660" t="s">
        <v>2757</v>
      </c>
      <c r="K1197" s="712" t="s">
        <v>1182</v>
      </c>
    </row>
    <row r="1198" spans="1:11" x14ac:dyDescent="0.25">
      <c r="A1198" s="659">
        <v>1194</v>
      </c>
      <c r="B1198" s="660" t="s">
        <v>1369</v>
      </c>
      <c r="C1198" s="674" t="s">
        <v>1516</v>
      </c>
      <c r="D1198" s="745" t="s">
        <v>2907</v>
      </c>
      <c r="E1198" s="743" t="s">
        <v>1387</v>
      </c>
      <c r="F1198" s="660">
        <v>2017</v>
      </c>
      <c r="G1198" s="663">
        <v>72320.63</v>
      </c>
      <c r="H1198" s="660" t="s">
        <v>1373</v>
      </c>
      <c r="I1198" s="676">
        <v>300000</v>
      </c>
      <c r="J1198" s="660" t="s">
        <v>2757</v>
      </c>
      <c r="K1198" s="712" t="s">
        <v>1182</v>
      </c>
    </row>
    <row r="1199" spans="1:11" x14ac:dyDescent="0.25">
      <c r="A1199" s="659">
        <v>1195</v>
      </c>
      <c r="B1199" s="660" t="s">
        <v>1369</v>
      </c>
      <c r="C1199" s="674" t="s">
        <v>1516</v>
      </c>
      <c r="D1199" s="745" t="s">
        <v>2908</v>
      </c>
      <c r="E1199" s="743" t="s">
        <v>1387</v>
      </c>
      <c r="F1199" s="660">
        <v>2017</v>
      </c>
      <c r="G1199" s="663">
        <v>64178.57</v>
      </c>
      <c r="H1199" s="660" t="s">
        <v>1373</v>
      </c>
      <c r="I1199" s="676">
        <v>300000</v>
      </c>
      <c r="J1199" s="660" t="s">
        <v>2757</v>
      </c>
      <c r="K1199" s="712" t="s">
        <v>1182</v>
      </c>
    </row>
    <row r="1200" spans="1:11" x14ac:dyDescent="0.25">
      <c r="A1200" s="659">
        <v>1196</v>
      </c>
      <c r="B1200" s="660" t="s">
        <v>1369</v>
      </c>
      <c r="C1200" s="674" t="s">
        <v>1516</v>
      </c>
      <c r="D1200" s="745" t="s">
        <v>2909</v>
      </c>
      <c r="E1200" s="743" t="s">
        <v>1387</v>
      </c>
      <c r="F1200" s="660">
        <v>2017</v>
      </c>
      <c r="G1200" s="663">
        <v>65153.21</v>
      </c>
      <c r="H1200" s="660" t="s">
        <v>1373</v>
      </c>
      <c r="I1200" s="676">
        <v>200000</v>
      </c>
      <c r="J1200" s="660" t="s">
        <v>2757</v>
      </c>
      <c r="K1200" s="712" t="s">
        <v>1182</v>
      </c>
    </row>
    <row r="1201" spans="1:11" x14ac:dyDescent="0.25">
      <c r="A1201" s="659">
        <v>1197</v>
      </c>
      <c r="B1201" s="660" t="s">
        <v>1369</v>
      </c>
      <c r="C1201" s="666" t="s">
        <v>2910</v>
      </c>
      <c r="D1201" s="745" t="s">
        <v>2911</v>
      </c>
      <c r="E1201" s="743" t="s">
        <v>1387</v>
      </c>
      <c r="F1201" s="660">
        <v>2017</v>
      </c>
      <c r="G1201" s="663">
        <v>95598.21</v>
      </c>
      <c r="H1201" s="660" t="s">
        <v>1373</v>
      </c>
      <c r="I1201" s="676">
        <v>300000</v>
      </c>
      <c r="J1201" s="660" t="s">
        <v>2757</v>
      </c>
      <c r="K1201" s="712" t="s">
        <v>1182</v>
      </c>
    </row>
    <row r="1202" spans="1:11" x14ac:dyDescent="0.25">
      <c r="A1202" s="659">
        <v>1198</v>
      </c>
      <c r="B1202" s="660" t="s">
        <v>1369</v>
      </c>
      <c r="C1202" s="674" t="s">
        <v>1516</v>
      </c>
      <c r="D1202" s="745" t="s">
        <v>2912</v>
      </c>
      <c r="E1202" s="743" t="s">
        <v>1387</v>
      </c>
      <c r="F1202" s="660">
        <v>2017</v>
      </c>
      <c r="G1202" s="663">
        <v>94135.71</v>
      </c>
      <c r="H1202" s="660" t="s">
        <v>1373</v>
      </c>
      <c r="I1202" s="676">
        <v>300000</v>
      </c>
      <c r="J1202" s="660" t="s">
        <v>2757</v>
      </c>
      <c r="K1202" s="712" t="s">
        <v>1182</v>
      </c>
    </row>
    <row r="1203" spans="1:11" x14ac:dyDescent="0.25">
      <c r="A1203" s="659">
        <v>1199</v>
      </c>
      <c r="B1203" s="660" t="s">
        <v>1369</v>
      </c>
      <c r="C1203" s="674" t="s">
        <v>1516</v>
      </c>
      <c r="D1203" s="745" t="s">
        <v>2913</v>
      </c>
      <c r="E1203" s="743" t="s">
        <v>1387</v>
      </c>
      <c r="F1203" s="660">
        <v>2017</v>
      </c>
      <c r="G1203" s="663">
        <v>97705.71</v>
      </c>
      <c r="H1203" s="660" t="s">
        <v>1373</v>
      </c>
      <c r="I1203" s="676">
        <v>300000</v>
      </c>
      <c r="J1203" s="660" t="s">
        <v>2757</v>
      </c>
      <c r="K1203" s="712" t="s">
        <v>1182</v>
      </c>
    </row>
    <row r="1204" spans="1:11" x14ac:dyDescent="0.25">
      <c r="A1204" s="659">
        <v>1200</v>
      </c>
      <c r="B1204" s="660" t="s">
        <v>1369</v>
      </c>
      <c r="C1204" s="674" t="s">
        <v>1516</v>
      </c>
      <c r="D1204" s="745" t="s">
        <v>2914</v>
      </c>
      <c r="E1204" s="743" t="s">
        <v>1387</v>
      </c>
      <c r="F1204" s="660">
        <v>2017</v>
      </c>
      <c r="G1204" s="663">
        <v>121348.21</v>
      </c>
      <c r="H1204" s="660" t="s">
        <v>1373</v>
      </c>
      <c r="I1204" s="676">
        <v>300000</v>
      </c>
      <c r="J1204" s="660" t="s">
        <v>2757</v>
      </c>
      <c r="K1204" s="712" t="s">
        <v>1182</v>
      </c>
    </row>
    <row r="1205" spans="1:11" x14ac:dyDescent="0.25">
      <c r="A1205" s="659">
        <v>1201</v>
      </c>
      <c r="B1205" s="660" t="s">
        <v>1369</v>
      </c>
      <c r="C1205" s="674" t="s">
        <v>1516</v>
      </c>
      <c r="D1205" s="745" t="s">
        <v>2915</v>
      </c>
      <c r="E1205" s="743" t="s">
        <v>1387</v>
      </c>
      <c r="F1205" s="660">
        <v>2018</v>
      </c>
      <c r="G1205" s="663">
        <v>121348.21</v>
      </c>
      <c r="H1205" s="660" t="s">
        <v>1373</v>
      </c>
      <c r="I1205" s="676">
        <v>400000</v>
      </c>
      <c r="J1205" s="660" t="s">
        <v>2757</v>
      </c>
      <c r="K1205" s="712" t="s">
        <v>1182</v>
      </c>
    </row>
    <row r="1206" spans="1:11" x14ac:dyDescent="0.25">
      <c r="A1206" s="659">
        <v>1202</v>
      </c>
      <c r="B1206" s="660" t="s">
        <v>1369</v>
      </c>
      <c r="C1206" s="661" t="s">
        <v>1464</v>
      </c>
      <c r="D1206" s="745" t="s">
        <v>2916</v>
      </c>
      <c r="E1206" s="743" t="s">
        <v>1387</v>
      </c>
      <c r="F1206" s="660">
        <v>2018</v>
      </c>
      <c r="G1206" s="663">
        <v>75950</v>
      </c>
      <c r="H1206" s="660" t="s">
        <v>1373</v>
      </c>
      <c r="I1206" s="676">
        <v>400000</v>
      </c>
      <c r="J1206" s="660" t="s">
        <v>2757</v>
      </c>
      <c r="K1206" s="712" t="s">
        <v>1182</v>
      </c>
    </row>
    <row r="1207" spans="1:11" x14ac:dyDescent="0.25">
      <c r="A1207" s="659">
        <v>1203</v>
      </c>
      <c r="B1207" s="660" t="s">
        <v>1369</v>
      </c>
      <c r="C1207" s="661" t="s">
        <v>1464</v>
      </c>
      <c r="D1207" s="745" t="s">
        <v>2917</v>
      </c>
      <c r="E1207" s="743" t="s">
        <v>1387</v>
      </c>
      <c r="F1207" s="660">
        <v>2018</v>
      </c>
      <c r="G1207" s="663">
        <v>75950</v>
      </c>
      <c r="H1207" s="660" t="s">
        <v>1373</v>
      </c>
      <c r="I1207" s="676">
        <v>400000</v>
      </c>
      <c r="J1207" s="660" t="s">
        <v>2757</v>
      </c>
      <c r="K1207" s="712" t="s">
        <v>1182</v>
      </c>
    </row>
    <row r="1208" spans="1:11" x14ac:dyDescent="0.25">
      <c r="A1208" s="659">
        <v>1204</v>
      </c>
      <c r="B1208" s="660" t="s">
        <v>1369</v>
      </c>
      <c r="C1208" s="661" t="s">
        <v>1464</v>
      </c>
      <c r="D1208" s="745" t="s">
        <v>2918</v>
      </c>
      <c r="E1208" s="743" t="s">
        <v>1387</v>
      </c>
      <c r="F1208" s="660">
        <v>2018</v>
      </c>
      <c r="G1208" s="663">
        <v>75950</v>
      </c>
      <c r="H1208" s="660" t="s">
        <v>1373</v>
      </c>
      <c r="I1208" s="676">
        <v>400000</v>
      </c>
      <c r="J1208" s="660" t="s">
        <v>2757</v>
      </c>
      <c r="K1208" s="712" t="s">
        <v>1182</v>
      </c>
    </row>
    <row r="1209" spans="1:11" x14ac:dyDescent="0.25">
      <c r="A1209" s="659">
        <v>1205</v>
      </c>
      <c r="B1209" s="660" t="s">
        <v>1369</v>
      </c>
      <c r="C1209" s="661" t="s">
        <v>1464</v>
      </c>
      <c r="D1209" s="745" t="s">
        <v>2919</v>
      </c>
      <c r="E1209" s="743" t="s">
        <v>1387</v>
      </c>
      <c r="F1209" s="660">
        <v>2018</v>
      </c>
      <c r="G1209" s="663">
        <v>75950</v>
      </c>
      <c r="H1209" s="660" t="s">
        <v>1373</v>
      </c>
      <c r="I1209" s="676">
        <v>400000</v>
      </c>
      <c r="J1209" s="660" t="s">
        <v>2757</v>
      </c>
      <c r="K1209" s="712" t="s">
        <v>1182</v>
      </c>
    </row>
    <row r="1210" spans="1:11" x14ac:dyDescent="0.25">
      <c r="A1210" s="659">
        <v>1206</v>
      </c>
      <c r="B1210" s="660" t="s">
        <v>1369</v>
      </c>
      <c r="C1210" s="661" t="s">
        <v>1464</v>
      </c>
      <c r="D1210" s="745" t="s">
        <v>2920</v>
      </c>
      <c r="E1210" s="743" t="s">
        <v>1387</v>
      </c>
      <c r="F1210" s="660">
        <v>2019</v>
      </c>
      <c r="G1210" s="663">
        <v>75950</v>
      </c>
      <c r="H1210" s="660" t="s">
        <v>1373</v>
      </c>
      <c r="I1210" s="676">
        <v>400000</v>
      </c>
      <c r="J1210" s="660" t="s">
        <v>2757</v>
      </c>
      <c r="K1210" s="712" t="s">
        <v>1182</v>
      </c>
    </row>
    <row r="1211" spans="1:11" x14ac:dyDescent="0.25">
      <c r="A1211" s="659">
        <v>1207</v>
      </c>
      <c r="B1211" s="660" t="s">
        <v>1369</v>
      </c>
      <c r="C1211" s="661" t="s">
        <v>1464</v>
      </c>
      <c r="D1211" s="745" t="s">
        <v>2921</v>
      </c>
      <c r="E1211" s="743" t="s">
        <v>1387</v>
      </c>
      <c r="F1211" s="660">
        <v>2021</v>
      </c>
      <c r="G1211" s="663">
        <v>75950</v>
      </c>
      <c r="H1211" s="660" t="s">
        <v>1373</v>
      </c>
      <c r="I1211" s="676">
        <v>400000</v>
      </c>
      <c r="J1211" s="660" t="s">
        <v>2757</v>
      </c>
      <c r="K1211" s="712" t="s">
        <v>1182</v>
      </c>
    </row>
    <row r="1212" spans="1:11" x14ac:dyDescent="0.25">
      <c r="A1212" s="659">
        <v>1208</v>
      </c>
      <c r="B1212" s="660" t="s">
        <v>1369</v>
      </c>
      <c r="C1212" s="661" t="s">
        <v>1464</v>
      </c>
      <c r="D1212" s="662" t="s">
        <v>2922</v>
      </c>
      <c r="E1212" s="743" t="s">
        <v>1387</v>
      </c>
      <c r="F1212" s="660">
        <v>2021</v>
      </c>
      <c r="G1212" s="663">
        <v>75950</v>
      </c>
      <c r="H1212" s="660" t="s">
        <v>1373</v>
      </c>
      <c r="I1212" s="676">
        <v>400000</v>
      </c>
      <c r="J1212" s="660" t="s">
        <v>2757</v>
      </c>
      <c r="K1212" s="712" t="s">
        <v>1182</v>
      </c>
    </row>
    <row r="1213" spans="1:11" x14ac:dyDescent="0.25">
      <c r="A1213" s="659">
        <v>1209</v>
      </c>
      <c r="B1213" s="660" t="s">
        <v>1369</v>
      </c>
      <c r="C1213" s="661" t="s">
        <v>1464</v>
      </c>
      <c r="D1213" s="662" t="s">
        <v>2923</v>
      </c>
      <c r="E1213" s="743" t="s">
        <v>1387</v>
      </c>
      <c r="F1213" s="660">
        <v>2020</v>
      </c>
      <c r="G1213" s="663">
        <v>75950</v>
      </c>
      <c r="H1213" s="660" t="s">
        <v>1373</v>
      </c>
      <c r="I1213" s="676">
        <v>400000</v>
      </c>
      <c r="J1213" s="660" t="s">
        <v>2757</v>
      </c>
      <c r="K1213" s="712" t="s">
        <v>1182</v>
      </c>
    </row>
    <row r="1214" spans="1:11" x14ac:dyDescent="0.25">
      <c r="A1214" s="659">
        <v>1210</v>
      </c>
      <c r="B1214" s="660" t="s">
        <v>1369</v>
      </c>
      <c r="C1214" s="661" t="s">
        <v>1464</v>
      </c>
      <c r="D1214" s="662" t="s">
        <v>2924</v>
      </c>
      <c r="E1214" s="743" t="s">
        <v>1387</v>
      </c>
      <c r="F1214" s="660">
        <v>2020</v>
      </c>
      <c r="G1214" s="663">
        <v>75950</v>
      </c>
      <c r="H1214" s="660" t="s">
        <v>1373</v>
      </c>
      <c r="I1214" s="676">
        <v>400000</v>
      </c>
      <c r="J1214" s="660" t="s">
        <v>2757</v>
      </c>
      <c r="K1214" s="712" t="s">
        <v>1182</v>
      </c>
    </row>
    <row r="1215" spans="1:11" x14ac:dyDescent="0.25">
      <c r="A1215" s="659">
        <v>1211</v>
      </c>
      <c r="B1215" s="660" t="s">
        <v>1369</v>
      </c>
      <c r="C1215" s="661" t="s">
        <v>1464</v>
      </c>
      <c r="D1215" s="662" t="s">
        <v>2925</v>
      </c>
      <c r="E1215" s="743" t="s">
        <v>1387</v>
      </c>
      <c r="F1215" s="660">
        <v>2020</v>
      </c>
      <c r="G1215" s="663">
        <v>75950</v>
      </c>
      <c r="H1215" s="660" t="s">
        <v>1373</v>
      </c>
      <c r="I1215" s="676">
        <v>400000</v>
      </c>
      <c r="J1215" s="660" t="s">
        <v>2757</v>
      </c>
      <c r="K1215" s="712" t="s">
        <v>1182</v>
      </c>
    </row>
    <row r="1216" spans="1:11" x14ac:dyDescent="0.25">
      <c r="A1216" s="659">
        <v>1212</v>
      </c>
      <c r="B1216" s="660" t="s">
        <v>1369</v>
      </c>
      <c r="C1216" s="674" t="s">
        <v>1516</v>
      </c>
      <c r="D1216" s="662" t="s">
        <v>2926</v>
      </c>
      <c r="E1216" s="743" t="s">
        <v>1387</v>
      </c>
      <c r="F1216" s="660">
        <v>2020</v>
      </c>
      <c r="G1216" s="663">
        <v>118566.01</v>
      </c>
      <c r="H1216" s="660" t="s">
        <v>1373</v>
      </c>
      <c r="I1216" s="676">
        <v>400000</v>
      </c>
      <c r="J1216" s="660" t="s">
        <v>2757</v>
      </c>
      <c r="K1216" s="712" t="s">
        <v>1182</v>
      </c>
    </row>
    <row r="1217" spans="1:11" x14ac:dyDescent="0.25">
      <c r="A1217" s="659">
        <v>1213</v>
      </c>
      <c r="B1217" s="660" t="s">
        <v>1369</v>
      </c>
      <c r="C1217" s="674" t="s">
        <v>1516</v>
      </c>
      <c r="D1217" s="662" t="s">
        <v>2927</v>
      </c>
      <c r="E1217" s="743" t="s">
        <v>1387</v>
      </c>
      <c r="F1217" s="660">
        <v>2022</v>
      </c>
      <c r="G1217" s="663">
        <v>118566.01</v>
      </c>
      <c r="H1217" s="660" t="s">
        <v>1373</v>
      </c>
      <c r="I1217" s="676">
        <v>300000</v>
      </c>
      <c r="J1217" s="660" t="s">
        <v>2757</v>
      </c>
      <c r="K1217" s="712" t="s">
        <v>1182</v>
      </c>
    </row>
    <row r="1218" spans="1:11" x14ac:dyDescent="0.25">
      <c r="A1218" s="659">
        <v>1214</v>
      </c>
      <c r="B1218" s="660" t="s">
        <v>1369</v>
      </c>
      <c r="C1218" s="674" t="s">
        <v>1516</v>
      </c>
      <c r="D1218" s="662" t="s">
        <v>2928</v>
      </c>
      <c r="E1218" s="743" t="s">
        <v>1377</v>
      </c>
      <c r="F1218" s="660">
        <v>2022</v>
      </c>
      <c r="G1218" s="663">
        <v>118566.01</v>
      </c>
      <c r="H1218" s="660" t="s">
        <v>1373</v>
      </c>
      <c r="I1218" s="676">
        <v>300000</v>
      </c>
      <c r="J1218" s="660" t="s">
        <v>2757</v>
      </c>
      <c r="K1218" s="712" t="s">
        <v>1182</v>
      </c>
    </row>
    <row r="1219" spans="1:11" x14ac:dyDescent="0.25">
      <c r="A1219" s="659">
        <v>1215</v>
      </c>
      <c r="B1219" s="660" t="s">
        <v>1369</v>
      </c>
      <c r="C1219" s="674" t="s">
        <v>1516</v>
      </c>
      <c r="D1219" s="662" t="s">
        <v>2929</v>
      </c>
      <c r="E1219" s="743" t="s">
        <v>1372</v>
      </c>
      <c r="F1219" s="660">
        <v>2022</v>
      </c>
      <c r="G1219" s="663">
        <v>118566.01</v>
      </c>
      <c r="H1219" s="660" t="s">
        <v>1373</v>
      </c>
      <c r="I1219" s="676">
        <v>300000</v>
      </c>
      <c r="J1219" s="660" t="s">
        <v>2757</v>
      </c>
      <c r="K1219" s="712" t="s">
        <v>1182</v>
      </c>
    </row>
    <row r="1220" spans="1:11" x14ac:dyDescent="0.25">
      <c r="A1220" s="659">
        <v>1216</v>
      </c>
      <c r="B1220" s="660" t="s">
        <v>1369</v>
      </c>
      <c r="C1220" s="674" t="s">
        <v>1516</v>
      </c>
      <c r="D1220" s="662" t="s">
        <v>2930</v>
      </c>
      <c r="E1220" s="743" t="s">
        <v>1372</v>
      </c>
      <c r="F1220" s="660">
        <v>2022</v>
      </c>
      <c r="G1220" s="663">
        <v>118566.01</v>
      </c>
      <c r="H1220" s="660" t="s">
        <v>1373</v>
      </c>
      <c r="I1220" s="676">
        <v>300000</v>
      </c>
      <c r="J1220" s="660" t="s">
        <v>2757</v>
      </c>
      <c r="K1220" s="712" t="s">
        <v>1182</v>
      </c>
    </row>
    <row r="1221" spans="1:11" x14ac:dyDescent="0.25">
      <c r="A1221" s="659">
        <v>1217</v>
      </c>
      <c r="B1221" s="660" t="s">
        <v>1369</v>
      </c>
      <c r="C1221" s="674" t="s">
        <v>1516</v>
      </c>
      <c r="D1221" s="662" t="s">
        <v>2931</v>
      </c>
      <c r="E1221" s="743" t="s">
        <v>1387</v>
      </c>
      <c r="F1221" s="660">
        <v>2022</v>
      </c>
      <c r="G1221" s="663">
        <v>610657.17000000004</v>
      </c>
      <c r="H1221" s="660" t="s">
        <v>1373</v>
      </c>
      <c r="I1221" s="676">
        <v>300000</v>
      </c>
      <c r="J1221" s="660" t="s">
        <v>2757</v>
      </c>
      <c r="K1221" s="712" t="s">
        <v>1182</v>
      </c>
    </row>
    <row r="1222" spans="1:11" x14ac:dyDescent="0.25">
      <c r="A1222" s="659">
        <v>1218</v>
      </c>
      <c r="B1222" s="660" t="s">
        <v>1369</v>
      </c>
      <c r="C1222" s="661" t="s">
        <v>1464</v>
      </c>
      <c r="D1222" s="662" t="s">
        <v>2932</v>
      </c>
      <c r="E1222" s="743" t="s">
        <v>1387</v>
      </c>
      <c r="F1222" s="660">
        <v>2022</v>
      </c>
      <c r="G1222" s="663">
        <v>1581000</v>
      </c>
      <c r="H1222" s="660" t="s">
        <v>1373</v>
      </c>
      <c r="I1222" s="676">
        <v>300000</v>
      </c>
      <c r="J1222" s="660" t="s">
        <v>2757</v>
      </c>
      <c r="K1222" s="712" t="s">
        <v>1182</v>
      </c>
    </row>
    <row r="1223" spans="1:11" x14ac:dyDescent="0.25">
      <c r="A1223" s="659">
        <v>1219</v>
      </c>
      <c r="B1223" s="660" t="s">
        <v>1369</v>
      </c>
      <c r="C1223" s="661" t="s">
        <v>1464</v>
      </c>
      <c r="D1223" s="662" t="s">
        <v>2933</v>
      </c>
      <c r="E1223" s="743" t="s">
        <v>1387</v>
      </c>
      <c r="F1223" s="660">
        <v>2022</v>
      </c>
      <c r="G1223" s="663">
        <v>1581000</v>
      </c>
      <c r="H1223" s="660" t="s">
        <v>1373</v>
      </c>
      <c r="I1223" s="676">
        <v>300000</v>
      </c>
      <c r="J1223" s="660" t="s">
        <v>2757</v>
      </c>
      <c r="K1223" s="712" t="s">
        <v>1182</v>
      </c>
    </row>
    <row r="1224" spans="1:11" x14ac:dyDescent="0.25">
      <c r="A1224" s="659">
        <v>1220</v>
      </c>
      <c r="B1224" s="660" t="s">
        <v>1369</v>
      </c>
      <c r="C1224" s="661" t="s">
        <v>1464</v>
      </c>
      <c r="D1224" s="662" t="s">
        <v>2934</v>
      </c>
      <c r="E1224" s="743" t="s">
        <v>1387</v>
      </c>
      <c r="F1224" s="660">
        <v>2022</v>
      </c>
      <c r="G1224" s="663">
        <v>1581000</v>
      </c>
      <c r="H1224" s="660" t="s">
        <v>1373</v>
      </c>
      <c r="I1224" s="676">
        <v>300000</v>
      </c>
      <c r="J1224" s="660" t="s">
        <v>2757</v>
      </c>
      <c r="K1224" s="712" t="s">
        <v>1182</v>
      </c>
    </row>
    <row r="1225" spans="1:11" x14ac:dyDescent="0.25">
      <c r="A1225" s="659">
        <v>1221</v>
      </c>
      <c r="B1225" s="660" t="s">
        <v>1369</v>
      </c>
      <c r="C1225" s="661" t="s">
        <v>1464</v>
      </c>
      <c r="D1225" s="662" t="s">
        <v>2935</v>
      </c>
      <c r="E1225" s="743" t="s">
        <v>1387</v>
      </c>
      <c r="F1225" s="660">
        <v>2022</v>
      </c>
      <c r="G1225" s="663">
        <v>1581000</v>
      </c>
      <c r="H1225" s="660" t="s">
        <v>1373</v>
      </c>
      <c r="I1225" s="676">
        <v>300000</v>
      </c>
      <c r="J1225" s="660" t="s">
        <v>2757</v>
      </c>
      <c r="K1225" s="712" t="s">
        <v>1182</v>
      </c>
    </row>
    <row r="1226" spans="1:11" x14ac:dyDescent="0.25">
      <c r="A1226" s="659">
        <v>1222</v>
      </c>
      <c r="B1226" s="660" t="s">
        <v>1369</v>
      </c>
      <c r="C1226" s="661" t="s">
        <v>1464</v>
      </c>
      <c r="D1226" s="662" t="s">
        <v>2936</v>
      </c>
      <c r="E1226" s="743" t="s">
        <v>1372</v>
      </c>
      <c r="F1226" s="660">
        <v>2022</v>
      </c>
      <c r="G1226" s="663">
        <v>1581000</v>
      </c>
      <c r="H1226" s="660" t="s">
        <v>1373</v>
      </c>
      <c r="I1226" s="676">
        <v>400000</v>
      </c>
      <c r="J1226" s="660" t="s">
        <v>2757</v>
      </c>
      <c r="K1226" s="712" t="s">
        <v>1182</v>
      </c>
    </row>
    <row r="1227" spans="1:11" x14ac:dyDescent="0.25">
      <c r="A1227" s="659">
        <v>1223</v>
      </c>
      <c r="B1227" s="660" t="s">
        <v>1369</v>
      </c>
      <c r="C1227" s="661" t="s">
        <v>1464</v>
      </c>
      <c r="D1227" s="662" t="s">
        <v>2937</v>
      </c>
      <c r="E1227" s="743" t="s">
        <v>1387</v>
      </c>
      <c r="F1227" s="660">
        <v>2022</v>
      </c>
      <c r="G1227" s="663">
        <v>1581000</v>
      </c>
      <c r="H1227" s="660" t="s">
        <v>1373</v>
      </c>
      <c r="I1227" s="676">
        <v>400000</v>
      </c>
      <c r="J1227" s="660" t="s">
        <v>2757</v>
      </c>
      <c r="K1227" s="712" t="s">
        <v>1182</v>
      </c>
    </row>
    <row r="1228" spans="1:11" x14ac:dyDescent="0.25">
      <c r="A1228" s="659">
        <v>1224</v>
      </c>
      <c r="B1228" s="660" t="s">
        <v>1369</v>
      </c>
      <c r="C1228" s="672" t="s">
        <v>1407</v>
      </c>
      <c r="D1228" s="662" t="s">
        <v>2938</v>
      </c>
      <c r="E1228" s="743" t="s">
        <v>1387</v>
      </c>
      <c r="F1228" s="660">
        <v>2023</v>
      </c>
      <c r="G1228" s="663">
        <v>10032300</v>
      </c>
      <c r="H1228" s="660" t="s">
        <v>1373</v>
      </c>
      <c r="I1228" s="676">
        <v>350000</v>
      </c>
      <c r="J1228" s="660" t="s">
        <v>2757</v>
      </c>
      <c r="K1228" s="712" t="s">
        <v>1182</v>
      </c>
    </row>
    <row r="1229" spans="1:11" x14ac:dyDescent="0.25">
      <c r="A1229" s="659">
        <v>1225</v>
      </c>
      <c r="B1229" s="660" t="s">
        <v>1369</v>
      </c>
      <c r="C1229" s="672" t="s">
        <v>1407</v>
      </c>
      <c r="D1229" s="662" t="s">
        <v>2939</v>
      </c>
      <c r="E1229" s="743" t="s">
        <v>1387</v>
      </c>
      <c r="F1229" s="660">
        <v>2023</v>
      </c>
      <c r="G1229" s="663">
        <v>10032300</v>
      </c>
      <c r="H1229" s="660" t="s">
        <v>1373</v>
      </c>
      <c r="I1229" s="676">
        <v>350000</v>
      </c>
      <c r="J1229" s="660" t="s">
        <v>2757</v>
      </c>
      <c r="K1229" s="712" t="s">
        <v>1182</v>
      </c>
    </row>
    <row r="1230" spans="1:11" x14ac:dyDescent="0.25">
      <c r="A1230" s="659">
        <v>1226</v>
      </c>
      <c r="B1230" s="660" t="s">
        <v>1369</v>
      </c>
      <c r="C1230" s="672" t="s">
        <v>1407</v>
      </c>
      <c r="D1230" s="662" t="s">
        <v>2940</v>
      </c>
      <c r="E1230" s="743" t="s">
        <v>1387</v>
      </c>
      <c r="F1230" s="660">
        <v>2023</v>
      </c>
      <c r="G1230" s="663">
        <v>10032300</v>
      </c>
      <c r="H1230" s="660" t="s">
        <v>1373</v>
      </c>
      <c r="I1230" s="676">
        <v>350000</v>
      </c>
      <c r="J1230" s="660" t="s">
        <v>2757</v>
      </c>
      <c r="K1230" s="712" t="s">
        <v>1182</v>
      </c>
    </row>
    <row r="1231" spans="1:11" x14ac:dyDescent="0.25">
      <c r="A1231" s="659">
        <v>1227</v>
      </c>
      <c r="B1231" s="660" t="s">
        <v>1369</v>
      </c>
      <c r="C1231" s="672" t="s">
        <v>1407</v>
      </c>
      <c r="D1231" s="662" t="s">
        <v>2941</v>
      </c>
      <c r="E1231" s="743" t="s">
        <v>1387</v>
      </c>
      <c r="F1231" s="660">
        <v>2023</v>
      </c>
      <c r="G1231" s="663">
        <v>10032300</v>
      </c>
      <c r="H1231" s="660" t="s">
        <v>1373</v>
      </c>
      <c r="I1231" s="676">
        <v>350000</v>
      </c>
      <c r="J1231" s="660" t="s">
        <v>2757</v>
      </c>
      <c r="K1231" s="712" t="s">
        <v>1182</v>
      </c>
    </row>
    <row r="1232" spans="1:11" x14ac:dyDescent="0.25">
      <c r="A1232" s="659">
        <v>1228</v>
      </c>
      <c r="B1232" s="660" t="s">
        <v>1369</v>
      </c>
      <c r="C1232" s="672" t="s">
        <v>1407</v>
      </c>
      <c r="D1232" s="662" t="s">
        <v>2942</v>
      </c>
      <c r="E1232" s="743" t="s">
        <v>1387</v>
      </c>
      <c r="F1232" s="660">
        <v>2023</v>
      </c>
      <c r="G1232" s="663">
        <v>10032300</v>
      </c>
      <c r="H1232" s="660" t="s">
        <v>1373</v>
      </c>
      <c r="I1232" s="676">
        <v>350000</v>
      </c>
      <c r="J1232" s="660" t="s">
        <v>2757</v>
      </c>
      <c r="K1232" s="712" t="s">
        <v>1182</v>
      </c>
    </row>
    <row r="1233" spans="1:11" x14ac:dyDescent="0.25">
      <c r="A1233" s="659">
        <v>1229</v>
      </c>
      <c r="B1233" s="660" t="s">
        <v>1369</v>
      </c>
      <c r="C1233" s="672" t="s">
        <v>1407</v>
      </c>
      <c r="D1233" s="662" t="s">
        <v>2943</v>
      </c>
      <c r="E1233" s="743" t="s">
        <v>1387</v>
      </c>
      <c r="F1233" s="660">
        <v>2023</v>
      </c>
      <c r="G1233" s="663">
        <v>10032300</v>
      </c>
      <c r="H1233" s="660" t="s">
        <v>1373</v>
      </c>
      <c r="I1233" s="676">
        <v>350000</v>
      </c>
      <c r="J1233" s="660" t="s">
        <v>2757</v>
      </c>
      <c r="K1233" s="712" t="s">
        <v>1182</v>
      </c>
    </row>
    <row r="1234" spans="1:11" x14ac:dyDescent="0.25">
      <c r="A1234" s="659">
        <v>1230</v>
      </c>
      <c r="B1234" s="660" t="s">
        <v>1369</v>
      </c>
      <c r="C1234" s="672" t="s">
        <v>1407</v>
      </c>
      <c r="D1234" s="662" t="s">
        <v>2944</v>
      </c>
      <c r="E1234" s="743" t="s">
        <v>1377</v>
      </c>
      <c r="F1234" s="660">
        <v>2023</v>
      </c>
      <c r="G1234" s="663">
        <v>10032300</v>
      </c>
      <c r="H1234" s="660" t="s">
        <v>1373</v>
      </c>
      <c r="I1234" s="676">
        <v>350000</v>
      </c>
      <c r="J1234" s="660" t="s">
        <v>2757</v>
      </c>
      <c r="K1234" s="712" t="s">
        <v>1182</v>
      </c>
    </row>
    <row r="1235" spans="1:11" x14ac:dyDescent="0.25">
      <c r="A1235" s="659">
        <v>1231</v>
      </c>
      <c r="B1235" s="660" t="s">
        <v>1369</v>
      </c>
      <c r="C1235" s="672" t="s">
        <v>1407</v>
      </c>
      <c r="D1235" s="662" t="s">
        <v>2945</v>
      </c>
      <c r="E1235" s="743" t="s">
        <v>1372</v>
      </c>
      <c r="F1235" s="660">
        <v>2023</v>
      </c>
      <c r="G1235" s="663">
        <v>10032300</v>
      </c>
      <c r="H1235" s="660" t="s">
        <v>1373</v>
      </c>
      <c r="I1235" s="676">
        <v>350000</v>
      </c>
      <c r="J1235" s="660" t="s">
        <v>2757</v>
      </c>
      <c r="K1235" s="712" t="s">
        <v>1182</v>
      </c>
    </row>
    <row r="1236" spans="1:11" x14ac:dyDescent="0.25">
      <c r="A1236" s="659">
        <v>1232</v>
      </c>
      <c r="B1236" s="660" t="s">
        <v>1369</v>
      </c>
      <c r="C1236" s="671" t="s">
        <v>1405</v>
      </c>
      <c r="D1236" s="662" t="s">
        <v>2946</v>
      </c>
      <c r="E1236" s="743" t="s">
        <v>1387</v>
      </c>
      <c r="F1236" s="660">
        <v>2023</v>
      </c>
      <c r="G1236" s="663">
        <v>9927321.3900000006</v>
      </c>
      <c r="H1236" s="660" t="s">
        <v>1373</v>
      </c>
      <c r="I1236" s="676">
        <v>300000</v>
      </c>
      <c r="J1236" s="660" t="s">
        <v>2757</v>
      </c>
      <c r="K1236" s="712" t="s">
        <v>1182</v>
      </c>
    </row>
    <row r="1237" spans="1:11" x14ac:dyDescent="0.25">
      <c r="A1237" s="659">
        <v>1233</v>
      </c>
      <c r="B1237" s="660" t="s">
        <v>1369</v>
      </c>
      <c r="C1237" s="671" t="s">
        <v>1403</v>
      </c>
      <c r="D1237" s="662" t="s">
        <v>2947</v>
      </c>
      <c r="E1237" s="743" t="s">
        <v>1377</v>
      </c>
      <c r="F1237" s="660">
        <v>2023</v>
      </c>
      <c r="G1237" s="663">
        <v>9470892.9100000001</v>
      </c>
      <c r="H1237" s="660" t="s">
        <v>1373</v>
      </c>
      <c r="I1237" s="676">
        <v>200000</v>
      </c>
      <c r="J1237" s="660" t="s">
        <v>2757</v>
      </c>
      <c r="K1237" s="712" t="s">
        <v>1182</v>
      </c>
    </row>
    <row r="1238" spans="1:11" x14ac:dyDescent="0.25">
      <c r="A1238" s="659">
        <v>1234</v>
      </c>
      <c r="B1238" s="660" t="s">
        <v>1369</v>
      </c>
      <c r="C1238" s="671" t="s">
        <v>1403</v>
      </c>
      <c r="D1238" s="662" t="s">
        <v>2948</v>
      </c>
      <c r="E1238" s="743" t="s">
        <v>1372</v>
      </c>
      <c r="F1238" s="660">
        <v>2023</v>
      </c>
      <c r="G1238" s="663">
        <v>9470892.9100000001</v>
      </c>
      <c r="H1238" s="660" t="s">
        <v>1373</v>
      </c>
      <c r="I1238" s="676">
        <v>200000</v>
      </c>
      <c r="J1238" s="660" t="s">
        <v>2757</v>
      </c>
      <c r="K1238" s="712" t="s">
        <v>1182</v>
      </c>
    </row>
    <row r="1239" spans="1:11" x14ac:dyDescent="0.25">
      <c r="A1239" s="659">
        <v>1235</v>
      </c>
      <c r="B1239" s="660" t="s">
        <v>1369</v>
      </c>
      <c r="C1239" s="672" t="s">
        <v>1407</v>
      </c>
      <c r="D1239" s="662" t="s">
        <v>2949</v>
      </c>
      <c r="E1239" s="743" t="s">
        <v>1372</v>
      </c>
      <c r="F1239" s="660">
        <v>2023</v>
      </c>
      <c r="G1239" s="663">
        <v>11609374</v>
      </c>
      <c r="H1239" s="660" t="s">
        <v>1373</v>
      </c>
      <c r="I1239" s="676">
        <v>350000</v>
      </c>
      <c r="J1239" s="660" t="s">
        <v>2757</v>
      </c>
      <c r="K1239" s="712" t="s">
        <v>1182</v>
      </c>
    </row>
    <row r="1240" spans="1:11" x14ac:dyDescent="0.25">
      <c r="A1240" s="659">
        <v>1236</v>
      </c>
      <c r="B1240" s="660" t="s">
        <v>1369</v>
      </c>
      <c r="C1240" s="672" t="s">
        <v>1407</v>
      </c>
      <c r="D1240" s="662" t="s">
        <v>2950</v>
      </c>
      <c r="E1240" s="746" t="s">
        <v>1387</v>
      </c>
      <c r="F1240" s="712">
        <v>2023</v>
      </c>
      <c r="G1240" s="663">
        <v>11609374</v>
      </c>
      <c r="H1240" s="660" t="s">
        <v>1373</v>
      </c>
      <c r="I1240" s="676">
        <v>350000</v>
      </c>
      <c r="J1240" s="660" t="s">
        <v>2757</v>
      </c>
      <c r="K1240" s="712" t="s">
        <v>1182</v>
      </c>
    </row>
    <row r="1241" spans="1:11" x14ac:dyDescent="0.25">
      <c r="A1241" s="659">
        <v>1237</v>
      </c>
      <c r="B1241" s="660" t="s">
        <v>1369</v>
      </c>
      <c r="C1241" s="672" t="s">
        <v>1407</v>
      </c>
      <c r="D1241" s="662" t="s">
        <v>2951</v>
      </c>
      <c r="E1241" s="746" t="s">
        <v>1387</v>
      </c>
      <c r="F1241" s="712">
        <v>2023</v>
      </c>
      <c r="G1241" s="663">
        <v>11609374</v>
      </c>
      <c r="H1241" s="660" t="s">
        <v>1373</v>
      </c>
      <c r="I1241" s="676">
        <v>350000</v>
      </c>
      <c r="J1241" s="660" t="s">
        <v>2757</v>
      </c>
      <c r="K1241" s="712" t="s">
        <v>1182</v>
      </c>
    </row>
    <row r="1242" spans="1:11" x14ac:dyDescent="0.25">
      <c r="A1242" s="659">
        <v>1238</v>
      </c>
      <c r="B1242" s="660" t="s">
        <v>1369</v>
      </c>
      <c r="C1242" s="672" t="s">
        <v>1407</v>
      </c>
      <c r="D1242" s="662" t="s">
        <v>2952</v>
      </c>
      <c r="E1242" s="746" t="s">
        <v>1387</v>
      </c>
      <c r="F1242" s="712">
        <v>2023</v>
      </c>
      <c r="G1242" s="663">
        <v>11609374</v>
      </c>
      <c r="H1242" s="660" t="s">
        <v>1373</v>
      </c>
      <c r="I1242" s="676">
        <v>350000</v>
      </c>
      <c r="J1242" s="660" t="s">
        <v>2757</v>
      </c>
      <c r="K1242" s="712" t="s">
        <v>1182</v>
      </c>
    </row>
    <row r="1243" spans="1:11" x14ac:dyDescent="0.25">
      <c r="A1243" s="659">
        <v>1239</v>
      </c>
      <c r="B1243" s="660" t="s">
        <v>1369</v>
      </c>
      <c r="C1243" s="672" t="s">
        <v>1407</v>
      </c>
      <c r="D1243" s="662" t="s">
        <v>2953</v>
      </c>
      <c r="E1243" s="746" t="s">
        <v>1387</v>
      </c>
      <c r="F1243" s="712">
        <v>2022</v>
      </c>
      <c r="G1243" s="744">
        <v>11609374</v>
      </c>
      <c r="H1243" s="660" t="s">
        <v>1373</v>
      </c>
      <c r="I1243" s="676">
        <v>350000</v>
      </c>
      <c r="J1243" s="660" t="s">
        <v>2757</v>
      </c>
      <c r="K1243" s="712" t="s">
        <v>1182</v>
      </c>
    </row>
    <row r="1244" spans="1:11" x14ac:dyDescent="0.25">
      <c r="A1244" s="659">
        <v>1240</v>
      </c>
      <c r="B1244" s="660" t="s">
        <v>1369</v>
      </c>
      <c r="C1244" s="672" t="s">
        <v>1407</v>
      </c>
      <c r="D1244" s="662" t="s">
        <v>2954</v>
      </c>
      <c r="E1244" s="746" t="s">
        <v>1387</v>
      </c>
      <c r="F1244" s="712">
        <v>1978</v>
      </c>
      <c r="G1244" s="744">
        <v>11609374</v>
      </c>
      <c r="H1244" s="660" t="s">
        <v>1373</v>
      </c>
      <c r="I1244" s="676">
        <v>350000</v>
      </c>
      <c r="J1244" s="660" t="s">
        <v>2757</v>
      </c>
      <c r="K1244" s="712" t="s">
        <v>1182</v>
      </c>
    </row>
    <row r="1245" spans="1:11" x14ac:dyDescent="0.25">
      <c r="A1245" s="659">
        <v>1241</v>
      </c>
      <c r="B1245" s="660" t="s">
        <v>1369</v>
      </c>
      <c r="C1245" s="672" t="s">
        <v>1407</v>
      </c>
      <c r="D1245" s="662" t="s">
        <v>2955</v>
      </c>
      <c r="E1245" s="746" t="s">
        <v>1387</v>
      </c>
      <c r="F1245" s="712">
        <v>1981</v>
      </c>
      <c r="G1245" s="744">
        <v>11609374</v>
      </c>
      <c r="H1245" s="660" t="s">
        <v>1373</v>
      </c>
      <c r="I1245" s="676">
        <v>350000</v>
      </c>
      <c r="J1245" s="660" t="s">
        <v>2757</v>
      </c>
      <c r="K1245" s="712" t="s">
        <v>1182</v>
      </c>
    </row>
    <row r="1246" spans="1:11" x14ac:dyDescent="0.25">
      <c r="A1246" s="659">
        <v>1242</v>
      </c>
      <c r="B1246" s="660" t="s">
        <v>1369</v>
      </c>
      <c r="C1246" s="672" t="s">
        <v>1407</v>
      </c>
      <c r="D1246" s="662" t="s">
        <v>2956</v>
      </c>
      <c r="E1246" s="746" t="s">
        <v>1387</v>
      </c>
      <c r="F1246" s="712">
        <v>1990</v>
      </c>
      <c r="G1246" s="744">
        <v>11609374</v>
      </c>
      <c r="H1246" s="660" t="s">
        <v>1373</v>
      </c>
      <c r="I1246" s="676">
        <v>350000</v>
      </c>
      <c r="J1246" s="660" t="s">
        <v>2757</v>
      </c>
      <c r="K1246" s="712" t="s">
        <v>1182</v>
      </c>
    </row>
    <row r="1247" spans="1:11" x14ac:dyDescent="0.25">
      <c r="A1247" s="659">
        <v>1243</v>
      </c>
      <c r="B1247" s="660" t="s">
        <v>1369</v>
      </c>
      <c r="C1247" s="672" t="s">
        <v>1407</v>
      </c>
      <c r="D1247" s="662" t="s">
        <v>2957</v>
      </c>
      <c r="E1247" s="746" t="s">
        <v>1387</v>
      </c>
      <c r="F1247" s="712">
        <v>2002</v>
      </c>
      <c r="G1247" s="744">
        <v>11609374</v>
      </c>
      <c r="H1247" s="660" t="s">
        <v>1373</v>
      </c>
      <c r="I1247" s="676">
        <v>400000</v>
      </c>
      <c r="J1247" s="660" t="s">
        <v>2757</v>
      </c>
      <c r="K1247" s="712" t="s">
        <v>1182</v>
      </c>
    </row>
    <row r="1248" spans="1:11" x14ac:dyDescent="0.25">
      <c r="A1248" s="659">
        <v>1244</v>
      </c>
      <c r="B1248" s="660" t="s">
        <v>1369</v>
      </c>
      <c r="C1248" s="661" t="s">
        <v>1370</v>
      </c>
      <c r="D1248" s="662" t="s">
        <v>2958</v>
      </c>
      <c r="E1248" s="746" t="s">
        <v>1387</v>
      </c>
      <c r="F1248" s="712">
        <v>2003</v>
      </c>
      <c r="G1248" s="744">
        <v>5008613</v>
      </c>
      <c r="H1248" s="660" t="s">
        <v>1373</v>
      </c>
      <c r="I1248" s="676">
        <v>400000</v>
      </c>
      <c r="J1248" s="660" t="s">
        <v>2757</v>
      </c>
      <c r="K1248" s="712" t="s">
        <v>1182</v>
      </c>
    </row>
    <row r="1249" spans="1:11" x14ac:dyDescent="0.25">
      <c r="A1249" s="659">
        <v>1245</v>
      </c>
      <c r="B1249" s="660" t="s">
        <v>1369</v>
      </c>
      <c r="C1249" s="661" t="s">
        <v>1370</v>
      </c>
      <c r="D1249" s="662" t="s">
        <v>2959</v>
      </c>
      <c r="E1249" s="746" t="s">
        <v>1387</v>
      </c>
      <c r="F1249" s="712">
        <v>2006</v>
      </c>
      <c r="G1249" s="744">
        <v>5008613</v>
      </c>
      <c r="H1249" s="660" t="s">
        <v>1373</v>
      </c>
      <c r="I1249" s="676">
        <v>200000</v>
      </c>
      <c r="J1249" s="660" t="s">
        <v>2757</v>
      </c>
      <c r="K1249" s="712" t="s">
        <v>1182</v>
      </c>
    </row>
    <row r="1250" spans="1:11" x14ac:dyDescent="0.25">
      <c r="A1250" s="659">
        <v>1246</v>
      </c>
      <c r="B1250" s="660" t="s">
        <v>1369</v>
      </c>
      <c r="C1250" s="661" t="s">
        <v>1370</v>
      </c>
      <c r="D1250" s="662" t="s">
        <v>2960</v>
      </c>
      <c r="E1250" s="746" t="s">
        <v>1387</v>
      </c>
      <c r="F1250" s="712">
        <v>2007</v>
      </c>
      <c r="G1250" s="744">
        <v>5008613</v>
      </c>
      <c r="H1250" s="660" t="s">
        <v>1373</v>
      </c>
      <c r="I1250" s="676">
        <v>400000</v>
      </c>
      <c r="J1250" s="660" t="s">
        <v>2757</v>
      </c>
      <c r="K1250" s="712" t="s">
        <v>1182</v>
      </c>
    </row>
    <row r="1251" spans="1:11" x14ac:dyDescent="0.25">
      <c r="A1251" s="659">
        <v>1247</v>
      </c>
      <c r="B1251" s="660" t="s">
        <v>1369</v>
      </c>
      <c r="C1251" s="672" t="s">
        <v>1407</v>
      </c>
      <c r="D1251" s="662" t="s">
        <v>2961</v>
      </c>
      <c r="E1251" s="746" t="s">
        <v>1387</v>
      </c>
      <c r="F1251" s="712">
        <v>2012</v>
      </c>
      <c r="G1251" s="744">
        <v>11609374</v>
      </c>
      <c r="H1251" s="660" t="s">
        <v>1373</v>
      </c>
      <c r="I1251" s="676">
        <v>400000</v>
      </c>
      <c r="J1251" s="660" t="s">
        <v>2757</v>
      </c>
      <c r="K1251" s="712" t="s">
        <v>1182</v>
      </c>
    </row>
    <row r="1252" spans="1:11" x14ac:dyDescent="0.25">
      <c r="A1252" s="659">
        <v>1248</v>
      </c>
      <c r="B1252" s="660" t="s">
        <v>1369</v>
      </c>
      <c r="C1252" s="672" t="s">
        <v>1407</v>
      </c>
      <c r="D1252" s="662" t="s">
        <v>2962</v>
      </c>
      <c r="E1252" s="746" t="s">
        <v>1387</v>
      </c>
      <c r="F1252" s="712">
        <v>2014</v>
      </c>
      <c r="G1252" s="744">
        <v>11609374</v>
      </c>
      <c r="H1252" s="660" t="s">
        <v>1373</v>
      </c>
      <c r="I1252" s="676">
        <v>400000</v>
      </c>
      <c r="J1252" s="660" t="s">
        <v>2757</v>
      </c>
      <c r="K1252" s="712" t="s">
        <v>1182</v>
      </c>
    </row>
    <row r="1253" spans="1:11" x14ac:dyDescent="0.25">
      <c r="A1253" s="659">
        <v>1249</v>
      </c>
      <c r="B1253" s="660" t="s">
        <v>1369</v>
      </c>
      <c r="C1253" s="672" t="s">
        <v>1407</v>
      </c>
      <c r="D1253" s="662" t="s">
        <v>2963</v>
      </c>
      <c r="E1253" s="746" t="s">
        <v>1387</v>
      </c>
      <c r="F1253" s="712">
        <v>2009</v>
      </c>
      <c r="G1253" s="744">
        <v>11609374</v>
      </c>
      <c r="H1253" s="660" t="s">
        <v>1373</v>
      </c>
      <c r="I1253" s="676">
        <v>400000</v>
      </c>
      <c r="J1253" s="660" t="s">
        <v>2757</v>
      </c>
      <c r="K1253" s="712" t="s">
        <v>1182</v>
      </c>
    </row>
    <row r="1254" spans="1:11" x14ac:dyDescent="0.25">
      <c r="A1254" s="659">
        <v>1250</v>
      </c>
      <c r="B1254" s="660" t="s">
        <v>1369</v>
      </c>
      <c r="C1254" s="672" t="s">
        <v>1407</v>
      </c>
      <c r="D1254" s="662" t="s">
        <v>2964</v>
      </c>
      <c r="E1254" s="746" t="s">
        <v>1387</v>
      </c>
      <c r="F1254" s="712">
        <v>2011</v>
      </c>
      <c r="G1254" s="744">
        <v>11609374</v>
      </c>
      <c r="H1254" s="660" t="s">
        <v>1373</v>
      </c>
      <c r="I1254" s="676">
        <v>400000</v>
      </c>
      <c r="J1254" s="660" t="s">
        <v>2757</v>
      </c>
      <c r="K1254" s="712" t="s">
        <v>1182</v>
      </c>
    </row>
    <row r="1255" spans="1:11" x14ac:dyDescent="0.25">
      <c r="A1255" s="659">
        <v>1251</v>
      </c>
      <c r="B1255" s="660" t="s">
        <v>1369</v>
      </c>
      <c r="C1255" s="672" t="s">
        <v>1407</v>
      </c>
      <c r="D1255" s="662" t="s">
        <v>2965</v>
      </c>
      <c r="E1255" s="746" t="s">
        <v>1387</v>
      </c>
      <c r="F1255" s="712">
        <v>2024</v>
      </c>
      <c r="G1255" s="744">
        <v>11609374</v>
      </c>
      <c r="H1255" s="660" t="s">
        <v>1373</v>
      </c>
      <c r="I1255" s="676">
        <v>400000</v>
      </c>
      <c r="J1255" s="660" t="s">
        <v>2757</v>
      </c>
      <c r="K1255" s="712" t="s">
        <v>1182</v>
      </c>
    </row>
    <row r="1256" spans="1:11" x14ac:dyDescent="0.25">
      <c r="A1256" s="659">
        <v>1252</v>
      </c>
      <c r="B1256" s="660" t="s">
        <v>1369</v>
      </c>
      <c r="C1256" s="672" t="s">
        <v>1407</v>
      </c>
      <c r="D1256" s="662" t="s">
        <v>2966</v>
      </c>
      <c r="E1256" s="746" t="s">
        <v>1387</v>
      </c>
      <c r="F1256" s="712">
        <v>2011</v>
      </c>
      <c r="G1256" s="744">
        <v>11609374</v>
      </c>
      <c r="H1256" s="660" t="s">
        <v>1373</v>
      </c>
      <c r="I1256" s="676">
        <v>400000</v>
      </c>
      <c r="J1256" s="660" t="s">
        <v>2757</v>
      </c>
      <c r="K1256" s="712" t="s">
        <v>1182</v>
      </c>
    </row>
    <row r="1257" spans="1:11" x14ac:dyDescent="0.25">
      <c r="A1257" s="659">
        <v>1253</v>
      </c>
      <c r="B1257" s="660" t="s">
        <v>1369</v>
      </c>
      <c r="C1257" s="672" t="s">
        <v>1407</v>
      </c>
      <c r="D1257" s="662" t="s">
        <v>2967</v>
      </c>
      <c r="E1257" s="746" t="s">
        <v>1387</v>
      </c>
      <c r="F1257" s="712">
        <v>2014</v>
      </c>
      <c r="G1257" s="744">
        <v>11609374</v>
      </c>
      <c r="H1257" s="660" t="s">
        <v>1373</v>
      </c>
      <c r="I1257" s="676">
        <v>400000</v>
      </c>
      <c r="J1257" s="660" t="s">
        <v>2757</v>
      </c>
      <c r="K1257" s="712" t="s">
        <v>1182</v>
      </c>
    </row>
    <row r="1258" spans="1:11" s="670" customFormat="1" x14ac:dyDescent="0.25">
      <c r="A1258" s="659">
        <v>1254</v>
      </c>
      <c r="B1258" s="665" t="s">
        <v>1396</v>
      </c>
      <c r="C1258" s="713" t="s">
        <v>2968</v>
      </c>
      <c r="D1258" s="712" t="s">
        <v>2969</v>
      </c>
      <c r="E1258" s="747" t="s">
        <v>1387</v>
      </c>
      <c r="F1258" s="748">
        <v>2011</v>
      </c>
      <c r="G1258" s="749">
        <v>7720517.7800000003</v>
      </c>
      <c r="H1258" s="667" t="s">
        <v>1373</v>
      </c>
      <c r="I1258" s="697">
        <v>500000</v>
      </c>
      <c r="J1258" s="660" t="s">
        <v>1343</v>
      </c>
      <c r="K1258" s="712" t="s">
        <v>1182</v>
      </c>
    </row>
    <row r="1259" spans="1:11" s="670" customFormat="1" x14ac:dyDescent="0.25">
      <c r="A1259" s="659">
        <v>1255</v>
      </c>
      <c r="B1259" s="665" t="s">
        <v>1396</v>
      </c>
      <c r="C1259" s="713" t="s">
        <v>2970</v>
      </c>
      <c r="D1259" s="712" t="s">
        <v>2971</v>
      </c>
      <c r="E1259" s="746" t="s">
        <v>1387</v>
      </c>
      <c r="F1259" s="748">
        <v>2023</v>
      </c>
      <c r="G1259" s="749">
        <v>35440375</v>
      </c>
      <c r="H1259" s="667" t="s">
        <v>1373</v>
      </c>
      <c r="I1259" s="697">
        <v>500000</v>
      </c>
      <c r="J1259" s="660" t="s">
        <v>1343</v>
      </c>
      <c r="K1259" s="712" t="s">
        <v>1182</v>
      </c>
    </row>
    <row r="1260" spans="1:11" s="670" customFormat="1" x14ac:dyDescent="0.25">
      <c r="A1260" s="659">
        <v>1256</v>
      </c>
      <c r="B1260" s="665" t="s">
        <v>1396</v>
      </c>
      <c r="C1260" s="713" t="s">
        <v>2972</v>
      </c>
      <c r="D1260" s="712" t="s">
        <v>2973</v>
      </c>
      <c r="E1260" s="746" t="s">
        <v>1387</v>
      </c>
      <c r="F1260" s="748">
        <v>2023</v>
      </c>
      <c r="G1260" s="749">
        <v>20998811.77</v>
      </c>
      <c r="H1260" s="667" t="s">
        <v>1373</v>
      </c>
      <c r="I1260" s="697">
        <v>500000</v>
      </c>
      <c r="J1260" s="660" t="s">
        <v>1343</v>
      </c>
      <c r="K1260" s="712" t="s">
        <v>1182</v>
      </c>
    </row>
    <row r="1261" spans="1:11" s="670" customFormat="1" x14ac:dyDescent="0.25">
      <c r="A1261" s="659">
        <v>1257</v>
      </c>
      <c r="B1261" s="665" t="s">
        <v>1396</v>
      </c>
      <c r="C1261" s="713" t="s">
        <v>2974</v>
      </c>
      <c r="D1261" s="712" t="s">
        <v>2975</v>
      </c>
      <c r="E1261" s="746" t="s">
        <v>1387</v>
      </c>
      <c r="F1261" s="748">
        <v>2023</v>
      </c>
      <c r="G1261" s="749">
        <v>28744312.5</v>
      </c>
      <c r="H1261" s="667" t="s">
        <v>1373</v>
      </c>
      <c r="I1261" s="697">
        <v>500000</v>
      </c>
      <c r="J1261" s="660" t="s">
        <v>1343</v>
      </c>
      <c r="K1261" s="712" t="s">
        <v>1182</v>
      </c>
    </row>
    <row r="1262" spans="1:11" s="670" customFormat="1" x14ac:dyDescent="0.25">
      <c r="A1262" s="659">
        <v>1258</v>
      </c>
      <c r="B1262" s="665" t="s">
        <v>1396</v>
      </c>
      <c r="C1262" s="713" t="s">
        <v>2192</v>
      </c>
      <c r="D1262" s="712" t="s">
        <v>2976</v>
      </c>
      <c r="E1262" s="743" t="s">
        <v>1387</v>
      </c>
      <c r="F1262" s="748">
        <v>2023</v>
      </c>
      <c r="G1262" s="749">
        <v>90105.82</v>
      </c>
      <c r="H1262" s="667" t="s">
        <v>1373</v>
      </c>
      <c r="I1262" s="697">
        <v>400000</v>
      </c>
      <c r="J1262" s="660" t="s">
        <v>1343</v>
      </c>
      <c r="K1262" s="712" t="s">
        <v>1182</v>
      </c>
    </row>
    <row r="1263" spans="1:11" s="670" customFormat="1" x14ac:dyDescent="0.25">
      <c r="A1263" s="659">
        <v>1259</v>
      </c>
      <c r="B1263" s="665" t="s">
        <v>1396</v>
      </c>
      <c r="C1263" s="713" t="s">
        <v>1631</v>
      </c>
      <c r="D1263" s="712" t="s">
        <v>2977</v>
      </c>
      <c r="E1263" s="746" t="s">
        <v>1387</v>
      </c>
      <c r="F1263" s="748">
        <v>2023</v>
      </c>
      <c r="G1263" s="749">
        <v>49099</v>
      </c>
      <c r="H1263" s="667" t="s">
        <v>1373</v>
      </c>
      <c r="I1263" s="697">
        <v>600000</v>
      </c>
      <c r="J1263" s="660" t="s">
        <v>1343</v>
      </c>
      <c r="K1263" s="712" t="s">
        <v>1182</v>
      </c>
    </row>
    <row r="1264" spans="1:11" s="670" customFormat="1" x14ac:dyDescent="0.25">
      <c r="A1264" s="659">
        <v>1260</v>
      </c>
      <c r="B1264" s="665" t="s">
        <v>1396</v>
      </c>
      <c r="C1264" s="713" t="s">
        <v>2978</v>
      </c>
      <c r="D1264" s="712" t="s">
        <v>2979</v>
      </c>
      <c r="E1264" s="746" t="s">
        <v>1387</v>
      </c>
      <c r="F1264" s="748">
        <v>2023</v>
      </c>
      <c r="G1264" s="749">
        <v>65426.48</v>
      </c>
      <c r="H1264" s="667" t="s">
        <v>1373</v>
      </c>
      <c r="I1264" s="697">
        <v>300000</v>
      </c>
      <c r="J1264" s="660" t="s">
        <v>1343</v>
      </c>
      <c r="K1264" s="712" t="s">
        <v>1182</v>
      </c>
    </row>
    <row r="1265" spans="1:11" s="670" customFormat="1" x14ac:dyDescent="0.25">
      <c r="A1265" s="659">
        <v>1261</v>
      </c>
      <c r="B1265" s="665" t="s">
        <v>1396</v>
      </c>
      <c r="C1265" s="713" t="s">
        <v>2192</v>
      </c>
      <c r="D1265" s="712" t="s">
        <v>2980</v>
      </c>
      <c r="E1265" s="746" t="s">
        <v>1387</v>
      </c>
      <c r="F1265" s="748">
        <v>2023</v>
      </c>
      <c r="G1265" s="749">
        <v>244856.51</v>
      </c>
      <c r="H1265" s="667" t="s">
        <v>1373</v>
      </c>
      <c r="I1265" s="697">
        <v>300000</v>
      </c>
      <c r="J1265" s="660" t="s">
        <v>1343</v>
      </c>
      <c r="K1265" s="712" t="s">
        <v>1182</v>
      </c>
    </row>
    <row r="1266" spans="1:11" s="670" customFormat="1" x14ac:dyDescent="0.25">
      <c r="A1266" s="659">
        <v>1262</v>
      </c>
      <c r="B1266" s="665" t="s">
        <v>1396</v>
      </c>
      <c r="C1266" s="750" t="s">
        <v>2981</v>
      </c>
      <c r="D1266" s="712" t="s">
        <v>2982</v>
      </c>
      <c r="E1266" s="746" t="s">
        <v>1387</v>
      </c>
      <c r="F1266" s="660">
        <v>2024</v>
      </c>
      <c r="G1266" s="751">
        <v>207310.27</v>
      </c>
      <c r="H1266" s="667" t="s">
        <v>1373</v>
      </c>
      <c r="I1266" s="697">
        <v>300000</v>
      </c>
      <c r="J1266" s="660" t="s">
        <v>1343</v>
      </c>
      <c r="K1266" s="712" t="s">
        <v>1182</v>
      </c>
    </row>
    <row r="1267" spans="1:11" s="670" customFormat="1" x14ac:dyDescent="0.25">
      <c r="A1267" s="659">
        <v>1263</v>
      </c>
      <c r="B1267" s="665" t="s">
        <v>1396</v>
      </c>
      <c r="C1267" s="750" t="s">
        <v>2090</v>
      </c>
      <c r="D1267" s="712" t="s">
        <v>2983</v>
      </c>
      <c r="E1267" s="746" t="s">
        <v>1387</v>
      </c>
      <c r="F1267" s="660">
        <v>2024</v>
      </c>
      <c r="G1267" s="751">
        <v>177176.34</v>
      </c>
      <c r="H1267" s="667" t="s">
        <v>1373</v>
      </c>
      <c r="I1267" s="697">
        <v>800000</v>
      </c>
      <c r="J1267" s="660" t="s">
        <v>1343</v>
      </c>
      <c r="K1267" s="712" t="s">
        <v>1182</v>
      </c>
    </row>
    <row r="1268" spans="1:11" s="670" customFormat="1" x14ac:dyDescent="0.25">
      <c r="A1268" s="659">
        <v>1264</v>
      </c>
      <c r="B1268" s="665" t="s">
        <v>1396</v>
      </c>
      <c r="C1268" s="750" t="s">
        <v>2090</v>
      </c>
      <c r="D1268" s="712" t="s">
        <v>2984</v>
      </c>
      <c r="E1268" s="746" t="s">
        <v>1387</v>
      </c>
      <c r="F1268" s="660">
        <v>2024</v>
      </c>
      <c r="G1268" s="751">
        <v>16573375</v>
      </c>
      <c r="H1268" s="667" t="s">
        <v>1373</v>
      </c>
      <c r="I1268" s="697">
        <v>500000</v>
      </c>
      <c r="J1268" s="660" t="s">
        <v>1343</v>
      </c>
      <c r="K1268" s="712" t="s">
        <v>1182</v>
      </c>
    </row>
    <row r="1269" spans="1:11" s="670" customFormat="1" x14ac:dyDescent="0.25">
      <c r="A1269" s="659">
        <v>1265</v>
      </c>
      <c r="B1269" s="665" t="s">
        <v>1396</v>
      </c>
      <c r="C1269" s="750" t="s">
        <v>2090</v>
      </c>
      <c r="D1269" s="712" t="s">
        <v>2985</v>
      </c>
      <c r="E1269" s="746" t="s">
        <v>1387</v>
      </c>
      <c r="F1269" s="660">
        <v>2024</v>
      </c>
      <c r="G1269" s="751">
        <v>207310.27</v>
      </c>
      <c r="H1269" s="667" t="s">
        <v>1373</v>
      </c>
      <c r="I1269" s="697">
        <v>300000</v>
      </c>
      <c r="J1269" s="660" t="s">
        <v>1343</v>
      </c>
      <c r="K1269" s="712" t="s">
        <v>1182</v>
      </c>
    </row>
    <row r="1270" spans="1:11" s="670" customFormat="1" x14ac:dyDescent="0.25">
      <c r="A1270" s="659">
        <v>1266</v>
      </c>
      <c r="B1270" s="665" t="s">
        <v>1396</v>
      </c>
      <c r="C1270" s="750" t="s">
        <v>2986</v>
      </c>
      <c r="D1270" s="712" t="s">
        <v>2987</v>
      </c>
      <c r="E1270" s="746" t="s">
        <v>1387</v>
      </c>
      <c r="F1270" s="660">
        <v>2024</v>
      </c>
      <c r="G1270" s="751">
        <v>118303.58</v>
      </c>
      <c r="H1270" s="667" t="s">
        <v>1373</v>
      </c>
      <c r="I1270" s="697">
        <v>300000</v>
      </c>
      <c r="J1270" s="660" t="s">
        <v>1343</v>
      </c>
      <c r="K1270" s="712" t="s">
        <v>1182</v>
      </c>
    </row>
    <row r="1271" spans="1:11" s="670" customFormat="1" x14ac:dyDescent="0.25">
      <c r="A1271" s="659">
        <v>1267</v>
      </c>
      <c r="B1271" s="665" t="s">
        <v>1396</v>
      </c>
      <c r="C1271" s="752" t="s">
        <v>2090</v>
      </c>
      <c r="D1271" s="748" t="s">
        <v>2988</v>
      </c>
      <c r="E1271" s="746" t="s">
        <v>1387</v>
      </c>
      <c r="F1271" s="660">
        <v>2024</v>
      </c>
      <c r="G1271" s="751">
        <v>334821.43</v>
      </c>
      <c r="H1271" s="667" t="s">
        <v>1373</v>
      </c>
      <c r="I1271" s="697">
        <v>200000</v>
      </c>
      <c r="J1271" s="660" t="s">
        <v>1343</v>
      </c>
      <c r="K1271" s="712" t="s">
        <v>1182</v>
      </c>
    </row>
    <row r="1272" spans="1:11" x14ac:dyDescent="0.25">
      <c r="A1272" s="659">
        <v>1268</v>
      </c>
      <c r="B1272" s="660" t="s">
        <v>1369</v>
      </c>
      <c r="C1272" s="672" t="s">
        <v>1407</v>
      </c>
      <c r="D1272" s="662" t="s">
        <v>2989</v>
      </c>
      <c r="E1272" s="746" t="s">
        <v>1387</v>
      </c>
      <c r="F1272" s="660">
        <v>2024</v>
      </c>
      <c r="G1272" s="744">
        <v>11609374</v>
      </c>
      <c r="H1272" s="660" t="s">
        <v>1373</v>
      </c>
      <c r="I1272" s="676">
        <v>400000</v>
      </c>
      <c r="J1272" s="660" t="s">
        <v>2757</v>
      </c>
      <c r="K1272" s="712" t="s">
        <v>1182</v>
      </c>
    </row>
    <row r="1273" spans="1:11" x14ac:dyDescent="0.25">
      <c r="A1273" s="659">
        <v>1269</v>
      </c>
      <c r="B1273" s="660" t="s">
        <v>1369</v>
      </c>
      <c r="C1273" s="672" t="s">
        <v>1407</v>
      </c>
      <c r="D1273" s="662" t="s">
        <v>2990</v>
      </c>
      <c r="E1273" s="743" t="s">
        <v>1387</v>
      </c>
      <c r="F1273" s="660">
        <v>2024</v>
      </c>
      <c r="G1273" s="744">
        <v>11609374</v>
      </c>
      <c r="H1273" s="660" t="s">
        <v>1373</v>
      </c>
      <c r="I1273" s="676">
        <v>400000</v>
      </c>
      <c r="J1273" s="660" t="s">
        <v>2757</v>
      </c>
      <c r="K1273" s="712" t="s">
        <v>1182</v>
      </c>
    </row>
    <row r="1274" spans="1:11" x14ac:dyDescent="0.25">
      <c r="A1274" s="659">
        <v>1270</v>
      </c>
      <c r="B1274" s="660" t="s">
        <v>1369</v>
      </c>
      <c r="C1274" s="672" t="s">
        <v>1407</v>
      </c>
      <c r="D1274" s="662" t="s">
        <v>2991</v>
      </c>
      <c r="E1274" s="746" t="s">
        <v>1387</v>
      </c>
      <c r="F1274" s="660">
        <v>2024</v>
      </c>
      <c r="G1274" s="744">
        <v>11609374</v>
      </c>
      <c r="H1274" s="660" t="s">
        <v>1373</v>
      </c>
      <c r="I1274" s="676">
        <v>400000</v>
      </c>
      <c r="J1274" s="660" t="s">
        <v>2757</v>
      </c>
      <c r="K1274" s="712" t="s">
        <v>1182</v>
      </c>
    </row>
    <row r="1275" spans="1:11" x14ac:dyDescent="0.25">
      <c r="A1275" s="659">
        <v>1271</v>
      </c>
      <c r="B1275" s="660" t="s">
        <v>1369</v>
      </c>
      <c r="C1275" s="672" t="s">
        <v>1407</v>
      </c>
      <c r="D1275" s="662" t="s">
        <v>2992</v>
      </c>
      <c r="E1275" s="743" t="s">
        <v>1387</v>
      </c>
      <c r="F1275" s="660">
        <v>2024</v>
      </c>
      <c r="G1275" s="744">
        <v>11609374</v>
      </c>
      <c r="H1275" s="660" t="s">
        <v>1373</v>
      </c>
      <c r="I1275" s="676">
        <v>400000</v>
      </c>
      <c r="J1275" s="660" t="s">
        <v>2757</v>
      </c>
      <c r="K1275" s="712" t="s">
        <v>1182</v>
      </c>
    </row>
    <row r="1276" spans="1:11" x14ac:dyDescent="0.25">
      <c r="A1276" s="659">
        <v>1272</v>
      </c>
      <c r="B1276" s="660" t="s">
        <v>1369</v>
      </c>
      <c r="C1276" s="672" t="s">
        <v>1407</v>
      </c>
      <c r="D1276" s="662" t="s">
        <v>2993</v>
      </c>
      <c r="E1276" s="743" t="s">
        <v>1387</v>
      </c>
      <c r="F1276" s="660">
        <v>2012</v>
      </c>
      <c r="G1276" s="744">
        <v>11609374</v>
      </c>
      <c r="H1276" s="660" t="s">
        <v>1373</v>
      </c>
      <c r="I1276" s="676">
        <v>400000</v>
      </c>
      <c r="J1276" s="660" t="s">
        <v>2757</v>
      </c>
      <c r="K1276" s="712" t="s">
        <v>1182</v>
      </c>
    </row>
    <row r="1277" spans="1:11" x14ac:dyDescent="0.25">
      <c r="A1277" s="659">
        <v>1273</v>
      </c>
      <c r="B1277" s="660" t="s">
        <v>1369</v>
      </c>
      <c r="C1277" s="661" t="s">
        <v>1370</v>
      </c>
      <c r="D1277" s="662" t="s">
        <v>2994</v>
      </c>
      <c r="E1277" s="753" t="s">
        <v>1377</v>
      </c>
      <c r="F1277" s="660">
        <v>2024</v>
      </c>
      <c r="G1277" s="744">
        <v>5008613</v>
      </c>
      <c r="H1277" s="660" t="s">
        <v>1373</v>
      </c>
      <c r="I1277" s="676">
        <v>300000</v>
      </c>
      <c r="J1277" s="660" t="s">
        <v>2757</v>
      </c>
      <c r="K1277" s="712" t="s">
        <v>1182</v>
      </c>
    </row>
    <row r="1278" spans="1:11" x14ac:dyDescent="0.25">
      <c r="A1278" s="659">
        <v>1274</v>
      </c>
      <c r="B1278" s="660" t="s">
        <v>1369</v>
      </c>
      <c r="C1278" s="661" t="s">
        <v>1370</v>
      </c>
      <c r="D1278" s="662" t="s">
        <v>2995</v>
      </c>
      <c r="E1278" s="743" t="s">
        <v>1387</v>
      </c>
      <c r="F1278" s="660">
        <v>2024</v>
      </c>
      <c r="G1278" s="744">
        <v>5008613</v>
      </c>
      <c r="H1278" s="660" t="s">
        <v>1373</v>
      </c>
      <c r="I1278" s="676">
        <v>300000</v>
      </c>
      <c r="J1278" s="660" t="s">
        <v>2757</v>
      </c>
      <c r="K1278" s="712" t="s">
        <v>1182</v>
      </c>
    </row>
    <row r="1279" spans="1:11" x14ac:dyDescent="0.25">
      <c r="A1279" s="659">
        <v>1275</v>
      </c>
      <c r="B1279" s="660" t="s">
        <v>1369</v>
      </c>
      <c r="C1279" s="661" t="s">
        <v>1370</v>
      </c>
      <c r="D1279" s="662" t="s">
        <v>2996</v>
      </c>
      <c r="E1279" s="743" t="s">
        <v>1387</v>
      </c>
      <c r="F1279" s="660">
        <v>2024</v>
      </c>
      <c r="G1279" s="744">
        <v>5008613</v>
      </c>
      <c r="H1279" s="660" t="s">
        <v>1373</v>
      </c>
      <c r="I1279" s="676">
        <v>300000</v>
      </c>
      <c r="J1279" s="660" t="s">
        <v>2757</v>
      </c>
      <c r="K1279" s="712" t="s">
        <v>1182</v>
      </c>
    </row>
    <row r="1280" spans="1:11" x14ac:dyDescent="0.25">
      <c r="A1280" s="659">
        <v>1276</v>
      </c>
      <c r="B1280" s="660" t="s">
        <v>1369</v>
      </c>
      <c r="C1280" s="661" t="s">
        <v>1370</v>
      </c>
      <c r="D1280" s="662" t="s">
        <v>2997</v>
      </c>
      <c r="E1280" s="753" t="s">
        <v>1372</v>
      </c>
      <c r="F1280" s="660">
        <v>2024</v>
      </c>
      <c r="G1280" s="744">
        <v>5008613</v>
      </c>
      <c r="H1280" s="660" t="s">
        <v>1373</v>
      </c>
      <c r="I1280" s="676">
        <v>300000</v>
      </c>
      <c r="J1280" s="660" t="s">
        <v>2757</v>
      </c>
      <c r="K1280" s="712" t="s">
        <v>1182</v>
      </c>
    </row>
    <row r="1281" spans="1:11" x14ac:dyDescent="0.25">
      <c r="A1281" s="659">
        <v>1277</v>
      </c>
      <c r="B1281" s="660" t="s">
        <v>1369</v>
      </c>
      <c r="C1281" s="661" t="s">
        <v>1370</v>
      </c>
      <c r="D1281" s="662" t="s">
        <v>2998</v>
      </c>
      <c r="E1281" s="743" t="s">
        <v>1387</v>
      </c>
      <c r="F1281" s="660">
        <v>2024</v>
      </c>
      <c r="G1281" s="744">
        <v>5008613</v>
      </c>
      <c r="H1281" s="660" t="s">
        <v>1373</v>
      </c>
      <c r="I1281" s="676">
        <v>300000</v>
      </c>
      <c r="J1281" s="660" t="s">
        <v>2757</v>
      </c>
      <c r="K1281" s="712" t="s">
        <v>1182</v>
      </c>
    </row>
    <row r="1282" spans="1:11" s="670" customFormat="1" x14ac:dyDescent="0.25">
      <c r="A1282" s="659">
        <v>1278</v>
      </c>
      <c r="B1282" s="665" t="s">
        <v>1396</v>
      </c>
      <c r="C1282" s="713" t="s">
        <v>2970</v>
      </c>
      <c r="D1282" s="712" t="s">
        <v>2999</v>
      </c>
      <c r="E1282" s="743" t="s">
        <v>1387</v>
      </c>
      <c r="F1282" s="667">
        <v>2024</v>
      </c>
      <c r="G1282" s="754">
        <v>43414858.920000002</v>
      </c>
      <c r="H1282" s="667" t="s">
        <v>1373</v>
      </c>
      <c r="I1282" s="697">
        <v>300000</v>
      </c>
      <c r="J1282" s="660" t="s">
        <v>1343</v>
      </c>
      <c r="K1282" s="712" t="s">
        <v>1182</v>
      </c>
    </row>
    <row r="1283" spans="1:11" s="670" customFormat="1" x14ac:dyDescent="0.25">
      <c r="A1283" s="659">
        <v>1279</v>
      </c>
      <c r="B1283" s="665" t="s">
        <v>1396</v>
      </c>
      <c r="C1283" s="713" t="s">
        <v>2972</v>
      </c>
      <c r="D1283" s="712" t="s">
        <v>3000</v>
      </c>
      <c r="E1283" s="743" t="s">
        <v>1387</v>
      </c>
      <c r="F1283" s="667">
        <v>2024</v>
      </c>
      <c r="G1283" s="754">
        <v>24285053.52</v>
      </c>
      <c r="H1283" s="667" t="s">
        <v>1373</v>
      </c>
      <c r="I1283" s="697">
        <v>300000</v>
      </c>
      <c r="J1283" s="660" t="s">
        <v>1343</v>
      </c>
      <c r="K1283" s="712" t="s">
        <v>1182</v>
      </c>
    </row>
    <row r="1284" spans="1:11" x14ac:dyDescent="0.25">
      <c r="A1284" s="659">
        <v>1280</v>
      </c>
      <c r="B1284" s="660" t="s">
        <v>1369</v>
      </c>
      <c r="C1284" s="671" t="s">
        <v>1403</v>
      </c>
      <c r="D1284" s="662" t="s">
        <v>3001</v>
      </c>
      <c r="E1284" s="743" t="s">
        <v>1387</v>
      </c>
      <c r="F1284" s="660">
        <v>2024</v>
      </c>
      <c r="G1284" s="668">
        <v>13037239.32</v>
      </c>
      <c r="H1284" s="660" t="s">
        <v>1373</v>
      </c>
      <c r="I1284" s="676">
        <v>300000</v>
      </c>
      <c r="J1284" s="660" t="s">
        <v>2757</v>
      </c>
      <c r="K1284" s="712" t="s">
        <v>1182</v>
      </c>
    </row>
    <row r="1285" spans="1:11" s="670" customFormat="1" x14ac:dyDescent="0.25">
      <c r="A1285" s="659">
        <v>1281</v>
      </c>
      <c r="B1285" s="665" t="s">
        <v>1396</v>
      </c>
      <c r="C1285" s="713" t="s">
        <v>3002</v>
      </c>
      <c r="D1285" s="712" t="s">
        <v>3003</v>
      </c>
      <c r="E1285" s="743" t="s">
        <v>1387</v>
      </c>
      <c r="F1285" s="667">
        <v>2023</v>
      </c>
      <c r="G1285" s="754">
        <v>51103579.049999997</v>
      </c>
      <c r="H1285" s="667" t="s">
        <v>1373</v>
      </c>
      <c r="I1285" s="697">
        <v>500000</v>
      </c>
      <c r="J1285" s="660" t="s">
        <v>1343</v>
      </c>
      <c r="K1285" s="712" t="s">
        <v>1182</v>
      </c>
    </row>
    <row r="1286" spans="1:11" x14ac:dyDescent="0.25">
      <c r="A1286" s="659">
        <v>1282</v>
      </c>
      <c r="B1286" s="660" t="s">
        <v>1369</v>
      </c>
      <c r="C1286" s="713" t="s">
        <v>3004</v>
      </c>
      <c r="D1286" s="745" t="s">
        <v>3005</v>
      </c>
      <c r="E1286" s="743" t="s">
        <v>1387</v>
      </c>
      <c r="F1286" s="660">
        <v>2024</v>
      </c>
      <c r="G1286" s="668">
        <v>11434589.32</v>
      </c>
      <c r="H1286" s="660" t="s">
        <v>1373</v>
      </c>
      <c r="I1286" s="676">
        <v>300000</v>
      </c>
      <c r="J1286" s="660" t="s">
        <v>2757</v>
      </c>
      <c r="K1286" s="712" t="s">
        <v>1182</v>
      </c>
    </row>
    <row r="1287" spans="1:11" x14ac:dyDescent="0.25">
      <c r="A1287" s="659">
        <v>1283</v>
      </c>
      <c r="B1287" s="660" t="s">
        <v>1369</v>
      </c>
      <c r="C1287" s="713" t="s">
        <v>3004</v>
      </c>
      <c r="D1287" s="745" t="s">
        <v>3006</v>
      </c>
      <c r="E1287" s="743" t="s">
        <v>1387</v>
      </c>
      <c r="F1287" s="660">
        <v>2024</v>
      </c>
      <c r="G1287" s="668">
        <v>11434589.32</v>
      </c>
      <c r="H1287" s="660" t="s">
        <v>1373</v>
      </c>
      <c r="I1287" s="676">
        <v>300000</v>
      </c>
      <c r="J1287" s="660" t="s">
        <v>2757</v>
      </c>
      <c r="K1287" s="712" t="s">
        <v>1182</v>
      </c>
    </row>
    <row r="1288" spans="1:11" x14ac:dyDescent="0.25">
      <c r="A1288" s="659">
        <v>1284</v>
      </c>
      <c r="B1288" s="660" t="s">
        <v>1369</v>
      </c>
      <c r="C1288" s="713" t="s">
        <v>3007</v>
      </c>
      <c r="D1288" s="745" t="s">
        <v>3008</v>
      </c>
      <c r="E1288" s="743" t="s">
        <v>1387</v>
      </c>
      <c r="F1288" s="660">
        <v>2012</v>
      </c>
      <c r="G1288" s="663">
        <v>154250</v>
      </c>
      <c r="H1288" s="660" t="s">
        <v>1373</v>
      </c>
      <c r="I1288" s="676">
        <v>400000</v>
      </c>
      <c r="J1288" s="660" t="s">
        <v>2757</v>
      </c>
      <c r="K1288" s="712" t="s">
        <v>1182</v>
      </c>
    </row>
    <row r="1289" spans="1:11" x14ac:dyDescent="0.25">
      <c r="A1289" s="659">
        <v>1285</v>
      </c>
      <c r="B1289" s="660" t="s">
        <v>1369</v>
      </c>
      <c r="C1289" s="672" t="s">
        <v>1407</v>
      </c>
      <c r="D1289" s="755" t="s">
        <v>3009</v>
      </c>
      <c r="E1289" s="660" t="s">
        <v>1387</v>
      </c>
      <c r="F1289" s="675">
        <v>2022</v>
      </c>
      <c r="G1289" s="676">
        <v>9975600</v>
      </c>
      <c r="H1289" s="660" t="s">
        <v>1373</v>
      </c>
      <c r="I1289" s="663">
        <v>400000</v>
      </c>
      <c r="J1289" s="660" t="s">
        <v>2757</v>
      </c>
      <c r="K1289" s="756" t="s">
        <v>3010</v>
      </c>
    </row>
    <row r="1290" spans="1:11" x14ac:dyDescent="0.25">
      <c r="A1290" s="659">
        <v>1286</v>
      </c>
      <c r="B1290" s="660" t="s">
        <v>1369</v>
      </c>
      <c r="C1290" s="674" t="s">
        <v>3011</v>
      </c>
      <c r="D1290" s="757" t="s">
        <v>3012</v>
      </c>
      <c r="E1290" s="660" t="s">
        <v>1387</v>
      </c>
      <c r="F1290" s="675">
        <v>2011</v>
      </c>
      <c r="G1290" s="676">
        <v>130580.36</v>
      </c>
      <c r="H1290" s="660" t="s">
        <v>1373</v>
      </c>
      <c r="I1290" s="663">
        <v>600000</v>
      </c>
      <c r="J1290" s="660" t="s">
        <v>2757</v>
      </c>
      <c r="K1290" s="756" t="s">
        <v>3010</v>
      </c>
    </row>
    <row r="1291" spans="1:11" x14ac:dyDescent="0.25">
      <c r="A1291" s="659">
        <v>1287</v>
      </c>
      <c r="B1291" s="660" t="s">
        <v>1369</v>
      </c>
      <c r="C1291" s="661" t="s">
        <v>1464</v>
      </c>
      <c r="D1291" s="706" t="s">
        <v>3013</v>
      </c>
      <c r="E1291" s="660" t="s">
        <v>1387</v>
      </c>
      <c r="F1291" s="675">
        <v>2012</v>
      </c>
      <c r="G1291" s="676">
        <v>39525</v>
      </c>
      <c r="H1291" s="660" t="s">
        <v>1373</v>
      </c>
      <c r="I1291" s="663">
        <v>250000</v>
      </c>
      <c r="J1291" s="660" t="s">
        <v>2757</v>
      </c>
      <c r="K1291" s="756" t="s">
        <v>3010</v>
      </c>
    </row>
    <row r="1292" spans="1:11" x14ac:dyDescent="0.25">
      <c r="A1292" s="659">
        <v>1288</v>
      </c>
      <c r="B1292" s="660" t="s">
        <v>1369</v>
      </c>
      <c r="C1292" s="674" t="s">
        <v>3014</v>
      </c>
      <c r="D1292" s="706" t="s">
        <v>3015</v>
      </c>
      <c r="E1292" s="660" t="s">
        <v>1387</v>
      </c>
      <c r="F1292" s="675">
        <v>1992</v>
      </c>
      <c r="G1292" s="676">
        <v>7094.1</v>
      </c>
      <c r="H1292" s="660" t="s">
        <v>1373</v>
      </c>
      <c r="I1292" s="663">
        <v>600000</v>
      </c>
      <c r="J1292" s="660" t="s">
        <v>2757</v>
      </c>
      <c r="K1292" s="756" t="s">
        <v>3010</v>
      </c>
    </row>
    <row r="1293" spans="1:11" x14ac:dyDescent="0.25">
      <c r="A1293" s="659">
        <v>1289</v>
      </c>
      <c r="B1293" s="660" t="s">
        <v>1369</v>
      </c>
      <c r="C1293" s="661" t="s">
        <v>1464</v>
      </c>
      <c r="D1293" s="757" t="s">
        <v>3016</v>
      </c>
      <c r="E1293" s="660" t="s">
        <v>1387</v>
      </c>
      <c r="F1293" s="675">
        <v>2009</v>
      </c>
      <c r="G1293" s="676">
        <v>236731.22</v>
      </c>
      <c r="H1293" s="660" t="s">
        <v>1373</v>
      </c>
      <c r="I1293" s="663">
        <v>250000</v>
      </c>
      <c r="J1293" s="660" t="s">
        <v>2757</v>
      </c>
      <c r="K1293" s="756" t="s">
        <v>3010</v>
      </c>
    </row>
    <row r="1294" spans="1:11" x14ac:dyDescent="0.25">
      <c r="A1294" s="659">
        <v>1290</v>
      </c>
      <c r="B1294" s="660" t="s">
        <v>1369</v>
      </c>
      <c r="C1294" s="661" t="s">
        <v>1464</v>
      </c>
      <c r="D1294" s="706" t="s">
        <v>3017</v>
      </c>
      <c r="E1294" s="660" t="s">
        <v>1387</v>
      </c>
      <c r="F1294" s="675">
        <v>2012</v>
      </c>
      <c r="G1294" s="676">
        <v>39525</v>
      </c>
      <c r="H1294" s="660" t="s">
        <v>1373</v>
      </c>
      <c r="I1294" s="663">
        <v>250000</v>
      </c>
      <c r="J1294" s="660" t="s">
        <v>2757</v>
      </c>
      <c r="K1294" s="756" t="s">
        <v>3010</v>
      </c>
    </row>
    <row r="1295" spans="1:11" x14ac:dyDescent="0.25">
      <c r="A1295" s="659">
        <v>1291</v>
      </c>
      <c r="B1295" s="660" t="s">
        <v>1369</v>
      </c>
      <c r="C1295" s="661" t="s">
        <v>1464</v>
      </c>
      <c r="D1295" s="757" t="s">
        <v>3018</v>
      </c>
      <c r="E1295" s="660" t="s">
        <v>1387</v>
      </c>
      <c r="F1295" s="675">
        <v>2012</v>
      </c>
      <c r="G1295" s="676">
        <v>39525</v>
      </c>
      <c r="H1295" s="660" t="s">
        <v>1373</v>
      </c>
      <c r="I1295" s="663">
        <v>250000</v>
      </c>
      <c r="J1295" s="660" t="s">
        <v>2757</v>
      </c>
      <c r="K1295" s="756" t="s">
        <v>3010</v>
      </c>
    </row>
    <row r="1296" spans="1:11" x14ac:dyDescent="0.25">
      <c r="A1296" s="659">
        <v>1292</v>
      </c>
      <c r="B1296" s="660" t="s">
        <v>1369</v>
      </c>
      <c r="C1296" s="661" t="s">
        <v>1464</v>
      </c>
      <c r="D1296" s="755" t="s">
        <v>3019</v>
      </c>
      <c r="E1296" s="660" t="s">
        <v>1387</v>
      </c>
      <c r="F1296" s="675">
        <v>2017</v>
      </c>
      <c r="G1296" s="676">
        <v>81427.5</v>
      </c>
      <c r="H1296" s="660" t="s">
        <v>1373</v>
      </c>
      <c r="I1296" s="663">
        <v>250000</v>
      </c>
      <c r="J1296" s="660" t="s">
        <v>2757</v>
      </c>
      <c r="K1296" s="756" t="s">
        <v>3010</v>
      </c>
    </row>
    <row r="1297" spans="1:11" x14ac:dyDescent="0.25">
      <c r="A1297" s="659">
        <v>1293</v>
      </c>
      <c r="B1297" s="660" t="s">
        <v>1369</v>
      </c>
      <c r="C1297" s="661" t="s">
        <v>1464</v>
      </c>
      <c r="D1297" s="757" t="s">
        <v>3020</v>
      </c>
      <c r="E1297" s="660" t="s">
        <v>1387</v>
      </c>
      <c r="F1297" s="675">
        <v>2017</v>
      </c>
      <c r="G1297" s="676">
        <v>81427.5</v>
      </c>
      <c r="H1297" s="660" t="s">
        <v>1373</v>
      </c>
      <c r="I1297" s="663">
        <v>250000</v>
      </c>
      <c r="J1297" s="660" t="s">
        <v>2757</v>
      </c>
      <c r="K1297" s="756" t="s">
        <v>3010</v>
      </c>
    </row>
    <row r="1298" spans="1:11" x14ac:dyDescent="0.25">
      <c r="A1298" s="659">
        <v>1294</v>
      </c>
      <c r="B1298" s="660" t="s">
        <v>1369</v>
      </c>
      <c r="C1298" s="661" t="s">
        <v>1464</v>
      </c>
      <c r="D1298" s="706" t="s">
        <v>3021</v>
      </c>
      <c r="E1298" s="660" t="s">
        <v>1387</v>
      </c>
      <c r="F1298" s="675">
        <v>2017</v>
      </c>
      <c r="G1298" s="676">
        <v>81427.5</v>
      </c>
      <c r="H1298" s="660" t="s">
        <v>1373</v>
      </c>
      <c r="I1298" s="663">
        <v>250000</v>
      </c>
      <c r="J1298" s="660" t="s">
        <v>2757</v>
      </c>
      <c r="K1298" s="756" t="s">
        <v>3010</v>
      </c>
    </row>
    <row r="1299" spans="1:11" x14ac:dyDescent="0.25">
      <c r="A1299" s="659">
        <v>1295</v>
      </c>
      <c r="B1299" s="660" t="s">
        <v>1369</v>
      </c>
      <c r="C1299" s="661" t="s">
        <v>1464</v>
      </c>
      <c r="D1299" s="706" t="s">
        <v>3022</v>
      </c>
      <c r="E1299" s="660" t="s">
        <v>1387</v>
      </c>
      <c r="F1299" s="675">
        <v>2014</v>
      </c>
      <c r="G1299" s="676">
        <v>54687.73</v>
      </c>
      <c r="H1299" s="660" t="s">
        <v>1373</v>
      </c>
      <c r="I1299" s="663">
        <v>250000</v>
      </c>
      <c r="J1299" s="660" t="s">
        <v>2757</v>
      </c>
      <c r="K1299" s="756" t="s">
        <v>3010</v>
      </c>
    </row>
    <row r="1300" spans="1:11" x14ac:dyDescent="0.25">
      <c r="A1300" s="659">
        <v>1296</v>
      </c>
      <c r="B1300" s="660" t="s">
        <v>1369</v>
      </c>
      <c r="C1300" s="674" t="s">
        <v>1516</v>
      </c>
      <c r="D1300" s="706" t="s">
        <v>3023</v>
      </c>
      <c r="E1300" s="660" t="s">
        <v>1387</v>
      </c>
      <c r="F1300" s="675">
        <v>2012</v>
      </c>
      <c r="G1300" s="676">
        <v>61230</v>
      </c>
      <c r="H1300" s="660" t="s">
        <v>1373</v>
      </c>
      <c r="I1300" s="676">
        <v>500000</v>
      </c>
      <c r="J1300" s="660" t="s">
        <v>2757</v>
      </c>
      <c r="K1300" s="756" t="s">
        <v>3010</v>
      </c>
    </row>
    <row r="1301" spans="1:11" x14ac:dyDescent="0.25">
      <c r="A1301" s="659">
        <v>1297</v>
      </c>
      <c r="B1301" s="660" t="s">
        <v>1369</v>
      </c>
      <c r="C1301" s="674" t="s">
        <v>1516</v>
      </c>
      <c r="D1301" s="757" t="s">
        <v>3024</v>
      </c>
      <c r="E1301" s="660" t="s">
        <v>1387</v>
      </c>
      <c r="F1301" s="675">
        <v>2017</v>
      </c>
      <c r="G1301" s="676">
        <v>121977.49</v>
      </c>
      <c r="H1301" s="660" t="s">
        <v>1373</v>
      </c>
      <c r="I1301" s="676">
        <v>500000</v>
      </c>
      <c r="J1301" s="660" t="s">
        <v>2757</v>
      </c>
      <c r="K1301" s="756" t="s">
        <v>3010</v>
      </c>
    </row>
    <row r="1302" spans="1:11" x14ac:dyDescent="0.25">
      <c r="A1302" s="659">
        <v>1298</v>
      </c>
      <c r="B1302" s="660" t="s">
        <v>1369</v>
      </c>
      <c r="C1302" s="674" t="s">
        <v>3025</v>
      </c>
      <c r="D1302" s="706" t="s">
        <v>3026</v>
      </c>
      <c r="E1302" s="660" t="s">
        <v>1387</v>
      </c>
      <c r="F1302" s="675">
        <v>2004</v>
      </c>
      <c r="G1302" s="676">
        <v>147143.48000000001</v>
      </c>
      <c r="H1302" s="660" t="s">
        <v>1373</v>
      </c>
      <c r="I1302" s="676">
        <v>500000</v>
      </c>
      <c r="J1302" s="660" t="s">
        <v>2757</v>
      </c>
      <c r="K1302" s="756" t="s">
        <v>3010</v>
      </c>
    </row>
    <row r="1303" spans="1:11" s="670" customFormat="1" x14ac:dyDescent="0.25">
      <c r="A1303" s="659">
        <v>1299</v>
      </c>
      <c r="B1303" s="665" t="s">
        <v>1396</v>
      </c>
      <c r="C1303" s="758" t="s">
        <v>3027</v>
      </c>
      <c r="D1303" s="710" t="s">
        <v>3028</v>
      </c>
      <c r="E1303" s="667" t="s">
        <v>1387</v>
      </c>
      <c r="F1303" s="679">
        <v>2007</v>
      </c>
      <c r="G1303" s="680">
        <v>97250.09</v>
      </c>
      <c r="H1303" s="667" t="s">
        <v>1373</v>
      </c>
      <c r="I1303" s="759">
        <v>500000</v>
      </c>
      <c r="J1303" s="667" t="s">
        <v>2757</v>
      </c>
      <c r="K1303" s="756" t="s">
        <v>3010</v>
      </c>
    </row>
    <row r="1304" spans="1:11" x14ac:dyDescent="0.25">
      <c r="A1304" s="659">
        <v>1300</v>
      </c>
      <c r="B1304" s="660" t="s">
        <v>1369</v>
      </c>
      <c r="C1304" s="674" t="s">
        <v>1516</v>
      </c>
      <c r="D1304" s="706" t="s">
        <v>3029</v>
      </c>
      <c r="E1304" s="660" t="s">
        <v>1387</v>
      </c>
      <c r="F1304" s="675">
        <v>2019</v>
      </c>
      <c r="G1304" s="676">
        <v>720154.32</v>
      </c>
      <c r="H1304" s="660" t="s">
        <v>1373</v>
      </c>
      <c r="I1304" s="676">
        <v>500000</v>
      </c>
      <c r="J1304" s="660" t="s">
        <v>2757</v>
      </c>
      <c r="K1304" s="756" t="s">
        <v>3010</v>
      </c>
    </row>
    <row r="1305" spans="1:11" x14ac:dyDescent="0.25">
      <c r="A1305" s="659">
        <v>1301</v>
      </c>
      <c r="B1305" s="660" t="s">
        <v>1369</v>
      </c>
      <c r="C1305" s="661" t="s">
        <v>1464</v>
      </c>
      <c r="D1305" s="757" t="s">
        <v>3030</v>
      </c>
      <c r="E1305" s="660" t="s">
        <v>1387</v>
      </c>
      <c r="F1305" s="675">
        <v>2021</v>
      </c>
      <c r="G1305" s="676">
        <v>1701900</v>
      </c>
      <c r="H1305" s="660" t="s">
        <v>1373</v>
      </c>
      <c r="I1305" s="663">
        <v>250000</v>
      </c>
      <c r="J1305" s="660" t="s">
        <v>2757</v>
      </c>
      <c r="K1305" s="756" t="s">
        <v>3010</v>
      </c>
    </row>
    <row r="1306" spans="1:11" x14ac:dyDescent="0.25">
      <c r="A1306" s="659">
        <v>1302</v>
      </c>
      <c r="B1306" s="660" t="s">
        <v>1369</v>
      </c>
      <c r="C1306" s="661" t="s">
        <v>1464</v>
      </c>
      <c r="D1306" s="706" t="s">
        <v>3031</v>
      </c>
      <c r="E1306" s="660" t="s">
        <v>1387</v>
      </c>
      <c r="F1306" s="675">
        <v>2021</v>
      </c>
      <c r="G1306" s="676">
        <v>1701900</v>
      </c>
      <c r="H1306" s="660" t="s">
        <v>1373</v>
      </c>
      <c r="I1306" s="663">
        <v>250000</v>
      </c>
      <c r="J1306" s="660" t="s">
        <v>2757</v>
      </c>
      <c r="K1306" s="756" t="s">
        <v>3010</v>
      </c>
    </row>
    <row r="1307" spans="1:11" x14ac:dyDescent="0.25">
      <c r="A1307" s="659">
        <v>1303</v>
      </c>
      <c r="B1307" s="660" t="s">
        <v>1369</v>
      </c>
      <c r="C1307" s="661" t="s">
        <v>1464</v>
      </c>
      <c r="D1307" s="757" t="s">
        <v>3032</v>
      </c>
      <c r="E1307" s="660" t="s">
        <v>1387</v>
      </c>
      <c r="F1307" s="675">
        <v>2021</v>
      </c>
      <c r="G1307" s="676">
        <v>1701900</v>
      </c>
      <c r="H1307" s="660" t="s">
        <v>1373</v>
      </c>
      <c r="I1307" s="663">
        <v>250000</v>
      </c>
      <c r="J1307" s="660" t="s">
        <v>2757</v>
      </c>
      <c r="K1307" s="756" t="s">
        <v>3010</v>
      </c>
    </row>
    <row r="1308" spans="1:11" s="670" customFormat="1" x14ac:dyDescent="0.25">
      <c r="A1308" s="659">
        <v>1304</v>
      </c>
      <c r="B1308" s="665" t="s">
        <v>1396</v>
      </c>
      <c r="C1308" s="758" t="s">
        <v>3033</v>
      </c>
      <c r="D1308" s="757" t="s">
        <v>3034</v>
      </c>
      <c r="E1308" s="667" t="s">
        <v>1387</v>
      </c>
      <c r="F1308" s="679">
        <v>2014</v>
      </c>
      <c r="G1308" s="680">
        <v>85000</v>
      </c>
      <c r="H1308" s="667" t="s">
        <v>1373</v>
      </c>
      <c r="I1308" s="676">
        <v>500000</v>
      </c>
      <c r="J1308" s="667" t="s">
        <v>2757</v>
      </c>
      <c r="K1308" s="756" t="s">
        <v>3010</v>
      </c>
    </row>
    <row r="1309" spans="1:11" x14ac:dyDescent="0.25">
      <c r="A1309" s="659">
        <v>1305</v>
      </c>
      <c r="B1309" s="660" t="s">
        <v>1369</v>
      </c>
      <c r="C1309" s="661" t="s">
        <v>1464</v>
      </c>
      <c r="D1309" s="757" t="s">
        <v>3035</v>
      </c>
      <c r="E1309" s="660" t="s">
        <v>1387</v>
      </c>
      <c r="F1309" s="675">
        <v>2013</v>
      </c>
      <c r="G1309" s="676">
        <v>43500</v>
      </c>
      <c r="H1309" s="660" t="s">
        <v>1373</v>
      </c>
      <c r="I1309" s="663">
        <v>250000</v>
      </c>
      <c r="J1309" s="660" t="s">
        <v>2757</v>
      </c>
      <c r="K1309" s="756" t="s">
        <v>3010</v>
      </c>
    </row>
    <row r="1310" spans="1:11" x14ac:dyDescent="0.25">
      <c r="A1310" s="659">
        <v>1306</v>
      </c>
      <c r="B1310" s="660" t="s">
        <v>1369</v>
      </c>
      <c r="C1310" s="674" t="s">
        <v>1516</v>
      </c>
      <c r="D1310" s="706" t="s">
        <v>3036</v>
      </c>
      <c r="E1310" s="660" t="s">
        <v>1387</v>
      </c>
      <c r="F1310" s="675">
        <v>2007</v>
      </c>
      <c r="G1310" s="676">
        <v>48008.98</v>
      </c>
      <c r="H1310" s="660" t="s">
        <v>1373</v>
      </c>
      <c r="I1310" s="676">
        <v>500000</v>
      </c>
      <c r="J1310" s="660" t="s">
        <v>2757</v>
      </c>
      <c r="K1310" s="756" t="s">
        <v>3010</v>
      </c>
    </row>
    <row r="1311" spans="1:11" x14ac:dyDescent="0.25">
      <c r="A1311" s="659">
        <v>1307</v>
      </c>
      <c r="B1311" s="660" t="s">
        <v>1369</v>
      </c>
      <c r="C1311" s="666" t="s">
        <v>1442</v>
      </c>
      <c r="D1311" s="760" t="s">
        <v>3037</v>
      </c>
      <c r="E1311" s="660" t="s">
        <v>1387</v>
      </c>
      <c r="F1311" s="675">
        <v>2003</v>
      </c>
      <c r="G1311" s="676">
        <v>106750</v>
      </c>
      <c r="H1311" s="660" t="s">
        <v>1373</v>
      </c>
      <c r="I1311" s="676">
        <v>400000</v>
      </c>
      <c r="J1311" s="660" t="s">
        <v>2757</v>
      </c>
      <c r="K1311" s="756" t="s">
        <v>3010</v>
      </c>
    </row>
    <row r="1312" spans="1:11" x14ac:dyDescent="0.25">
      <c r="A1312" s="659">
        <v>1308</v>
      </c>
      <c r="B1312" s="660" t="s">
        <v>1369</v>
      </c>
      <c r="C1312" s="661" t="s">
        <v>1464</v>
      </c>
      <c r="D1312" s="706" t="s">
        <v>3038</v>
      </c>
      <c r="E1312" s="660" t="s">
        <v>1387</v>
      </c>
      <c r="F1312" s="675">
        <v>2009</v>
      </c>
      <c r="G1312" s="676">
        <v>41180.78</v>
      </c>
      <c r="H1312" s="660" t="s">
        <v>1373</v>
      </c>
      <c r="I1312" s="663">
        <v>250000</v>
      </c>
      <c r="J1312" s="660" t="s">
        <v>2757</v>
      </c>
      <c r="K1312" s="756" t="s">
        <v>3010</v>
      </c>
    </row>
    <row r="1313" spans="1:11" x14ac:dyDescent="0.25">
      <c r="A1313" s="659">
        <v>1309</v>
      </c>
      <c r="B1313" s="660" t="s">
        <v>1369</v>
      </c>
      <c r="C1313" s="674" t="s">
        <v>1516</v>
      </c>
      <c r="D1313" s="757" t="s">
        <v>3039</v>
      </c>
      <c r="E1313" s="660" t="s">
        <v>1387</v>
      </c>
      <c r="F1313" s="675">
        <v>2014</v>
      </c>
      <c r="G1313" s="676">
        <v>67541.600000000006</v>
      </c>
      <c r="H1313" s="660" t="s">
        <v>1373</v>
      </c>
      <c r="I1313" s="676">
        <v>500000</v>
      </c>
      <c r="J1313" s="660" t="s">
        <v>2757</v>
      </c>
      <c r="K1313" s="756" t="s">
        <v>3010</v>
      </c>
    </row>
    <row r="1314" spans="1:11" x14ac:dyDescent="0.25">
      <c r="A1314" s="659">
        <v>1310</v>
      </c>
      <c r="B1314" s="660" t="s">
        <v>1369</v>
      </c>
      <c r="C1314" s="661" t="s">
        <v>1464</v>
      </c>
      <c r="D1314" s="706" t="s">
        <v>3040</v>
      </c>
      <c r="E1314" s="660" t="s">
        <v>1387</v>
      </c>
      <c r="F1314" s="675" t="s">
        <v>3041</v>
      </c>
      <c r="G1314" s="676">
        <v>43000</v>
      </c>
      <c r="H1314" s="660" t="s">
        <v>1373</v>
      </c>
      <c r="I1314" s="663">
        <v>250000</v>
      </c>
      <c r="J1314" s="660" t="s">
        <v>2757</v>
      </c>
      <c r="K1314" s="756" t="s">
        <v>3010</v>
      </c>
    </row>
    <row r="1315" spans="1:11" x14ac:dyDescent="0.25">
      <c r="A1315" s="659">
        <v>1311</v>
      </c>
      <c r="B1315" s="660" t="s">
        <v>1369</v>
      </c>
      <c r="C1315" s="674" t="s">
        <v>1516</v>
      </c>
      <c r="D1315" s="757" t="s">
        <v>3042</v>
      </c>
      <c r="E1315" s="660" t="s">
        <v>1387</v>
      </c>
      <c r="F1315" s="675">
        <v>2016</v>
      </c>
      <c r="G1315" s="676">
        <v>92857.5</v>
      </c>
      <c r="H1315" s="660" t="s">
        <v>1373</v>
      </c>
      <c r="I1315" s="676">
        <v>500000</v>
      </c>
      <c r="J1315" s="660" t="s">
        <v>2757</v>
      </c>
      <c r="K1315" s="756" t="s">
        <v>3010</v>
      </c>
    </row>
    <row r="1316" spans="1:11" x14ac:dyDescent="0.25">
      <c r="A1316" s="659">
        <v>1312</v>
      </c>
      <c r="B1316" s="660" t="s">
        <v>1369</v>
      </c>
      <c r="C1316" s="674" t="s">
        <v>1516</v>
      </c>
      <c r="D1316" s="706" t="s">
        <v>3043</v>
      </c>
      <c r="E1316" s="660" t="s">
        <v>1387</v>
      </c>
      <c r="F1316" s="675">
        <v>2011</v>
      </c>
      <c r="G1316" s="676">
        <v>62977.5</v>
      </c>
      <c r="H1316" s="660" t="s">
        <v>1373</v>
      </c>
      <c r="I1316" s="676">
        <v>500000</v>
      </c>
      <c r="J1316" s="660" t="s">
        <v>2757</v>
      </c>
      <c r="K1316" s="756" t="s">
        <v>3010</v>
      </c>
    </row>
    <row r="1317" spans="1:11" x14ac:dyDescent="0.25">
      <c r="A1317" s="659">
        <v>1313</v>
      </c>
      <c r="B1317" s="660" t="s">
        <v>1369</v>
      </c>
      <c r="C1317" s="661" t="s">
        <v>1464</v>
      </c>
      <c r="D1317" s="706" t="s">
        <v>3044</v>
      </c>
      <c r="E1317" s="660" t="s">
        <v>1387</v>
      </c>
      <c r="F1317" s="675">
        <v>2011</v>
      </c>
      <c r="G1317" s="676">
        <v>49062.5</v>
      </c>
      <c r="H1317" s="660" t="s">
        <v>1373</v>
      </c>
      <c r="I1317" s="663">
        <v>250000</v>
      </c>
      <c r="J1317" s="660" t="s">
        <v>2757</v>
      </c>
      <c r="K1317" s="756" t="s">
        <v>3010</v>
      </c>
    </row>
    <row r="1318" spans="1:11" x14ac:dyDescent="0.25">
      <c r="A1318" s="659">
        <v>1314</v>
      </c>
      <c r="B1318" s="660" t="s">
        <v>1369</v>
      </c>
      <c r="C1318" s="661" t="s">
        <v>1464</v>
      </c>
      <c r="D1318" s="757" t="s">
        <v>3045</v>
      </c>
      <c r="E1318" s="660" t="s">
        <v>1387</v>
      </c>
      <c r="F1318" s="675">
        <v>2013</v>
      </c>
      <c r="G1318" s="676">
        <v>43000</v>
      </c>
      <c r="H1318" s="660" t="s">
        <v>1373</v>
      </c>
      <c r="I1318" s="663">
        <v>250000</v>
      </c>
      <c r="J1318" s="660" t="s">
        <v>2757</v>
      </c>
      <c r="K1318" s="756" t="s">
        <v>3010</v>
      </c>
    </row>
    <row r="1319" spans="1:11" x14ac:dyDescent="0.25">
      <c r="A1319" s="659">
        <v>1315</v>
      </c>
      <c r="B1319" s="660" t="s">
        <v>1369</v>
      </c>
      <c r="C1319" s="661" t="s">
        <v>1464</v>
      </c>
      <c r="D1319" s="706" t="s">
        <v>3046</v>
      </c>
      <c r="E1319" s="660" t="s">
        <v>1387</v>
      </c>
      <c r="F1319" s="675">
        <v>2013</v>
      </c>
      <c r="G1319" s="676">
        <v>43000</v>
      </c>
      <c r="H1319" s="660" t="s">
        <v>1373</v>
      </c>
      <c r="I1319" s="663">
        <v>250000</v>
      </c>
      <c r="J1319" s="660" t="s">
        <v>2757</v>
      </c>
      <c r="K1319" s="756" t="s">
        <v>3010</v>
      </c>
    </row>
    <row r="1320" spans="1:11" x14ac:dyDescent="0.25">
      <c r="A1320" s="659">
        <v>1316</v>
      </c>
      <c r="B1320" s="660" t="s">
        <v>1369</v>
      </c>
      <c r="C1320" s="674" t="s">
        <v>1516</v>
      </c>
      <c r="D1320" s="757" t="s">
        <v>3047</v>
      </c>
      <c r="E1320" s="660" t="s">
        <v>1387</v>
      </c>
      <c r="F1320" s="675">
        <v>2017</v>
      </c>
      <c r="G1320" s="676">
        <v>116499.99</v>
      </c>
      <c r="H1320" s="660" t="s">
        <v>1373</v>
      </c>
      <c r="I1320" s="676">
        <v>500000</v>
      </c>
      <c r="J1320" s="660" t="s">
        <v>2757</v>
      </c>
      <c r="K1320" s="756" t="s">
        <v>3010</v>
      </c>
    </row>
    <row r="1321" spans="1:11" s="670" customFormat="1" x14ac:dyDescent="0.25">
      <c r="A1321" s="659">
        <v>1317</v>
      </c>
      <c r="B1321" s="665" t="s">
        <v>1396</v>
      </c>
      <c r="C1321" s="758" t="s">
        <v>3048</v>
      </c>
      <c r="D1321" s="757" t="s">
        <v>3049</v>
      </c>
      <c r="E1321" s="667" t="s">
        <v>1387</v>
      </c>
      <c r="F1321" s="679">
        <v>2022</v>
      </c>
      <c r="G1321" s="680">
        <v>29412187.5</v>
      </c>
      <c r="H1321" s="667" t="s">
        <v>1373</v>
      </c>
      <c r="I1321" s="676">
        <v>500000</v>
      </c>
      <c r="J1321" s="667" t="s">
        <v>2757</v>
      </c>
      <c r="K1321" s="756" t="s">
        <v>3010</v>
      </c>
    </row>
    <row r="1322" spans="1:11" x14ac:dyDescent="0.25">
      <c r="A1322" s="659">
        <v>1318</v>
      </c>
      <c r="B1322" s="660" t="s">
        <v>1369</v>
      </c>
      <c r="C1322" s="672" t="s">
        <v>1407</v>
      </c>
      <c r="D1322" s="706" t="s">
        <v>3050</v>
      </c>
      <c r="E1322" s="660" t="s">
        <v>1387</v>
      </c>
      <c r="F1322" s="675">
        <v>2022</v>
      </c>
      <c r="G1322" s="676">
        <v>10440500</v>
      </c>
      <c r="H1322" s="660" t="s">
        <v>1373</v>
      </c>
      <c r="I1322" s="663">
        <v>400000</v>
      </c>
      <c r="J1322" s="660" t="s">
        <v>2757</v>
      </c>
      <c r="K1322" s="756" t="s">
        <v>3010</v>
      </c>
    </row>
    <row r="1323" spans="1:11" x14ac:dyDescent="0.25">
      <c r="A1323" s="659">
        <v>1319</v>
      </c>
      <c r="B1323" s="660" t="s">
        <v>1369</v>
      </c>
      <c r="C1323" s="672" t="s">
        <v>1407</v>
      </c>
      <c r="D1323" s="757" t="s">
        <v>3051</v>
      </c>
      <c r="E1323" s="660" t="s">
        <v>1377</v>
      </c>
      <c r="F1323" s="675">
        <v>2022</v>
      </c>
      <c r="G1323" s="676">
        <v>10440500</v>
      </c>
      <c r="H1323" s="660" t="s">
        <v>1373</v>
      </c>
      <c r="I1323" s="663">
        <v>400000</v>
      </c>
      <c r="J1323" s="660" t="s">
        <v>2757</v>
      </c>
      <c r="K1323" s="756" t="s">
        <v>3010</v>
      </c>
    </row>
    <row r="1324" spans="1:11" x14ac:dyDescent="0.25">
      <c r="A1324" s="659">
        <v>1320</v>
      </c>
      <c r="B1324" s="660" t="s">
        <v>1369</v>
      </c>
      <c r="C1324" s="674" t="s">
        <v>3052</v>
      </c>
      <c r="D1324" s="706" t="s">
        <v>3053</v>
      </c>
      <c r="E1324" s="660" t="s">
        <v>1387</v>
      </c>
      <c r="F1324" s="675">
        <v>2022</v>
      </c>
      <c r="G1324" s="676">
        <v>31702187.5</v>
      </c>
      <c r="H1324" s="660" t="s">
        <v>1373</v>
      </c>
      <c r="I1324" s="663">
        <v>450000</v>
      </c>
      <c r="J1324" s="660" t="s">
        <v>2757</v>
      </c>
      <c r="K1324" s="756" t="s">
        <v>3010</v>
      </c>
    </row>
    <row r="1325" spans="1:11" x14ac:dyDescent="0.25">
      <c r="A1325" s="659">
        <v>1321</v>
      </c>
      <c r="B1325" s="660" t="s">
        <v>1369</v>
      </c>
      <c r="C1325" s="674" t="s">
        <v>1516</v>
      </c>
      <c r="D1325" s="706" t="s">
        <v>3054</v>
      </c>
      <c r="E1325" s="660" t="s">
        <v>1387</v>
      </c>
      <c r="F1325" s="675">
        <v>2019</v>
      </c>
      <c r="G1325" s="676">
        <v>720154.32</v>
      </c>
      <c r="H1325" s="660" t="s">
        <v>1373</v>
      </c>
      <c r="I1325" s="676">
        <v>500000</v>
      </c>
      <c r="J1325" s="660" t="s">
        <v>2757</v>
      </c>
      <c r="K1325" s="756" t="s">
        <v>3010</v>
      </c>
    </row>
    <row r="1326" spans="1:11" x14ac:dyDescent="0.25">
      <c r="A1326" s="659">
        <v>1322</v>
      </c>
      <c r="B1326" s="660" t="s">
        <v>1369</v>
      </c>
      <c r="C1326" s="671" t="s">
        <v>2622</v>
      </c>
      <c r="D1326" s="757" t="s">
        <v>3055</v>
      </c>
      <c r="E1326" s="660" t="s">
        <v>1387</v>
      </c>
      <c r="F1326" s="675">
        <v>2022</v>
      </c>
      <c r="G1326" s="676">
        <v>9856250.0500000007</v>
      </c>
      <c r="H1326" s="660" t="s">
        <v>1373</v>
      </c>
      <c r="I1326" s="663">
        <v>450000</v>
      </c>
      <c r="J1326" s="660" t="s">
        <v>2757</v>
      </c>
      <c r="K1326" s="756" t="s">
        <v>3010</v>
      </c>
    </row>
    <row r="1327" spans="1:11" x14ac:dyDescent="0.25">
      <c r="A1327" s="659">
        <v>1323</v>
      </c>
      <c r="B1327" s="660" t="s">
        <v>1369</v>
      </c>
      <c r="C1327" s="671" t="s">
        <v>2622</v>
      </c>
      <c r="D1327" s="706" t="s">
        <v>3056</v>
      </c>
      <c r="E1327" s="660" t="s">
        <v>1372</v>
      </c>
      <c r="F1327" s="675">
        <v>2022</v>
      </c>
      <c r="G1327" s="676">
        <v>10048928.619999999</v>
      </c>
      <c r="H1327" s="660" t="s">
        <v>1373</v>
      </c>
      <c r="I1327" s="663">
        <v>450000</v>
      </c>
      <c r="J1327" s="660" t="s">
        <v>2757</v>
      </c>
      <c r="K1327" s="756" t="s">
        <v>3010</v>
      </c>
    </row>
    <row r="1328" spans="1:11" x14ac:dyDescent="0.25">
      <c r="A1328" s="659">
        <v>1324</v>
      </c>
      <c r="B1328" s="660" t="s">
        <v>1369</v>
      </c>
      <c r="C1328" s="672" t="s">
        <v>1407</v>
      </c>
      <c r="D1328" s="757" t="s">
        <v>3057</v>
      </c>
      <c r="E1328" s="660" t="s">
        <v>1372</v>
      </c>
      <c r="F1328" s="675">
        <v>2023</v>
      </c>
      <c r="G1328" s="676">
        <v>10659340.789999999</v>
      </c>
      <c r="H1328" s="660" t="s">
        <v>1373</v>
      </c>
      <c r="I1328" s="663">
        <v>400000</v>
      </c>
      <c r="J1328" s="660" t="s">
        <v>2757</v>
      </c>
      <c r="K1328" s="756" t="s">
        <v>3010</v>
      </c>
    </row>
    <row r="1329" spans="1:11" s="670" customFormat="1" x14ac:dyDescent="0.25">
      <c r="A1329" s="659">
        <v>1325</v>
      </c>
      <c r="B1329" s="665" t="s">
        <v>1396</v>
      </c>
      <c r="C1329" s="758" t="s">
        <v>3058</v>
      </c>
      <c r="D1329" s="757" t="s">
        <v>3059</v>
      </c>
      <c r="E1329" s="667" t="s">
        <v>1387</v>
      </c>
      <c r="F1329" s="679">
        <v>2014</v>
      </c>
      <c r="G1329" s="680">
        <v>373750</v>
      </c>
      <c r="H1329" s="667" t="s">
        <v>1373</v>
      </c>
      <c r="I1329" s="691">
        <v>300000</v>
      </c>
      <c r="J1329" s="667" t="s">
        <v>2757</v>
      </c>
      <c r="K1329" s="756" t="s">
        <v>3010</v>
      </c>
    </row>
    <row r="1330" spans="1:11" s="670" customFormat="1" x14ac:dyDescent="0.25">
      <c r="A1330" s="659">
        <v>1326</v>
      </c>
      <c r="B1330" s="665" t="s">
        <v>1396</v>
      </c>
      <c r="C1330" s="758" t="s">
        <v>2325</v>
      </c>
      <c r="D1330" s="706" t="s">
        <v>3060</v>
      </c>
      <c r="E1330" s="667" t="s">
        <v>1387</v>
      </c>
      <c r="F1330" s="679">
        <v>2023</v>
      </c>
      <c r="G1330" s="680">
        <v>21435936.75</v>
      </c>
      <c r="H1330" s="667" t="s">
        <v>1373</v>
      </c>
      <c r="I1330" s="691">
        <v>300000</v>
      </c>
      <c r="J1330" s="667" t="s">
        <v>2757</v>
      </c>
      <c r="K1330" s="756" t="s">
        <v>3010</v>
      </c>
    </row>
    <row r="1331" spans="1:11" s="670" customFormat="1" x14ac:dyDescent="0.25">
      <c r="A1331" s="659">
        <v>1327</v>
      </c>
      <c r="B1331" s="665" t="s">
        <v>1396</v>
      </c>
      <c r="C1331" s="758" t="s">
        <v>3061</v>
      </c>
      <c r="D1331" s="757" t="s">
        <v>3062</v>
      </c>
      <c r="E1331" s="667" t="s">
        <v>1387</v>
      </c>
      <c r="F1331" s="679">
        <v>2023</v>
      </c>
      <c r="G1331" s="680">
        <v>7882923.5</v>
      </c>
      <c r="H1331" s="667" t="s">
        <v>1373</v>
      </c>
      <c r="I1331" s="691">
        <v>300000</v>
      </c>
      <c r="J1331" s="667" t="s">
        <v>2757</v>
      </c>
      <c r="K1331" s="756" t="s">
        <v>3010</v>
      </c>
    </row>
    <row r="1332" spans="1:11" x14ac:dyDescent="0.25">
      <c r="A1332" s="659">
        <v>1328</v>
      </c>
      <c r="B1332" s="660" t="s">
        <v>1369</v>
      </c>
      <c r="C1332" s="672" t="s">
        <v>1407</v>
      </c>
      <c r="D1332" s="757" t="s">
        <v>3063</v>
      </c>
      <c r="E1332" s="660" t="s">
        <v>1387</v>
      </c>
      <c r="F1332" s="675">
        <v>2023</v>
      </c>
      <c r="G1332" s="676">
        <v>12586223.279999999</v>
      </c>
      <c r="H1332" s="660" t="s">
        <v>1373</v>
      </c>
      <c r="I1332" s="663">
        <v>400000</v>
      </c>
      <c r="J1332" s="660" t="s">
        <v>2757</v>
      </c>
      <c r="K1332" s="756" t="s">
        <v>3010</v>
      </c>
    </row>
    <row r="1333" spans="1:11" x14ac:dyDescent="0.25">
      <c r="A1333" s="659">
        <v>1329</v>
      </c>
      <c r="B1333" s="660" t="s">
        <v>1369</v>
      </c>
      <c r="C1333" s="672" t="s">
        <v>1407</v>
      </c>
      <c r="D1333" s="706" t="s">
        <v>3064</v>
      </c>
      <c r="E1333" s="660" t="s">
        <v>1387</v>
      </c>
      <c r="F1333" s="675">
        <v>2023</v>
      </c>
      <c r="G1333" s="676">
        <v>12586223.279999999</v>
      </c>
      <c r="H1333" s="660" t="s">
        <v>1373</v>
      </c>
      <c r="I1333" s="663">
        <v>400000</v>
      </c>
      <c r="J1333" s="660" t="s">
        <v>2757</v>
      </c>
      <c r="K1333" s="756" t="s">
        <v>3010</v>
      </c>
    </row>
    <row r="1334" spans="1:11" x14ac:dyDescent="0.25">
      <c r="A1334" s="659">
        <v>1330</v>
      </c>
      <c r="B1334" s="660" t="s">
        <v>1369</v>
      </c>
      <c r="C1334" s="672" t="s">
        <v>1407</v>
      </c>
      <c r="D1334" s="757" t="s">
        <v>3065</v>
      </c>
      <c r="E1334" s="660" t="s">
        <v>1387</v>
      </c>
      <c r="F1334" s="675">
        <v>2023</v>
      </c>
      <c r="G1334" s="676">
        <v>12586223.279999999</v>
      </c>
      <c r="H1334" s="660" t="s">
        <v>1373</v>
      </c>
      <c r="I1334" s="663">
        <v>400000</v>
      </c>
      <c r="J1334" s="660" t="s">
        <v>2757</v>
      </c>
      <c r="K1334" s="756" t="s">
        <v>3010</v>
      </c>
    </row>
    <row r="1335" spans="1:11" x14ac:dyDescent="0.25">
      <c r="A1335" s="659">
        <v>1331</v>
      </c>
      <c r="B1335" s="660" t="s">
        <v>1369</v>
      </c>
      <c r="C1335" s="672" t="s">
        <v>1407</v>
      </c>
      <c r="D1335" s="706" t="s">
        <v>3066</v>
      </c>
      <c r="E1335" s="660" t="s">
        <v>1372</v>
      </c>
      <c r="F1335" s="675">
        <v>2023</v>
      </c>
      <c r="G1335" s="676">
        <v>12586223.279999999</v>
      </c>
      <c r="H1335" s="660" t="s">
        <v>1373</v>
      </c>
      <c r="I1335" s="663">
        <v>400000</v>
      </c>
      <c r="J1335" s="660" t="s">
        <v>2757</v>
      </c>
      <c r="K1335" s="756" t="s">
        <v>3010</v>
      </c>
    </row>
    <row r="1336" spans="1:11" x14ac:dyDescent="0.25">
      <c r="A1336" s="659">
        <v>1332</v>
      </c>
      <c r="B1336" s="660" t="s">
        <v>1369</v>
      </c>
      <c r="C1336" s="672" t="s">
        <v>1407</v>
      </c>
      <c r="D1336" s="757" t="s">
        <v>3067</v>
      </c>
      <c r="E1336" s="660" t="s">
        <v>1387</v>
      </c>
      <c r="F1336" s="675">
        <v>2023</v>
      </c>
      <c r="G1336" s="676">
        <v>12586223.279999999</v>
      </c>
      <c r="H1336" s="660" t="s">
        <v>1373</v>
      </c>
      <c r="I1336" s="663">
        <v>400000</v>
      </c>
      <c r="J1336" s="660" t="s">
        <v>2757</v>
      </c>
      <c r="K1336" s="756" t="s">
        <v>3010</v>
      </c>
    </row>
    <row r="1337" spans="1:11" x14ac:dyDescent="0.25">
      <c r="A1337" s="659">
        <v>1333</v>
      </c>
      <c r="B1337" s="660" t="s">
        <v>1369</v>
      </c>
      <c r="C1337" s="672" t="s">
        <v>1407</v>
      </c>
      <c r="D1337" s="706" t="s">
        <v>3068</v>
      </c>
      <c r="E1337" s="660" t="s">
        <v>1387</v>
      </c>
      <c r="F1337" s="675">
        <v>2023</v>
      </c>
      <c r="G1337" s="676">
        <v>12586223.279999999</v>
      </c>
      <c r="H1337" s="660" t="s">
        <v>1373</v>
      </c>
      <c r="I1337" s="663">
        <v>400000</v>
      </c>
      <c r="J1337" s="660" t="s">
        <v>2757</v>
      </c>
      <c r="K1337" s="756" t="s">
        <v>3010</v>
      </c>
    </row>
    <row r="1338" spans="1:11" x14ac:dyDescent="0.25">
      <c r="A1338" s="659">
        <v>1334</v>
      </c>
      <c r="B1338" s="660" t="s">
        <v>1369</v>
      </c>
      <c r="C1338" s="672" t="s">
        <v>1407</v>
      </c>
      <c r="D1338" s="757" t="s">
        <v>3069</v>
      </c>
      <c r="E1338" s="660" t="s">
        <v>1387</v>
      </c>
      <c r="F1338" s="675">
        <v>2023</v>
      </c>
      <c r="G1338" s="676">
        <v>12586223.279999999</v>
      </c>
      <c r="H1338" s="660" t="s">
        <v>1373</v>
      </c>
      <c r="I1338" s="663">
        <v>400000</v>
      </c>
      <c r="J1338" s="660" t="s">
        <v>2757</v>
      </c>
      <c r="K1338" s="756" t="s">
        <v>3010</v>
      </c>
    </row>
    <row r="1339" spans="1:11" x14ac:dyDescent="0.25">
      <c r="A1339" s="659">
        <v>1335</v>
      </c>
      <c r="B1339" s="660" t="s">
        <v>1369</v>
      </c>
      <c r="C1339" s="672" t="s">
        <v>1407</v>
      </c>
      <c r="D1339" s="757" t="s">
        <v>3070</v>
      </c>
      <c r="E1339" s="660" t="s">
        <v>1387</v>
      </c>
      <c r="F1339" s="675">
        <v>2023</v>
      </c>
      <c r="G1339" s="676">
        <v>11428026.720000001</v>
      </c>
      <c r="H1339" s="660" t="s">
        <v>1373</v>
      </c>
      <c r="I1339" s="663">
        <v>400000</v>
      </c>
      <c r="J1339" s="660" t="s">
        <v>2757</v>
      </c>
      <c r="K1339" s="756" t="s">
        <v>3010</v>
      </c>
    </row>
    <row r="1340" spans="1:11" x14ac:dyDescent="0.25">
      <c r="A1340" s="659">
        <v>1336</v>
      </c>
      <c r="B1340" s="660" t="s">
        <v>1369</v>
      </c>
      <c r="C1340" s="672" t="s">
        <v>1407</v>
      </c>
      <c r="D1340" s="706" t="s">
        <v>3071</v>
      </c>
      <c r="E1340" s="660" t="s">
        <v>1387</v>
      </c>
      <c r="F1340" s="675">
        <v>2023</v>
      </c>
      <c r="G1340" s="676">
        <v>11114683.49</v>
      </c>
      <c r="H1340" s="660" t="s">
        <v>1373</v>
      </c>
      <c r="I1340" s="663">
        <v>400000</v>
      </c>
      <c r="J1340" s="660" t="s">
        <v>2757</v>
      </c>
      <c r="K1340" s="756" t="s">
        <v>3010</v>
      </c>
    </row>
    <row r="1341" spans="1:11" x14ac:dyDescent="0.25">
      <c r="A1341" s="659">
        <v>1337</v>
      </c>
      <c r="B1341" s="660" t="s">
        <v>1369</v>
      </c>
      <c r="C1341" s="672" t="s">
        <v>1407</v>
      </c>
      <c r="D1341" s="757" t="s">
        <v>3072</v>
      </c>
      <c r="E1341" s="660" t="s">
        <v>1387</v>
      </c>
      <c r="F1341" s="675">
        <v>2023</v>
      </c>
      <c r="G1341" s="676">
        <v>11114683.49</v>
      </c>
      <c r="H1341" s="660" t="s">
        <v>1373</v>
      </c>
      <c r="I1341" s="663">
        <v>400000</v>
      </c>
      <c r="J1341" s="660" t="s">
        <v>2757</v>
      </c>
      <c r="K1341" s="756" t="s">
        <v>3010</v>
      </c>
    </row>
    <row r="1342" spans="1:11" x14ac:dyDescent="0.25">
      <c r="A1342" s="659">
        <v>1338</v>
      </c>
      <c r="B1342" s="660" t="s">
        <v>1369</v>
      </c>
      <c r="C1342" s="672" t="s">
        <v>1407</v>
      </c>
      <c r="D1342" s="706" t="s">
        <v>3073</v>
      </c>
      <c r="E1342" s="660" t="s">
        <v>1387</v>
      </c>
      <c r="F1342" s="675">
        <v>2023</v>
      </c>
      <c r="G1342" s="676">
        <v>11114683.49</v>
      </c>
      <c r="H1342" s="660" t="s">
        <v>1373</v>
      </c>
      <c r="I1342" s="663">
        <v>400000</v>
      </c>
      <c r="J1342" s="660" t="s">
        <v>2757</v>
      </c>
      <c r="K1342" s="756" t="s">
        <v>3010</v>
      </c>
    </row>
    <row r="1343" spans="1:11" x14ac:dyDescent="0.25">
      <c r="A1343" s="659">
        <v>1339</v>
      </c>
      <c r="B1343" s="660" t="s">
        <v>1369</v>
      </c>
      <c r="C1343" s="661" t="s">
        <v>1370</v>
      </c>
      <c r="D1343" s="757" t="s">
        <v>3074</v>
      </c>
      <c r="E1343" s="660" t="s">
        <v>1372</v>
      </c>
      <c r="F1343" s="675">
        <v>2024</v>
      </c>
      <c r="G1343" s="676">
        <v>7167865.21</v>
      </c>
      <c r="H1343" s="660" t="s">
        <v>1373</v>
      </c>
      <c r="I1343" s="663">
        <v>300000</v>
      </c>
      <c r="J1343" s="660" t="s">
        <v>2757</v>
      </c>
      <c r="K1343" s="756" t="s">
        <v>3010</v>
      </c>
    </row>
    <row r="1344" spans="1:11" x14ac:dyDescent="0.25">
      <c r="A1344" s="659">
        <v>1340</v>
      </c>
      <c r="B1344" s="660" t="s">
        <v>1369</v>
      </c>
      <c r="C1344" s="661" t="s">
        <v>1370</v>
      </c>
      <c r="D1344" s="757" t="s">
        <v>3075</v>
      </c>
      <c r="E1344" s="660" t="s">
        <v>1387</v>
      </c>
      <c r="F1344" s="675">
        <v>2024</v>
      </c>
      <c r="G1344" s="676">
        <v>7167865.21</v>
      </c>
      <c r="H1344" s="660" t="s">
        <v>1373</v>
      </c>
      <c r="I1344" s="663">
        <v>300000</v>
      </c>
      <c r="J1344" s="660" t="s">
        <v>2757</v>
      </c>
      <c r="K1344" s="756" t="s">
        <v>3010</v>
      </c>
    </row>
    <row r="1345" spans="1:11" x14ac:dyDescent="0.25">
      <c r="A1345" s="659">
        <v>1341</v>
      </c>
      <c r="B1345" s="660" t="s">
        <v>1369</v>
      </c>
      <c r="C1345" s="661" t="s">
        <v>1370</v>
      </c>
      <c r="D1345" s="757" t="s">
        <v>3076</v>
      </c>
      <c r="E1345" s="660" t="s">
        <v>1377</v>
      </c>
      <c r="F1345" s="675">
        <v>2024</v>
      </c>
      <c r="G1345" s="676">
        <v>7167865.21</v>
      </c>
      <c r="H1345" s="660" t="s">
        <v>1373</v>
      </c>
      <c r="I1345" s="663">
        <v>300000</v>
      </c>
      <c r="J1345" s="660" t="s">
        <v>2757</v>
      </c>
      <c r="K1345" s="756" t="s">
        <v>3010</v>
      </c>
    </row>
    <row r="1346" spans="1:11" x14ac:dyDescent="0.25">
      <c r="A1346" s="659">
        <v>1342</v>
      </c>
      <c r="B1346" s="660" t="s">
        <v>1369</v>
      </c>
      <c r="C1346" s="674" t="s">
        <v>3077</v>
      </c>
      <c r="D1346" s="760" t="s">
        <v>3078</v>
      </c>
      <c r="E1346" s="660" t="s">
        <v>1387</v>
      </c>
      <c r="F1346" s="675">
        <v>2024</v>
      </c>
      <c r="G1346" s="676">
        <v>11588790.210000001</v>
      </c>
      <c r="H1346" s="660" t="s">
        <v>1373</v>
      </c>
      <c r="I1346" s="663">
        <v>300000</v>
      </c>
      <c r="J1346" s="660" t="s">
        <v>2757</v>
      </c>
      <c r="K1346" s="756" t="s">
        <v>3010</v>
      </c>
    </row>
    <row r="1347" spans="1:11" x14ac:dyDescent="0.25">
      <c r="A1347" s="659">
        <v>1343</v>
      </c>
      <c r="B1347" s="660" t="s">
        <v>1369</v>
      </c>
      <c r="C1347" s="674" t="s">
        <v>3079</v>
      </c>
      <c r="D1347" s="760" t="s">
        <v>3080</v>
      </c>
      <c r="E1347" s="660" t="s">
        <v>1387</v>
      </c>
      <c r="F1347" s="675">
        <v>2024</v>
      </c>
      <c r="G1347" s="676">
        <v>11588790.210000001</v>
      </c>
      <c r="H1347" s="660" t="s">
        <v>1373</v>
      </c>
      <c r="I1347" s="663">
        <v>300000</v>
      </c>
      <c r="J1347" s="660" t="s">
        <v>2757</v>
      </c>
      <c r="K1347" s="756" t="s">
        <v>3010</v>
      </c>
    </row>
    <row r="1348" spans="1:11" s="670" customFormat="1" x14ac:dyDescent="0.25">
      <c r="A1348" s="659">
        <v>1344</v>
      </c>
      <c r="B1348" s="665" t="s">
        <v>1396</v>
      </c>
      <c r="C1348" s="758" t="s">
        <v>3081</v>
      </c>
      <c r="D1348" s="710" t="s">
        <v>3082</v>
      </c>
      <c r="E1348" s="667" t="s">
        <v>1387</v>
      </c>
      <c r="F1348" s="679">
        <v>2024</v>
      </c>
      <c r="G1348" s="680">
        <v>20838345</v>
      </c>
      <c r="H1348" s="667" t="s">
        <v>1373</v>
      </c>
      <c r="I1348" s="691">
        <v>300000</v>
      </c>
      <c r="J1348" s="667" t="s">
        <v>2757</v>
      </c>
      <c r="K1348" s="756" t="s">
        <v>3010</v>
      </c>
    </row>
    <row r="1349" spans="1:11" x14ac:dyDescent="0.25">
      <c r="A1349" s="659">
        <v>1345</v>
      </c>
      <c r="B1349" s="660" t="s">
        <v>1369</v>
      </c>
      <c r="C1349" s="661" t="s">
        <v>1370</v>
      </c>
      <c r="D1349" s="760" t="s">
        <v>3083</v>
      </c>
      <c r="E1349" s="660" t="s">
        <v>1372</v>
      </c>
      <c r="F1349" s="675">
        <v>2023</v>
      </c>
      <c r="G1349" s="663"/>
      <c r="H1349" s="660" t="s">
        <v>1373</v>
      </c>
      <c r="I1349" s="663">
        <v>300000</v>
      </c>
      <c r="J1349" s="660" t="s">
        <v>2757</v>
      </c>
      <c r="K1349" s="756" t="s">
        <v>3010</v>
      </c>
    </row>
    <row r="1350" spans="1:11" x14ac:dyDescent="0.25">
      <c r="A1350" s="659">
        <v>1346</v>
      </c>
      <c r="B1350" s="660" t="s">
        <v>1369</v>
      </c>
      <c r="C1350" s="661" t="s">
        <v>1370</v>
      </c>
      <c r="D1350" s="760" t="s">
        <v>3084</v>
      </c>
      <c r="E1350" s="660" t="s">
        <v>1372</v>
      </c>
      <c r="F1350" s="675">
        <v>2023</v>
      </c>
      <c r="G1350" s="663"/>
      <c r="H1350" s="660" t="s">
        <v>1373</v>
      </c>
      <c r="I1350" s="663">
        <v>300000</v>
      </c>
      <c r="J1350" s="660" t="s">
        <v>2757</v>
      </c>
      <c r="K1350" s="756" t="s">
        <v>3010</v>
      </c>
    </row>
    <row r="1351" spans="1:11" x14ac:dyDescent="0.25">
      <c r="A1351" s="659">
        <v>1347</v>
      </c>
      <c r="B1351" s="660" t="s">
        <v>1369</v>
      </c>
      <c r="C1351" s="661" t="s">
        <v>1370</v>
      </c>
      <c r="D1351" s="760" t="s">
        <v>3085</v>
      </c>
      <c r="E1351" s="660" t="s">
        <v>1377</v>
      </c>
      <c r="F1351" s="675">
        <v>2023</v>
      </c>
      <c r="G1351" s="663"/>
      <c r="H1351" s="660" t="s">
        <v>1373</v>
      </c>
      <c r="I1351" s="663">
        <v>300000</v>
      </c>
      <c r="J1351" s="660" t="s">
        <v>2757</v>
      </c>
      <c r="K1351" s="756" t="s">
        <v>3010</v>
      </c>
    </row>
    <row r="1352" spans="1:11" x14ac:dyDescent="0.25">
      <c r="A1352" s="659">
        <v>1348</v>
      </c>
      <c r="B1352" s="660" t="s">
        <v>1369</v>
      </c>
      <c r="C1352" s="661" t="s">
        <v>1370</v>
      </c>
      <c r="D1352" s="760" t="s">
        <v>3086</v>
      </c>
      <c r="E1352" s="660" t="s">
        <v>1372</v>
      </c>
      <c r="F1352" s="675">
        <v>2023</v>
      </c>
      <c r="G1352" s="663"/>
      <c r="H1352" s="660" t="s">
        <v>1373</v>
      </c>
      <c r="I1352" s="663">
        <v>300000</v>
      </c>
      <c r="J1352" s="660" t="s">
        <v>2757</v>
      </c>
      <c r="K1352" s="756" t="s">
        <v>3010</v>
      </c>
    </row>
    <row r="1353" spans="1:11" x14ac:dyDescent="0.25">
      <c r="A1353" s="659">
        <v>1349</v>
      </c>
      <c r="B1353" s="660" t="s">
        <v>1369</v>
      </c>
      <c r="C1353" s="661" t="s">
        <v>1370</v>
      </c>
      <c r="D1353" s="760" t="s">
        <v>3087</v>
      </c>
      <c r="E1353" s="660" t="s">
        <v>1372</v>
      </c>
      <c r="F1353" s="675">
        <v>2023</v>
      </c>
      <c r="G1353" s="663"/>
      <c r="H1353" s="660" t="s">
        <v>1373</v>
      </c>
      <c r="I1353" s="663">
        <v>300000</v>
      </c>
      <c r="J1353" s="660" t="s">
        <v>2757</v>
      </c>
      <c r="K1353" s="756" t="s">
        <v>3010</v>
      </c>
    </row>
    <row r="1354" spans="1:11" x14ac:dyDescent="0.25">
      <c r="A1354" s="659">
        <v>1350</v>
      </c>
      <c r="B1354" s="660" t="s">
        <v>1369</v>
      </c>
      <c r="C1354" s="761" t="s">
        <v>3088</v>
      </c>
      <c r="D1354" s="760" t="s">
        <v>3089</v>
      </c>
      <c r="E1354" s="660" t="s">
        <v>1387</v>
      </c>
      <c r="F1354" s="760">
        <v>2013</v>
      </c>
      <c r="G1354" s="663"/>
      <c r="H1354" s="660" t="s">
        <v>1373</v>
      </c>
      <c r="I1354" s="663">
        <v>600000</v>
      </c>
      <c r="J1354" s="660" t="s">
        <v>2757</v>
      </c>
      <c r="K1354" s="756" t="s">
        <v>3010</v>
      </c>
    </row>
    <row r="1355" spans="1:11" x14ac:dyDescent="0.25">
      <c r="A1355" s="659">
        <v>1351</v>
      </c>
      <c r="B1355" s="660" t="s">
        <v>1369</v>
      </c>
      <c r="C1355" s="661" t="s">
        <v>1464</v>
      </c>
      <c r="D1355" s="760" t="s">
        <v>3090</v>
      </c>
      <c r="E1355" s="660" t="s">
        <v>1387</v>
      </c>
      <c r="F1355" s="760">
        <v>2017</v>
      </c>
      <c r="G1355" s="663"/>
      <c r="H1355" s="660" t="s">
        <v>1373</v>
      </c>
      <c r="I1355" s="663">
        <v>250000</v>
      </c>
      <c r="J1355" s="660" t="s">
        <v>2757</v>
      </c>
      <c r="K1355" s="756" t="s">
        <v>3010</v>
      </c>
    </row>
    <row r="1356" spans="1:11" x14ac:dyDescent="0.25">
      <c r="A1356" s="659">
        <v>1352</v>
      </c>
      <c r="B1356" s="660" t="s">
        <v>1369</v>
      </c>
      <c r="C1356" s="661" t="s">
        <v>1464</v>
      </c>
      <c r="D1356" s="760" t="s">
        <v>3091</v>
      </c>
      <c r="E1356" s="660" t="s">
        <v>1387</v>
      </c>
      <c r="F1356" s="760">
        <v>2012</v>
      </c>
      <c r="G1356" s="663"/>
      <c r="H1356" s="660" t="s">
        <v>1373</v>
      </c>
      <c r="I1356" s="663">
        <v>250000</v>
      </c>
      <c r="J1356" s="660" t="s">
        <v>2757</v>
      </c>
      <c r="K1356" s="756" t="s">
        <v>3010</v>
      </c>
    </row>
    <row r="1357" spans="1:11" x14ac:dyDescent="0.25">
      <c r="A1357" s="659">
        <v>1353</v>
      </c>
      <c r="B1357" s="660" t="s">
        <v>1369</v>
      </c>
      <c r="C1357" s="674" t="s">
        <v>1516</v>
      </c>
      <c r="D1357" s="760" t="s">
        <v>3092</v>
      </c>
      <c r="E1357" s="660" t="s">
        <v>1387</v>
      </c>
      <c r="F1357" s="760">
        <v>2016</v>
      </c>
      <c r="G1357" s="663"/>
      <c r="H1357" s="660" t="s">
        <v>1373</v>
      </c>
      <c r="I1357" s="676">
        <v>500000</v>
      </c>
      <c r="J1357" s="660" t="s">
        <v>2757</v>
      </c>
      <c r="K1357" s="756" t="s">
        <v>3010</v>
      </c>
    </row>
    <row r="1358" spans="1:11" x14ac:dyDescent="0.25">
      <c r="A1358" s="659">
        <v>1354</v>
      </c>
      <c r="B1358" s="660" t="s">
        <v>1369</v>
      </c>
      <c r="C1358" s="672" t="s">
        <v>1407</v>
      </c>
      <c r="D1358" s="757" t="s">
        <v>3093</v>
      </c>
      <c r="E1358" s="660" t="s">
        <v>1387</v>
      </c>
      <c r="F1358" s="760">
        <v>2023</v>
      </c>
      <c r="G1358" s="663"/>
      <c r="H1358" s="660" t="s">
        <v>1373</v>
      </c>
      <c r="I1358" s="663">
        <v>400000</v>
      </c>
      <c r="J1358" s="660" t="s">
        <v>2757</v>
      </c>
      <c r="K1358" s="756" t="s">
        <v>3010</v>
      </c>
    </row>
    <row r="1359" spans="1:11" x14ac:dyDescent="0.25">
      <c r="A1359" s="659">
        <v>1355</v>
      </c>
      <c r="B1359" s="660" t="s">
        <v>1369</v>
      </c>
      <c r="C1359" s="661" t="s">
        <v>1464</v>
      </c>
      <c r="D1359" s="760" t="s">
        <v>3094</v>
      </c>
      <c r="E1359" s="660" t="s">
        <v>1387</v>
      </c>
      <c r="F1359" s="760">
        <v>2013</v>
      </c>
      <c r="G1359" s="663"/>
      <c r="H1359" s="660" t="s">
        <v>1373</v>
      </c>
      <c r="I1359" s="663">
        <v>250000</v>
      </c>
      <c r="J1359" s="660" t="s">
        <v>2757</v>
      </c>
      <c r="K1359" s="756" t="s">
        <v>3010</v>
      </c>
    </row>
    <row r="1360" spans="1:11" x14ac:dyDescent="0.25">
      <c r="A1360" s="659">
        <v>1356</v>
      </c>
      <c r="B1360" s="660" t="s">
        <v>1369</v>
      </c>
      <c r="C1360" s="661" t="s">
        <v>1464</v>
      </c>
      <c r="D1360" s="760" t="s">
        <v>3095</v>
      </c>
      <c r="E1360" s="660" t="s">
        <v>1387</v>
      </c>
      <c r="F1360" s="760">
        <v>2008</v>
      </c>
      <c r="G1360" s="663"/>
      <c r="H1360" s="660" t="s">
        <v>1373</v>
      </c>
      <c r="I1360" s="663">
        <v>250000</v>
      </c>
      <c r="J1360" s="660" t="s">
        <v>2757</v>
      </c>
      <c r="K1360" s="756" t="s">
        <v>3010</v>
      </c>
    </row>
    <row r="1361" spans="1:11" x14ac:dyDescent="0.25">
      <c r="A1361" s="659">
        <v>1357</v>
      </c>
      <c r="B1361" s="660" t="s">
        <v>1369</v>
      </c>
      <c r="C1361" s="674" t="s">
        <v>1516</v>
      </c>
      <c r="D1361" s="760" t="s">
        <v>3096</v>
      </c>
      <c r="E1361" s="660" t="s">
        <v>1387</v>
      </c>
      <c r="F1361" s="760">
        <v>2013</v>
      </c>
      <c r="G1361" s="663"/>
      <c r="H1361" s="660" t="s">
        <v>1373</v>
      </c>
      <c r="I1361" s="676">
        <v>500000</v>
      </c>
      <c r="J1361" s="660" t="s">
        <v>2757</v>
      </c>
      <c r="K1361" s="756" t="s">
        <v>3010</v>
      </c>
    </row>
    <row r="1362" spans="1:11" s="670" customFormat="1" x14ac:dyDescent="0.25">
      <c r="A1362" s="659">
        <v>1358</v>
      </c>
      <c r="B1362" s="665" t="s">
        <v>1396</v>
      </c>
      <c r="C1362" s="762" t="s">
        <v>2986</v>
      </c>
      <c r="D1362" s="763" t="s">
        <v>3097</v>
      </c>
      <c r="E1362" s="667" t="s">
        <v>1387</v>
      </c>
      <c r="F1362" s="763">
        <v>2011</v>
      </c>
      <c r="G1362" s="683"/>
      <c r="H1362" s="667" t="s">
        <v>1373</v>
      </c>
      <c r="I1362" s="676">
        <v>500000</v>
      </c>
      <c r="J1362" s="667" t="s">
        <v>2757</v>
      </c>
      <c r="K1362" s="756" t="s">
        <v>3010</v>
      </c>
    </row>
    <row r="1363" spans="1:11" s="670" customFormat="1" x14ac:dyDescent="0.25">
      <c r="A1363" s="659">
        <v>1359</v>
      </c>
      <c r="B1363" s="665" t="s">
        <v>1396</v>
      </c>
      <c r="C1363" s="682" t="s">
        <v>3098</v>
      </c>
      <c r="D1363" s="667" t="s">
        <v>3099</v>
      </c>
      <c r="E1363" s="667" t="s">
        <v>1387</v>
      </c>
      <c r="F1363" s="667">
        <v>2014</v>
      </c>
      <c r="G1363" s="683"/>
      <c r="H1363" s="667" t="s">
        <v>1373</v>
      </c>
      <c r="I1363" s="663">
        <v>600000</v>
      </c>
      <c r="J1363" s="667" t="s">
        <v>2757</v>
      </c>
      <c r="K1363" s="756" t="s">
        <v>3010</v>
      </c>
    </row>
    <row r="1364" spans="1:11" x14ac:dyDescent="0.25">
      <c r="A1364" s="659">
        <v>1360</v>
      </c>
      <c r="B1364" s="660" t="s">
        <v>1369</v>
      </c>
      <c r="C1364" s="764" t="s">
        <v>3100</v>
      </c>
      <c r="D1364" s="765" t="s">
        <v>3101</v>
      </c>
      <c r="E1364" s="660" t="s">
        <v>1387</v>
      </c>
      <c r="F1364" s="662">
        <v>2005</v>
      </c>
      <c r="G1364" s="663">
        <v>267252.46000000002</v>
      </c>
      <c r="H1364" s="660" t="s">
        <v>1373</v>
      </c>
      <c r="I1364" s="663">
        <v>200000</v>
      </c>
      <c r="J1364" s="660" t="s">
        <v>3102</v>
      </c>
      <c r="K1364" s="706" t="s">
        <v>3103</v>
      </c>
    </row>
    <row r="1365" spans="1:11" x14ac:dyDescent="0.25">
      <c r="A1365" s="659">
        <v>1361</v>
      </c>
      <c r="B1365" s="660" t="s">
        <v>1369</v>
      </c>
      <c r="C1365" s="661" t="s">
        <v>1370</v>
      </c>
      <c r="D1365" s="766" t="s">
        <v>3104</v>
      </c>
      <c r="E1365" s="660" t="s">
        <v>1387</v>
      </c>
      <c r="F1365" s="662">
        <v>2025</v>
      </c>
      <c r="G1365" s="663">
        <v>6881737.54</v>
      </c>
      <c r="H1365" s="660" t="s">
        <v>1373</v>
      </c>
      <c r="I1365" s="663">
        <v>250000</v>
      </c>
      <c r="J1365" s="660" t="s">
        <v>3102</v>
      </c>
      <c r="K1365" s="706" t="s">
        <v>3103</v>
      </c>
    </row>
    <row r="1366" spans="1:11" x14ac:dyDescent="0.25">
      <c r="A1366" s="659">
        <v>1362</v>
      </c>
      <c r="B1366" s="660" t="s">
        <v>1369</v>
      </c>
      <c r="C1366" s="672" t="s">
        <v>1407</v>
      </c>
      <c r="D1366" s="766" t="s">
        <v>3105</v>
      </c>
      <c r="E1366" s="660" t="s">
        <v>1387</v>
      </c>
      <c r="F1366" s="662">
        <v>2023</v>
      </c>
      <c r="G1366" s="663">
        <v>11203124.02</v>
      </c>
      <c r="H1366" s="660" t="s">
        <v>1373</v>
      </c>
      <c r="I1366" s="663">
        <v>300000</v>
      </c>
      <c r="J1366" s="660" t="s">
        <v>3102</v>
      </c>
      <c r="K1366" s="706" t="s">
        <v>3103</v>
      </c>
    </row>
    <row r="1367" spans="1:11" x14ac:dyDescent="0.25">
      <c r="A1367" s="659">
        <v>1363</v>
      </c>
      <c r="B1367" s="660" t="s">
        <v>1369</v>
      </c>
      <c r="C1367" s="661" t="s">
        <v>3106</v>
      </c>
      <c r="D1367" s="660" t="s">
        <v>3107</v>
      </c>
      <c r="E1367" s="660" t="s">
        <v>1372</v>
      </c>
      <c r="F1367" s="662">
        <v>2014</v>
      </c>
      <c r="G1367" s="663">
        <v>75374.100000000006</v>
      </c>
      <c r="H1367" s="660" t="s">
        <v>1373</v>
      </c>
      <c r="I1367" s="663">
        <v>500000</v>
      </c>
      <c r="J1367" s="660" t="s">
        <v>3102</v>
      </c>
      <c r="K1367" s="706" t="s">
        <v>3103</v>
      </c>
    </row>
    <row r="1368" spans="1:11" x14ac:dyDescent="0.25">
      <c r="A1368" s="659">
        <v>1364</v>
      </c>
      <c r="B1368" s="660" t="s">
        <v>1369</v>
      </c>
      <c r="C1368" s="661" t="s">
        <v>1370</v>
      </c>
      <c r="D1368" s="766" t="s">
        <v>3108</v>
      </c>
      <c r="E1368" s="660" t="s">
        <v>1372</v>
      </c>
      <c r="F1368" s="662">
        <v>2025</v>
      </c>
      <c r="G1368" s="663">
        <v>6881737.54</v>
      </c>
      <c r="H1368" s="660" t="s">
        <v>1373</v>
      </c>
      <c r="I1368" s="663">
        <v>250000</v>
      </c>
      <c r="J1368" s="660" t="s">
        <v>3102</v>
      </c>
      <c r="K1368" s="706" t="s">
        <v>3103</v>
      </c>
    </row>
    <row r="1369" spans="1:11" x14ac:dyDescent="0.25">
      <c r="A1369" s="659">
        <v>1365</v>
      </c>
      <c r="B1369" s="660" t="s">
        <v>1369</v>
      </c>
      <c r="C1369" s="661" t="s">
        <v>1370</v>
      </c>
      <c r="D1369" s="766" t="s">
        <v>3109</v>
      </c>
      <c r="E1369" s="660" t="s">
        <v>1377</v>
      </c>
      <c r="F1369" s="662">
        <v>2025</v>
      </c>
      <c r="G1369" s="663">
        <v>6881737.54</v>
      </c>
      <c r="H1369" s="660" t="s">
        <v>1373</v>
      </c>
      <c r="I1369" s="663">
        <v>250000</v>
      </c>
      <c r="J1369" s="660" t="s">
        <v>3102</v>
      </c>
      <c r="K1369" s="706" t="s">
        <v>3103</v>
      </c>
    </row>
    <row r="1370" spans="1:11" x14ac:dyDescent="0.25">
      <c r="A1370" s="659">
        <v>1366</v>
      </c>
      <c r="B1370" s="660" t="s">
        <v>1369</v>
      </c>
      <c r="C1370" s="672" t="s">
        <v>1407</v>
      </c>
      <c r="D1370" s="766" t="s">
        <v>3110</v>
      </c>
      <c r="E1370" s="660" t="s">
        <v>1377</v>
      </c>
      <c r="F1370" s="662">
        <v>2023</v>
      </c>
      <c r="G1370" s="663">
        <v>11203124.02</v>
      </c>
      <c r="H1370" s="660" t="s">
        <v>1373</v>
      </c>
      <c r="I1370" s="663">
        <v>300000</v>
      </c>
      <c r="J1370" s="660" t="s">
        <v>3102</v>
      </c>
      <c r="K1370" s="706" t="s">
        <v>3103</v>
      </c>
    </row>
    <row r="1371" spans="1:11" x14ac:dyDescent="0.25">
      <c r="A1371" s="659">
        <v>1367</v>
      </c>
      <c r="B1371" s="660" t="s">
        <v>1369</v>
      </c>
      <c r="C1371" s="661" t="s">
        <v>1370</v>
      </c>
      <c r="D1371" s="766" t="s">
        <v>3111</v>
      </c>
      <c r="E1371" s="660" t="s">
        <v>1377</v>
      </c>
      <c r="F1371" s="662">
        <v>2025</v>
      </c>
      <c r="G1371" s="663">
        <v>6881737.54</v>
      </c>
      <c r="H1371" s="660" t="s">
        <v>1373</v>
      </c>
      <c r="I1371" s="663">
        <v>250000</v>
      </c>
      <c r="J1371" s="660" t="s">
        <v>3102</v>
      </c>
      <c r="K1371" s="706" t="s">
        <v>3103</v>
      </c>
    </row>
    <row r="1372" spans="1:11" x14ac:dyDescent="0.25">
      <c r="A1372" s="659">
        <v>1368</v>
      </c>
      <c r="B1372" s="660" t="s">
        <v>1369</v>
      </c>
      <c r="C1372" s="661" t="s">
        <v>1370</v>
      </c>
      <c r="D1372" s="766" t="s">
        <v>3112</v>
      </c>
      <c r="E1372" s="660" t="s">
        <v>1377</v>
      </c>
      <c r="F1372" s="662">
        <v>2025</v>
      </c>
      <c r="G1372" s="663">
        <v>6881737.54</v>
      </c>
      <c r="H1372" s="660" t="s">
        <v>1373</v>
      </c>
      <c r="I1372" s="663">
        <v>250000</v>
      </c>
      <c r="J1372" s="660" t="s">
        <v>3102</v>
      </c>
      <c r="K1372" s="706" t="s">
        <v>3103</v>
      </c>
    </row>
    <row r="1373" spans="1:11" x14ac:dyDescent="0.25">
      <c r="A1373" s="659">
        <v>1369</v>
      </c>
      <c r="B1373" s="660" t="s">
        <v>1369</v>
      </c>
      <c r="C1373" s="672" t="s">
        <v>1407</v>
      </c>
      <c r="D1373" s="766" t="s">
        <v>3113</v>
      </c>
      <c r="E1373" s="660" t="s">
        <v>1377</v>
      </c>
      <c r="F1373" s="662">
        <v>2025</v>
      </c>
      <c r="G1373" s="663">
        <v>10671006.26</v>
      </c>
      <c r="H1373" s="660" t="s">
        <v>1373</v>
      </c>
      <c r="I1373" s="663">
        <v>300000</v>
      </c>
      <c r="J1373" s="660" t="s">
        <v>3102</v>
      </c>
      <c r="K1373" s="706" t="s">
        <v>3103</v>
      </c>
    </row>
    <row r="1374" spans="1:11" x14ac:dyDescent="0.25">
      <c r="A1374" s="659">
        <v>1370</v>
      </c>
      <c r="B1374" s="660" t="s">
        <v>1369</v>
      </c>
      <c r="C1374" s="672" t="s">
        <v>1407</v>
      </c>
      <c r="D1374" s="766" t="s">
        <v>3114</v>
      </c>
      <c r="E1374" s="660" t="s">
        <v>1372</v>
      </c>
      <c r="F1374" s="662">
        <v>2023</v>
      </c>
      <c r="G1374" s="663">
        <v>11203124.02</v>
      </c>
      <c r="H1374" s="660" t="s">
        <v>1373</v>
      </c>
      <c r="I1374" s="663">
        <v>300000</v>
      </c>
      <c r="J1374" s="660" t="s">
        <v>3102</v>
      </c>
      <c r="K1374" s="706" t="s">
        <v>3103</v>
      </c>
    </row>
    <row r="1375" spans="1:11" x14ac:dyDescent="0.25">
      <c r="A1375" s="659">
        <v>1371</v>
      </c>
      <c r="B1375" s="660" t="s">
        <v>1369</v>
      </c>
      <c r="C1375" s="672" t="s">
        <v>1407</v>
      </c>
      <c r="D1375" s="767" t="s">
        <v>3115</v>
      </c>
      <c r="E1375" s="660" t="s">
        <v>1372</v>
      </c>
      <c r="F1375" s="662">
        <v>2023</v>
      </c>
      <c r="G1375" s="663">
        <v>11203124.02</v>
      </c>
      <c r="H1375" s="660" t="s">
        <v>1373</v>
      </c>
      <c r="I1375" s="663">
        <v>300000</v>
      </c>
      <c r="J1375" s="660" t="s">
        <v>3102</v>
      </c>
      <c r="K1375" s="706" t="s">
        <v>3103</v>
      </c>
    </row>
    <row r="1376" spans="1:11" x14ac:dyDescent="0.25">
      <c r="A1376" s="659">
        <v>1372</v>
      </c>
      <c r="B1376" s="660" t="s">
        <v>1369</v>
      </c>
      <c r="C1376" s="661" t="s">
        <v>1370</v>
      </c>
      <c r="D1376" s="766" t="s">
        <v>3116</v>
      </c>
      <c r="E1376" s="660" t="s">
        <v>1372</v>
      </c>
      <c r="F1376" s="662">
        <v>2025</v>
      </c>
      <c r="G1376" s="663">
        <v>6881737.54</v>
      </c>
      <c r="H1376" s="660" t="s">
        <v>1373</v>
      </c>
      <c r="I1376" s="663">
        <v>250000</v>
      </c>
      <c r="J1376" s="660" t="s">
        <v>3102</v>
      </c>
      <c r="K1376" s="706" t="s">
        <v>3103</v>
      </c>
    </row>
    <row r="1377" spans="1:11" x14ac:dyDescent="0.25">
      <c r="A1377" s="659">
        <v>1373</v>
      </c>
      <c r="B1377" s="660" t="s">
        <v>1369</v>
      </c>
      <c r="C1377" s="661" t="s">
        <v>1370</v>
      </c>
      <c r="D1377" s="766" t="s">
        <v>3117</v>
      </c>
      <c r="E1377" s="660" t="s">
        <v>1372</v>
      </c>
      <c r="F1377" s="662">
        <v>2025</v>
      </c>
      <c r="G1377" s="663">
        <v>6881737.54</v>
      </c>
      <c r="H1377" s="660" t="s">
        <v>1373</v>
      </c>
      <c r="I1377" s="663">
        <v>250000</v>
      </c>
      <c r="J1377" s="660" t="s">
        <v>3102</v>
      </c>
      <c r="K1377" s="706" t="s">
        <v>3103</v>
      </c>
    </row>
    <row r="1378" spans="1:11" x14ac:dyDescent="0.25">
      <c r="A1378" s="659">
        <v>1374</v>
      </c>
      <c r="B1378" s="660" t="s">
        <v>1369</v>
      </c>
      <c r="C1378" s="661" t="s">
        <v>1464</v>
      </c>
      <c r="D1378" s="660" t="s">
        <v>3118</v>
      </c>
      <c r="E1378" s="660" t="s">
        <v>1387</v>
      </c>
      <c r="F1378" s="662">
        <v>2012</v>
      </c>
      <c r="G1378" s="663">
        <v>39500</v>
      </c>
      <c r="H1378" s="660" t="s">
        <v>1373</v>
      </c>
      <c r="I1378" s="663">
        <v>300000</v>
      </c>
      <c r="J1378" s="660" t="s">
        <v>3102</v>
      </c>
      <c r="K1378" s="706" t="s">
        <v>3103</v>
      </c>
    </row>
    <row r="1379" spans="1:11" x14ac:dyDescent="0.25">
      <c r="A1379" s="659">
        <v>1375</v>
      </c>
      <c r="B1379" s="660" t="s">
        <v>1369</v>
      </c>
      <c r="C1379" s="674" t="s">
        <v>1516</v>
      </c>
      <c r="D1379" s="664" t="s">
        <v>3119</v>
      </c>
      <c r="E1379" s="660" t="s">
        <v>1387</v>
      </c>
      <c r="F1379" s="662">
        <v>2017</v>
      </c>
      <c r="G1379" s="663">
        <v>116499.99</v>
      </c>
      <c r="H1379" s="660" t="s">
        <v>1373</v>
      </c>
      <c r="I1379" s="663">
        <v>400000</v>
      </c>
      <c r="J1379" s="660" t="s">
        <v>3102</v>
      </c>
      <c r="K1379" s="706" t="s">
        <v>3103</v>
      </c>
    </row>
    <row r="1380" spans="1:11" x14ac:dyDescent="0.25">
      <c r="A1380" s="659">
        <v>1376</v>
      </c>
      <c r="B1380" s="660" t="s">
        <v>1369</v>
      </c>
      <c r="C1380" s="661" t="s">
        <v>1464</v>
      </c>
      <c r="D1380" s="675" t="s">
        <v>3120</v>
      </c>
      <c r="E1380" s="660" t="s">
        <v>1387</v>
      </c>
      <c r="F1380" s="662">
        <v>2011</v>
      </c>
      <c r="G1380" s="663">
        <v>29059.21</v>
      </c>
      <c r="H1380" s="660" t="s">
        <v>1373</v>
      </c>
      <c r="I1380" s="663">
        <v>300000</v>
      </c>
      <c r="J1380" s="660" t="s">
        <v>3102</v>
      </c>
      <c r="K1380" s="706" t="s">
        <v>3103</v>
      </c>
    </row>
    <row r="1381" spans="1:11" x14ac:dyDescent="0.25">
      <c r="A1381" s="659">
        <v>1377</v>
      </c>
      <c r="B1381" s="660" t="s">
        <v>1369</v>
      </c>
      <c r="C1381" s="661" t="s">
        <v>1464</v>
      </c>
      <c r="D1381" s="660" t="s">
        <v>3121</v>
      </c>
      <c r="E1381" s="660" t="s">
        <v>1387</v>
      </c>
      <c r="F1381" s="662">
        <v>2011</v>
      </c>
      <c r="G1381" s="663">
        <v>29059.21</v>
      </c>
      <c r="H1381" s="660" t="s">
        <v>1373</v>
      </c>
      <c r="I1381" s="663">
        <v>300000</v>
      </c>
      <c r="J1381" s="660" t="s">
        <v>3102</v>
      </c>
      <c r="K1381" s="706" t="s">
        <v>3103</v>
      </c>
    </row>
    <row r="1382" spans="1:11" x14ac:dyDescent="0.25">
      <c r="A1382" s="659">
        <v>1378</v>
      </c>
      <c r="B1382" s="660" t="s">
        <v>1369</v>
      </c>
      <c r="C1382" s="661" t="s">
        <v>1464</v>
      </c>
      <c r="D1382" s="660" t="s">
        <v>3122</v>
      </c>
      <c r="E1382" s="660" t="s">
        <v>1387</v>
      </c>
      <c r="F1382" s="662">
        <v>2011</v>
      </c>
      <c r="G1382" s="663">
        <v>29059.21</v>
      </c>
      <c r="H1382" s="660" t="s">
        <v>1373</v>
      </c>
      <c r="I1382" s="663">
        <v>300000</v>
      </c>
      <c r="J1382" s="660" t="s">
        <v>3102</v>
      </c>
      <c r="K1382" s="706" t="s">
        <v>3103</v>
      </c>
    </row>
    <row r="1383" spans="1:11" x14ac:dyDescent="0.25">
      <c r="A1383" s="659">
        <v>1379</v>
      </c>
      <c r="B1383" s="660" t="s">
        <v>1369</v>
      </c>
      <c r="C1383" s="672" t="s">
        <v>1407</v>
      </c>
      <c r="D1383" s="766" t="s">
        <v>3123</v>
      </c>
      <c r="E1383" s="660" t="s">
        <v>1387</v>
      </c>
      <c r="F1383" s="662">
        <v>2024</v>
      </c>
      <c r="G1383" s="663">
        <v>11988339.359999999</v>
      </c>
      <c r="H1383" s="660" t="s">
        <v>1373</v>
      </c>
      <c r="I1383" s="663">
        <v>300000</v>
      </c>
      <c r="J1383" s="660" t="s">
        <v>3102</v>
      </c>
      <c r="K1383" s="706" t="s">
        <v>3103</v>
      </c>
    </row>
    <row r="1384" spans="1:11" x14ac:dyDescent="0.25">
      <c r="A1384" s="659">
        <v>1380</v>
      </c>
      <c r="B1384" s="660" t="s">
        <v>1369</v>
      </c>
      <c r="C1384" s="672" t="s">
        <v>1407</v>
      </c>
      <c r="D1384" s="766" t="s">
        <v>3124</v>
      </c>
      <c r="E1384" s="660" t="s">
        <v>1387</v>
      </c>
      <c r="F1384" s="662">
        <v>2024</v>
      </c>
      <c r="G1384" s="663">
        <v>11988339.359999999</v>
      </c>
      <c r="H1384" s="660" t="s">
        <v>1373</v>
      </c>
      <c r="I1384" s="663">
        <v>300000</v>
      </c>
      <c r="J1384" s="660" t="s">
        <v>3102</v>
      </c>
      <c r="K1384" s="706" t="s">
        <v>3103</v>
      </c>
    </row>
    <row r="1385" spans="1:11" x14ac:dyDescent="0.25">
      <c r="A1385" s="659">
        <v>1381</v>
      </c>
      <c r="B1385" s="660" t="s">
        <v>1369</v>
      </c>
      <c r="C1385" s="661" t="s">
        <v>3125</v>
      </c>
      <c r="D1385" s="660" t="s">
        <v>3126</v>
      </c>
      <c r="E1385" s="660" t="s">
        <v>1387</v>
      </c>
      <c r="F1385" s="662">
        <v>2011</v>
      </c>
      <c r="G1385" s="663">
        <v>76759.649999999994</v>
      </c>
      <c r="H1385" s="660" t="s">
        <v>1373</v>
      </c>
      <c r="I1385" s="663">
        <v>400000</v>
      </c>
      <c r="J1385" s="660" t="s">
        <v>3102</v>
      </c>
      <c r="K1385" s="706" t="s">
        <v>3103</v>
      </c>
    </row>
    <row r="1386" spans="1:11" x14ac:dyDescent="0.25">
      <c r="A1386" s="659">
        <v>1382</v>
      </c>
      <c r="B1386" s="660" t="s">
        <v>1369</v>
      </c>
      <c r="C1386" s="661" t="s">
        <v>1464</v>
      </c>
      <c r="D1386" s="660" t="s">
        <v>3127</v>
      </c>
      <c r="E1386" s="660" t="s">
        <v>1387</v>
      </c>
      <c r="F1386" s="662">
        <v>2011</v>
      </c>
      <c r="G1386" s="663">
        <v>29059.21</v>
      </c>
      <c r="H1386" s="660" t="s">
        <v>1373</v>
      </c>
      <c r="I1386" s="663">
        <v>300000</v>
      </c>
      <c r="J1386" s="660" t="s">
        <v>3102</v>
      </c>
      <c r="K1386" s="706" t="s">
        <v>3103</v>
      </c>
    </row>
    <row r="1387" spans="1:11" x14ac:dyDescent="0.25">
      <c r="A1387" s="659">
        <v>1383</v>
      </c>
      <c r="B1387" s="660" t="s">
        <v>1369</v>
      </c>
      <c r="C1387" s="672" t="s">
        <v>1407</v>
      </c>
      <c r="D1387" s="766" t="s">
        <v>3128</v>
      </c>
      <c r="E1387" s="660" t="s">
        <v>1387</v>
      </c>
      <c r="F1387" s="662">
        <v>2024</v>
      </c>
      <c r="G1387" s="663">
        <v>11988339.359999999</v>
      </c>
      <c r="H1387" s="660" t="s">
        <v>1373</v>
      </c>
      <c r="I1387" s="663">
        <v>300000</v>
      </c>
      <c r="J1387" s="660" t="s">
        <v>3102</v>
      </c>
      <c r="K1387" s="706" t="s">
        <v>3103</v>
      </c>
    </row>
    <row r="1388" spans="1:11" x14ac:dyDescent="0.25">
      <c r="A1388" s="659">
        <v>1384</v>
      </c>
      <c r="B1388" s="660" t="s">
        <v>1369</v>
      </c>
      <c r="C1388" s="674" t="s">
        <v>1516</v>
      </c>
      <c r="D1388" s="675" t="s">
        <v>3129</v>
      </c>
      <c r="E1388" s="660" t="s">
        <v>1387</v>
      </c>
      <c r="F1388" s="662">
        <v>2017</v>
      </c>
      <c r="G1388" s="663">
        <v>116499.99</v>
      </c>
      <c r="H1388" s="660" t="s">
        <v>1373</v>
      </c>
      <c r="I1388" s="663">
        <v>400000</v>
      </c>
      <c r="J1388" s="660" t="s">
        <v>3102</v>
      </c>
      <c r="K1388" s="706" t="s">
        <v>3103</v>
      </c>
    </row>
    <row r="1389" spans="1:11" x14ac:dyDescent="0.25">
      <c r="A1389" s="659">
        <v>1385</v>
      </c>
      <c r="B1389" s="660" t="s">
        <v>1369</v>
      </c>
      <c r="C1389" s="661" t="s">
        <v>3130</v>
      </c>
      <c r="D1389" s="660" t="s">
        <v>3131</v>
      </c>
      <c r="E1389" s="660" t="s">
        <v>1387</v>
      </c>
      <c r="F1389" s="662">
        <v>2011</v>
      </c>
      <c r="G1389" s="663">
        <v>76759.649999999994</v>
      </c>
      <c r="H1389" s="660" t="s">
        <v>1373</v>
      </c>
      <c r="I1389" s="663">
        <v>400000</v>
      </c>
      <c r="J1389" s="660" t="s">
        <v>3102</v>
      </c>
      <c r="K1389" s="706" t="s">
        <v>3103</v>
      </c>
    </row>
    <row r="1390" spans="1:11" x14ac:dyDescent="0.25">
      <c r="A1390" s="659">
        <v>1386</v>
      </c>
      <c r="B1390" s="660" t="s">
        <v>1369</v>
      </c>
      <c r="C1390" s="661" t="s">
        <v>1464</v>
      </c>
      <c r="D1390" s="660" t="s">
        <v>3132</v>
      </c>
      <c r="E1390" s="660" t="s">
        <v>1387</v>
      </c>
      <c r="F1390" s="662">
        <v>2011</v>
      </c>
      <c r="G1390" s="663">
        <v>29059.21</v>
      </c>
      <c r="H1390" s="660" t="s">
        <v>1373</v>
      </c>
      <c r="I1390" s="663">
        <v>300000</v>
      </c>
      <c r="J1390" s="660" t="s">
        <v>3102</v>
      </c>
      <c r="K1390" s="706" t="s">
        <v>3103</v>
      </c>
    </row>
    <row r="1391" spans="1:11" x14ac:dyDescent="0.25">
      <c r="A1391" s="659">
        <v>1387</v>
      </c>
      <c r="B1391" s="660" t="s">
        <v>1369</v>
      </c>
      <c r="C1391" s="661" t="s">
        <v>1464</v>
      </c>
      <c r="D1391" s="660" t="s">
        <v>3133</v>
      </c>
      <c r="E1391" s="660" t="s">
        <v>1387</v>
      </c>
      <c r="F1391" s="662">
        <v>2012</v>
      </c>
      <c r="G1391" s="663">
        <v>39924.199999999997</v>
      </c>
      <c r="H1391" s="660" t="s">
        <v>1373</v>
      </c>
      <c r="I1391" s="663">
        <v>300000</v>
      </c>
      <c r="J1391" s="660" t="s">
        <v>3102</v>
      </c>
      <c r="K1391" s="706" t="s">
        <v>3103</v>
      </c>
    </row>
    <row r="1392" spans="1:11" x14ac:dyDescent="0.25">
      <c r="A1392" s="659">
        <v>1388</v>
      </c>
      <c r="B1392" s="660" t="s">
        <v>1369</v>
      </c>
      <c r="C1392" s="661" t="s">
        <v>1464</v>
      </c>
      <c r="D1392" s="675" t="s">
        <v>3134</v>
      </c>
      <c r="E1392" s="660" t="s">
        <v>1387</v>
      </c>
      <c r="F1392" s="662">
        <v>2019</v>
      </c>
      <c r="G1392" s="663">
        <v>439135.72</v>
      </c>
      <c r="H1392" s="660" t="s">
        <v>1373</v>
      </c>
      <c r="I1392" s="663">
        <v>300000</v>
      </c>
      <c r="J1392" s="660" t="s">
        <v>3102</v>
      </c>
      <c r="K1392" s="706" t="s">
        <v>3103</v>
      </c>
    </row>
    <row r="1393" spans="1:11" x14ac:dyDescent="0.25">
      <c r="A1393" s="659">
        <v>1389</v>
      </c>
      <c r="B1393" s="660" t="s">
        <v>1369</v>
      </c>
      <c r="C1393" s="661" t="s">
        <v>3135</v>
      </c>
      <c r="D1393" s="660" t="s">
        <v>3136</v>
      </c>
      <c r="E1393" s="660" t="s">
        <v>1387</v>
      </c>
      <c r="F1393" s="662">
        <v>2011</v>
      </c>
      <c r="G1393" s="663">
        <v>76759.649999999994</v>
      </c>
      <c r="H1393" s="660" t="s">
        <v>1373</v>
      </c>
      <c r="I1393" s="663">
        <v>400000</v>
      </c>
      <c r="J1393" s="660" t="s">
        <v>3102</v>
      </c>
      <c r="K1393" s="706" t="s">
        <v>3103</v>
      </c>
    </row>
    <row r="1394" spans="1:11" x14ac:dyDescent="0.25">
      <c r="A1394" s="659">
        <v>1390</v>
      </c>
      <c r="B1394" s="660" t="s">
        <v>1369</v>
      </c>
      <c r="C1394" s="661" t="s">
        <v>3137</v>
      </c>
      <c r="D1394" s="660" t="s">
        <v>3138</v>
      </c>
      <c r="E1394" s="660" t="s">
        <v>1387</v>
      </c>
      <c r="F1394" s="662">
        <v>2011</v>
      </c>
      <c r="G1394" s="663">
        <v>76759.649999999994</v>
      </c>
      <c r="H1394" s="660" t="s">
        <v>1373</v>
      </c>
      <c r="I1394" s="663">
        <v>400000</v>
      </c>
      <c r="J1394" s="660" t="s">
        <v>3102</v>
      </c>
      <c r="K1394" s="706" t="s">
        <v>3103</v>
      </c>
    </row>
    <row r="1395" spans="1:11" x14ac:dyDescent="0.25">
      <c r="A1395" s="659">
        <v>1391</v>
      </c>
      <c r="B1395" s="660" t="s">
        <v>1369</v>
      </c>
      <c r="C1395" s="671" t="s">
        <v>2622</v>
      </c>
      <c r="D1395" s="675" t="s">
        <v>3139</v>
      </c>
      <c r="E1395" s="660" t="s">
        <v>1387</v>
      </c>
      <c r="F1395" s="662">
        <v>2023</v>
      </c>
      <c r="G1395" s="663">
        <v>9725357.1099999994</v>
      </c>
      <c r="H1395" s="660" t="s">
        <v>1373</v>
      </c>
      <c r="I1395" s="663">
        <v>250000</v>
      </c>
      <c r="J1395" s="660" t="s">
        <v>3102</v>
      </c>
      <c r="K1395" s="706" t="s">
        <v>3103</v>
      </c>
    </row>
    <row r="1396" spans="1:11" x14ac:dyDescent="0.25">
      <c r="A1396" s="659">
        <v>1392</v>
      </c>
      <c r="B1396" s="660" t="s">
        <v>1369</v>
      </c>
      <c r="C1396" s="671" t="s">
        <v>2622</v>
      </c>
      <c r="D1396" s="675" t="s">
        <v>3140</v>
      </c>
      <c r="E1396" s="660" t="s">
        <v>1387</v>
      </c>
      <c r="F1396" s="662">
        <v>2023</v>
      </c>
      <c r="G1396" s="663">
        <v>9725357.1099999994</v>
      </c>
      <c r="H1396" s="660" t="s">
        <v>1373</v>
      </c>
      <c r="I1396" s="663">
        <v>250000</v>
      </c>
      <c r="J1396" s="660" t="s">
        <v>3102</v>
      </c>
      <c r="K1396" s="706" t="s">
        <v>3103</v>
      </c>
    </row>
    <row r="1397" spans="1:11" x14ac:dyDescent="0.25">
      <c r="A1397" s="659">
        <v>1393</v>
      </c>
      <c r="B1397" s="660" t="s">
        <v>1369</v>
      </c>
      <c r="C1397" s="661" t="s">
        <v>1464</v>
      </c>
      <c r="D1397" s="660" t="s">
        <v>3141</v>
      </c>
      <c r="E1397" s="660" t="s">
        <v>1387</v>
      </c>
      <c r="F1397" s="662">
        <v>2021</v>
      </c>
      <c r="G1397" s="663">
        <v>1520550</v>
      </c>
      <c r="H1397" s="660" t="s">
        <v>1373</v>
      </c>
      <c r="I1397" s="663">
        <v>300000</v>
      </c>
      <c r="J1397" s="660" t="s">
        <v>3102</v>
      </c>
      <c r="K1397" s="706" t="s">
        <v>3103</v>
      </c>
    </row>
    <row r="1398" spans="1:11" x14ac:dyDescent="0.25">
      <c r="A1398" s="659">
        <v>1394</v>
      </c>
      <c r="B1398" s="660" t="s">
        <v>1369</v>
      </c>
      <c r="C1398" s="671" t="s">
        <v>2622</v>
      </c>
      <c r="D1398" s="766" t="s">
        <v>3142</v>
      </c>
      <c r="E1398" s="660" t="s">
        <v>1387</v>
      </c>
      <c r="F1398" s="662">
        <v>2023</v>
      </c>
      <c r="G1398" s="663">
        <v>9278214.3399999999</v>
      </c>
      <c r="H1398" s="660" t="s">
        <v>1373</v>
      </c>
      <c r="I1398" s="663">
        <v>250000</v>
      </c>
      <c r="J1398" s="660" t="s">
        <v>3102</v>
      </c>
      <c r="K1398" s="706" t="s">
        <v>3103</v>
      </c>
    </row>
    <row r="1399" spans="1:11" x14ac:dyDescent="0.25">
      <c r="A1399" s="659">
        <v>1395</v>
      </c>
      <c r="B1399" s="660" t="s">
        <v>1369</v>
      </c>
      <c r="C1399" s="661" t="s">
        <v>1464</v>
      </c>
      <c r="D1399" s="660" t="s">
        <v>3143</v>
      </c>
      <c r="E1399" s="660" t="s">
        <v>1387</v>
      </c>
      <c r="F1399" s="662">
        <v>2018</v>
      </c>
      <c r="G1399" s="663">
        <v>78250</v>
      </c>
      <c r="H1399" s="660" t="s">
        <v>1373</v>
      </c>
      <c r="I1399" s="663">
        <v>300000</v>
      </c>
      <c r="J1399" s="660" t="s">
        <v>3102</v>
      </c>
      <c r="K1399" s="706" t="s">
        <v>3103</v>
      </c>
    </row>
    <row r="1400" spans="1:11" x14ac:dyDescent="0.25">
      <c r="A1400" s="659">
        <v>1396</v>
      </c>
      <c r="B1400" s="660" t="s">
        <v>1369</v>
      </c>
      <c r="C1400" s="672" t="s">
        <v>1407</v>
      </c>
      <c r="D1400" s="766" t="s">
        <v>3144</v>
      </c>
      <c r="E1400" s="660" t="s">
        <v>1387</v>
      </c>
      <c r="F1400" s="662">
        <v>2023</v>
      </c>
      <c r="G1400" s="663">
        <v>9577800</v>
      </c>
      <c r="H1400" s="660" t="s">
        <v>1373</v>
      </c>
      <c r="I1400" s="663">
        <v>300000</v>
      </c>
      <c r="J1400" s="660" t="s">
        <v>3102</v>
      </c>
      <c r="K1400" s="706" t="s">
        <v>3103</v>
      </c>
    </row>
    <row r="1401" spans="1:11" x14ac:dyDescent="0.25">
      <c r="A1401" s="659">
        <v>1397</v>
      </c>
      <c r="B1401" s="660" t="s">
        <v>1369</v>
      </c>
      <c r="C1401" s="661" t="s">
        <v>1370</v>
      </c>
      <c r="D1401" s="766" t="s">
        <v>3145</v>
      </c>
      <c r="E1401" s="660" t="s">
        <v>1387</v>
      </c>
      <c r="F1401" s="662">
        <v>2025</v>
      </c>
      <c r="G1401" s="663">
        <v>6881737.54</v>
      </c>
      <c r="H1401" s="660" t="s">
        <v>1373</v>
      </c>
      <c r="I1401" s="663">
        <v>250000</v>
      </c>
      <c r="J1401" s="660" t="s">
        <v>3102</v>
      </c>
      <c r="K1401" s="706" t="s">
        <v>3103</v>
      </c>
    </row>
    <row r="1402" spans="1:11" x14ac:dyDescent="0.25">
      <c r="A1402" s="659">
        <v>1398</v>
      </c>
      <c r="B1402" s="660" t="s">
        <v>1369</v>
      </c>
      <c r="C1402" s="661" t="s">
        <v>1464</v>
      </c>
      <c r="D1402" s="660" t="s">
        <v>3146</v>
      </c>
      <c r="E1402" s="660" t="s">
        <v>1387</v>
      </c>
      <c r="F1402" s="662">
        <v>2021</v>
      </c>
      <c r="G1402" s="663">
        <v>1520550</v>
      </c>
      <c r="H1402" s="660" t="s">
        <v>1373</v>
      </c>
      <c r="I1402" s="663">
        <v>300000</v>
      </c>
      <c r="J1402" s="660" t="s">
        <v>3102</v>
      </c>
      <c r="K1402" s="706" t="s">
        <v>3103</v>
      </c>
    </row>
    <row r="1403" spans="1:11" x14ac:dyDescent="0.25">
      <c r="A1403" s="659">
        <v>1399</v>
      </c>
      <c r="B1403" s="660" t="s">
        <v>1369</v>
      </c>
      <c r="C1403" s="661" t="s">
        <v>1464</v>
      </c>
      <c r="D1403" s="660" t="s">
        <v>3147</v>
      </c>
      <c r="E1403" s="660" t="s">
        <v>1387</v>
      </c>
      <c r="F1403" s="662">
        <v>2021</v>
      </c>
      <c r="G1403" s="663">
        <v>1520550</v>
      </c>
      <c r="H1403" s="660" t="s">
        <v>1373</v>
      </c>
      <c r="I1403" s="663">
        <v>300000</v>
      </c>
      <c r="J1403" s="660" t="s">
        <v>3102</v>
      </c>
      <c r="K1403" s="706" t="s">
        <v>3103</v>
      </c>
    </row>
    <row r="1404" spans="1:11" x14ac:dyDescent="0.25">
      <c r="A1404" s="659">
        <v>1400</v>
      </c>
      <c r="B1404" s="660" t="s">
        <v>1369</v>
      </c>
      <c r="C1404" s="661" t="s">
        <v>1464</v>
      </c>
      <c r="D1404" s="660" t="s">
        <v>3148</v>
      </c>
      <c r="E1404" s="660" t="s">
        <v>1387</v>
      </c>
      <c r="F1404" s="662">
        <v>2019</v>
      </c>
      <c r="G1404" s="663">
        <v>386948.6</v>
      </c>
      <c r="H1404" s="660" t="s">
        <v>1373</v>
      </c>
      <c r="I1404" s="663">
        <v>300000</v>
      </c>
      <c r="J1404" s="660" t="s">
        <v>3102</v>
      </c>
      <c r="K1404" s="706" t="s">
        <v>3103</v>
      </c>
    </row>
    <row r="1405" spans="1:11" x14ac:dyDescent="0.25">
      <c r="A1405" s="659">
        <v>1401</v>
      </c>
      <c r="B1405" s="660" t="s">
        <v>1369</v>
      </c>
      <c r="C1405" s="672" t="s">
        <v>1407</v>
      </c>
      <c r="D1405" s="766" t="s">
        <v>3149</v>
      </c>
      <c r="E1405" s="660" t="s">
        <v>1387</v>
      </c>
      <c r="F1405" s="662">
        <v>2024</v>
      </c>
      <c r="G1405" s="663">
        <v>11988339.359999999</v>
      </c>
      <c r="H1405" s="660" t="s">
        <v>1373</v>
      </c>
      <c r="I1405" s="663">
        <v>300000</v>
      </c>
      <c r="J1405" s="660" t="s">
        <v>3102</v>
      </c>
      <c r="K1405" s="706" t="s">
        <v>3103</v>
      </c>
    </row>
    <row r="1406" spans="1:11" x14ac:dyDescent="0.25">
      <c r="A1406" s="659">
        <v>1402</v>
      </c>
      <c r="B1406" s="660" t="s">
        <v>1369</v>
      </c>
      <c r="C1406" s="661" t="s">
        <v>1464</v>
      </c>
      <c r="D1406" s="660" t="s">
        <v>3150</v>
      </c>
      <c r="E1406" s="660" t="s">
        <v>1387</v>
      </c>
      <c r="F1406" s="662">
        <v>2017</v>
      </c>
      <c r="G1406" s="663">
        <v>75950</v>
      </c>
      <c r="H1406" s="660" t="s">
        <v>1373</v>
      </c>
      <c r="I1406" s="663">
        <v>300000</v>
      </c>
      <c r="J1406" s="660" t="s">
        <v>3102</v>
      </c>
      <c r="K1406" s="706" t="s">
        <v>3103</v>
      </c>
    </row>
    <row r="1407" spans="1:11" x14ac:dyDescent="0.25">
      <c r="A1407" s="659">
        <v>1403</v>
      </c>
      <c r="B1407" s="660" t="s">
        <v>1369</v>
      </c>
      <c r="C1407" s="661" t="s">
        <v>1464</v>
      </c>
      <c r="D1407" s="660" t="s">
        <v>3151</v>
      </c>
      <c r="E1407" s="660" t="s">
        <v>1387</v>
      </c>
      <c r="F1407" s="662">
        <v>2017</v>
      </c>
      <c r="G1407" s="663">
        <v>75950</v>
      </c>
      <c r="H1407" s="660" t="s">
        <v>1373</v>
      </c>
      <c r="I1407" s="663">
        <v>300000</v>
      </c>
      <c r="J1407" s="660" t="s">
        <v>3102</v>
      </c>
      <c r="K1407" s="706" t="s">
        <v>3103</v>
      </c>
    </row>
    <row r="1408" spans="1:11" x14ac:dyDescent="0.25">
      <c r="A1408" s="659">
        <v>1404</v>
      </c>
      <c r="B1408" s="660" t="s">
        <v>1369</v>
      </c>
      <c r="C1408" s="674" t="s">
        <v>1516</v>
      </c>
      <c r="D1408" s="664" t="s">
        <v>3152</v>
      </c>
      <c r="E1408" s="660" t="s">
        <v>1387</v>
      </c>
      <c r="F1408" s="662">
        <v>2017</v>
      </c>
      <c r="G1408" s="663">
        <v>116499.99</v>
      </c>
      <c r="H1408" s="660" t="s">
        <v>1373</v>
      </c>
      <c r="I1408" s="663">
        <v>400000</v>
      </c>
      <c r="J1408" s="660" t="s">
        <v>3102</v>
      </c>
      <c r="K1408" s="706" t="s">
        <v>3103</v>
      </c>
    </row>
    <row r="1409" spans="1:11" x14ac:dyDescent="0.25">
      <c r="A1409" s="659">
        <v>1405</v>
      </c>
      <c r="B1409" s="660" t="s">
        <v>1369</v>
      </c>
      <c r="C1409" s="661" t="s">
        <v>1464</v>
      </c>
      <c r="D1409" s="660" t="s">
        <v>3153</v>
      </c>
      <c r="E1409" s="660" t="s">
        <v>1387</v>
      </c>
      <c r="F1409" s="662">
        <v>2017</v>
      </c>
      <c r="G1409" s="663">
        <v>75950</v>
      </c>
      <c r="H1409" s="660" t="s">
        <v>1373</v>
      </c>
      <c r="I1409" s="663">
        <v>300000</v>
      </c>
      <c r="J1409" s="660" t="s">
        <v>3102</v>
      </c>
      <c r="K1409" s="706" t="s">
        <v>3103</v>
      </c>
    </row>
    <row r="1410" spans="1:11" x14ac:dyDescent="0.25">
      <c r="A1410" s="659">
        <v>1406</v>
      </c>
      <c r="B1410" s="660" t="s">
        <v>1369</v>
      </c>
      <c r="C1410" s="661" t="s">
        <v>1464</v>
      </c>
      <c r="D1410" s="660" t="s">
        <v>3154</v>
      </c>
      <c r="E1410" s="660" t="s">
        <v>1387</v>
      </c>
      <c r="F1410" s="662">
        <v>2017</v>
      </c>
      <c r="G1410" s="663">
        <v>75950</v>
      </c>
      <c r="H1410" s="660" t="s">
        <v>1373</v>
      </c>
      <c r="I1410" s="663">
        <v>300000</v>
      </c>
      <c r="J1410" s="660" t="s">
        <v>3102</v>
      </c>
      <c r="K1410" s="706" t="s">
        <v>3103</v>
      </c>
    </row>
    <row r="1411" spans="1:11" x14ac:dyDescent="0.25">
      <c r="A1411" s="659">
        <v>1407</v>
      </c>
      <c r="B1411" s="660" t="s">
        <v>1369</v>
      </c>
      <c r="C1411" s="661" t="s">
        <v>1464</v>
      </c>
      <c r="D1411" s="660" t="s">
        <v>3155</v>
      </c>
      <c r="E1411" s="660" t="s">
        <v>1387</v>
      </c>
      <c r="F1411" s="662">
        <v>2017</v>
      </c>
      <c r="G1411" s="663">
        <v>75950</v>
      </c>
      <c r="H1411" s="660" t="s">
        <v>1373</v>
      </c>
      <c r="I1411" s="663">
        <v>300000</v>
      </c>
      <c r="J1411" s="660" t="s">
        <v>3102</v>
      </c>
      <c r="K1411" s="706" t="s">
        <v>3103</v>
      </c>
    </row>
    <row r="1412" spans="1:11" x14ac:dyDescent="0.25">
      <c r="A1412" s="659">
        <v>1408</v>
      </c>
      <c r="B1412" s="660" t="s">
        <v>1369</v>
      </c>
      <c r="C1412" s="661" t="s">
        <v>1464</v>
      </c>
      <c r="D1412" s="662" t="s">
        <v>3156</v>
      </c>
      <c r="E1412" s="660" t="s">
        <v>1387</v>
      </c>
      <c r="F1412" s="662">
        <v>2017</v>
      </c>
      <c r="G1412" s="663">
        <v>75950</v>
      </c>
      <c r="H1412" s="660" t="s">
        <v>1373</v>
      </c>
      <c r="I1412" s="663">
        <v>300000</v>
      </c>
      <c r="J1412" s="660" t="s">
        <v>3102</v>
      </c>
      <c r="K1412" s="706" t="s">
        <v>3103</v>
      </c>
    </row>
    <row r="1413" spans="1:11" x14ac:dyDescent="0.25">
      <c r="A1413" s="659">
        <v>1409</v>
      </c>
      <c r="B1413" s="660" t="s">
        <v>1369</v>
      </c>
      <c r="C1413" s="661" t="s">
        <v>1464</v>
      </c>
      <c r="D1413" s="660" t="s">
        <v>3157</v>
      </c>
      <c r="E1413" s="660" t="s">
        <v>1387</v>
      </c>
      <c r="F1413" s="662">
        <v>2017</v>
      </c>
      <c r="G1413" s="663">
        <v>75950</v>
      </c>
      <c r="H1413" s="660" t="s">
        <v>1373</v>
      </c>
      <c r="I1413" s="663">
        <v>300000</v>
      </c>
      <c r="J1413" s="660" t="s">
        <v>3102</v>
      </c>
      <c r="K1413" s="706" t="s">
        <v>3103</v>
      </c>
    </row>
    <row r="1414" spans="1:11" x14ac:dyDescent="0.25">
      <c r="A1414" s="659">
        <v>1410</v>
      </c>
      <c r="B1414" s="660" t="s">
        <v>1369</v>
      </c>
      <c r="C1414" s="672" t="s">
        <v>1407</v>
      </c>
      <c r="D1414" s="766" t="s">
        <v>3158</v>
      </c>
      <c r="E1414" s="660" t="s">
        <v>1387</v>
      </c>
      <c r="F1414" s="662">
        <v>2023</v>
      </c>
      <c r="G1414" s="663">
        <v>9776700</v>
      </c>
      <c r="H1414" s="660" t="s">
        <v>1373</v>
      </c>
      <c r="I1414" s="663">
        <v>300000</v>
      </c>
      <c r="J1414" s="660" t="s">
        <v>3102</v>
      </c>
      <c r="K1414" s="706" t="s">
        <v>3103</v>
      </c>
    </row>
    <row r="1415" spans="1:11" x14ac:dyDescent="0.25">
      <c r="A1415" s="659">
        <v>1411</v>
      </c>
      <c r="B1415" s="660" t="s">
        <v>1369</v>
      </c>
      <c r="C1415" s="672" t="s">
        <v>1407</v>
      </c>
      <c r="D1415" s="766" t="s">
        <v>3159</v>
      </c>
      <c r="E1415" s="660" t="s">
        <v>1387</v>
      </c>
      <c r="F1415" s="662">
        <v>2024</v>
      </c>
      <c r="G1415" s="663">
        <v>11988339.359999999</v>
      </c>
      <c r="H1415" s="660" t="s">
        <v>1373</v>
      </c>
      <c r="I1415" s="663">
        <v>300000</v>
      </c>
      <c r="J1415" s="660" t="s">
        <v>3102</v>
      </c>
      <c r="K1415" s="706" t="s">
        <v>3103</v>
      </c>
    </row>
    <row r="1416" spans="1:11" x14ac:dyDescent="0.25">
      <c r="A1416" s="659">
        <v>1412</v>
      </c>
      <c r="B1416" s="660" t="s">
        <v>1369</v>
      </c>
      <c r="C1416" s="672" t="s">
        <v>1407</v>
      </c>
      <c r="D1416" s="766" t="s">
        <v>3160</v>
      </c>
      <c r="E1416" s="660" t="s">
        <v>1387</v>
      </c>
      <c r="F1416" s="662">
        <v>2024</v>
      </c>
      <c r="G1416" s="663">
        <v>11988339.359999999</v>
      </c>
      <c r="H1416" s="660" t="s">
        <v>1373</v>
      </c>
      <c r="I1416" s="663">
        <v>300000</v>
      </c>
      <c r="J1416" s="660" t="s">
        <v>3102</v>
      </c>
      <c r="K1416" s="706" t="s">
        <v>3103</v>
      </c>
    </row>
    <row r="1417" spans="1:11" x14ac:dyDescent="0.25">
      <c r="A1417" s="659">
        <v>1413</v>
      </c>
      <c r="B1417" s="660" t="s">
        <v>1369</v>
      </c>
      <c r="C1417" s="661" t="s">
        <v>1370</v>
      </c>
      <c r="D1417" s="766" t="s">
        <v>3161</v>
      </c>
      <c r="E1417" s="660" t="s">
        <v>1387</v>
      </c>
      <c r="F1417" s="662">
        <v>2024</v>
      </c>
      <c r="G1417" s="663">
        <v>5074621.47</v>
      </c>
      <c r="H1417" s="660" t="s">
        <v>1373</v>
      </c>
      <c r="I1417" s="663">
        <v>250000</v>
      </c>
      <c r="J1417" s="660" t="s">
        <v>3102</v>
      </c>
      <c r="K1417" s="706" t="s">
        <v>3103</v>
      </c>
    </row>
    <row r="1418" spans="1:11" x14ac:dyDescent="0.25">
      <c r="A1418" s="659">
        <v>1414</v>
      </c>
      <c r="B1418" s="660" t="s">
        <v>1369</v>
      </c>
      <c r="C1418" s="672" t="s">
        <v>1407</v>
      </c>
      <c r="D1418" s="766" t="s">
        <v>3162</v>
      </c>
      <c r="E1418" s="660" t="s">
        <v>1387</v>
      </c>
      <c r="F1418" s="662">
        <v>2025</v>
      </c>
      <c r="G1418" s="663">
        <v>10671006.26</v>
      </c>
      <c r="H1418" s="660" t="s">
        <v>1373</v>
      </c>
      <c r="I1418" s="663">
        <v>300000</v>
      </c>
      <c r="J1418" s="660" t="s">
        <v>3102</v>
      </c>
      <c r="K1418" s="706" t="s">
        <v>3103</v>
      </c>
    </row>
    <row r="1419" spans="1:11" x14ac:dyDescent="0.25">
      <c r="A1419" s="659">
        <v>1415</v>
      </c>
      <c r="B1419" s="660" t="s">
        <v>1369</v>
      </c>
      <c r="C1419" s="666" t="s">
        <v>1442</v>
      </c>
      <c r="D1419" s="660" t="s">
        <v>3163</v>
      </c>
      <c r="E1419" s="660" t="s">
        <v>1387</v>
      </c>
      <c r="F1419" s="662">
        <v>2008</v>
      </c>
      <c r="G1419" s="663">
        <v>108537.5</v>
      </c>
      <c r="H1419" s="660" t="s">
        <v>1373</v>
      </c>
      <c r="I1419" s="663">
        <v>600000</v>
      </c>
      <c r="J1419" s="660" t="s">
        <v>3102</v>
      </c>
      <c r="K1419" s="706" t="s">
        <v>3103</v>
      </c>
    </row>
    <row r="1420" spans="1:11" x14ac:dyDescent="0.25">
      <c r="A1420" s="659">
        <v>1416</v>
      </c>
      <c r="B1420" s="660" t="s">
        <v>1369</v>
      </c>
      <c r="C1420" s="674" t="s">
        <v>3164</v>
      </c>
      <c r="D1420" s="675" t="s">
        <v>3165</v>
      </c>
      <c r="E1420" s="660" t="s">
        <v>1387</v>
      </c>
      <c r="F1420" s="662">
        <v>2011</v>
      </c>
      <c r="G1420" s="663">
        <v>142138.18</v>
      </c>
      <c r="H1420" s="660" t="s">
        <v>1373</v>
      </c>
      <c r="I1420" s="663">
        <v>500000</v>
      </c>
      <c r="J1420" s="660" t="s">
        <v>3102</v>
      </c>
      <c r="K1420" s="706" t="s">
        <v>3103</v>
      </c>
    </row>
    <row r="1421" spans="1:11" x14ac:dyDescent="0.25">
      <c r="A1421" s="659">
        <v>1417</v>
      </c>
      <c r="B1421" s="660" t="s">
        <v>1369</v>
      </c>
      <c r="C1421" s="666" t="s">
        <v>1442</v>
      </c>
      <c r="D1421" s="660" t="s">
        <v>3166</v>
      </c>
      <c r="E1421" s="660" t="s">
        <v>1387</v>
      </c>
      <c r="F1421" s="662">
        <v>2004</v>
      </c>
      <c r="G1421" s="663">
        <v>106729</v>
      </c>
      <c r="H1421" s="660" t="s">
        <v>1373</v>
      </c>
      <c r="I1421" s="663">
        <v>600000</v>
      </c>
      <c r="J1421" s="660" t="s">
        <v>3102</v>
      </c>
      <c r="K1421" s="706" t="s">
        <v>3103</v>
      </c>
    </row>
    <row r="1422" spans="1:11" x14ac:dyDescent="0.25">
      <c r="A1422" s="659">
        <v>1418</v>
      </c>
      <c r="B1422" s="660" t="s">
        <v>1369</v>
      </c>
      <c r="C1422" s="661" t="s">
        <v>1453</v>
      </c>
      <c r="D1422" s="660" t="s">
        <v>3167</v>
      </c>
      <c r="E1422" s="660" t="s">
        <v>1387</v>
      </c>
      <c r="F1422" s="662">
        <v>2005</v>
      </c>
      <c r="G1422" s="663">
        <v>107628.43</v>
      </c>
      <c r="H1422" s="660" t="s">
        <v>1373</v>
      </c>
      <c r="I1422" s="663">
        <v>500000</v>
      </c>
      <c r="J1422" s="660" t="s">
        <v>3102</v>
      </c>
      <c r="K1422" s="706" t="s">
        <v>3103</v>
      </c>
    </row>
    <row r="1423" spans="1:11" x14ac:dyDescent="0.25">
      <c r="A1423" s="659">
        <v>1419</v>
      </c>
      <c r="B1423" s="660" t="s">
        <v>1369</v>
      </c>
      <c r="C1423" s="672" t="s">
        <v>1407</v>
      </c>
      <c r="D1423" s="766" t="s">
        <v>3168</v>
      </c>
      <c r="E1423" s="660" t="s">
        <v>1387</v>
      </c>
      <c r="F1423" s="662">
        <v>2024</v>
      </c>
      <c r="G1423" s="663">
        <v>11988339.359999999</v>
      </c>
      <c r="H1423" s="660" t="s">
        <v>1373</v>
      </c>
      <c r="I1423" s="663">
        <v>300000</v>
      </c>
      <c r="J1423" s="660" t="s">
        <v>3102</v>
      </c>
      <c r="K1423" s="706" t="s">
        <v>3103</v>
      </c>
    </row>
    <row r="1424" spans="1:11" x14ac:dyDescent="0.25">
      <c r="A1424" s="659">
        <v>1420</v>
      </c>
      <c r="B1424" s="660" t="s">
        <v>1369</v>
      </c>
      <c r="C1424" s="661" t="s">
        <v>1464</v>
      </c>
      <c r="D1424" s="660" t="s">
        <v>3169</v>
      </c>
      <c r="E1424" s="660" t="s">
        <v>1387</v>
      </c>
      <c r="F1424" s="662">
        <v>2017</v>
      </c>
      <c r="G1424" s="663">
        <v>75950</v>
      </c>
      <c r="H1424" s="660" t="s">
        <v>1373</v>
      </c>
      <c r="I1424" s="663">
        <v>300000</v>
      </c>
      <c r="J1424" s="660" t="s">
        <v>3102</v>
      </c>
      <c r="K1424" s="706" t="s">
        <v>3103</v>
      </c>
    </row>
    <row r="1425" spans="1:11" x14ac:dyDescent="0.25">
      <c r="A1425" s="659">
        <v>1421</v>
      </c>
      <c r="B1425" s="660" t="s">
        <v>1369</v>
      </c>
      <c r="C1425" s="661" t="s">
        <v>3170</v>
      </c>
      <c r="D1425" s="660" t="s">
        <v>3171</v>
      </c>
      <c r="E1425" s="660" t="s">
        <v>1387</v>
      </c>
      <c r="F1425" s="662">
        <v>2001</v>
      </c>
      <c r="G1425" s="663">
        <v>76720.83</v>
      </c>
      <c r="H1425" s="660" t="s">
        <v>1373</v>
      </c>
      <c r="I1425" s="663">
        <v>800000</v>
      </c>
      <c r="J1425" s="660" t="s">
        <v>3102</v>
      </c>
      <c r="K1425" s="706" t="s">
        <v>3103</v>
      </c>
    </row>
    <row r="1426" spans="1:11" x14ac:dyDescent="0.25">
      <c r="A1426" s="659">
        <v>1422</v>
      </c>
      <c r="B1426" s="660" t="s">
        <v>1369</v>
      </c>
      <c r="C1426" s="661" t="s">
        <v>3172</v>
      </c>
      <c r="D1426" s="660" t="s">
        <v>3173</v>
      </c>
      <c r="E1426" s="660" t="s">
        <v>1387</v>
      </c>
      <c r="F1426" s="662">
        <v>2002</v>
      </c>
      <c r="G1426" s="663">
        <v>87088</v>
      </c>
      <c r="H1426" s="660" t="s">
        <v>1373</v>
      </c>
      <c r="I1426" s="663">
        <v>800000</v>
      </c>
      <c r="J1426" s="660" t="s">
        <v>3102</v>
      </c>
      <c r="K1426" s="706" t="s">
        <v>3103</v>
      </c>
    </row>
    <row r="1427" spans="1:11" x14ac:dyDescent="0.25">
      <c r="A1427" s="659">
        <v>1423</v>
      </c>
      <c r="B1427" s="660" t="s">
        <v>1369</v>
      </c>
      <c r="C1427" s="661" t="s">
        <v>3174</v>
      </c>
      <c r="D1427" s="660" t="s">
        <v>3175</v>
      </c>
      <c r="E1427" s="660" t="s">
        <v>1387</v>
      </c>
      <c r="F1427" s="662">
        <v>2008</v>
      </c>
      <c r="G1427" s="663">
        <v>499933.63</v>
      </c>
      <c r="H1427" s="660" t="s">
        <v>1373</v>
      </c>
      <c r="I1427" s="663">
        <v>800000</v>
      </c>
      <c r="J1427" s="660" t="s">
        <v>3102</v>
      </c>
      <c r="K1427" s="706" t="s">
        <v>3103</v>
      </c>
    </row>
    <row r="1428" spans="1:11" s="670" customFormat="1" x14ac:dyDescent="0.25">
      <c r="A1428" s="659">
        <v>1424</v>
      </c>
      <c r="B1428" s="665" t="s">
        <v>1396</v>
      </c>
      <c r="C1428" s="661" t="s">
        <v>3176</v>
      </c>
      <c r="D1428" s="660" t="s">
        <v>3177</v>
      </c>
      <c r="E1428" s="667" t="s">
        <v>1387</v>
      </c>
      <c r="F1428" s="662">
        <v>2014</v>
      </c>
      <c r="G1428" s="668">
        <v>203138.1</v>
      </c>
      <c r="H1428" s="667" t="s">
        <v>1373</v>
      </c>
      <c r="I1428" s="691">
        <v>700000</v>
      </c>
      <c r="J1428" s="667" t="s">
        <v>3102</v>
      </c>
      <c r="K1428" s="706" t="s">
        <v>3103</v>
      </c>
    </row>
    <row r="1429" spans="1:11" x14ac:dyDescent="0.25">
      <c r="A1429" s="659">
        <v>1425</v>
      </c>
      <c r="B1429" s="660" t="s">
        <v>1369</v>
      </c>
      <c r="C1429" s="661" t="s">
        <v>3178</v>
      </c>
      <c r="D1429" s="660" t="s">
        <v>3179</v>
      </c>
      <c r="E1429" s="660" t="s">
        <v>1387</v>
      </c>
      <c r="F1429" s="662">
        <v>2010</v>
      </c>
      <c r="G1429" s="663">
        <v>120840.76</v>
      </c>
      <c r="H1429" s="660" t="s">
        <v>1373</v>
      </c>
      <c r="I1429" s="663">
        <v>600000</v>
      </c>
      <c r="J1429" s="660" t="s">
        <v>3102</v>
      </c>
      <c r="K1429" s="706" t="s">
        <v>3103</v>
      </c>
    </row>
    <row r="1430" spans="1:11" x14ac:dyDescent="0.25">
      <c r="A1430" s="659">
        <v>1426</v>
      </c>
      <c r="B1430" s="660" t="s">
        <v>1369</v>
      </c>
      <c r="C1430" s="661" t="s">
        <v>3180</v>
      </c>
      <c r="D1430" s="660" t="s">
        <v>3181</v>
      </c>
      <c r="E1430" s="660" t="s">
        <v>1387</v>
      </c>
      <c r="F1430" s="662">
        <v>2015</v>
      </c>
      <c r="G1430" s="663">
        <v>61650</v>
      </c>
      <c r="H1430" s="660" t="s">
        <v>1373</v>
      </c>
      <c r="I1430" s="663">
        <v>800000</v>
      </c>
      <c r="J1430" s="660" t="s">
        <v>3102</v>
      </c>
      <c r="K1430" s="706" t="s">
        <v>3103</v>
      </c>
    </row>
    <row r="1431" spans="1:11" s="670" customFormat="1" x14ac:dyDescent="0.25">
      <c r="A1431" s="659">
        <v>1427</v>
      </c>
      <c r="B1431" s="665" t="s">
        <v>1396</v>
      </c>
      <c r="C1431" s="661" t="s">
        <v>3182</v>
      </c>
      <c r="D1431" s="660" t="s">
        <v>3183</v>
      </c>
      <c r="E1431" s="667" t="s">
        <v>1387</v>
      </c>
      <c r="F1431" s="662">
        <v>2007</v>
      </c>
      <c r="G1431" s="668">
        <v>138619.60999999999</v>
      </c>
      <c r="H1431" s="667" t="s">
        <v>1373</v>
      </c>
      <c r="I1431" s="691">
        <v>700000</v>
      </c>
      <c r="J1431" s="667" t="s">
        <v>3102</v>
      </c>
      <c r="K1431" s="706" t="s">
        <v>3103</v>
      </c>
    </row>
    <row r="1432" spans="1:11" s="670" customFormat="1" x14ac:dyDescent="0.25">
      <c r="A1432" s="659">
        <v>1428</v>
      </c>
      <c r="B1432" s="665" t="s">
        <v>1396</v>
      </c>
      <c r="C1432" s="661" t="s">
        <v>3184</v>
      </c>
      <c r="D1432" s="660" t="s">
        <v>3185</v>
      </c>
      <c r="E1432" s="667" t="s">
        <v>1387</v>
      </c>
      <c r="F1432" s="662">
        <v>2004</v>
      </c>
      <c r="G1432" s="668">
        <v>58850.66</v>
      </c>
      <c r="H1432" s="667" t="s">
        <v>1373</v>
      </c>
      <c r="I1432" s="691">
        <v>700000</v>
      </c>
      <c r="J1432" s="667" t="s">
        <v>3102</v>
      </c>
      <c r="K1432" s="706" t="s">
        <v>3103</v>
      </c>
    </row>
    <row r="1433" spans="1:11" s="670" customFormat="1" x14ac:dyDescent="0.25">
      <c r="A1433" s="659">
        <v>1429</v>
      </c>
      <c r="B1433" s="665" t="s">
        <v>1396</v>
      </c>
      <c r="C1433" s="661" t="s">
        <v>3186</v>
      </c>
      <c r="D1433" s="660" t="s">
        <v>3187</v>
      </c>
      <c r="E1433" s="667" t="s">
        <v>1387</v>
      </c>
      <c r="F1433" s="662">
        <v>2014</v>
      </c>
      <c r="G1433" s="668">
        <v>171875</v>
      </c>
      <c r="H1433" s="667" t="s">
        <v>1373</v>
      </c>
      <c r="I1433" s="691">
        <v>700000</v>
      </c>
      <c r="J1433" s="667" t="s">
        <v>3102</v>
      </c>
      <c r="K1433" s="706" t="s">
        <v>3103</v>
      </c>
    </row>
    <row r="1434" spans="1:11" x14ac:dyDescent="0.25">
      <c r="A1434" s="659">
        <v>1430</v>
      </c>
      <c r="B1434" s="660" t="s">
        <v>1369</v>
      </c>
      <c r="C1434" s="666" t="s">
        <v>1442</v>
      </c>
      <c r="D1434" s="662" t="s">
        <v>3188</v>
      </c>
      <c r="E1434" s="660" t="s">
        <v>1387</v>
      </c>
      <c r="F1434" s="662">
        <v>2004</v>
      </c>
      <c r="G1434" s="663">
        <v>102579</v>
      </c>
      <c r="H1434" s="660" t="s">
        <v>1373</v>
      </c>
      <c r="I1434" s="663">
        <v>800000</v>
      </c>
      <c r="J1434" s="660" t="s">
        <v>3102</v>
      </c>
      <c r="K1434" s="706" t="s">
        <v>3103</v>
      </c>
    </row>
    <row r="1435" spans="1:11" x14ac:dyDescent="0.25">
      <c r="A1435" s="659">
        <v>1431</v>
      </c>
      <c r="B1435" s="660" t="s">
        <v>1369</v>
      </c>
      <c r="C1435" s="661" t="s">
        <v>3125</v>
      </c>
      <c r="D1435" s="660" t="s">
        <v>3189</v>
      </c>
      <c r="E1435" s="660" t="s">
        <v>1387</v>
      </c>
      <c r="F1435" s="662">
        <v>2011</v>
      </c>
      <c r="G1435" s="663">
        <v>76759.649999999994</v>
      </c>
      <c r="H1435" s="660" t="s">
        <v>1373</v>
      </c>
      <c r="I1435" s="663">
        <v>400000</v>
      </c>
      <c r="J1435" s="660" t="s">
        <v>3102</v>
      </c>
      <c r="K1435" s="706" t="s">
        <v>3103</v>
      </c>
    </row>
    <row r="1436" spans="1:11" s="670" customFormat="1" x14ac:dyDescent="0.25">
      <c r="A1436" s="659">
        <v>1432</v>
      </c>
      <c r="B1436" s="665" t="s">
        <v>1396</v>
      </c>
      <c r="C1436" s="661" t="s">
        <v>3190</v>
      </c>
      <c r="D1436" s="660" t="s">
        <v>3191</v>
      </c>
      <c r="E1436" s="667" t="s">
        <v>1387</v>
      </c>
      <c r="F1436" s="662">
        <v>2007</v>
      </c>
      <c r="G1436" s="668">
        <v>218993.48</v>
      </c>
      <c r="H1436" s="667" t="s">
        <v>1373</v>
      </c>
      <c r="I1436" s="691">
        <v>700000</v>
      </c>
      <c r="J1436" s="667" t="s">
        <v>3102</v>
      </c>
      <c r="K1436" s="706" t="s">
        <v>3103</v>
      </c>
    </row>
    <row r="1437" spans="1:11" x14ac:dyDescent="0.25">
      <c r="A1437" s="659">
        <v>1433</v>
      </c>
      <c r="B1437" s="660" t="s">
        <v>1369</v>
      </c>
      <c r="C1437" s="661" t="s">
        <v>3192</v>
      </c>
      <c r="D1437" s="660" t="s">
        <v>3193</v>
      </c>
      <c r="E1437" s="660" t="s">
        <v>1387</v>
      </c>
      <c r="F1437" s="662">
        <v>2013</v>
      </c>
      <c r="G1437" s="663">
        <v>194000</v>
      </c>
      <c r="H1437" s="660" t="s">
        <v>1373</v>
      </c>
      <c r="I1437" s="663">
        <v>1000000</v>
      </c>
      <c r="J1437" s="660" t="s">
        <v>3102</v>
      </c>
      <c r="K1437" s="706" t="s">
        <v>3103</v>
      </c>
    </row>
    <row r="1438" spans="1:11" s="670" customFormat="1" x14ac:dyDescent="0.25">
      <c r="A1438" s="659">
        <v>1434</v>
      </c>
      <c r="B1438" s="665" t="s">
        <v>1396</v>
      </c>
      <c r="C1438" s="768" t="s">
        <v>2323</v>
      </c>
      <c r="D1438" s="766" t="s">
        <v>3194</v>
      </c>
      <c r="E1438" s="667" t="s">
        <v>1387</v>
      </c>
      <c r="F1438" s="662">
        <v>2023</v>
      </c>
      <c r="G1438" s="668">
        <v>30622375</v>
      </c>
      <c r="H1438" s="667" t="s">
        <v>1373</v>
      </c>
      <c r="I1438" s="691">
        <v>700000</v>
      </c>
      <c r="J1438" s="667" t="s">
        <v>3102</v>
      </c>
      <c r="K1438" s="706" t="s">
        <v>3103</v>
      </c>
    </row>
    <row r="1439" spans="1:11" s="670" customFormat="1" x14ac:dyDescent="0.25">
      <c r="A1439" s="659">
        <v>1435</v>
      </c>
      <c r="B1439" s="665" t="s">
        <v>1396</v>
      </c>
      <c r="C1439" s="768" t="s">
        <v>3195</v>
      </c>
      <c r="D1439" s="766" t="s">
        <v>3196</v>
      </c>
      <c r="E1439" s="667" t="s">
        <v>1387</v>
      </c>
      <c r="F1439" s="662">
        <v>2023</v>
      </c>
      <c r="G1439" s="668">
        <v>38012517.880000003</v>
      </c>
      <c r="H1439" s="667" t="s">
        <v>1373</v>
      </c>
      <c r="I1439" s="691">
        <v>700000</v>
      </c>
      <c r="J1439" s="667" t="s">
        <v>3102</v>
      </c>
      <c r="K1439" s="706" t="s">
        <v>3103</v>
      </c>
    </row>
    <row r="1440" spans="1:11" x14ac:dyDescent="0.25">
      <c r="A1440" s="659">
        <v>1436</v>
      </c>
      <c r="B1440" s="660" t="s">
        <v>1369</v>
      </c>
      <c r="C1440" s="661" t="s">
        <v>1699</v>
      </c>
      <c r="D1440" s="660" t="s">
        <v>3197</v>
      </c>
      <c r="E1440" s="660" t="s">
        <v>1387</v>
      </c>
      <c r="F1440" s="662">
        <v>2013</v>
      </c>
      <c r="G1440" s="663">
        <v>37997.35</v>
      </c>
      <c r="H1440" s="660" t="s">
        <v>1373</v>
      </c>
      <c r="I1440" s="663">
        <v>400000</v>
      </c>
      <c r="J1440" s="660" t="s">
        <v>3102</v>
      </c>
      <c r="K1440" s="706" t="s">
        <v>3103</v>
      </c>
    </row>
    <row r="1441" spans="1:11" x14ac:dyDescent="0.25">
      <c r="A1441" s="659">
        <v>1437</v>
      </c>
      <c r="B1441" s="660" t="s">
        <v>1369</v>
      </c>
      <c r="C1441" s="661" t="s">
        <v>1699</v>
      </c>
      <c r="D1441" s="660" t="s">
        <v>3198</v>
      </c>
      <c r="E1441" s="660" t="s">
        <v>1387</v>
      </c>
      <c r="F1441" s="662">
        <v>2013</v>
      </c>
      <c r="G1441" s="663">
        <v>37997.35</v>
      </c>
      <c r="H1441" s="660" t="s">
        <v>1373</v>
      </c>
      <c r="I1441" s="663">
        <v>400000</v>
      </c>
      <c r="J1441" s="660" t="s">
        <v>3102</v>
      </c>
      <c r="K1441" s="706" t="s">
        <v>3103</v>
      </c>
    </row>
    <row r="1442" spans="1:11" x14ac:dyDescent="0.25">
      <c r="A1442" s="659">
        <v>1438</v>
      </c>
      <c r="B1442" s="660" t="s">
        <v>1369</v>
      </c>
      <c r="C1442" s="661" t="s">
        <v>3199</v>
      </c>
      <c r="D1442" s="660" t="s">
        <v>3200</v>
      </c>
      <c r="E1442" s="660" t="s">
        <v>1387</v>
      </c>
      <c r="F1442" s="662">
        <v>2011</v>
      </c>
      <c r="G1442" s="663">
        <v>183884.99</v>
      </c>
      <c r="H1442" s="660" t="s">
        <v>1373</v>
      </c>
      <c r="I1442" s="663">
        <v>800000</v>
      </c>
      <c r="J1442" s="660" t="s">
        <v>3102</v>
      </c>
      <c r="K1442" s="706" t="s">
        <v>3103</v>
      </c>
    </row>
    <row r="1443" spans="1:11" s="670" customFormat="1" x14ac:dyDescent="0.25">
      <c r="A1443" s="659">
        <v>1439</v>
      </c>
      <c r="B1443" s="665" t="s">
        <v>1396</v>
      </c>
      <c r="C1443" s="661" t="s">
        <v>3190</v>
      </c>
      <c r="D1443" s="660" t="s">
        <v>3201</v>
      </c>
      <c r="E1443" s="667" t="s">
        <v>1387</v>
      </c>
      <c r="F1443" s="662">
        <v>2010</v>
      </c>
      <c r="G1443" s="668">
        <v>357361.06</v>
      </c>
      <c r="H1443" s="667" t="s">
        <v>1373</v>
      </c>
      <c r="I1443" s="691">
        <v>700000</v>
      </c>
      <c r="J1443" s="667" t="s">
        <v>3102</v>
      </c>
      <c r="K1443" s="706" t="s">
        <v>3103</v>
      </c>
    </row>
    <row r="1444" spans="1:11" s="670" customFormat="1" x14ac:dyDescent="0.25">
      <c r="A1444" s="659">
        <v>1440</v>
      </c>
      <c r="B1444" s="665" t="s">
        <v>1396</v>
      </c>
      <c r="C1444" s="661" t="s">
        <v>3202</v>
      </c>
      <c r="D1444" s="660" t="s">
        <v>3203</v>
      </c>
      <c r="E1444" s="667" t="s">
        <v>1387</v>
      </c>
      <c r="F1444" s="662">
        <v>2025</v>
      </c>
      <c r="G1444" s="668">
        <v>20295099.370000001</v>
      </c>
      <c r="H1444" s="667" t="s">
        <v>1373</v>
      </c>
      <c r="I1444" s="691">
        <v>700000</v>
      </c>
      <c r="J1444" s="667" t="s">
        <v>3102</v>
      </c>
      <c r="K1444" s="706" t="s">
        <v>3103</v>
      </c>
    </row>
    <row r="1445" spans="1:11" x14ac:dyDescent="0.25">
      <c r="A1445" s="659">
        <v>1441</v>
      </c>
      <c r="B1445" s="660" t="s">
        <v>1369</v>
      </c>
      <c r="C1445" s="661" t="s">
        <v>1464</v>
      </c>
      <c r="D1445" s="675" t="s">
        <v>3204</v>
      </c>
      <c r="E1445" s="660" t="s">
        <v>1387</v>
      </c>
      <c r="F1445" s="662">
        <v>2017</v>
      </c>
      <c r="G1445" s="663">
        <v>75950</v>
      </c>
      <c r="H1445" s="660" t="s">
        <v>1373</v>
      </c>
      <c r="I1445" s="663">
        <v>300000</v>
      </c>
      <c r="J1445" s="660" t="s">
        <v>3102</v>
      </c>
      <c r="K1445" s="706" t="s">
        <v>3205</v>
      </c>
    </row>
    <row r="1446" spans="1:11" x14ac:dyDescent="0.25">
      <c r="A1446" s="659">
        <v>1442</v>
      </c>
      <c r="B1446" s="660" t="s">
        <v>1369</v>
      </c>
      <c r="C1446" s="672" t="s">
        <v>1407</v>
      </c>
      <c r="D1446" s="767" t="s">
        <v>3206</v>
      </c>
      <c r="E1446" s="660" t="s">
        <v>1387</v>
      </c>
      <c r="F1446" s="662">
        <v>2024</v>
      </c>
      <c r="G1446" s="663">
        <v>11988339.359999999</v>
      </c>
      <c r="H1446" s="660" t="s">
        <v>1373</v>
      </c>
      <c r="I1446" s="663">
        <v>300000</v>
      </c>
      <c r="J1446" s="660" t="s">
        <v>3102</v>
      </c>
      <c r="K1446" s="706" t="s">
        <v>3205</v>
      </c>
    </row>
    <row r="1447" spans="1:11" x14ac:dyDescent="0.25">
      <c r="A1447" s="659">
        <v>1443</v>
      </c>
      <c r="B1447" s="660" t="s">
        <v>1369</v>
      </c>
      <c r="C1447" s="661" t="s">
        <v>3207</v>
      </c>
      <c r="D1447" s="675" t="s">
        <v>3208</v>
      </c>
      <c r="E1447" s="660" t="s">
        <v>1387</v>
      </c>
      <c r="F1447" s="662">
        <v>2011</v>
      </c>
      <c r="G1447" s="663">
        <v>76759.649999999994</v>
      </c>
      <c r="H1447" s="660" t="s">
        <v>1373</v>
      </c>
      <c r="I1447" s="663">
        <v>400000</v>
      </c>
      <c r="J1447" s="660" t="s">
        <v>3102</v>
      </c>
      <c r="K1447" s="706" t="s">
        <v>3205</v>
      </c>
    </row>
    <row r="1448" spans="1:11" x14ac:dyDescent="0.25">
      <c r="A1448" s="659">
        <v>1444</v>
      </c>
      <c r="B1448" s="660" t="s">
        <v>1369</v>
      </c>
      <c r="C1448" s="661" t="s">
        <v>1464</v>
      </c>
      <c r="D1448" s="660" t="s">
        <v>3209</v>
      </c>
      <c r="E1448" s="660" t="s">
        <v>1387</v>
      </c>
      <c r="F1448" s="662">
        <v>2021</v>
      </c>
      <c r="G1448" s="663">
        <v>1520550</v>
      </c>
      <c r="H1448" s="660" t="s">
        <v>1373</v>
      </c>
      <c r="I1448" s="663">
        <v>300000</v>
      </c>
      <c r="J1448" s="660" t="s">
        <v>3102</v>
      </c>
      <c r="K1448" s="706" t="s">
        <v>3205</v>
      </c>
    </row>
    <row r="1449" spans="1:11" x14ac:dyDescent="0.25">
      <c r="A1449" s="659">
        <v>1445</v>
      </c>
      <c r="B1449" s="660" t="s">
        <v>1369</v>
      </c>
      <c r="C1449" s="661" t="s">
        <v>1464</v>
      </c>
      <c r="D1449" s="662" t="s">
        <v>3210</v>
      </c>
      <c r="E1449" s="660" t="s">
        <v>1387</v>
      </c>
      <c r="F1449" s="662">
        <v>2017</v>
      </c>
      <c r="G1449" s="663">
        <v>75950</v>
      </c>
      <c r="H1449" s="660" t="s">
        <v>1373</v>
      </c>
      <c r="I1449" s="663">
        <v>300000</v>
      </c>
      <c r="J1449" s="660" t="s">
        <v>3102</v>
      </c>
      <c r="K1449" s="706" t="s">
        <v>3205</v>
      </c>
    </row>
    <row r="1450" spans="1:11" x14ac:dyDescent="0.25">
      <c r="A1450" s="659">
        <v>1446</v>
      </c>
      <c r="B1450" s="660" t="s">
        <v>1369</v>
      </c>
      <c r="C1450" s="672" t="s">
        <v>1407</v>
      </c>
      <c r="D1450" s="767" t="s">
        <v>3211</v>
      </c>
      <c r="E1450" s="660" t="s">
        <v>1387</v>
      </c>
      <c r="F1450" s="662">
        <v>2023</v>
      </c>
      <c r="G1450" s="663">
        <v>9577800</v>
      </c>
      <c r="H1450" s="660" t="s">
        <v>1373</v>
      </c>
      <c r="I1450" s="663">
        <v>300000</v>
      </c>
      <c r="J1450" s="660" t="s">
        <v>3102</v>
      </c>
      <c r="K1450" s="706" t="s">
        <v>3205</v>
      </c>
    </row>
    <row r="1451" spans="1:11" x14ac:dyDescent="0.25">
      <c r="A1451" s="659">
        <v>1447</v>
      </c>
      <c r="B1451" s="660" t="s">
        <v>1369</v>
      </c>
      <c r="C1451" s="661" t="s">
        <v>1464</v>
      </c>
      <c r="D1451" s="660" t="s">
        <v>3212</v>
      </c>
      <c r="E1451" s="660" t="s">
        <v>1387</v>
      </c>
      <c r="F1451" s="662">
        <v>2017</v>
      </c>
      <c r="G1451" s="663">
        <v>75950</v>
      </c>
      <c r="H1451" s="660" t="s">
        <v>1373</v>
      </c>
      <c r="I1451" s="663">
        <v>300000</v>
      </c>
      <c r="J1451" s="660" t="s">
        <v>3102</v>
      </c>
      <c r="K1451" s="706" t="s">
        <v>3205</v>
      </c>
    </row>
    <row r="1452" spans="1:11" x14ac:dyDescent="0.25">
      <c r="A1452" s="659">
        <v>1448</v>
      </c>
      <c r="B1452" s="660" t="s">
        <v>1369</v>
      </c>
      <c r="C1452" s="661" t="s">
        <v>1464</v>
      </c>
      <c r="D1452" s="660" t="s">
        <v>3213</v>
      </c>
      <c r="E1452" s="660" t="s">
        <v>1387</v>
      </c>
      <c r="F1452" s="662">
        <v>2017</v>
      </c>
      <c r="G1452" s="663">
        <v>75950</v>
      </c>
      <c r="H1452" s="660" t="s">
        <v>1373</v>
      </c>
      <c r="I1452" s="663">
        <v>300000</v>
      </c>
      <c r="J1452" s="660" t="s">
        <v>3102</v>
      </c>
      <c r="K1452" s="706" t="s">
        <v>3205</v>
      </c>
    </row>
    <row r="1453" spans="1:11" x14ac:dyDescent="0.25">
      <c r="A1453" s="659">
        <v>1449</v>
      </c>
      <c r="B1453" s="660" t="s">
        <v>1369</v>
      </c>
      <c r="C1453" s="672" t="s">
        <v>1407</v>
      </c>
      <c r="D1453" s="767" t="s">
        <v>3214</v>
      </c>
      <c r="E1453" s="660" t="s">
        <v>1387</v>
      </c>
      <c r="F1453" s="662">
        <v>2023</v>
      </c>
      <c r="G1453" s="663">
        <v>11203124.02</v>
      </c>
      <c r="H1453" s="660" t="s">
        <v>1373</v>
      </c>
      <c r="I1453" s="663">
        <v>300000</v>
      </c>
      <c r="J1453" s="660" t="s">
        <v>3102</v>
      </c>
      <c r="K1453" s="706" t="s">
        <v>3205</v>
      </c>
    </row>
    <row r="1454" spans="1:11" x14ac:dyDescent="0.25">
      <c r="A1454" s="659">
        <v>1450</v>
      </c>
      <c r="B1454" s="660" t="s">
        <v>1369</v>
      </c>
      <c r="C1454" s="674" t="s">
        <v>1516</v>
      </c>
      <c r="D1454" s="660" t="s">
        <v>3215</v>
      </c>
      <c r="E1454" s="660" t="s">
        <v>1387</v>
      </c>
      <c r="F1454" s="662">
        <v>2011</v>
      </c>
      <c r="G1454" s="663">
        <v>64873.49</v>
      </c>
      <c r="H1454" s="660" t="s">
        <v>1373</v>
      </c>
      <c r="I1454" s="663">
        <v>400000</v>
      </c>
      <c r="J1454" s="660" t="s">
        <v>3102</v>
      </c>
      <c r="K1454" s="706" t="s">
        <v>3205</v>
      </c>
    </row>
    <row r="1455" spans="1:11" x14ac:dyDescent="0.25">
      <c r="A1455" s="659">
        <v>1451</v>
      </c>
      <c r="B1455" s="660" t="s">
        <v>1369</v>
      </c>
      <c r="C1455" s="661" t="s">
        <v>1464</v>
      </c>
      <c r="D1455" s="660" t="s">
        <v>3216</v>
      </c>
      <c r="E1455" s="660" t="s">
        <v>1387</v>
      </c>
      <c r="F1455" s="662">
        <v>2017</v>
      </c>
      <c r="G1455" s="663">
        <v>75950</v>
      </c>
      <c r="H1455" s="660" t="s">
        <v>1373</v>
      </c>
      <c r="I1455" s="663">
        <v>300000</v>
      </c>
      <c r="J1455" s="660" t="s">
        <v>3102</v>
      </c>
      <c r="K1455" s="706" t="s">
        <v>3205</v>
      </c>
    </row>
    <row r="1456" spans="1:11" x14ac:dyDescent="0.25">
      <c r="A1456" s="659">
        <v>1452</v>
      </c>
      <c r="B1456" s="660" t="s">
        <v>1369</v>
      </c>
      <c r="C1456" s="672" t="s">
        <v>1407</v>
      </c>
      <c r="D1456" s="769" t="s">
        <v>3217</v>
      </c>
      <c r="E1456" s="660" t="s">
        <v>1387</v>
      </c>
      <c r="F1456" s="662">
        <v>2023</v>
      </c>
      <c r="G1456" s="663">
        <v>11203124.02</v>
      </c>
      <c r="H1456" s="660" t="s">
        <v>1373</v>
      </c>
      <c r="I1456" s="663">
        <v>300000</v>
      </c>
      <c r="J1456" s="660" t="s">
        <v>3102</v>
      </c>
      <c r="K1456" s="706" t="s">
        <v>3205</v>
      </c>
    </row>
    <row r="1457" spans="1:11" x14ac:dyDescent="0.25">
      <c r="A1457" s="659">
        <v>1453</v>
      </c>
      <c r="B1457" s="660" t="s">
        <v>1369</v>
      </c>
      <c r="C1457" s="661" t="s">
        <v>1464</v>
      </c>
      <c r="D1457" s="660" t="s">
        <v>3218</v>
      </c>
      <c r="E1457" s="660" t="s">
        <v>1387</v>
      </c>
      <c r="F1457" s="662">
        <v>2017</v>
      </c>
      <c r="G1457" s="663">
        <v>75950</v>
      </c>
      <c r="H1457" s="660" t="s">
        <v>1373</v>
      </c>
      <c r="I1457" s="663">
        <v>300000</v>
      </c>
      <c r="J1457" s="660" t="s">
        <v>3102</v>
      </c>
      <c r="K1457" s="706" t="s">
        <v>3205</v>
      </c>
    </row>
    <row r="1458" spans="1:11" x14ac:dyDescent="0.25">
      <c r="A1458" s="659">
        <v>1454</v>
      </c>
      <c r="B1458" s="660" t="s">
        <v>1369</v>
      </c>
      <c r="C1458" s="661" t="s">
        <v>1464</v>
      </c>
      <c r="D1458" s="660" t="s">
        <v>3219</v>
      </c>
      <c r="E1458" s="660" t="s">
        <v>1387</v>
      </c>
      <c r="F1458" s="662">
        <v>2017</v>
      </c>
      <c r="G1458" s="663">
        <v>75950</v>
      </c>
      <c r="H1458" s="660" t="s">
        <v>1373</v>
      </c>
      <c r="I1458" s="663">
        <v>300000</v>
      </c>
      <c r="J1458" s="660" t="s">
        <v>3102</v>
      </c>
      <c r="K1458" s="706" t="s">
        <v>3205</v>
      </c>
    </row>
    <row r="1459" spans="1:11" x14ac:dyDescent="0.25">
      <c r="A1459" s="659">
        <v>1455</v>
      </c>
      <c r="B1459" s="660" t="s">
        <v>1369</v>
      </c>
      <c r="C1459" s="674" t="s">
        <v>1516</v>
      </c>
      <c r="D1459" s="664" t="s">
        <v>3220</v>
      </c>
      <c r="E1459" s="660" t="s">
        <v>1387</v>
      </c>
      <c r="F1459" s="662">
        <v>2017</v>
      </c>
      <c r="G1459" s="663">
        <v>116499.99</v>
      </c>
      <c r="H1459" s="660" t="s">
        <v>1373</v>
      </c>
      <c r="I1459" s="663">
        <v>400000</v>
      </c>
      <c r="J1459" s="660" t="s">
        <v>3102</v>
      </c>
      <c r="K1459" s="706" t="s">
        <v>3205</v>
      </c>
    </row>
    <row r="1460" spans="1:11" x14ac:dyDescent="0.25">
      <c r="A1460" s="659">
        <v>1456</v>
      </c>
      <c r="B1460" s="660" t="s">
        <v>1369</v>
      </c>
      <c r="C1460" s="672" t="s">
        <v>1407</v>
      </c>
      <c r="D1460" s="686" t="s">
        <v>3221</v>
      </c>
      <c r="E1460" s="660" t="s">
        <v>1387</v>
      </c>
      <c r="F1460" s="662">
        <v>2023</v>
      </c>
      <c r="G1460" s="663">
        <v>11203124.02</v>
      </c>
      <c r="H1460" s="660" t="s">
        <v>1373</v>
      </c>
      <c r="I1460" s="663">
        <v>300000</v>
      </c>
      <c r="J1460" s="660" t="s">
        <v>3102</v>
      </c>
      <c r="K1460" s="706" t="s">
        <v>3205</v>
      </c>
    </row>
    <row r="1461" spans="1:11" x14ac:dyDescent="0.25">
      <c r="A1461" s="659">
        <v>1457</v>
      </c>
      <c r="B1461" s="660" t="s">
        <v>1369</v>
      </c>
      <c r="C1461" s="672" t="s">
        <v>1407</v>
      </c>
      <c r="D1461" s="770" t="s">
        <v>3222</v>
      </c>
      <c r="E1461" s="660" t="s">
        <v>1387</v>
      </c>
      <c r="F1461" s="662">
        <v>2023</v>
      </c>
      <c r="G1461" s="663">
        <v>11203124.02</v>
      </c>
      <c r="H1461" s="660" t="s">
        <v>1373</v>
      </c>
      <c r="I1461" s="663">
        <v>300000</v>
      </c>
      <c r="J1461" s="660" t="s">
        <v>3102</v>
      </c>
      <c r="K1461" s="706" t="s">
        <v>3205</v>
      </c>
    </row>
    <row r="1462" spans="1:11" x14ac:dyDescent="0.25">
      <c r="A1462" s="659">
        <v>1458</v>
      </c>
      <c r="B1462" s="660" t="s">
        <v>1369</v>
      </c>
      <c r="C1462" s="672" t="s">
        <v>1407</v>
      </c>
      <c r="D1462" s="767" t="s">
        <v>3223</v>
      </c>
      <c r="E1462" s="660" t="s">
        <v>1387</v>
      </c>
      <c r="F1462" s="662">
        <v>2023</v>
      </c>
      <c r="G1462" s="663">
        <v>11203124.02</v>
      </c>
      <c r="H1462" s="660" t="s">
        <v>1373</v>
      </c>
      <c r="I1462" s="663">
        <v>300000</v>
      </c>
      <c r="J1462" s="660" t="s">
        <v>3102</v>
      </c>
      <c r="K1462" s="706" t="s">
        <v>3205</v>
      </c>
    </row>
    <row r="1463" spans="1:11" x14ac:dyDescent="0.25">
      <c r="A1463" s="659">
        <v>1459</v>
      </c>
      <c r="B1463" s="660" t="s">
        <v>1369</v>
      </c>
      <c r="C1463" s="661" t="s">
        <v>1370</v>
      </c>
      <c r="D1463" s="766" t="s">
        <v>3224</v>
      </c>
      <c r="E1463" s="660" t="s">
        <v>1372</v>
      </c>
      <c r="F1463" s="662">
        <v>2023</v>
      </c>
      <c r="G1463" s="663">
        <v>4833345.13</v>
      </c>
      <c r="H1463" s="660" t="s">
        <v>1373</v>
      </c>
      <c r="I1463" s="663">
        <v>250000</v>
      </c>
      <c r="J1463" s="660" t="s">
        <v>3102</v>
      </c>
      <c r="K1463" s="706" t="s">
        <v>3205</v>
      </c>
    </row>
    <row r="1464" spans="1:11" x14ac:dyDescent="0.25">
      <c r="A1464" s="659">
        <v>1460</v>
      </c>
      <c r="B1464" s="660" t="s">
        <v>1369</v>
      </c>
      <c r="C1464" s="661" t="s">
        <v>1370</v>
      </c>
      <c r="D1464" s="767" t="s">
        <v>3225</v>
      </c>
      <c r="E1464" s="660" t="s">
        <v>1372</v>
      </c>
      <c r="F1464" s="662">
        <v>2023</v>
      </c>
      <c r="G1464" s="663">
        <v>4833345.13</v>
      </c>
      <c r="H1464" s="660" t="s">
        <v>1373</v>
      </c>
      <c r="I1464" s="663">
        <v>250000</v>
      </c>
      <c r="J1464" s="660" t="s">
        <v>3102</v>
      </c>
      <c r="K1464" s="706" t="s">
        <v>3205</v>
      </c>
    </row>
    <row r="1465" spans="1:11" s="670" customFormat="1" x14ac:dyDescent="0.25">
      <c r="A1465" s="659">
        <v>1461</v>
      </c>
      <c r="B1465" s="665" t="s">
        <v>1396</v>
      </c>
      <c r="C1465" s="771" t="s">
        <v>3226</v>
      </c>
      <c r="D1465" s="772" t="s">
        <v>3227</v>
      </c>
      <c r="E1465" s="667" t="s">
        <v>1387</v>
      </c>
      <c r="F1465" s="662">
        <v>2023</v>
      </c>
      <c r="G1465" s="668">
        <v>28410375</v>
      </c>
      <c r="H1465" s="667" t="s">
        <v>1373</v>
      </c>
      <c r="I1465" s="691">
        <v>700000</v>
      </c>
      <c r="J1465" s="667" t="s">
        <v>3102</v>
      </c>
      <c r="K1465" s="706" t="s">
        <v>3205</v>
      </c>
    </row>
    <row r="1466" spans="1:11" s="670" customFormat="1" x14ac:dyDescent="0.25">
      <c r="A1466" s="659">
        <v>1462</v>
      </c>
      <c r="B1466" s="665" t="s">
        <v>1396</v>
      </c>
      <c r="C1466" s="768" t="s">
        <v>2323</v>
      </c>
      <c r="D1466" s="767" t="s">
        <v>3228</v>
      </c>
      <c r="E1466" s="667" t="s">
        <v>1387</v>
      </c>
      <c r="F1466" s="662">
        <v>2023</v>
      </c>
      <c r="G1466" s="668">
        <v>30622375</v>
      </c>
      <c r="H1466" s="667" t="s">
        <v>1373</v>
      </c>
      <c r="I1466" s="691">
        <v>700000</v>
      </c>
      <c r="J1466" s="667" t="s">
        <v>3102</v>
      </c>
      <c r="K1466" s="706" t="s">
        <v>3205</v>
      </c>
    </row>
    <row r="1467" spans="1:11" x14ac:dyDescent="0.25">
      <c r="A1467" s="659">
        <v>1463</v>
      </c>
      <c r="B1467" s="660" t="s">
        <v>1369</v>
      </c>
      <c r="C1467" s="713" t="s">
        <v>2151</v>
      </c>
      <c r="D1467" s="660" t="s">
        <v>3229</v>
      </c>
      <c r="E1467" s="660" t="s">
        <v>1387</v>
      </c>
      <c r="F1467" s="662">
        <v>2011</v>
      </c>
      <c r="G1467" s="663">
        <v>34209.22</v>
      </c>
      <c r="H1467" s="660" t="s">
        <v>1373</v>
      </c>
      <c r="I1467" s="663">
        <v>250000</v>
      </c>
      <c r="J1467" s="660" t="s">
        <v>3102</v>
      </c>
      <c r="K1467" s="706" t="s">
        <v>3205</v>
      </c>
    </row>
    <row r="1468" spans="1:11" x14ac:dyDescent="0.25">
      <c r="A1468" s="659">
        <v>1464</v>
      </c>
      <c r="B1468" s="660" t="s">
        <v>1369</v>
      </c>
      <c r="C1468" s="661" t="s">
        <v>1464</v>
      </c>
      <c r="D1468" s="660" t="s">
        <v>3230</v>
      </c>
      <c r="E1468" s="660" t="s">
        <v>1387</v>
      </c>
      <c r="F1468" s="662">
        <v>2012</v>
      </c>
      <c r="G1468" s="663">
        <v>39525</v>
      </c>
      <c r="H1468" s="660" t="s">
        <v>1373</v>
      </c>
      <c r="I1468" s="663">
        <v>300000</v>
      </c>
      <c r="J1468" s="660" t="s">
        <v>3102</v>
      </c>
      <c r="K1468" s="706" t="s">
        <v>3205</v>
      </c>
    </row>
    <row r="1469" spans="1:11" x14ac:dyDescent="0.25">
      <c r="A1469" s="659">
        <v>1465</v>
      </c>
      <c r="B1469" s="660" t="s">
        <v>1369</v>
      </c>
      <c r="C1469" s="661" t="s">
        <v>1464</v>
      </c>
      <c r="D1469" s="660" t="s">
        <v>3231</v>
      </c>
      <c r="E1469" s="660" t="s">
        <v>1387</v>
      </c>
      <c r="F1469" s="662">
        <v>2017</v>
      </c>
      <c r="G1469" s="663">
        <v>75950</v>
      </c>
      <c r="H1469" s="660" t="s">
        <v>1373</v>
      </c>
      <c r="I1469" s="663">
        <v>300000</v>
      </c>
      <c r="J1469" s="660" t="s">
        <v>3102</v>
      </c>
      <c r="K1469" s="706" t="s">
        <v>3205</v>
      </c>
    </row>
    <row r="1470" spans="1:11" x14ac:dyDescent="0.25">
      <c r="A1470" s="659">
        <v>1466</v>
      </c>
      <c r="B1470" s="660" t="s">
        <v>1369</v>
      </c>
      <c r="C1470" s="713" t="s">
        <v>2151</v>
      </c>
      <c r="D1470" s="660" t="s">
        <v>3232</v>
      </c>
      <c r="E1470" s="660" t="s">
        <v>1387</v>
      </c>
      <c r="F1470" s="662">
        <v>2011</v>
      </c>
      <c r="G1470" s="663">
        <v>34209.22</v>
      </c>
      <c r="H1470" s="660" t="s">
        <v>1373</v>
      </c>
      <c r="I1470" s="663">
        <v>250000</v>
      </c>
      <c r="J1470" s="660" t="s">
        <v>3102</v>
      </c>
      <c r="K1470" s="706" t="s">
        <v>3205</v>
      </c>
    </row>
    <row r="1471" spans="1:11" x14ac:dyDescent="0.25">
      <c r="A1471" s="659">
        <v>1467</v>
      </c>
      <c r="B1471" s="660" t="s">
        <v>1369</v>
      </c>
      <c r="C1471" s="661" t="s">
        <v>1464</v>
      </c>
      <c r="D1471" s="675" t="s">
        <v>3233</v>
      </c>
      <c r="E1471" s="660" t="s">
        <v>1387</v>
      </c>
      <c r="F1471" s="662">
        <v>2013</v>
      </c>
      <c r="G1471" s="663">
        <v>43922.35</v>
      </c>
      <c r="H1471" s="660" t="s">
        <v>1373</v>
      </c>
      <c r="I1471" s="663">
        <v>300000</v>
      </c>
      <c r="J1471" s="660" t="s">
        <v>3102</v>
      </c>
      <c r="K1471" s="706" t="s">
        <v>3205</v>
      </c>
    </row>
    <row r="1472" spans="1:11" x14ac:dyDescent="0.25">
      <c r="A1472" s="659">
        <v>1468</v>
      </c>
      <c r="B1472" s="660" t="s">
        <v>1369</v>
      </c>
      <c r="C1472" s="661" t="s">
        <v>1464</v>
      </c>
      <c r="D1472" s="660" t="s">
        <v>3234</v>
      </c>
      <c r="E1472" s="660" t="s">
        <v>1387</v>
      </c>
      <c r="F1472" s="662">
        <v>2012</v>
      </c>
      <c r="G1472" s="663">
        <v>39747.68</v>
      </c>
      <c r="H1472" s="660" t="s">
        <v>1373</v>
      </c>
      <c r="I1472" s="663">
        <v>300000</v>
      </c>
      <c r="J1472" s="660" t="s">
        <v>3102</v>
      </c>
      <c r="K1472" s="706" t="s">
        <v>3205</v>
      </c>
    </row>
    <row r="1473" spans="1:11" x14ac:dyDescent="0.25">
      <c r="A1473" s="659">
        <v>1469</v>
      </c>
      <c r="B1473" s="660" t="s">
        <v>1369</v>
      </c>
      <c r="C1473" s="661" t="s">
        <v>1370</v>
      </c>
      <c r="D1473" s="766" t="s">
        <v>3235</v>
      </c>
      <c r="E1473" s="660" t="s">
        <v>1387</v>
      </c>
      <c r="F1473" s="662">
        <v>2023</v>
      </c>
      <c r="G1473" s="663">
        <v>4833345.13</v>
      </c>
      <c r="H1473" s="660" t="s">
        <v>1373</v>
      </c>
      <c r="I1473" s="663">
        <v>250000</v>
      </c>
      <c r="J1473" s="660" t="s">
        <v>3102</v>
      </c>
      <c r="K1473" s="706" t="s">
        <v>3205</v>
      </c>
    </row>
    <row r="1474" spans="1:11" x14ac:dyDescent="0.25">
      <c r="A1474" s="659">
        <v>1470</v>
      </c>
      <c r="B1474" s="660" t="s">
        <v>1369</v>
      </c>
      <c r="C1474" s="661" t="s">
        <v>1370</v>
      </c>
      <c r="D1474" s="767" t="s">
        <v>3236</v>
      </c>
      <c r="E1474" s="660" t="s">
        <v>1387</v>
      </c>
      <c r="F1474" s="662">
        <v>2023</v>
      </c>
      <c r="G1474" s="663">
        <v>4833345.13</v>
      </c>
      <c r="H1474" s="660" t="s">
        <v>1373</v>
      </c>
      <c r="I1474" s="663">
        <v>250000</v>
      </c>
      <c r="J1474" s="660" t="s">
        <v>3102</v>
      </c>
      <c r="K1474" s="706" t="s">
        <v>3205</v>
      </c>
    </row>
    <row r="1475" spans="1:11" x14ac:dyDescent="0.25">
      <c r="A1475" s="659">
        <v>1471</v>
      </c>
      <c r="B1475" s="660" t="s">
        <v>1369</v>
      </c>
      <c r="C1475" s="661" t="s">
        <v>1370</v>
      </c>
      <c r="D1475" s="660" t="s">
        <v>3237</v>
      </c>
      <c r="E1475" s="660" t="s">
        <v>1372</v>
      </c>
      <c r="F1475" s="662">
        <v>2023</v>
      </c>
      <c r="G1475" s="663">
        <v>4833345.13</v>
      </c>
      <c r="H1475" s="660" t="s">
        <v>1373</v>
      </c>
      <c r="I1475" s="663">
        <v>250000</v>
      </c>
      <c r="J1475" s="660" t="s">
        <v>3102</v>
      </c>
      <c r="K1475" s="706" t="s">
        <v>3205</v>
      </c>
    </row>
    <row r="1476" spans="1:11" x14ac:dyDescent="0.25">
      <c r="A1476" s="659">
        <v>1472</v>
      </c>
      <c r="B1476" s="660" t="s">
        <v>1369</v>
      </c>
      <c r="C1476" s="773" t="s">
        <v>3238</v>
      </c>
      <c r="D1476" s="774" t="s">
        <v>3239</v>
      </c>
      <c r="E1476" s="660" t="s">
        <v>1387</v>
      </c>
      <c r="F1476" s="662">
        <v>2019</v>
      </c>
      <c r="G1476" s="663">
        <v>457670.68</v>
      </c>
      <c r="H1476" s="660" t="s">
        <v>1373</v>
      </c>
      <c r="I1476" s="663">
        <v>250000</v>
      </c>
      <c r="J1476" s="660" t="s">
        <v>3102</v>
      </c>
      <c r="K1476" s="706" t="s">
        <v>3205</v>
      </c>
    </row>
    <row r="1477" spans="1:11" x14ac:dyDescent="0.25">
      <c r="A1477" s="659">
        <v>1473</v>
      </c>
      <c r="B1477" s="660" t="s">
        <v>1369</v>
      </c>
      <c r="C1477" s="773" t="s">
        <v>2719</v>
      </c>
      <c r="D1477" s="774" t="s">
        <v>3240</v>
      </c>
      <c r="E1477" s="660" t="s">
        <v>1387</v>
      </c>
      <c r="F1477" s="662">
        <v>2025</v>
      </c>
      <c r="G1477" s="663">
        <v>11126187.539999999</v>
      </c>
      <c r="H1477" s="660" t="s">
        <v>1373</v>
      </c>
      <c r="I1477" s="663">
        <v>250000</v>
      </c>
      <c r="J1477" s="660" t="s">
        <v>3102</v>
      </c>
      <c r="K1477" s="706" t="s">
        <v>3205</v>
      </c>
    </row>
    <row r="1478" spans="1:11" x14ac:dyDescent="0.25">
      <c r="A1478" s="659">
        <v>1474</v>
      </c>
      <c r="B1478" s="660" t="s">
        <v>1369</v>
      </c>
      <c r="C1478" s="661" t="s">
        <v>1464</v>
      </c>
      <c r="D1478" s="660" t="s">
        <v>3241</v>
      </c>
      <c r="E1478" s="660" t="s">
        <v>1387</v>
      </c>
      <c r="F1478" s="662">
        <v>2021</v>
      </c>
      <c r="G1478" s="663">
        <v>1520550</v>
      </c>
      <c r="H1478" s="660" t="s">
        <v>1373</v>
      </c>
      <c r="I1478" s="663">
        <v>300000</v>
      </c>
      <c r="J1478" s="660" t="s">
        <v>3102</v>
      </c>
      <c r="K1478" s="706" t="s">
        <v>3205</v>
      </c>
    </row>
    <row r="1479" spans="1:11" x14ac:dyDescent="0.25">
      <c r="A1479" s="659">
        <v>1475</v>
      </c>
      <c r="B1479" s="660" t="s">
        <v>1369</v>
      </c>
      <c r="C1479" s="661" t="s">
        <v>1464</v>
      </c>
      <c r="D1479" s="660" t="s">
        <v>3242</v>
      </c>
      <c r="E1479" s="660" t="s">
        <v>1387</v>
      </c>
      <c r="F1479" s="662">
        <v>2017</v>
      </c>
      <c r="G1479" s="663">
        <v>75950</v>
      </c>
      <c r="H1479" s="660" t="s">
        <v>1373</v>
      </c>
      <c r="I1479" s="663">
        <v>300000</v>
      </c>
      <c r="J1479" s="660" t="s">
        <v>3102</v>
      </c>
      <c r="K1479" s="706" t="s">
        <v>3205</v>
      </c>
    </row>
    <row r="1480" spans="1:11" x14ac:dyDescent="0.25">
      <c r="A1480" s="659">
        <v>1476</v>
      </c>
      <c r="B1480" s="660" t="s">
        <v>1369</v>
      </c>
      <c r="C1480" s="661" t="s">
        <v>1464</v>
      </c>
      <c r="D1480" s="660" t="s">
        <v>3243</v>
      </c>
      <c r="E1480" s="660" t="s">
        <v>1387</v>
      </c>
      <c r="F1480" s="662">
        <v>2017</v>
      </c>
      <c r="G1480" s="663">
        <v>75950</v>
      </c>
      <c r="H1480" s="660" t="s">
        <v>1373</v>
      </c>
      <c r="I1480" s="663">
        <v>300000</v>
      </c>
      <c r="J1480" s="660" t="s">
        <v>3102</v>
      </c>
      <c r="K1480" s="706" t="s">
        <v>3205</v>
      </c>
    </row>
    <row r="1481" spans="1:11" x14ac:dyDescent="0.25">
      <c r="A1481" s="659">
        <v>1477</v>
      </c>
      <c r="B1481" s="660" t="s">
        <v>1369</v>
      </c>
      <c r="C1481" s="661" t="s">
        <v>1464</v>
      </c>
      <c r="D1481" s="660" t="s">
        <v>3244</v>
      </c>
      <c r="E1481" s="660" t="s">
        <v>1387</v>
      </c>
      <c r="F1481" s="662">
        <v>2017</v>
      </c>
      <c r="G1481" s="663">
        <v>75950</v>
      </c>
      <c r="H1481" s="660" t="s">
        <v>1373</v>
      </c>
      <c r="I1481" s="663">
        <v>300000</v>
      </c>
      <c r="J1481" s="660" t="s">
        <v>3102</v>
      </c>
      <c r="K1481" s="706" t="s">
        <v>3205</v>
      </c>
    </row>
    <row r="1482" spans="1:11" x14ac:dyDescent="0.25">
      <c r="A1482" s="659">
        <v>1478</v>
      </c>
      <c r="B1482" s="660" t="s">
        <v>1369</v>
      </c>
      <c r="C1482" s="661" t="s">
        <v>1464</v>
      </c>
      <c r="D1482" s="660" t="s">
        <v>3245</v>
      </c>
      <c r="E1482" s="660" t="s">
        <v>1387</v>
      </c>
      <c r="F1482" s="662">
        <v>2017</v>
      </c>
      <c r="G1482" s="663">
        <v>75950</v>
      </c>
      <c r="H1482" s="660" t="s">
        <v>1373</v>
      </c>
      <c r="I1482" s="663">
        <v>300000</v>
      </c>
      <c r="J1482" s="660" t="s">
        <v>3102</v>
      </c>
      <c r="K1482" s="706" t="s">
        <v>3205</v>
      </c>
    </row>
    <row r="1483" spans="1:11" x14ac:dyDescent="0.25">
      <c r="A1483" s="659">
        <v>1479</v>
      </c>
      <c r="B1483" s="660" t="s">
        <v>1369</v>
      </c>
      <c r="C1483" s="672" t="s">
        <v>1407</v>
      </c>
      <c r="D1483" s="775" t="s">
        <v>3246</v>
      </c>
      <c r="E1483" s="660" t="s">
        <v>1387</v>
      </c>
      <c r="F1483" s="662">
        <v>2023</v>
      </c>
      <c r="G1483" s="663">
        <v>11203124.02</v>
      </c>
      <c r="H1483" s="660" t="s">
        <v>1373</v>
      </c>
      <c r="I1483" s="663">
        <v>300000</v>
      </c>
      <c r="J1483" s="660" t="s">
        <v>3102</v>
      </c>
      <c r="K1483" s="706" t="s">
        <v>3205</v>
      </c>
    </row>
    <row r="1484" spans="1:11" x14ac:dyDescent="0.25">
      <c r="A1484" s="659">
        <v>1480</v>
      </c>
      <c r="B1484" s="660" t="s">
        <v>1369</v>
      </c>
      <c r="C1484" s="661" t="s">
        <v>1464</v>
      </c>
      <c r="D1484" s="660" t="s">
        <v>3247</v>
      </c>
      <c r="E1484" s="660" t="s">
        <v>1387</v>
      </c>
      <c r="F1484" s="662">
        <v>2017</v>
      </c>
      <c r="G1484" s="663">
        <v>75950</v>
      </c>
      <c r="H1484" s="660" t="s">
        <v>1373</v>
      </c>
      <c r="I1484" s="663">
        <v>300000</v>
      </c>
      <c r="J1484" s="660" t="s">
        <v>3102</v>
      </c>
      <c r="K1484" s="706" t="s">
        <v>3205</v>
      </c>
    </row>
    <row r="1485" spans="1:11" x14ac:dyDescent="0.25">
      <c r="A1485" s="659">
        <v>1481</v>
      </c>
      <c r="B1485" s="660" t="s">
        <v>1369</v>
      </c>
      <c r="C1485" s="661" t="s">
        <v>1464</v>
      </c>
      <c r="D1485" s="660" t="s">
        <v>3248</v>
      </c>
      <c r="E1485" s="660" t="s">
        <v>1387</v>
      </c>
      <c r="F1485" s="662">
        <v>2017</v>
      </c>
      <c r="G1485" s="663">
        <v>75950</v>
      </c>
      <c r="H1485" s="660" t="s">
        <v>1373</v>
      </c>
      <c r="I1485" s="663">
        <v>300000</v>
      </c>
      <c r="J1485" s="660" t="s">
        <v>3102</v>
      </c>
      <c r="K1485" s="706" t="s">
        <v>3205</v>
      </c>
    </row>
    <row r="1486" spans="1:11" x14ac:dyDescent="0.25">
      <c r="A1486" s="659">
        <v>1482</v>
      </c>
      <c r="B1486" s="660" t="s">
        <v>1369</v>
      </c>
      <c r="C1486" s="674" t="s">
        <v>1516</v>
      </c>
      <c r="D1486" s="660" t="s">
        <v>3249</v>
      </c>
      <c r="E1486" s="660" t="s">
        <v>1387</v>
      </c>
      <c r="F1486" s="662">
        <v>2012</v>
      </c>
      <c r="G1486" s="663">
        <v>61230</v>
      </c>
      <c r="H1486" s="660" t="s">
        <v>1373</v>
      </c>
      <c r="I1486" s="663">
        <v>250000</v>
      </c>
      <c r="J1486" s="660" t="s">
        <v>3102</v>
      </c>
      <c r="K1486" s="706" t="s">
        <v>3205</v>
      </c>
    </row>
    <row r="1487" spans="1:11" x14ac:dyDescent="0.25">
      <c r="A1487" s="659">
        <v>1483</v>
      </c>
      <c r="B1487" s="660" t="s">
        <v>1369</v>
      </c>
      <c r="C1487" s="672" t="s">
        <v>1407</v>
      </c>
      <c r="D1487" s="660" t="s">
        <v>3250</v>
      </c>
      <c r="E1487" s="660" t="s">
        <v>1387</v>
      </c>
      <c r="F1487" s="662">
        <v>2025</v>
      </c>
      <c r="G1487" s="663">
        <v>10671006.26</v>
      </c>
      <c r="H1487" s="660" t="s">
        <v>1373</v>
      </c>
      <c r="I1487" s="663">
        <v>300000</v>
      </c>
      <c r="J1487" s="660" t="s">
        <v>3102</v>
      </c>
      <c r="K1487" s="706" t="s">
        <v>3205</v>
      </c>
    </row>
    <row r="1488" spans="1:11" x14ac:dyDescent="0.25">
      <c r="A1488" s="659">
        <v>1484</v>
      </c>
      <c r="B1488" s="660" t="s">
        <v>1369</v>
      </c>
      <c r="C1488" s="661" t="s">
        <v>1699</v>
      </c>
      <c r="D1488" s="660" t="s">
        <v>3251</v>
      </c>
      <c r="E1488" s="660" t="s">
        <v>1387</v>
      </c>
      <c r="F1488" s="662">
        <v>2013</v>
      </c>
      <c r="G1488" s="663">
        <v>37997.35</v>
      </c>
      <c r="H1488" s="660" t="s">
        <v>1373</v>
      </c>
      <c r="I1488" s="663">
        <v>250000</v>
      </c>
      <c r="J1488" s="660" t="s">
        <v>3102</v>
      </c>
      <c r="K1488" s="706" t="s">
        <v>3205</v>
      </c>
    </row>
    <row r="1489" spans="1:11" x14ac:dyDescent="0.25">
      <c r="A1489" s="659">
        <v>1485</v>
      </c>
      <c r="B1489" s="660" t="s">
        <v>1369</v>
      </c>
      <c r="C1489" s="661" t="s">
        <v>1464</v>
      </c>
      <c r="D1489" s="660" t="s">
        <v>3252</v>
      </c>
      <c r="E1489" s="660" t="s">
        <v>1387</v>
      </c>
      <c r="F1489" s="662">
        <v>2017</v>
      </c>
      <c r="G1489" s="663">
        <v>75950</v>
      </c>
      <c r="H1489" s="660" t="s">
        <v>1373</v>
      </c>
      <c r="I1489" s="663">
        <v>300000</v>
      </c>
      <c r="J1489" s="660" t="s">
        <v>3102</v>
      </c>
      <c r="K1489" s="706" t="s">
        <v>3205</v>
      </c>
    </row>
    <row r="1490" spans="1:11" x14ac:dyDescent="0.25">
      <c r="A1490" s="659">
        <v>1486</v>
      </c>
      <c r="B1490" s="660" t="s">
        <v>1369</v>
      </c>
      <c r="C1490" s="672" t="s">
        <v>1407</v>
      </c>
      <c r="D1490" s="767" t="s">
        <v>3253</v>
      </c>
      <c r="E1490" s="660" t="s">
        <v>1387</v>
      </c>
      <c r="F1490" s="662">
        <v>2024</v>
      </c>
      <c r="G1490" s="663">
        <v>11988339.359999999</v>
      </c>
      <c r="H1490" s="660" t="s">
        <v>1373</v>
      </c>
      <c r="I1490" s="663">
        <v>300000</v>
      </c>
      <c r="J1490" s="660" t="s">
        <v>3102</v>
      </c>
      <c r="K1490" s="706" t="s">
        <v>3205</v>
      </c>
    </row>
    <row r="1491" spans="1:11" x14ac:dyDescent="0.25">
      <c r="A1491" s="659">
        <v>1487</v>
      </c>
      <c r="B1491" s="660" t="s">
        <v>1369</v>
      </c>
      <c r="C1491" s="661" t="s">
        <v>1464</v>
      </c>
      <c r="D1491" s="660" t="s">
        <v>3254</v>
      </c>
      <c r="E1491" s="660" t="s">
        <v>1387</v>
      </c>
      <c r="F1491" s="662">
        <v>2017</v>
      </c>
      <c r="G1491" s="663">
        <v>75950</v>
      </c>
      <c r="H1491" s="660" t="s">
        <v>1373</v>
      </c>
      <c r="I1491" s="663">
        <v>300000</v>
      </c>
      <c r="J1491" s="660" t="s">
        <v>3102</v>
      </c>
      <c r="K1491" s="706" t="s">
        <v>3205</v>
      </c>
    </row>
    <row r="1492" spans="1:11" x14ac:dyDescent="0.25">
      <c r="A1492" s="659">
        <v>1488</v>
      </c>
      <c r="B1492" s="660" t="s">
        <v>1369</v>
      </c>
      <c r="C1492" s="661" t="s">
        <v>1699</v>
      </c>
      <c r="D1492" s="660" t="s">
        <v>3255</v>
      </c>
      <c r="E1492" s="660" t="s">
        <v>1387</v>
      </c>
      <c r="F1492" s="662">
        <v>2013</v>
      </c>
      <c r="G1492" s="663">
        <v>37997.35</v>
      </c>
      <c r="H1492" s="660" t="s">
        <v>1373</v>
      </c>
      <c r="I1492" s="663">
        <v>250000</v>
      </c>
      <c r="J1492" s="660" t="s">
        <v>3102</v>
      </c>
      <c r="K1492" s="706" t="s">
        <v>3205</v>
      </c>
    </row>
    <row r="1493" spans="1:11" x14ac:dyDescent="0.25">
      <c r="A1493" s="659">
        <v>1489</v>
      </c>
      <c r="B1493" s="660" t="s">
        <v>1369</v>
      </c>
      <c r="C1493" s="661" t="s">
        <v>1464</v>
      </c>
      <c r="D1493" s="660" t="s">
        <v>3256</v>
      </c>
      <c r="E1493" s="660" t="s">
        <v>1387</v>
      </c>
      <c r="F1493" s="662">
        <v>2017</v>
      </c>
      <c r="G1493" s="663">
        <v>75950</v>
      </c>
      <c r="H1493" s="660" t="s">
        <v>1373</v>
      </c>
      <c r="I1493" s="663">
        <v>300000</v>
      </c>
      <c r="J1493" s="660" t="s">
        <v>3102</v>
      </c>
      <c r="K1493" s="706" t="s">
        <v>3205</v>
      </c>
    </row>
    <row r="1494" spans="1:11" x14ac:dyDescent="0.25">
      <c r="A1494" s="659">
        <v>1490</v>
      </c>
      <c r="B1494" s="660" t="s">
        <v>1369</v>
      </c>
      <c r="C1494" s="672" t="s">
        <v>1407</v>
      </c>
      <c r="D1494" s="767" t="s">
        <v>3257</v>
      </c>
      <c r="E1494" s="660" t="s">
        <v>1387</v>
      </c>
      <c r="F1494" s="662">
        <v>2023</v>
      </c>
      <c r="G1494" s="663">
        <v>11203124.02</v>
      </c>
      <c r="H1494" s="660" t="s">
        <v>1373</v>
      </c>
      <c r="I1494" s="663">
        <v>300000</v>
      </c>
      <c r="J1494" s="660" t="s">
        <v>3102</v>
      </c>
      <c r="K1494" s="706" t="s">
        <v>3205</v>
      </c>
    </row>
    <row r="1495" spans="1:11" x14ac:dyDescent="0.25">
      <c r="A1495" s="659">
        <v>1491</v>
      </c>
      <c r="B1495" s="660" t="s">
        <v>1369</v>
      </c>
      <c r="C1495" s="661" t="s">
        <v>1464</v>
      </c>
      <c r="D1495" s="660" t="s">
        <v>3258</v>
      </c>
      <c r="E1495" s="660" t="s">
        <v>1387</v>
      </c>
      <c r="F1495" s="662">
        <v>2017</v>
      </c>
      <c r="G1495" s="663">
        <v>75950</v>
      </c>
      <c r="H1495" s="660" t="s">
        <v>1373</v>
      </c>
      <c r="I1495" s="663">
        <v>300000</v>
      </c>
      <c r="J1495" s="660" t="s">
        <v>3102</v>
      </c>
      <c r="K1495" s="706" t="s">
        <v>3205</v>
      </c>
    </row>
    <row r="1496" spans="1:11" x14ac:dyDescent="0.25">
      <c r="A1496" s="659">
        <v>1492</v>
      </c>
      <c r="B1496" s="660" t="s">
        <v>1369</v>
      </c>
      <c r="C1496" s="661" t="s">
        <v>3259</v>
      </c>
      <c r="D1496" s="660" t="s">
        <v>3260</v>
      </c>
      <c r="E1496" s="660" t="s">
        <v>1387</v>
      </c>
      <c r="F1496" s="662">
        <v>2011</v>
      </c>
      <c r="G1496" s="663">
        <v>29059.21</v>
      </c>
      <c r="H1496" s="660" t="s">
        <v>1373</v>
      </c>
      <c r="I1496" s="663">
        <v>250000</v>
      </c>
      <c r="J1496" s="660" t="s">
        <v>3102</v>
      </c>
      <c r="K1496" s="706" t="s">
        <v>3205</v>
      </c>
    </row>
    <row r="1497" spans="1:11" x14ac:dyDescent="0.25">
      <c r="A1497" s="659">
        <v>1493</v>
      </c>
      <c r="B1497" s="660" t="s">
        <v>1369</v>
      </c>
      <c r="C1497" s="661" t="s">
        <v>1699</v>
      </c>
      <c r="D1497" s="660" t="s">
        <v>3261</v>
      </c>
      <c r="E1497" s="660" t="s">
        <v>1387</v>
      </c>
      <c r="F1497" s="662">
        <v>2013</v>
      </c>
      <c r="G1497" s="663">
        <v>37997.35</v>
      </c>
      <c r="H1497" s="660" t="s">
        <v>1373</v>
      </c>
      <c r="I1497" s="663">
        <v>250000</v>
      </c>
      <c r="J1497" s="660" t="s">
        <v>3102</v>
      </c>
      <c r="K1497" s="706" t="s">
        <v>3205</v>
      </c>
    </row>
    <row r="1498" spans="1:11" x14ac:dyDescent="0.25">
      <c r="A1498" s="659">
        <v>1494</v>
      </c>
      <c r="B1498" s="660" t="s">
        <v>1369</v>
      </c>
      <c r="C1498" s="661" t="s">
        <v>1464</v>
      </c>
      <c r="D1498" s="660" t="s">
        <v>3262</v>
      </c>
      <c r="E1498" s="660" t="s">
        <v>1387</v>
      </c>
      <c r="F1498" s="662">
        <v>2017</v>
      </c>
      <c r="G1498" s="663">
        <v>75950</v>
      </c>
      <c r="H1498" s="660" t="s">
        <v>1373</v>
      </c>
      <c r="I1498" s="663">
        <v>300000</v>
      </c>
      <c r="J1498" s="660" t="s">
        <v>3102</v>
      </c>
      <c r="K1498" s="706" t="s">
        <v>3205</v>
      </c>
    </row>
    <row r="1499" spans="1:11" x14ac:dyDescent="0.25">
      <c r="A1499" s="659">
        <v>1495</v>
      </c>
      <c r="B1499" s="660" t="s">
        <v>1369</v>
      </c>
      <c r="C1499" s="661" t="s">
        <v>3178</v>
      </c>
      <c r="D1499" s="660" t="s">
        <v>3263</v>
      </c>
      <c r="E1499" s="660" t="s">
        <v>1387</v>
      </c>
      <c r="F1499" s="662">
        <v>2010</v>
      </c>
      <c r="G1499" s="663">
        <v>120840.76</v>
      </c>
      <c r="H1499" s="660" t="s">
        <v>1373</v>
      </c>
      <c r="I1499" s="663">
        <v>250000</v>
      </c>
      <c r="J1499" s="660" t="s">
        <v>3102</v>
      </c>
      <c r="K1499" s="706" t="s">
        <v>3205</v>
      </c>
    </row>
    <row r="1500" spans="1:11" x14ac:dyDescent="0.25">
      <c r="A1500" s="659">
        <v>1496</v>
      </c>
      <c r="B1500" s="660" t="s">
        <v>1369</v>
      </c>
      <c r="C1500" s="661" t="s">
        <v>1464</v>
      </c>
      <c r="D1500" s="660" t="s">
        <v>3264</v>
      </c>
      <c r="E1500" s="660" t="s">
        <v>1387</v>
      </c>
      <c r="F1500" s="662">
        <v>2012</v>
      </c>
      <c r="G1500" s="663">
        <v>39525</v>
      </c>
      <c r="H1500" s="660" t="s">
        <v>1373</v>
      </c>
      <c r="I1500" s="663">
        <v>300000</v>
      </c>
      <c r="J1500" s="660" t="s">
        <v>3102</v>
      </c>
      <c r="K1500" s="706" t="s">
        <v>3205</v>
      </c>
    </row>
    <row r="1501" spans="1:11" x14ac:dyDescent="0.25">
      <c r="A1501" s="659">
        <v>1497</v>
      </c>
      <c r="B1501" s="660" t="s">
        <v>1369</v>
      </c>
      <c r="C1501" s="672" t="s">
        <v>1407</v>
      </c>
      <c r="D1501" s="767" t="s">
        <v>3265</v>
      </c>
      <c r="E1501" s="660" t="s">
        <v>1387</v>
      </c>
      <c r="F1501" s="662">
        <v>2023</v>
      </c>
      <c r="G1501" s="663">
        <v>11203124.02</v>
      </c>
      <c r="H1501" s="660" t="s">
        <v>1373</v>
      </c>
      <c r="I1501" s="663">
        <v>300000</v>
      </c>
      <c r="J1501" s="660" t="s">
        <v>3102</v>
      </c>
      <c r="K1501" s="706" t="s">
        <v>3205</v>
      </c>
    </row>
    <row r="1502" spans="1:11" x14ac:dyDescent="0.25">
      <c r="A1502" s="659">
        <v>1498</v>
      </c>
      <c r="B1502" s="660" t="s">
        <v>1369</v>
      </c>
      <c r="C1502" s="661" t="s">
        <v>1464</v>
      </c>
      <c r="D1502" s="660" t="s">
        <v>3266</v>
      </c>
      <c r="E1502" s="660" t="s">
        <v>1387</v>
      </c>
      <c r="F1502" s="662">
        <v>2017</v>
      </c>
      <c r="G1502" s="663">
        <v>75950</v>
      </c>
      <c r="H1502" s="660" t="s">
        <v>1373</v>
      </c>
      <c r="I1502" s="663">
        <v>300000</v>
      </c>
      <c r="J1502" s="660" t="s">
        <v>3102</v>
      </c>
      <c r="K1502" s="706" t="s">
        <v>3205</v>
      </c>
    </row>
    <row r="1503" spans="1:11" x14ac:dyDescent="0.25">
      <c r="A1503" s="659">
        <v>1499</v>
      </c>
      <c r="B1503" s="660" t="s">
        <v>1369</v>
      </c>
      <c r="C1503" s="672" t="s">
        <v>1407</v>
      </c>
      <c r="D1503" s="712" t="s">
        <v>3267</v>
      </c>
      <c r="E1503" s="660" t="s">
        <v>1387</v>
      </c>
      <c r="F1503" s="662">
        <v>2023</v>
      </c>
      <c r="G1503" s="663">
        <v>11203124.02</v>
      </c>
      <c r="H1503" s="660" t="s">
        <v>1373</v>
      </c>
      <c r="I1503" s="663">
        <v>300000</v>
      </c>
      <c r="J1503" s="660" t="s">
        <v>3102</v>
      </c>
      <c r="K1503" s="706" t="s">
        <v>3205</v>
      </c>
    </row>
    <row r="1504" spans="1:11" x14ac:dyDescent="0.25">
      <c r="A1504" s="659">
        <v>1500</v>
      </c>
      <c r="B1504" s="660" t="s">
        <v>1369</v>
      </c>
      <c r="C1504" s="661" t="s">
        <v>1699</v>
      </c>
      <c r="D1504" s="660" t="s">
        <v>3268</v>
      </c>
      <c r="E1504" s="660" t="s">
        <v>1387</v>
      </c>
      <c r="F1504" s="662">
        <v>2013</v>
      </c>
      <c r="G1504" s="663">
        <v>37997.35</v>
      </c>
      <c r="H1504" s="660" t="s">
        <v>1373</v>
      </c>
      <c r="I1504" s="663">
        <v>250000</v>
      </c>
      <c r="J1504" s="660" t="s">
        <v>3102</v>
      </c>
      <c r="K1504" s="706" t="s">
        <v>3205</v>
      </c>
    </row>
    <row r="1505" spans="1:11" x14ac:dyDescent="0.25">
      <c r="A1505" s="659">
        <v>1501</v>
      </c>
      <c r="B1505" s="660" t="s">
        <v>1369</v>
      </c>
      <c r="C1505" s="661" t="s">
        <v>1464</v>
      </c>
      <c r="D1505" s="660" t="s">
        <v>3269</v>
      </c>
      <c r="E1505" s="660" t="s">
        <v>1387</v>
      </c>
      <c r="F1505" s="662">
        <v>2021</v>
      </c>
      <c r="G1505" s="663">
        <v>1520550</v>
      </c>
      <c r="H1505" s="660" t="s">
        <v>1373</v>
      </c>
      <c r="I1505" s="663">
        <v>300000</v>
      </c>
      <c r="J1505" s="660" t="s">
        <v>3102</v>
      </c>
      <c r="K1505" s="706" t="s">
        <v>3205</v>
      </c>
    </row>
    <row r="1506" spans="1:11" x14ac:dyDescent="0.25">
      <c r="A1506" s="659">
        <v>1502</v>
      </c>
      <c r="B1506" s="660" t="s">
        <v>1369</v>
      </c>
      <c r="C1506" s="672" t="s">
        <v>1407</v>
      </c>
      <c r="D1506" s="712" t="s">
        <v>3270</v>
      </c>
      <c r="E1506" s="660" t="s">
        <v>1387</v>
      </c>
      <c r="F1506" s="662">
        <v>2024</v>
      </c>
      <c r="G1506" s="663">
        <v>11988339.359999999</v>
      </c>
      <c r="H1506" s="660" t="s">
        <v>1373</v>
      </c>
      <c r="I1506" s="663">
        <v>300000</v>
      </c>
      <c r="J1506" s="660" t="s">
        <v>3102</v>
      </c>
      <c r="K1506" s="706" t="s">
        <v>3205</v>
      </c>
    </row>
    <row r="1507" spans="1:11" x14ac:dyDescent="0.25">
      <c r="A1507" s="659">
        <v>1503</v>
      </c>
      <c r="B1507" s="660" t="s">
        <v>1369</v>
      </c>
      <c r="C1507" s="661" t="s">
        <v>1464</v>
      </c>
      <c r="D1507" s="662" t="s">
        <v>3271</v>
      </c>
      <c r="E1507" s="660" t="s">
        <v>1387</v>
      </c>
      <c r="F1507" s="662">
        <v>2017</v>
      </c>
      <c r="G1507" s="663">
        <v>75950</v>
      </c>
      <c r="H1507" s="660" t="s">
        <v>1373</v>
      </c>
      <c r="I1507" s="663">
        <v>300000</v>
      </c>
      <c r="J1507" s="660" t="s">
        <v>3102</v>
      </c>
      <c r="K1507" s="706" t="s">
        <v>3205</v>
      </c>
    </row>
    <row r="1508" spans="1:11" x14ac:dyDescent="0.25">
      <c r="A1508" s="659">
        <v>1504</v>
      </c>
      <c r="B1508" s="660" t="s">
        <v>1369</v>
      </c>
      <c r="C1508" s="674" t="s">
        <v>1516</v>
      </c>
      <c r="D1508" s="662" t="s">
        <v>3272</v>
      </c>
      <c r="E1508" s="660" t="s">
        <v>1387</v>
      </c>
      <c r="F1508" s="662">
        <v>2019</v>
      </c>
      <c r="G1508" s="663">
        <v>555908.6</v>
      </c>
      <c r="H1508" s="660" t="s">
        <v>1373</v>
      </c>
      <c r="I1508" s="663">
        <v>250000</v>
      </c>
      <c r="J1508" s="660" t="s">
        <v>3102</v>
      </c>
      <c r="K1508" s="706" t="s">
        <v>3205</v>
      </c>
    </row>
    <row r="1509" spans="1:11" x14ac:dyDescent="0.25">
      <c r="A1509" s="659">
        <v>1505</v>
      </c>
      <c r="B1509" s="660" t="s">
        <v>1369</v>
      </c>
      <c r="C1509" s="671" t="s">
        <v>2622</v>
      </c>
      <c r="D1509" s="660" t="s">
        <v>3273</v>
      </c>
      <c r="E1509" s="660" t="s">
        <v>1387</v>
      </c>
      <c r="F1509" s="662">
        <v>2023</v>
      </c>
      <c r="G1509" s="663">
        <v>9725357.1099999994</v>
      </c>
      <c r="H1509" s="660" t="s">
        <v>1373</v>
      </c>
      <c r="I1509" s="663">
        <v>250000</v>
      </c>
      <c r="J1509" s="660" t="s">
        <v>3102</v>
      </c>
      <c r="K1509" s="706" t="s">
        <v>3205</v>
      </c>
    </row>
    <row r="1510" spans="1:11" x14ac:dyDescent="0.25">
      <c r="A1510" s="659">
        <v>1506</v>
      </c>
      <c r="B1510" s="660" t="s">
        <v>1369</v>
      </c>
      <c r="C1510" s="661" t="s">
        <v>1464</v>
      </c>
      <c r="D1510" s="660" t="s">
        <v>3274</v>
      </c>
      <c r="E1510" s="660" t="s">
        <v>1387</v>
      </c>
      <c r="F1510" s="662">
        <v>2017</v>
      </c>
      <c r="G1510" s="663">
        <v>75950</v>
      </c>
      <c r="H1510" s="660" t="s">
        <v>1373</v>
      </c>
      <c r="I1510" s="663">
        <v>300000</v>
      </c>
      <c r="J1510" s="660" t="s">
        <v>3102</v>
      </c>
      <c r="K1510" s="706" t="s">
        <v>3205</v>
      </c>
    </row>
    <row r="1511" spans="1:11" x14ac:dyDescent="0.25">
      <c r="A1511" s="659">
        <v>1507</v>
      </c>
      <c r="B1511" s="660" t="s">
        <v>1369</v>
      </c>
      <c r="C1511" s="661" t="s">
        <v>1464</v>
      </c>
      <c r="D1511" s="660" t="s">
        <v>3275</v>
      </c>
      <c r="E1511" s="660" t="s">
        <v>1387</v>
      </c>
      <c r="F1511" s="662">
        <v>2017</v>
      </c>
      <c r="G1511" s="663">
        <v>75950</v>
      </c>
      <c r="H1511" s="660" t="s">
        <v>1373</v>
      </c>
      <c r="I1511" s="663">
        <v>300000</v>
      </c>
      <c r="J1511" s="660" t="s">
        <v>3102</v>
      </c>
      <c r="K1511" s="706" t="s">
        <v>3205</v>
      </c>
    </row>
    <row r="1512" spans="1:11" x14ac:dyDescent="0.25">
      <c r="A1512" s="659">
        <v>1508</v>
      </c>
      <c r="B1512" s="660" t="s">
        <v>1369</v>
      </c>
      <c r="C1512" s="661" t="s">
        <v>1699</v>
      </c>
      <c r="D1512" s="660" t="s">
        <v>3276</v>
      </c>
      <c r="E1512" s="660" t="s">
        <v>1387</v>
      </c>
      <c r="F1512" s="662">
        <v>2013</v>
      </c>
      <c r="G1512" s="663">
        <v>37997.35</v>
      </c>
      <c r="H1512" s="660" t="s">
        <v>1373</v>
      </c>
      <c r="I1512" s="663">
        <v>400000</v>
      </c>
      <c r="J1512" s="660" t="s">
        <v>3102</v>
      </c>
      <c r="K1512" s="706" t="s">
        <v>3205</v>
      </c>
    </row>
    <row r="1513" spans="1:11" x14ac:dyDescent="0.25">
      <c r="A1513" s="659">
        <v>1509</v>
      </c>
      <c r="B1513" s="660" t="s">
        <v>1369</v>
      </c>
      <c r="C1513" s="661" t="s">
        <v>1464</v>
      </c>
      <c r="D1513" s="660" t="s">
        <v>3277</v>
      </c>
      <c r="E1513" s="660" t="s">
        <v>1387</v>
      </c>
      <c r="F1513" s="662">
        <v>2017</v>
      </c>
      <c r="G1513" s="663">
        <v>75950</v>
      </c>
      <c r="H1513" s="660" t="s">
        <v>1373</v>
      </c>
      <c r="I1513" s="663">
        <v>300000</v>
      </c>
      <c r="J1513" s="660" t="s">
        <v>3102</v>
      </c>
      <c r="K1513" s="706" t="s">
        <v>3205</v>
      </c>
    </row>
    <row r="1514" spans="1:11" x14ac:dyDescent="0.25">
      <c r="A1514" s="659">
        <v>1510</v>
      </c>
      <c r="B1514" s="660" t="s">
        <v>1369</v>
      </c>
      <c r="C1514" s="672" t="s">
        <v>1407</v>
      </c>
      <c r="D1514" s="660" t="s">
        <v>3278</v>
      </c>
      <c r="E1514" s="660" t="s">
        <v>1387</v>
      </c>
      <c r="F1514" s="662">
        <v>2025</v>
      </c>
      <c r="G1514" s="663">
        <v>10671006.26</v>
      </c>
      <c r="H1514" s="660" t="s">
        <v>1373</v>
      </c>
      <c r="I1514" s="663">
        <v>300000</v>
      </c>
      <c r="J1514" s="660" t="s">
        <v>3102</v>
      </c>
      <c r="K1514" s="706" t="s">
        <v>3205</v>
      </c>
    </row>
    <row r="1515" spans="1:11" x14ac:dyDescent="0.25">
      <c r="A1515" s="659">
        <v>1511</v>
      </c>
      <c r="B1515" s="660" t="s">
        <v>1369</v>
      </c>
      <c r="C1515" s="672" t="s">
        <v>1407</v>
      </c>
      <c r="D1515" s="766" t="s">
        <v>3279</v>
      </c>
      <c r="E1515" s="660" t="s">
        <v>1387</v>
      </c>
      <c r="F1515" s="662">
        <v>2024</v>
      </c>
      <c r="G1515" s="663">
        <v>11988339.359999999</v>
      </c>
      <c r="H1515" s="660" t="s">
        <v>1373</v>
      </c>
      <c r="I1515" s="663">
        <v>300000</v>
      </c>
      <c r="J1515" s="660" t="s">
        <v>3102</v>
      </c>
      <c r="K1515" s="706" t="s">
        <v>3205</v>
      </c>
    </row>
    <row r="1516" spans="1:11" x14ac:dyDescent="0.25">
      <c r="A1516" s="659">
        <v>1512</v>
      </c>
      <c r="B1516" s="660" t="s">
        <v>1369</v>
      </c>
      <c r="C1516" s="661" t="s">
        <v>1464</v>
      </c>
      <c r="D1516" s="662" t="s">
        <v>3280</v>
      </c>
      <c r="E1516" s="660" t="s">
        <v>1387</v>
      </c>
      <c r="F1516" s="662">
        <v>2017</v>
      </c>
      <c r="G1516" s="663">
        <v>75950</v>
      </c>
      <c r="H1516" s="660" t="s">
        <v>1373</v>
      </c>
      <c r="I1516" s="663">
        <v>300000</v>
      </c>
      <c r="J1516" s="660" t="s">
        <v>3102</v>
      </c>
      <c r="K1516" s="706" t="s">
        <v>3205</v>
      </c>
    </row>
    <row r="1517" spans="1:11" x14ac:dyDescent="0.25">
      <c r="A1517" s="659">
        <v>1513</v>
      </c>
      <c r="B1517" s="660" t="s">
        <v>1369</v>
      </c>
      <c r="C1517" s="661" t="s">
        <v>1464</v>
      </c>
      <c r="D1517" s="660" t="s">
        <v>3281</v>
      </c>
      <c r="E1517" s="660" t="s">
        <v>1387</v>
      </c>
      <c r="F1517" s="662">
        <v>2017</v>
      </c>
      <c r="G1517" s="663">
        <v>75950</v>
      </c>
      <c r="H1517" s="660" t="s">
        <v>1373</v>
      </c>
      <c r="I1517" s="663">
        <v>300000</v>
      </c>
      <c r="J1517" s="660" t="s">
        <v>3102</v>
      </c>
      <c r="K1517" s="706" t="s">
        <v>3205</v>
      </c>
    </row>
    <row r="1518" spans="1:11" x14ac:dyDescent="0.25">
      <c r="A1518" s="659">
        <v>1514</v>
      </c>
      <c r="B1518" s="660" t="s">
        <v>1369</v>
      </c>
      <c r="C1518" s="661" t="s">
        <v>1464</v>
      </c>
      <c r="D1518" s="660" t="s">
        <v>3282</v>
      </c>
      <c r="E1518" s="660" t="s">
        <v>1387</v>
      </c>
      <c r="F1518" s="662">
        <v>2017</v>
      </c>
      <c r="G1518" s="663">
        <v>75950</v>
      </c>
      <c r="H1518" s="660" t="s">
        <v>1373</v>
      </c>
      <c r="I1518" s="663">
        <v>300000</v>
      </c>
      <c r="J1518" s="660" t="s">
        <v>3102</v>
      </c>
      <c r="K1518" s="706" t="s">
        <v>3205</v>
      </c>
    </row>
    <row r="1519" spans="1:11" x14ac:dyDescent="0.25">
      <c r="A1519" s="659">
        <v>1515</v>
      </c>
      <c r="B1519" s="660" t="s">
        <v>1369</v>
      </c>
      <c r="C1519" s="661" t="s">
        <v>1464</v>
      </c>
      <c r="D1519" s="660" t="s">
        <v>3283</v>
      </c>
      <c r="E1519" s="660" t="s">
        <v>1387</v>
      </c>
      <c r="F1519" s="662">
        <v>2017</v>
      </c>
      <c r="G1519" s="663">
        <v>75950</v>
      </c>
      <c r="H1519" s="660" t="s">
        <v>1373</v>
      </c>
      <c r="I1519" s="663">
        <v>300000</v>
      </c>
      <c r="J1519" s="660" t="s">
        <v>3102</v>
      </c>
      <c r="K1519" s="706" t="s">
        <v>3205</v>
      </c>
    </row>
    <row r="1520" spans="1:11" x14ac:dyDescent="0.25">
      <c r="A1520" s="659">
        <v>1516</v>
      </c>
      <c r="B1520" s="660" t="s">
        <v>1369</v>
      </c>
      <c r="C1520" s="661" t="s">
        <v>1464</v>
      </c>
      <c r="D1520" s="662" t="s">
        <v>3284</v>
      </c>
      <c r="E1520" s="660" t="s">
        <v>1387</v>
      </c>
      <c r="F1520" s="662">
        <v>2017</v>
      </c>
      <c r="G1520" s="663">
        <v>75950</v>
      </c>
      <c r="H1520" s="660" t="s">
        <v>1373</v>
      </c>
      <c r="I1520" s="663">
        <v>300000</v>
      </c>
      <c r="J1520" s="660" t="s">
        <v>3102</v>
      </c>
      <c r="K1520" s="706" t="s">
        <v>3205</v>
      </c>
    </row>
    <row r="1521" spans="1:11" x14ac:dyDescent="0.25">
      <c r="A1521" s="659">
        <v>1517</v>
      </c>
      <c r="B1521" s="660" t="s">
        <v>1369</v>
      </c>
      <c r="C1521" s="661" t="s">
        <v>1699</v>
      </c>
      <c r="D1521" s="660" t="s">
        <v>3285</v>
      </c>
      <c r="E1521" s="660" t="s">
        <v>1387</v>
      </c>
      <c r="F1521" s="662">
        <v>2013</v>
      </c>
      <c r="G1521" s="663">
        <v>37997.35</v>
      </c>
      <c r="H1521" s="660" t="s">
        <v>1373</v>
      </c>
      <c r="I1521" s="663">
        <v>250000</v>
      </c>
      <c r="J1521" s="660" t="s">
        <v>3102</v>
      </c>
      <c r="K1521" s="706" t="s">
        <v>3205</v>
      </c>
    </row>
    <row r="1522" spans="1:11" x14ac:dyDescent="0.25">
      <c r="A1522" s="659">
        <v>1518</v>
      </c>
      <c r="B1522" s="660" t="s">
        <v>1369</v>
      </c>
      <c r="C1522" s="773" t="s">
        <v>2719</v>
      </c>
      <c r="D1522" s="774" t="s">
        <v>3286</v>
      </c>
      <c r="E1522" s="660" t="s">
        <v>1387</v>
      </c>
      <c r="F1522" s="662">
        <v>2025</v>
      </c>
      <c r="G1522" s="663">
        <v>11126187.539999999</v>
      </c>
      <c r="H1522" s="660" t="s">
        <v>1373</v>
      </c>
      <c r="I1522" s="663">
        <v>250000</v>
      </c>
      <c r="J1522" s="660" t="s">
        <v>3102</v>
      </c>
      <c r="K1522" s="706" t="s">
        <v>3205</v>
      </c>
    </row>
    <row r="1523" spans="1:11" x14ac:dyDescent="0.25">
      <c r="A1523" s="659">
        <v>1519</v>
      </c>
      <c r="B1523" s="660" t="s">
        <v>1369</v>
      </c>
      <c r="C1523" s="674" t="s">
        <v>1516</v>
      </c>
      <c r="D1523" s="742" t="s">
        <v>3287</v>
      </c>
      <c r="E1523" s="742" t="s">
        <v>1387</v>
      </c>
      <c r="F1523" s="742" t="s">
        <v>3288</v>
      </c>
      <c r="G1523" s="676">
        <v>33698.730000000003</v>
      </c>
      <c r="H1523" s="660" t="s">
        <v>1373</v>
      </c>
      <c r="I1523" s="676">
        <v>340000</v>
      </c>
      <c r="J1523" s="660" t="s">
        <v>3102</v>
      </c>
      <c r="K1523" s="660" t="s">
        <v>1167</v>
      </c>
    </row>
    <row r="1524" spans="1:11" x14ac:dyDescent="0.25">
      <c r="A1524" s="659">
        <v>1520</v>
      </c>
      <c r="B1524" s="660" t="s">
        <v>1369</v>
      </c>
      <c r="C1524" s="661" t="s">
        <v>1464</v>
      </c>
      <c r="D1524" s="742" t="s">
        <v>3289</v>
      </c>
      <c r="E1524" s="742" t="s">
        <v>1387</v>
      </c>
      <c r="F1524" s="742" t="s">
        <v>2777</v>
      </c>
      <c r="G1524" s="676">
        <v>75950</v>
      </c>
      <c r="H1524" s="660" t="s">
        <v>1373</v>
      </c>
      <c r="I1524" s="676">
        <v>310000</v>
      </c>
      <c r="J1524" s="660" t="s">
        <v>3102</v>
      </c>
      <c r="K1524" s="660" t="s">
        <v>1167</v>
      </c>
    </row>
    <row r="1525" spans="1:11" x14ac:dyDescent="0.25">
      <c r="A1525" s="659">
        <v>1521</v>
      </c>
      <c r="B1525" s="660" t="s">
        <v>1369</v>
      </c>
      <c r="C1525" s="661" t="s">
        <v>1464</v>
      </c>
      <c r="D1525" s="742" t="s">
        <v>3290</v>
      </c>
      <c r="E1525" s="742" t="s">
        <v>1387</v>
      </c>
      <c r="F1525" s="742" t="s">
        <v>2775</v>
      </c>
      <c r="G1525" s="676">
        <v>47000</v>
      </c>
      <c r="H1525" s="660" t="s">
        <v>1373</v>
      </c>
      <c r="I1525" s="676">
        <v>310000</v>
      </c>
      <c r="J1525" s="660" t="s">
        <v>3102</v>
      </c>
      <c r="K1525" s="660" t="s">
        <v>1167</v>
      </c>
    </row>
    <row r="1526" spans="1:11" x14ac:dyDescent="0.25">
      <c r="A1526" s="659">
        <v>1522</v>
      </c>
      <c r="B1526" s="660" t="s">
        <v>1369</v>
      </c>
      <c r="C1526" s="674" t="s">
        <v>1516</v>
      </c>
      <c r="D1526" s="742" t="s">
        <v>3291</v>
      </c>
      <c r="E1526" s="742" t="s">
        <v>1387</v>
      </c>
      <c r="F1526" s="742" t="s">
        <v>2653</v>
      </c>
      <c r="G1526" s="676">
        <v>29163.439999999999</v>
      </c>
      <c r="H1526" s="660" t="s">
        <v>1373</v>
      </c>
      <c r="I1526" s="676">
        <v>339805</v>
      </c>
      <c r="J1526" s="660" t="s">
        <v>3102</v>
      </c>
      <c r="K1526" s="660" t="s">
        <v>1167</v>
      </c>
    </row>
    <row r="1527" spans="1:11" x14ac:dyDescent="0.25">
      <c r="A1527" s="659">
        <v>1523</v>
      </c>
      <c r="B1527" s="660" t="s">
        <v>1369</v>
      </c>
      <c r="C1527" s="661" t="s">
        <v>1464</v>
      </c>
      <c r="D1527" s="742" t="s">
        <v>3292</v>
      </c>
      <c r="E1527" s="742" t="s">
        <v>1387</v>
      </c>
      <c r="F1527" s="742" t="s">
        <v>2777</v>
      </c>
      <c r="G1527" s="676">
        <v>75950</v>
      </c>
      <c r="H1527" s="660" t="s">
        <v>1373</v>
      </c>
      <c r="I1527" s="676">
        <v>310000</v>
      </c>
      <c r="J1527" s="660" t="s">
        <v>3102</v>
      </c>
      <c r="K1527" s="660" t="s">
        <v>1167</v>
      </c>
    </row>
    <row r="1528" spans="1:11" x14ac:dyDescent="0.25">
      <c r="A1528" s="659">
        <v>1524</v>
      </c>
      <c r="B1528" s="660" t="s">
        <v>1369</v>
      </c>
      <c r="C1528" s="661" t="s">
        <v>1464</v>
      </c>
      <c r="D1528" s="742" t="s">
        <v>3293</v>
      </c>
      <c r="E1528" s="742" t="s">
        <v>1387</v>
      </c>
      <c r="F1528" s="742" t="s">
        <v>2760</v>
      </c>
      <c r="G1528" s="676">
        <v>39525</v>
      </c>
      <c r="H1528" s="660" t="s">
        <v>1373</v>
      </c>
      <c r="I1528" s="676">
        <v>310000</v>
      </c>
      <c r="J1528" s="660" t="s">
        <v>3102</v>
      </c>
      <c r="K1528" s="660" t="s">
        <v>1167</v>
      </c>
    </row>
    <row r="1529" spans="1:11" x14ac:dyDescent="0.25">
      <c r="A1529" s="659">
        <v>1525</v>
      </c>
      <c r="B1529" s="660" t="s">
        <v>1369</v>
      </c>
      <c r="C1529" s="661" t="s">
        <v>1464</v>
      </c>
      <c r="D1529" s="742" t="s">
        <v>3294</v>
      </c>
      <c r="E1529" s="742" t="s">
        <v>1387</v>
      </c>
      <c r="F1529" s="742" t="s">
        <v>2775</v>
      </c>
      <c r="G1529" s="676">
        <v>47000</v>
      </c>
      <c r="H1529" s="660" t="s">
        <v>1373</v>
      </c>
      <c r="I1529" s="676">
        <v>310000</v>
      </c>
      <c r="J1529" s="660" t="s">
        <v>3102</v>
      </c>
      <c r="K1529" s="660" t="s">
        <v>1167</v>
      </c>
    </row>
    <row r="1530" spans="1:11" x14ac:dyDescent="0.25">
      <c r="A1530" s="659">
        <v>1526</v>
      </c>
      <c r="B1530" s="660" t="s">
        <v>1369</v>
      </c>
      <c r="C1530" s="661" t="s">
        <v>1464</v>
      </c>
      <c r="D1530" s="742" t="s">
        <v>3295</v>
      </c>
      <c r="E1530" s="742" t="s">
        <v>1387</v>
      </c>
      <c r="F1530" s="742" t="s">
        <v>2777</v>
      </c>
      <c r="G1530" s="676">
        <v>75950</v>
      </c>
      <c r="H1530" s="660" t="s">
        <v>1373</v>
      </c>
      <c r="I1530" s="676">
        <v>310000</v>
      </c>
      <c r="J1530" s="660" t="s">
        <v>3102</v>
      </c>
      <c r="K1530" s="660" t="s">
        <v>1167</v>
      </c>
    </row>
    <row r="1531" spans="1:11" x14ac:dyDescent="0.25">
      <c r="A1531" s="659">
        <v>1527</v>
      </c>
      <c r="B1531" s="660" t="s">
        <v>1369</v>
      </c>
      <c r="C1531" s="674" t="s">
        <v>1516</v>
      </c>
      <c r="D1531" s="742" t="s">
        <v>3296</v>
      </c>
      <c r="E1531" s="742" t="s">
        <v>1387</v>
      </c>
      <c r="F1531" s="742" t="s">
        <v>2801</v>
      </c>
      <c r="G1531" s="676">
        <v>72513</v>
      </c>
      <c r="H1531" s="660" t="s">
        <v>1373</v>
      </c>
      <c r="I1531" s="676">
        <v>330000</v>
      </c>
      <c r="J1531" s="660" t="s">
        <v>3102</v>
      </c>
      <c r="K1531" s="660" t="s">
        <v>1167</v>
      </c>
    </row>
    <row r="1532" spans="1:11" x14ac:dyDescent="0.25">
      <c r="A1532" s="659">
        <v>1528</v>
      </c>
      <c r="B1532" s="660" t="s">
        <v>1369</v>
      </c>
      <c r="C1532" s="661" t="s">
        <v>1464</v>
      </c>
      <c r="D1532" s="742" t="s">
        <v>3297</v>
      </c>
      <c r="E1532" s="742" t="s">
        <v>1387</v>
      </c>
      <c r="F1532" s="742" t="s">
        <v>2775</v>
      </c>
      <c r="G1532" s="676">
        <v>47000</v>
      </c>
      <c r="H1532" s="660" t="s">
        <v>1373</v>
      </c>
      <c r="I1532" s="676">
        <v>310000</v>
      </c>
      <c r="J1532" s="660" t="s">
        <v>3102</v>
      </c>
      <c r="K1532" s="660" t="s">
        <v>1167</v>
      </c>
    </row>
    <row r="1533" spans="1:11" x14ac:dyDescent="0.25">
      <c r="A1533" s="659">
        <v>1529</v>
      </c>
      <c r="B1533" s="660" t="s">
        <v>1369</v>
      </c>
      <c r="C1533" s="661" t="s">
        <v>1500</v>
      </c>
      <c r="D1533" s="742" t="s">
        <v>3298</v>
      </c>
      <c r="E1533" s="742" t="s">
        <v>1387</v>
      </c>
      <c r="F1533" s="742" t="s">
        <v>2760</v>
      </c>
      <c r="G1533" s="676">
        <v>77497</v>
      </c>
      <c r="H1533" s="660" t="s">
        <v>1373</v>
      </c>
      <c r="I1533" s="676">
        <v>310000</v>
      </c>
      <c r="J1533" s="660" t="s">
        <v>3102</v>
      </c>
      <c r="K1533" s="660" t="s">
        <v>1167</v>
      </c>
    </row>
    <row r="1534" spans="1:11" x14ac:dyDescent="0.25">
      <c r="A1534" s="659">
        <v>1530</v>
      </c>
      <c r="B1534" s="660" t="s">
        <v>1369</v>
      </c>
      <c r="C1534" s="738" t="s">
        <v>3299</v>
      </c>
      <c r="D1534" s="742" t="s">
        <v>3300</v>
      </c>
      <c r="E1534" s="742" t="s">
        <v>1387</v>
      </c>
      <c r="F1534" s="742" t="s">
        <v>2777</v>
      </c>
      <c r="G1534" s="676">
        <v>283456.25</v>
      </c>
      <c r="H1534" s="660" t="s">
        <v>1373</v>
      </c>
      <c r="I1534" s="676">
        <v>339805</v>
      </c>
      <c r="J1534" s="660" t="s">
        <v>3102</v>
      </c>
      <c r="K1534" s="660" t="s">
        <v>1167</v>
      </c>
    </row>
    <row r="1535" spans="1:11" x14ac:dyDescent="0.25">
      <c r="A1535" s="659">
        <v>1531</v>
      </c>
      <c r="B1535" s="660" t="s">
        <v>1369</v>
      </c>
      <c r="C1535" s="661" t="s">
        <v>1464</v>
      </c>
      <c r="D1535" s="742" t="s">
        <v>3301</v>
      </c>
      <c r="E1535" s="742" t="s">
        <v>1387</v>
      </c>
      <c r="F1535" s="742" t="s">
        <v>2777</v>
      </c>
      <c r="G1535" s="676">
        <v>75950</v>
      </c>
      <c r="H1535" s="660" t="s">
        <v>1373</v>
      </c>
      <c r="I1535" s="676">
        <v>310000</v>
      </c>
      <c r="J1535" s="660" t="s">
        <v>3102</v>
      </c>
      <c r="K1535" s="660" t="s">
        <v>1167</v>
      </c>
    </row>
    <row r="1536" spans="1:11" x14ac:dyDescent="0.25">
      <c r="A1536" s="659">
        <v>1532</v>
      </c>
      <c r="B1536" s="660" t="s">
        <v>1369</v>
      </c>
      <c r="C1536" s="661" t="s">
        <v>1611</v>
      </c>
      <c r="D1536" s="742" t="s">
        <v>3302</v>
      </c>
      <c r="E1536" s="742" t="s">
        <v>1387</v>
      </c>
      <c r="F1536" s="742" t="s">
        <v>2760</v>
      </c>
      <c r="G1536" s="676">
        <v>61946.79</v>
      </c>
      <c r="H1536" s="660" t="s">
        <v>1373</v>
      </c>
      <c r="I1536" s="676">
        <v>310000</v>
      </c>
      <c r="J1536" s="660" t="s">
        <v>3102</v>
      </c>
      <c r="K1536" s="660" t="s">
        <v>1167</v>
      </c>
    </row>
    <row r="1537" spans="1:11" x14ac:dyDescent="0.25">
      <c r="A1537" s="659">
        <v>1533</v>
      </c>
      <c r="B1537" s="660" t="s">
        <v>1369</v>
      </c>
      <c r="C1537" s="674" t="s">
        <v>1516</v>
      </c>
      <c r="D1537" s="742" t="s">
        <v>3303</v>
      </c>
      <c r="E1537" s="742" t="s">
        <v>1387</v>
      </c>
      <c r="F1537" s="742" t="s">
        <v>2767</v>
      </c>
      <c r="G1537" s="676">
        <v>69625</v>
      </c>
      <c r="H1537" s="660" t="s">
        <v>1373</v>
      </c>
      <c r="I1537" s="676">
        <v>330000</v>
      </c>
      <c r="J1537" s="660" t="s">
        <v>3102</v>
      </c>
      <c r="K1537" s="660" t="s">
        <v>1167</v>
      </c>
    </row>
    <row r="1538" spans="1:11" x14ac:dyDescent="0.25">
      <c r="A1538" s="659">
        <v>1534</v>
      </c>
      <c r="B1538" s="660" t="s">
        <v>1369</v>
      </c>
      <c r="C1538" s="661" t="s">
        <v>1464</v>
      </c>
      <c r="D1538" s="742" t="s">
        <v>3304</v>
      </c>
      <c r="E1538" s="742" t="s">
        <v>1387</v>
      </c>
      <c r="F1538" s="742" t="s">
        <v>2775</v>
      </c>
      <c r="G1538" s="676">
        <v>39750</v>
      </c>
      <c r="H1538" s="660" t="s">
        <v>1373</v>
      </c>
      <c r="I1538" s="676">
        <v>310000</v>
      </c>
      <c r="J1538" s="660" t="s">
        <v>3102</v>
      </c>
      <c r="K1538" s="660" t="s">
        <v>1167</v>
      </c>
    </row>
    <row r="1539" spans="1:11" x14ac:dyDescent="0.25">
      <c r="A1539" s="659">
        <v>1535</v>
      </c>
      <c r="B1539" s="660" t="s">
        <v>1369</v>
      </c>
      <c r="C1539" s="661" t="s">
        <v>1464</v>
      </c>
      <c r="D1539" s="742" t="s">
        <v>3305</v>
      </c>
      <c r="E1539" s="742" t="s">
        <v>1387</v>
      </c>
      <c r="F1539" s="742" t="s">
        <v>2777</v>
      </c>
      <c r="G1539" s="676">
        <v>75950</v>
      </c>
      <c r="H1539" s="660" t="s">
        <v>1373</v>
      </c>
      <c r="I1539" s="676">
        <v>310000</v>
      </c>
      <c r="J1539" s="660" t="s">
        <v>3102</v>
      </c>
      <c r="K1539" s="660" t="s">
        <v>1167</v>
      </c>
    </row>
    <row r="1540" spans="1:11" x14ac:dyDescent="0.25">
      <c r="A1540" s="659">
        <v>1536</v>
      </c>
      <c r="B1540" s="660" t="s">
        <v>1369</v>
      </c>
      <c r="C1540" s="661" t="s">
        <v>1464</v>
      </c>
      <c r="D1540" s="742" t="s">
        <v>3306</v>
      </c>
      <c r="E1540" s="742" t="s">
        <v>1387</v>
      </c>
      <c r="F1540" s="742" t="s">
        <v>2777</v>
      </c>
      <c r="G1540" s="676">
        <v>75950</v>
      </c>
      <c r="H1540" s="660" t="s">
        <v>1373</v>
      </c>
      <c r="I1540" s="676">
        <v>310000</v>
      </c>
      <c r="J1540" s="660" t="s">
        <v>3102</v>
      </c>
      <c r="K1540" s="660" t="s">
        <v>1167</v>
      </c>
    </row>
    <row r="1541" spans="1:11" x14ac:dyDescent="0.25">
      <c r="A1541" s="659">
        <v>1537</v>
      </c>
      <c r="B1541" s="660" t="s">
        <v>1369</v>
      </c>
      <c r="C1541" s="661" t="s">
        <v>1464</v>
      </c>
      <c r="D1541" s="742" t="s">
        <v>3307</v>
      </c>
      <c r="E1541" s="742" t="s">
        <v>1387</v>
      </c>
      <c r="F1541" s="742" t="s">
        <v>2760</v>
      </c>
      <c r="G1541" s="676">
        <v>43819.64</v>
      </c>
      <c r="H1541" s="660" t="s">
        <v>1373</v>
      </c>
      <c r="I1541" s="676">
        <v>310000</v>
      </c>
      <c r="J1541" s="660" t="s">
        <v>3102</v>
      </c>
      <c r="K1541" s="660" t="s">
        <v>1167</v>
      </c>
    </row>
    <row r="1542" spans="1:11" x14ac:dyDescent="0.25">
      <c r="A1542" s="659">
        <v>1538</v>
      </c>
      <c r="B1542" s="660" t="s">
        <v>1369</v>
      </c>
      <c r="C1542" s="661" t="s">
        <v>1464</v>
      </c>
      <c r="D1542" s="742" t="s">
        <v>3308</v>
      </c>
      <c r="E1542" s="742" t="s">
        <v>1387</v>
      </c>
      <c r="F1542" s="742" t="s">
        <v>2760</v>
      </c>
      <c r="G1542" s="676">
        <v>43574.11</v>
      </c>
      <c r="H1542" s="660" t="s">
        <v>1373</v>
      </c>
      <c r="I1542" s="676">
        <v>310000</v>
      </c>
      <c r="J1542" s="660" t="s">
        <v>3102</v>
      </c>
      <c r="K1542" s="660" t="s">
        <v>1167</v>
      </c>
    </row>
    <row r="1543" spans="1:11" x14ac:dyDescent="0.25">
      <c r="A1543" s="659">
        <v>1539</v>
      </c>
      <c r="B1543" s="660" t="s">
        <v>1369</v>
      </c>
      <c r="C1543" s="661" t="s">
        <v>1464</v>
      </c>
      <c r="D1543" s="742" t="s">
        <v>3309</v>
      </c>
      <c r="E1543" s="742" t="s">
        <v>1387</v>
      </c>
      <c r="F1543" s="742" t="s">
        <v>2777</v>
      </c>
      <c r="G1543" s="676">
        <v>75950</v>
      </c>
      <c r="H1543" s="660" t="s">
        <v>1373</v>
      </c>
      <c r="I1543" s="676">
        <v>310000</v>
      </c>
      <c r="J1543" s="660" t="s">
        <v>3102</v>
      </c>
      <c r="K1543" s="660" t="s">
        <v>1167</v>
      </c>
    </row>
    <row r="1544" spans="1:11" x14ac:dyDescent="0.25">
      <c r="A1544" s="659">
        <v>1540</v>
      </c>
      <c r="B1544" s="660" t="s">
        <v>1369</v>
      </c>
      <c r="C1544" s="661" t="s">
        <v>1464</v>
      </c>
      <c r="D1544" s="742" t="s">
        <v>3310</v>
      </c>
      <c r="E1544" s="742" t="s">
        <v>1387</v>
      </c>
      <c r="F1544" s="742" t="s">
        <v>2777</v>
      </c>
      <c r="G1544" s="676">
        <v>75950</v>
      </c>
      <c r="H1544" s="660" t="s">
        <v>1373</v>
      </c>
      <c r="I1544" s="676">
        <v>310000</v>
      </c>
      <c r="J1544" s="660" t="s">
        <v>3102</v>
      </c>
      <c r="K1544" s="660" t="s">
        <v>1167</v>
      </c>
    </row>
    <row r="1545" spans="1:11" x14ac:dyDescent="0.25">
      <c r="A1545" s="659">
        <v>1541</v>
      </c>
      <c r="B1545" s="660" t="s">
        <v>1369</v>
      </c>
      <c r="C1545" s="738" t="s">
        <v>3311</v>
      </c>
      <c r="D1545" s="742" t="s">
        <v>3312</v>
      </c>
      <c r="E1545" s="742" t="s">
        <v>1387</v>
      </c>
      <c r="F1545" s="742" t="s">
        <v>2771</v>
      </c>
      <c r="G1545" s="676">
        <v>69000</v>
      </c>
      <c r="H1545" s="660" t="s">
        <v>1373</v>
      </c>
      <c r="I1545" s="676">
        <v>330000</v>
      </c>
      <c r="J1545" s="660" t="s">
        <v>3102</v>
      </c>
      <c r="K1545" s="660" t="s">
        <v>1167</v>
      </c>
    </row>
    <row r="1546" spans="1:11" x14ac:dyDescent="0.25">
      <c r="A1546" s="659">
        <v>1542</v>
      </c>
      <c r="B1546" s="660" t="s">
        <v>1369</v>
      </c>
      <c r="C1546" s="674" t="s">
        <v>1516</v>
      </c>
      <c r="D1546" s="742" t="s">
        <v>3313</v>
      </c>
      <c r="E1546" s="742" t="s">
        <v>1387</v>
      </c>
      <c r="F1546" s="742" t="s">
        <v>2648</v>
      </c>
      <c r="G1546" s="676">
        <v>48008.98</v>
      </c>
      <c r="H1546" s="660" t="s">
        <v>1373</v>
      </c>
      <c r="I1546" s="676">
        <v>330000</v>
      </c>
      <c r="J1546" s="660" t="s">
        <v>3102</v>
      </c>
      <c r="K1546" s="660" t="s">
        <v>1167</v>
      </c>
    </row>
    <row r="1547" spans="1:11" x14ac:dyDescent="0.25">
      <c r="A1547" s="659">
        <v>1543</v>
      </c>
      <c r="B1547" s="660" t="s">
        <v>1369</v>
      </c>
      <c r="C1547" s="661" t="s">
        <v>1611</v>
      </c>
      <c r="D1547" s="742" t="s">
        <v>3314</v>
      </c>
      <c r="E1547" s="742" t="s">
        <v>1387</v>
      </c>
      <c r="F1547" s="742" t="s">
        <v>2760</v>
      </c>
      <c r="G1547" s="676">
        <v>61946.79</v>
      </c>
      <c r="H1547" s="660" t="s">
        <v>1373</v>
      </c>
      <c r="I1547" s="676">
        <v>310000</v>
      </c>
      <c r="J1547" s="660" t="s">
        <v>3102</v>
      </c>
      <c r="K1547" s="660" t="s">
        <v>1167</v>
      </c>
    </row>
    <row r="1548" spans="1:11" x14ac:dyDescent="0.25">
      <c r="A1548" s="659">
        <v>1544</v>
      </c>
      <c r="B1548" s="660" t="s">
        <v>1369</v>
      </c>
      <c r="C1548" s="661" t="s">
        <v>1464</v>
      </c>
      <c r="D1548" s="742" t="s">
        <v>3315</v>
      </c>
      <c r="E1548" s="742" t="s">
        <v>1387</v>
      </c>
      <c r="F1548" s="742" t="s">
        <v>2760</v>
      </c>
      <c r="G1548" s="676">
        <v>39525</v>
      </c>
      <c r="H1548" s="660" t="s">
        <v>1373</v>
      </c>
      <c r="I1548" s="676">
        <v>310000</v>
      </c>
      <c r="J1548" s="660" t="s">
        <v>3102</v>
      </c>
      <c r="K1548" s="660" t="s">
        <v>1167</v>
      </c>
    </row>
    <row r="1549" spans="1:11" x14ac:dyDescent="0.25">
      <c r="A1549" s="659">
        <v>1545</v>
      </c>
      <c r="B1549" s="660" t="s">
        <v>1369</v>
      </c>
      <c r="C1549" s="661" t="s">
        <v>1464</v>
      </c>
      <c r="D1549" s="742" t="s">
        <v>3316</v>
      </c>
      <c r="E1549" s="742" t="s">
        <v>1387</v>
      </c>
      <c r="F1549" s="742" t="s">
        <v>2771</v>
      </c>
      <c r="G1549" s="676">
        <v>43500</v>
      </c>
      <c r="H1549" s="660" t="s">
        <v>1373</v>
      </c>
      <c r="I1549" s="676">
        <v>310000</v>
      </c>
      <c r="J1549" s="660" t="s">
        <v>3102</v>
      </c>
      <c r="K1549" s="660" t="s">
        <v>1167</v>
      </c>
    </row>
    <row r="1550" spans="1:11" x14ac:dyDescent="0.25">
      <c r="A1550" s="659">
        <v>1546</v>
      </c>
      <c r="B1550" s="660" t="s">
        <v>1369</v>
      </c>
      <c r="C1550" s="661" t="s">
        <v>1464</v>
      </c>
      <c r="D1550" s="742" t="s">
        <v>3317</v>
      </c>
      <c r="E1550" s="742" t="s">
        <v>1387</v>
      </c>
      <c r="F1550" s="742" t="s">
        <v>2775</v>
      </c>
      <c r="G1550" s="676">
        <v>39750</v>
      </c>
      <c r="H1550" s="660" t="s">
        <v>1373</v>
      </c>
      <c r="I1550" s="676">
        <v>310000</v>
      </c>
      <c r="J1550" s="660" t="s">
        <v>3102</v>
      </c>
      <c r="K1550" s="660" t="s">
        <v>1167</v>
      </c>
    </row>
    <row r="1551" spans="1:11" x14ac:dyDescent="0.25">
      <c r="A1551" s="659">
        <v>1547</v>
      </c>
      <c r="B1551" s="660" t="s">
        <v>1369</v>
      </c>
      <c r="C1551" s="661" t="s">
        <v>3137</v>
      </c>
      <c r="D1551" s="742" t="s">
        <v>3318</v>
      </c>
      <c r="E1551" s="742" t="s">
        <v>1387</v>
      </c>
      <c r="F1551" s="742" t="s">
        <v>2760</v>
      </c>
      <c r="G1551" s="676">
        <v>76124.639999999999</v>
      </c>
      <c r="H1551" s="660" t="s">
        <v>1373</v>
      </c>
      <c r="I1551" s="676">
        <v>330000</v>
      </c>
      <c r="J1551" s="660" t="s">
        <v>3102</v>
      </c>
      <c r="K1551" s="660" t="s">
        <v>1167</v>
      </c>
    </row>
    <row r="1552" spans="1:11" x14ac:dyDescent="0.25">
      <c r="A1552" s="659">
        <v>1548</v>
      </c>
      <c r="B1552" s="660" t="s">
        <v>1369</v>
      </c>
      <c r="C1552" s="738" t="s">
        <v>3319</v>
      </c>
      <c r="D1552" s="742" t="s">
        <v>3320</v>
      </c>
      <c r="E1552" s="742" t="s">
        <v>1387</v>
      </c>
      <c r="F1552" s="742" t="s">
        <v>2771</v>
      </c>
      <c r="G1552" s="676">
        <v>81950</v>
      </c>
      <c r="H1552" s="660" t="s">
        <v>1373</v>
      </c>
      <c r="I1552" s="676">
        <v>330000</v>
      </c>
      <c r="J1552" s="660" t="s">
        <v>3102</v>
      </c>
      <c r="K1552" s="660" t="s">
        <v>1167</v>
      </c>
    </row>
    <row r="1553" spans="1:11" x14ac:dyDescent="0.25">
      <c r="A1553" s="659">
        <v>1549</v>
      </c>
      <c r="B1553" s="660" t="s">
        <v>1369</v>
      </c>
      <c r="C1553" s="661" t="s">
        <v>1464</v>
      </c>
      <c r="D1553" s="742" t="s">
        <v>3321</v>
      </c>
      <c r="E1553" s="742" t="s">
        <v>1387</v>
      </c>
      <c r="F1553" s="742" t="s">
        <v>2775</v>
      </c>
      <c r="G1553" s="676">
        <v>39750</v>
      </c>
      <c r="H1553" s="660" t="s">
        <v>1373</v>
      </c>
      <c r="I1553" s="676">
        <v>310000</v>
      </c>
      <c r="J1553" s="660" t="s">
        <v>3102</v>
      </c>
      <c r="K1553" s="660" t="s">
        <v>1167</v>
      </c>
    </row>
    <row r="1554" spans="1:11" x14ac:dyDescent="0.25">
      <c r="A1554" s="659">
        <v>1550</v>
      </c>
      <c r="B1554" s="660" t="s">
        <v>1369</v>
      </c>
      <c r="C1554" s="661" t="s">
        <v>1464</v>
      </c>
      <c r="D1554" s="742" t="s">
        <v>3322</v>
      </c>
      <c r="E1554" s="742" t="s">
        <v>1387</v>
      </c>
      <c r="F1554" s="742" t="s">
        <v>2775</v>
      </c>
      <c r="G1554" s="676">
        <v>39750</v>
      </c>
      <c r="H1554" s="660" t="s">
        <v>1373</v>
      </c>
      <c r="I1554" s="676">
        <v>310000</v>
      </c>
      <c r="J1554" s="660" t="s">
        <v>3102</v>
      </c>
      <c r="K1554" s="660" t="s">
        <v>1167</v>
      </c>
    </row>
    <row r="1555" spans="1:11" x14ac:dyDescent="0.25">
      <c r="A1555" s="659">
        <v>1551</v>
      </c>
      <c r="B1555" s="660" t="s">
        <v>1369</v>
      </c>
      <c r="C1555" s="661" t="s">
        <v>1453</v>
      </c>
      <c r="D1555" s="742" t="s">
        <v>3323</v>
      </c>
      <c r="E1555" s="742" t="s">
        <v>1387</v>
      </c>
      <c r="F1555" s="742" t="s">
        <v>2653</v>
      </c>
      <c r="G1555" s="676">
        <v>103618.43</v>
      </c>
      <c r="H1555" s="660" t="s">
        <v>1373</v>
      </c>
      <c r="I1555" s="676">
        <v>330000</v>
      </c>
      <c r="J1555" s="660" t="s">
        <v>3102</v>
      </c>
      <c r="K1555" s="660" t="s">
        <v>1167</v>
      </c>
    </row>
    <row r="1556" spans="1:11" x14ac:dyDescent="0.25">
      <c r="A1556" s="659">
        <v>1552</v>
      </c>
      <c r="B1556" s="660" t="s">
        <v>1369</v>
      </c>
      <c r="C1556" s="738" t="s">
        <v>3324</v>
      </c>
      <c r="D1556" s="742" t="s">
        <v>3325</v>
      </c>
      <c r="E1556" s="742" t="s">
        <v>1387</v>
      </c>
      <c r="F1556" s="742" t="s">
        <v>2653</v>
      </c>
      <c r="G1556" s="676">
        <v>173250</v>
      </c>
      <c r="H1556" s="660" t="s">
        <v>1373</v>
      </c>
      <c r="I1556" s="676">
        <v>330000</v>
      </c>
      <c r="J1556" s="660" t="s">
        <v>3102</v>
      </c>
      <c r="K1556" s="660" t="s">
        <v>1167</v>
      </c>
    </row>
    <row r="1557" spans="1:11" x14ac:dyDescent="0.25">
      <c r="A1557" s="659">
        <v>1553</v>
      </c>
      <c r="B1557" s="660" t="s">
        <v>1369</v>
      </c>
      <c r="C1557" s="674" t="s">
        <v>1516</v>
      </c>
      <c r="D1557" s="742" t="s">
        <v>3326</v>
      </c>
      <c r="E1557" s="742" t="s">
        <v>1387</v>
      </c>
      <c r="F1557" s="742" t="s">
        <v>2829</v>
      </c>
      <c r="G1557" s="676">
        <v>100002</v>
      </c>
      <c r="H1557" s="660" t="s">
        <v>1373</v>
      </c>
      <c r="I1557" s="676">
        <v>330000</v>
      </c>
      <c r="J1557" s="660" t="s">
        <v>3102</v>
      </c>
      <c r="K1557" s="660" t="s">
        <v>1167</v>
      </c>
    </row>
    <row r="1558" spans="1:11" x14ac:dyDescent="0.25">
      <c r="A1558" s="659">
        <v>1554</v>
      </c>
      <c r="B1558" s="660" t="s">
        <v>1369</v>
      </c>
      <c r="C1558" s="661" t="s">
        <v>1464</v>
      </c>
      <c r="D1558" s="742" t="s">
        <v>3327</v>
      </c>
      <c r="E1558" s="742" t="s">
        <v>1387</v>
      </c>
      <c r="F1558" s="742" t="s">
        <v>2775</v>
      </c>
      <c r="G1558" s="676">
        <v>51750</v>
      </c>
      <c r="H1558" s="660" t="s">
        <v>1373</v>
      </c>
      <c r="I1558" s="676">
        <v>310000</v>
      </c>
      <c r="J1558" s="660" t="s">
        <v>3102</v>
      </c>
      <c r="K1558" s="660" t="s">
        <v>1167</v>
      </c>
    </row>
    <row r="1559" spans="1:11" x14ac:dyDescent="0.25">
      <c r="A1559" s="659">
        <v>1555</v>
      </c>
      <c r="B1559" s="660" t="s">
        <v>1369</v>
      </c>
      <c r="C1559" s="738" t="s">
        <v>3328</v>
      </c>
      <c r="D1559" s="742" t="s">
        <v>3329</v>
      </c>
      <c r="E1559" s="742" t="s">
        <v>1387</v>
      </c>
      <c r="F1559" s="742" t="s">
        <v>2811</v>
      </c>
      <c r="G1559" s="676">
        <v>155012.88</v>
      </c>
      <c r="H1559" s="660" t="s">
        <v>1373</v>
      </c>
      <c r="I1559" s="676">
        <v>650000</v>
      </c>
      <c r="J1559" s="660" t="s">
        <v>3102</v>
      </c>
      <c r="K1559" s="660" t="s">
        <v>1167</v>
      </c>
    </row>
    <row r="1560" spans="1:11" x14ac:dyDescent="0.25">
      <c r="A1560" s="659">
        <v>1556</v>
      </c>
      <c r="B1560" s="660" t="s">
        <v>1369</v>
      </c>
      <c r="C1560" s="738" t="s">
        <v>3330</v>
      </c>
      <c r="D1560" s="742" t="s">
        <v>3331</v>
      </c>
      <c r="E1560" s="742" t="s">
        <v>1387</v>
      </c>
      <c r="F1560" s="742" t="s">
        <v>2771</v>
      </c>
      <c r="G1560" s="676">
        <v>314750</v>
      </c>
      <c r="H1560" s="660" t="s">
        <v>1373</v>
      </c>
      <c r="I1560" s="676">
        <v>665000</v>
      </c>
      <c r="J1560" s="660" t="s">
        <v>3102</v>
      </c>
      <c r="K1560" s="660" t="s">
        <v>1167</v>
      </c>
    </row>
    <row r="1561" spans="1:11" x14ac:dyDescent="0.25">
      <c r="A1561" s="659">
        <v>1557</v>
      </c>
      <c r="B1561" s="660" t="s">
        <v>1369</v>
      </c>
      <c r="C1561" s="738" t="s">
        <v>3332</v>
      </c>
      <c r="D1561" s="742" t="s">
        <v>3333</v>
      </c>
      <c r="E1561" s="742" t="s">
        <v>1387</v>
      </c>
      <c r="F1561" s="742" t="s">
        <v>2763</v>
      </c>
      <c r="G1561" s="676">
        <v>153972.25</v>
      </c>
      <c r="H1561" s="660" t="s">
        <v>1373</v>
      </c>
      <c r="I1561" s="676">
        <v>330000</v>
      </c>
      <c r="J1561" s="660" t="s">
        <v>3102</v>
      </c>
      <c r="K1561" s="660" t="s">
        <v>1167</v>
      </c>
    </row>
    <row r="1562" spans="1:11" x14ac:dyDescent="0.25">
      <c r="A1562" s="659">
        <v>1558</v>
      </c>
      <c r="B1562" s="660" t="s">
        <v>1369</v>
      </c>
      <c r="C1562" s="738" t="s">
        <v>3334</v>
      </c>
      <c r="D1562" s="742" t="s">
        <v>3335</v>
      </c>
      <c r="E1562" s="742" t="s">
        <v>1387</v>
      </c>
      <c r="F1562" s="742" t="s">
        <v>2811</v>
      </c>
      <c r="G1562" s="676">
        <v>71101.88</v>
      </c>
      <c r="H1562" s="660" t="s">
        <v>1373</v>
      </c>
      <c r="I1562" s="676">
        <v>330000</v>
      </c>
      <c r="J1562" s="660" t="s">
        <v>3102</v>
      </c>
      <c r="K1562" s="660" t="s">
        <v>1167</v>
      </c>
    </row>
    <row r="1563" spans="1:11" x14ac:dyDescent="0.25">
      <c r="A1563" s="659">
        <v>1559</v>
      </c>
      <c r="B1563" s="660" t="s">
        <v>1369</v>
      </c>
      <c r="C1563" s="738" t="s">
        <v>3336</v>
      </c>
      <c r="D1563" s="742" t="s">
        <v>3337</v>
      </c>
      <c r="E1563" s="742" t="s">
        <v>1387</v>
      </c>
      <c r="F1563" s="742" t="s">
        <v>2801</v>
      </c>
      <c r="G1563" s="676">
        <v>130788.38</v>
      </c>
      <c r="H1563" s="660" t="s">
        <v>1373</v>
      </c>
      <c r="I1563" s="676">
        <v>330000</v>
      </c>
      <c r="J1563" s="660" t="s">
        <v>3102</v>
      </c>
      <c r="K1563" s="660" t="s">
        <v>1167</v>
      </c>
    </row>
    <row r="1564" spans="1:11" x14ac:dyDescent="0.25">
      <c r="A1564" s="659">
        <v>1560</v>
      </c>
      <c r="B1564" s="660" t="s">
        <v>1369</v>
      </c>
      <c r="C1564" s="738" t="s">
        <v>3338</v>
      </c>
      <c r="D1564" s="742" t="s">
        <v>3339</v>
      </c>
      <c r="E1564" s="742" t="s">
        <v>1387</v>
      </c>
      <c r="F1564" s="742" t="s">
        <v>2775</v>
      </c>
      <c r="G1564" s="676">
        <v>226575</v>
      </c>
      <c r="H1564" s="660" t="s">
        <v>1373</v>
      </c>
      <c r="I1564" s="676">
        <v>330000</v>
      </c>
      <c r="J1564" s="660" t="s">
        <v>3102</v>
      </c>
      <c r="K1564" s="660" t="s">
        <v>1167</v>
      </c>
    </row>
    <row r="1565" spans="1:11" x14ac:dyDescent="0.25">
      <c r="A1565" s="659">
        <v>1561</v>
      </c>
      <c r="B1565" s="660" t="s">
        <v>1369</v>
      </c>
      <c r="C1565" s="661" t="s">
        <v>1464</v>
      </c>
      <c r="D1565" s="742" t="s">
        <v>3340</v>
      </c>
      <c r="E1565" s="742" t="s">
        <v>1387</v>
      </c>
      <c r="F1565" s="742" t="s">
        <v>2777</v>
      </c>
      <c r="G1565" s="676">
        <v>75950</v>
      </c>
      <c r="H1565" s="660" t="s">
        <v>1373</v>
      </c>
      <c r="I1565" s="676">
        <v>310000</v>
      </c>
      <c r="J1565" s="660" t="s">
        <v>3102</v>
      </c>
      <c r="K1565" s="660" t="s">
        <v>1167</v>
      </c>
    </row>
    <row r="1566" spans="1:11" x14ac:dyDescent="0.25">
      <c r="A1566" s="659">
        <v>1562</v>
      </c>
      <c r="B1566" s="660" t="s">
        <v>1369</v>
      </c>
      <c r="C1566" s="661" t="s">
        <v>1464</v>
      </c>
      <c r="D1566" s="742" t="s">
        <v>3341</v>
      </c>
      <c r="E1566" s="742" t="s">
        <v>1387</v>
      </c>
      <c r="F1566" s="742" t="s">
        <v>2756</v>
      </c>
      <c r="G1566" s="676">
        <v>41344</v>
      </c>
      <c r="H1566" s="660" t="s">
        <v>1373</v>
      </c>
      <c r="I1566" s="676">
        <v>310000</v>
      </c>
      <c r="J1566" s="660" t="s">
        <v>3102</v>
      </c>
      <c r="K1566" s="660" t="s">
        <v>1167</v>
      </c>
    </row>
    <row r="1567" spans="1:11" x14ac:dyDescent="0.25">
      <c r="A1567" s="659">
        <v>1563</v>
      </c>
      <c r="B1567" s="660" t="s">
        <v>1369</v>
      </c>
      <c r="C1567" s="674" t="s">
        <v>1516</v>
      </c>
      <c r="D1567" s="742" t="s">
        <v>3342</v>
      </c>
      <c r="E1567" s="742" t="s">
        <v>1387</v>
      </c>
      <c r="F1567" s="742" t="s">
        <v>3343</v>
      </c>
      <c r="G1567" s="676">
        <v>116500</v>
      </c>
      <c r="H1567" s="660" t="s">
        <v>1373</v>
      </c>
      <c r="I1567" s="676">
        <v>330000</v>
      </c>
      <c r="J1567" s="660" t="s">
        <v>3102</v>
      </c>
      <c r="K1567" s="660" t="s">
        <v>1167</v>
      </c>
    </row>
    <row r="1568" spans="1:11" x14ac:dyDescent="0.25">
      <c r="A1568" s="659">
        <v>1564</v>
      </c>
      <c r="B1568" s="660" t="s">
        <v>1369</v>
      </c>
      <c r="C1568" s="674" t="s">
        <v>1516</v>
      </c>
      <c r="D1568" s="742" t="s">
        <v>3344</v>
      </c>
      <c r="E1568" s="742" t="s">
        <v>1387</v>
      </c>
      <c r="F1568" s="742" t="s">
        <v>3343</v>
      </c>
      <c r="G1568" s="676">
        <v>116500</v>
      </c>
      <c r="H1568" s="660" t="s">
        <v>1373</v>
      </c>
      <c r="I1568" s="676">
        <v>330000</v>
      </c>
      <c r="J1568" s="660" t="s">
        <v>3102</v>
      </c>
      <c r="K1568" s="660" t="s">
        <v>1167</v>
      </c>
    </row>
    <row r="1569" spans="1:11" x14ac:dyDescent="0.25">
      <c r="A1569" s="659">
        <v>1565</v>
      </c>
      <c r="B1569" s="660" t="s">
        <v>1369</v>
      </c>
      <c r="C1569" s="674" t="s">
        <v>1516</v>
      </c>
      <c r="D1569" s="742" t="s">
        <v>3345</v>
      </c>
      <c r="E1569" s="742" t="s">
        <v>1387</v>
      </c>
      <c r="F1569" s="742" t="s">
        <v>2648</v>
      </c>
      <c r="G1569" s="676">
        <v>48008.98</v>
      </c>
      <c r="H1569" s="660" t="s">
        <v>1373</v>
      </c>
      <c r="I1569" s="676">
        <v>330000</v>
      </c>
      <c r="J1569" s="660" t="s">
        <v>3102</v>
      </c>
      <c r="K1569" s="660" t="s">
        <v>1167</v>
      </c>
    </row>
    <row r="1570" spans="1:11" x14ac:dyDescent="0.25">
      <c r="A1570" s="659">
        <v>1566</v>
      </c>
      <c r="B1570" s="660" t="s">
        <v>1369</v>
      </c>
      <c r="C1570" s="674" t="s">
        <v>1516</v>
      </c>
      <c r="D1570" s="742" t="s">
        <v>3346</v>
      </c>
      <c r="E1570" s="742" t="s">
        <v>1387</v>
      </c>
      <c r="F1570" s="742" t="s">
        <v>2801</v>
      </c>
      <c r="G1570" s="676">
        <v>72513</v>
      </c>
      <c r="H1570" s="660" t="s">
        <v>1373</v>
      </c>
      <c r="I1570" s="676">
        <v>330000</v>
      </c>
      <c r="J1570" s="660" t="s">
        <v>3102</v>
      </c>
      <c r="K1570" s="660" t="s">
        <v>1167</v>
      </c>
    </row>
    <row r="1571" spans="1:11" x14ac:dyDescent="0.25">
      <c r="A1571" s="659">
        <v>1567</v>
      </c>
      <c r="B1571" s="660" t="s">
        <v>1369</v>
      </c>
      <c r="C1571" s="661" t="s">
        <v>1464</v>
      </c>
      <c r="D1571" s="742" t="s">
        <v>3347</v>
      </c>
      <c r="E1571" s="742" t="s">
        <v>1387</v>
      </c>
      <c r="F1571" s="742" t="s">
        <v>2777</v>
      </c>
      <c r="G1571" s="676">
        <v>75950</v>
      </c>
      <c r="H1571" s="660" t="s">
        <v>1373</v>
      </c>
      <c r="I1571" s="676">
        <v>310000</v>
      </c>
      <c r="J1571" s="660" t="s">
        <v>3102</v>
      </c>
      <c r="K1571" s="660" t="s">
        <v>1167</v>
      </c>
    </row>
    <row r="1572" spans="1:11" x14ac:dyDescent="0.25">
      <c r="A1572" s="659">
        <v>1568</v>
      </c>
      <c r="B1572" s="660" t="s">
        <v>1369</v>
      </c>
      <c r="C1572" s="661" t="s">
        <v>1464</v>
      </c>
      <c r="D1572" s="742" t="s">
        <v>3348</v>
      </c>
      <c r="E1572" s="742" t="s">
        <v>1387</v>
      </c>
      <c r="F1572" s="742" t="s">
        <v>2777</v>
      </c>
      <c r="G1572" s="676">
        <v>75950</v>
      </c>
      <c r="H1572" s="660" t="s">
        <v>1373</v>
      </c>
      <c r="I1572" s="676">
        <v>310000</v>
      </c>
      <c r="J1572" s="660" t="s">
        <v>3102</v>
      </c>
      <c r="K1572" s="660" t="s">
        <v>1167</v>
      </c>
    </row>
    <row r="1573" spans="1:11" x14ac:dyDescent="0.25">
      <c r="A1573" s="659">
        <v>1569</v>
      </c>
      <c r="B1573" s="660" t="s">
        <v>1369</v>
      </c>
      <c r="C1573" s="661" t="s">
        <v>1464</v>
      </c>
      <c r="D1573" s="742" t="s">
        <v>3349</v>
      </c>
      <c r="E1573" s="742" t="s">
        <v>1387</v>
      </c>
      <c r="F1573" s="742" t="s">
        <v>2775</v>
      </c>
      <c r="G1573" s="676">
        <v>47000</v>
      </c>
      <c r="H1573" s="660" t="s">
        <v>1373</v>
      </c>
      <c r="I1573" s="676">
        <v>310000</v>
      </c>
      <c r="J1573" s="660" t="s">
        <v>3102</v>
      </c>
      <c r="K1573" s="660" t="s">
        <v>1167</v>
      </c>
    </row>
    <row r="1574" spans="1:11" x14ac:dyDescent="0.25">
      <c r="A1574" s="659">
        <v>1570</v>
      </c>
      <c r="B1574" s="660" t="s">
        <v>1369</v>
      </c>
      <c r="C1574" s="661" t="s">
        <v>1464</v>
      </c>
      <c r="D1574" s="742" t="s">
        <v>3350</v>
      </c>
      <c r="E1574" s="742" t="s">
        <v>1387</v>
      </c>
      <c r="F1574" s="742" t="s">
        <v>2777</v>
      </c>
      <c r="G1574" s="676">
        <v>75950</v>
      </c>
      <c r="H1574" s="660" t="s">
        <v>1373</v>
      </c>
      <c r="I1574" s="676">
        <v>310000</v>
      </c>
      <c r="J1574" s="660" t="s">
        <v>3102</v>
      </c>
      <c r="K1574" s="660" t="s">
        <v>1167</v>
      </c>
    </row>
    <row r="1575" spans="1:11" x14ac:dyDescent="0.25">
      <c r="A1575" s="659">
        <v>1571</v>
      </c>
      <c r="B1575" s="660" t="s">
        <v>1369</v>
      </c>
      <c r="C1575" s="661" t="s">
        <v>1464</v>
      </c>
      <c r="D1575" s="742" t="s">
        <v>3351</v>
      </c>
      <c r="E1575" s="742" t="s">
        <v>1387</v>
      </c>
      <c r="F1575" s="742" t="s">
        <v>2775</v>
      </c>
      <c r="G1575" s="676">
        <v>39750</v>
      </c>
      <c r="H1575" s="660" t="s">
        <v>1373</v>
      </c>
      <c r="I1575" s="676">
        <v>310000</v>
      </c>
      <c r="J1575" s="660" t="s">
        <v>3102</v>
      </c>
      <c r="K1575" s="660" t="s">
        <v>1167</v>
      </c>
    </row>
    <row r="1576" spans="1:11" x14ac:dyDescent="0.25">
      <c r="A1576" s="659">
        <v>1572</v>
      </c>
      <c r="B1576" s="660" t="s">
        <v>1369</v>
      </c>
      <c r="C1576" s="674" t="s">
        <v>1516</v>
      </c>
      <c r="D1576" s="742" t="s">
        <v>3352</v>
      </c>
      <c r="E1576" s="742" t="s">
        <v>1387</v>
      </c>
      <c r="F1576" s="742" t="s">
        <v>2777</v>
      </c>
      <c r="G1576" s="676">
        <v>112250.01</v>
      </c>
      <c r="H1576" s="660" t="s">
        <v>1373</v>
      </c>
      <c r="I1576" s="676">
        <v>330000</v>
      </c>
      <c r="J1576" s="660" t="s">
        <v>3102</v>
      </c>
      <c r="K1576" s="660" t="s">
        <v>1167</v>
      </c>
    </row>
    <row r="1577" spans="1:11" x14ac:dyDescent="0.25">
      <c r="A1577" s="659">
        <v>1573</v>
      </c>
      <c r="B1577" s="660" t="s">
        <v>1369</v>
      </c>
      <c r="C1577" s="661" t="s">
        <v>1464</v>
      </c>
      <c r="D1577" s="742" t="s">
        <v>3353</v>
      </c>
      <c r="E1577" s="742" t="s">
        <v>1387</v>
      </c>
      <c r="F1577" s="742" t="s">
        <v>2775</v>
      </c>
      <c r="G1577" s="676">
        <v>47000</v>
      </c>
      <c r="H1577" s="660" t="s">
        <v>1373</v>
      </c>
      <c r="I1577" s="676">
        <v>310000</v>
      </c>
      <c r="J1577" s="660" t="s">
        <v>3102</v>
      </c>
      <c r="K1577" s="660" t="s">
        <v>1167</v>
      </c>
    </row>
    <row r="1578" spans="1:11" x14ac:dyDescent="0.25">
      <c r="A1578" s="659">
        <v>1574</v>
      </c>
      <c r="B1578" s="660" t="s">
        <v>1369</v>
      </c>
      <c r="C1578" s="661" t="s">
        <v>1464</v>
      </c>
      <c r="D1578" s="742" t="s">
        <v>3354</v>
      </c>
      <c r="E1578" s="742" t="s">
        <v>1387</v>
      </c>
      <c r="F1578" s="742" t="s">
        <v>2777</v>
      </c>
      <c r="G1578" s="676">
        <v>75950</v>
      </c>
      <c r="H1578" s="660" t="s">
        <v>1373</v>
      </c>
      <c r="I1578" s="676">
        <v>310000</v>
      </c>
      <c r="J1578" s="660" t="s">
        <v>3102</v>
      </c>
      <c r="K1578" s="660" t="s">
        <v>1167</v>
      </c>
    </row>
    <row r="1579" spans="1:11" x14ac:dyDescent="0.25">
      <c r="A1579" s="659">
        <v>1575</v>
      </c>
      <c r="B1579" s="660" t="s">
        <v>1369</v>
      </c>
      <c r="C1579" s="661" t="s">
        <v>1464</v>
      </c>
      <c r="D1579" s="742" t="s">
        <v>3355</v>
      </c>
      <c r="E1579" s="742" t="s">
        <v>1387</v>
      </c>
      <c r="F1579" s="742" t="s">
        <v>3343</v>
      </c>
      <c r="G1579" s="676">
        <v>78250</v>
      </c>
      <c r="H1579" s="660" t="s">
        <v>1373</v>
      </c>
      <c r="I1579" s="676">
        <v>310000</v>
      </c>
      <c r="J1579" s="660" t="s">
        <v>3102</v>
      </c>
      <c r="K1579" s="660" t="s">
        <v>1167</v>
      </c>
    </row>
    <row r="1580" spans="1:11" x14ac:dyDescent="0.25">
      <c r="A1580" s="659">
        <v>1576</v>
      </c>
      <c r="B1580" s="660" t="s">
        <v>1369</v>
      </c>
      <c r="C1580" s="661" t="s">
        <v>1464</v>
      </c>
      <c r="D1580" s="742" t="s">
        <v>3356</v>
      </c>
      <c r="E1580" s="742" t="s">
        <v>1387</v>
      </c>
      <c r="F1580" s="742" t="s">
        <v>2775</v>
      </c>
      <c r="G1580" s="676">
        <v>39750</v>
      </c>
      <c r="H1580" s="660" t="s">
        <v>1373</v>
      </c>
      <c r="I1580" s="676">
        <v>310000</v>
      </c>
      <c r="J1580" s="660" t="s">
        <v>3102</v>
      </c>
      <c r="K1580" s="660" t="s">
        <v>1167</v>
      </c>
    </row>
    <row r="1581" spans="1:11" x14ac:dyDescent="0.25">
      <c r="A1581" s="659">
        <v>1577</v>
      </c>
      <c r="B1581" s="660" t="s">
        <v>1369</v>
      </c>
      <c r="C1581" s="661" t="s">
        <v>1464</v>
      </c>
      <c r="D1581" s="742" t="s">
        <v>3357</v>
      </c>
      <c r="E1581" s="742" t="s">
        <v>1387</v>
      </c>
      <c r="F1581" s="742" t="s">
        <v>2777</v>
      </c>
      <c r="G1581" s="676">
        <v>75950</v>
      </c>
      <c r="H1581" s="660" t="s">
        <v>1373</v>
      </c>
      <c r="I1581" s="676">
        <v>310000</v>
      </c>
      <c r="J1581" s="660" t="s">
        <v>3102</v>
      </c>
      <c r="K1581" s="660" t="s">
        <v>1167</v>
      </c>
    </row>
    <row r="1582" spans="1:11" x14ac:dyDescent="0.25">
      <c r="A1582" s="659">
        <v>1578</v>
      </c>
      <c r="B1582" s="660" t="s">
        <v>1369</v>
      </c>
      <c r="C1582" s="674" t="s">
        <v>1516</v>
      </c>
      <c r="D1582" s="742" t="s">
        <v>3358</v>
      </c>
      <c r="E1582" s="742" t="s">
        <v>1387</v>
      </c>
      <c r="F1582" s="742" t="s">
        <v>2829</v>
      </c>
      <c r="G1582" s="676">
        <v>108500.4</v>
      </c>
      <c r="H1582" s="660" t="s">
        <v>1373</v>
      </c>
      <c r="I1582" s="676">
        <v>330000</v>
      </c>
      <c r="J1582" s="660" t="s">
        <v>3102</v>
      </c>
      <c r="K1582" s="660" t="s">
        <v>1167</v>
      </c>
    </row>
    <row r="1583" spans="1:11" x14ac:dyDescent="0.25">
      <c r="A1583" s="659">
        <v>1579</v>
      </c>
      <c r="B1583" s="660" t="s">
        <v>1369</v>
      </c>
      <c r="C1583" s="661" t="s">
        <v>1464</v>
      </c>
      <c r="D1583" s="742" t="s">
        <v>3359</v>
      </c>
      <c r="E1583" s="742" t="s">
        <v>1387</v>
      </c>
      <c r="F1583" s="742" t="s">
        <v>2777</v>
      </c>
      <c r="G1583" s="676">
        <v>75950</v>
      </c>
      <c r="H1583" s="660" t="s">
        <v>1373</v>
      </c>
      <c r="I1583" s="676">
        <v>310000</v>
      </c>
      <c r="J1583" s="660" t="s">
        <v>3102</v>
      </c>
      <c r="K1583" s="660" t="s">
        <v>1167</v>
      </c>
    </row>
    <row r="1584" spans="1:11" x14ac:dyDescent="0.25">
      <c r="A1584" s="659">
        <v>1580</v>
      </c>
      <c r="B1584" s="660" t="s">
        <v>1369</v>
      </c>
      <c r="C1584" s="661" t="s">
        <v>1464</v>
      </c>
      <c r="D1584" s="742" t="s">
        <v>3360</v>
      </c>
      <c r="E1584" s="742" t="s">
        <v>1387</v>
      </c>
      <c r="F1584" s="742" t="s">
        <v>2788</v>
      </c>
      <c r="G1584" s="676">
        <v>463165.75</v>
      </c>
      <c r="H1584" s="660" t="s">
        <v>1373</v>
      </c>
      <c r="I1584" s="676">
        <v>310000</v>
      </c>
      <c r="J1584" s="660" t="s">
        <v>3102</v>
      </c>
      <c r="K1584" s="660" t="s">
        <v>1167</v>
      </c>
    </row>
    <row r="1585" spans="1:11" x14ac:dyDescent="0.25">
      <c r="A1585" s="659">
        <v>1581</v>
      </c>
      <c r="B1585" s="660" t="s">
        <v>1369</v>
      </c>
      <c r="C1585" s="661" t="s">
        <v>1464</v>
      </c>
      <c r="D1585" s="742" t="s">
        <v>3361</v>
      </c>
      <c r="E1585" s="742" t="s">
        <v>1387</v>
      </c>
      <c r="F1585" s="742" t="s">
        <v>2788</v>
      </c>
      <c r="G1585" s="676">
        <v>463165.75</v>
      </c>
      <c r="H1585" s="660" t="s">
        <v>1373</v>
      </c>
      <c r="I1585" s="676">
        <v>310000</v>
      </c>
      <c r="J1585" s="660" t="s">
        <v>3102</v>
      </c>
      <c r="K1585" s="660" t="s">
        <v>1167</v>
      </c>
    </row>
    <row r="1586" spans="1:11" x14ac:dyDescent="0.25">
      <c r="A1586" s="659">
        <v>1582</v>
      </c>
      <c r="B1586" s="660" t="s">
        <v>1369</v>
      </c>
      <c r="C1586" s="661" t="s">
        <v>1464</v>
      </c>
      <c r="D1586" s="742" t="s">
        <v>3362</v>
      </c>
      <c r="E1586" s="742" t="s">
        <v>1387</v>
      </c>
      <c r="F1586" s="742" t="s">
        <v>2788</v>
      </c>
      <c r="G1586" s="676">
        <v>463165.75</v>
      </c>
      <c r="H1586" s="660" t="s">
        <v>1373</v>
      </c>
      <c r="I1586" s="676">
        <v>310000</v>
      </c>
      <c r="J1586" s="660" t="s">
        <v>3102</v>
      </c>
      <c r="K1586" s="660" t="s">
        <v>1167</v>
      </c>
    </row>
    <row r="1587" spans="1:11" x14ac:dyDescent="0.25">
      <c r="A1587" s="659">
        <v>1583</v>
      </c>
      <c r="B1587" s="660" t="s">
        <v>1369</v>
      </c>
      <c r="C1587" s="661" t="s">
        <v>1464</v>
      </c>
      <c r="D1587" s="742" t="s">
        <v>3363</v>
      </c>
      <c r="E1587" s="742" t="s">
        <v>1387</v>
      </c>
      <c r="F1587" s="742" t="s">
        <v>2788</v>
      </c>
      <c r="G1587" s="676">
        <v>463165.75</v>
      </c>
      <c r="H1587" s="660" t="s">
        <v>1373</v>
      </c>
      <c r="I1587" s="676">
        <v>310000</v>
      </c>
      <c r="J1587" s="660" t="s">
        <v>3102</v>
      </c>
      <c r="K1587" s="660" t="s">
        <v>1167</v>
      </c>
    </row>
    <row r="1588" spans="1:11" x14ac:dyDescent="0.25">
      <c r="A1588" s="659">
        <v>1584</v>
      </c>
      <c r="B1588" s="660" t="s">
        <v>1369</v>
      </c>
      <c r="C1588" s="661" t="s">
        <v>1464</v>
      </c>
      <c r="D1588" s="742" t="s">
        <v>3364</v>
      </c>
      <c r="E1588" s="742" t="s">
        <v>1387</v>
      </c>
      <c r="F1588" s="742" t="s">
        <v>2788</v>
      </c>
      <c r="G1588" s="676">
        <v>463165.75</v>
      </c>
      <c r="H1588" s="660" t="s">
        <v>1373</v>
      </c>
      <c r="I1588" s="676">
        <v>310000</v>
      </c>
      <c r="J1588" s="660" t="s">
        <v>3102</v>
      </c>
      <c r="K1588" s="660" t="s">
        <v>1167</v>
      </c>
    </row>
    <row r="1589" spans="1:11" x14ac:dyDescent="0.25">
      <c r="A1589" s="659">
        <v>1585</v>
      </c>
      <c r="B1589" s="660" t="s">
        <v>1369</v>
      </c>
      <c r="C1589" s="661" t="s">
        <v>1464</v>
      </c>
      <c r="D1589" s="742" t="s">
        <v>3365</v>
      </c>
      <c r="E1589" s="742" t="s">
        <v>1387</v>
      </c>
      <c r="F1589" s="742" t="s">
        <v>2796</v>
      </c>
      <c r="G1589" s="676">
        <v>1701900</v>
      </c>
      <c r="H1589" s="660" t="s">
        <v>1373</v>
      </c>
      <c r="I1589" s="676">
        <v>310000</v>
      </c>
      <c r="J1589" s="660" t="s">
        <v>3102</v>
      </c>
      <c r="K1589" s="660" t="s">
        <v>1167</v>
      </c>
    </row>
    <row r="1590" spans="1:11" x14ac:dyDescent="0.25">
      <c r="A1590" s="659">
        <v>1586</v>
      </c>
      <c r="B1590" s="660" t="s">
        <v>1369</v>
      </c>
      <c r="C1590" s="661" t="s">
        <v>1464</v>
      </c>
      <c r="D1590" s="742" t="s">
        <v>3366</v>
      </c>
      <c r="E1590" s="742" t="s">
        <v>1387</v>
      </c>
      <c r="F1590" s="742" t="s">
        <v>2796</v>
      </c>
      <c r="G1590" s="676">
        <v>1701900</v>
      </c>
      <c r="H1590" s="660" t="s">
        <v>1373</v>
      </c>
      <c r="I1590" s="676">
        <v>310000</v>
      </c>
      <c r="J1590" s="660" t="s">
        <v>3102</v>
      </c>
      <c r="K1590" s="660" t="s">
        <v>1167</v>
      </c>
    </row>
    <row r="1591" spans="1:11" x14ac:dyDescent="0.25">
      <c r="A1591" s="659">
        <v>1587</v>
      </c>
      <c r="B1591" s="660" t="s">
        <v>1369</v>
      </c>
      <c r="C1591" s="661" t="s">
        <v>1464</v>
      </c>
      <c r="D1591" s="742" t="s">
        <v>3367</v>
      </c>
      <c r="E1591" s="742" t="s">
        <v>1387</v>
      </c>
      <c r="F1591" s="742" t="s">
        <v>2788</v>
      </c>
      <c r="G1591" s="676">
        <v>463165.75</v>
      </c>
      <c r="H1591" s="660" t="s">
        <v>1373</v>
      </c>
      <c r="I1591" s="676">
        <v>310000</v>
      </c>
      <c r="J1591" s="660" t="s">
        <v>3102</v>
      </c>
      <c r="K1591" s="660" t="s">
        <v>1167</v>
      </c>
    </row>
    <row r="1592" spans="1:11" x14ac:dyDescent="0.25">
      <c r="A1592" s="659">
        <v>1588</v>
      </c>
      <c r="B1592" s="660" t="s">
        <v>1369</v>
      </c>
      <c r="C1592" s="738" t="s">
        <v>3368</v>
      </c>
      <c r="D1592" s="742" t="s">
        <v>3369</v>
      </c>
      <c r="E1592" s="742" t="s">
        <v>1387</v>
      </c>
      <c r="F1592" s="742" t="s">
        <v>2648</v>
      </c>
      <c r="G1592" s="676">
        <v>165257.69</v>
      </c>
      <c r="H1592" s="660" t="s">
        <v>1373</v>
      </c>
      <c r="I1592" s="676">
        <v>330000</v>
      </c>
      <c r="J1592" s="660" t="s">
        <v>3102</v>
      </c>
      <c r="K1592" s="660" t="s">
        <v>1167</v>
      </c>
    </row>
    <row r="1593" spans="1:11" x14ac:dyDescent="0.25">
      <c r="A1593" s="659">
        <v>1589</v>
      </c>
      <c r="B1593" s="660" t="s">
        <v>1369</v>
      </c>
      <c r="C1593" s="738" t="s">
        <v>3368</v>
      </c>
      <c r="D1593" s="742" t="s">
        <v>3370</v>
      </c>
      <c r="E1593" s="742" t="s">
        <v>1387</v>
      </c>
      <c r="F1593" s="742" t="s">
        <v>3288</v>
      </c>
      <c r="G1593" s="676">
        <v>86875.59</v>
      </c>
      <c r="H1593" s="660" t="s">
        <v>1373</v>
      </c>
      <c r="I1593" s="676">
        <v>330000</v>
      </c>
      <c r="J1593" s="660" t="s">
        <v>3102</v>
      </c>
      <c r="K1593" s="660" t="s">
        <v>1167</v>
      </c>
    </row>
    <row r="1594" spans="1:11" x14ac:dyDescent="0.25">
      <c r="A1594" s="659">
        <v>1590</v>
      </c>
      <c r="B1594" s="660" t="s">
        <v>1369</v>
      </c>
      <c r="C1594" s="738" t="s">
        <v>3368</v>
      </c>
      <c r="D1594" s="742" t="s">
        <v>3371</v>
      </c>
      <c r="E1594" s="742" t="s">
        <v>1387</v>
      </c>
      <c r="F1594" s="742" t="s">
        <v>2767</v>
      </c>
      <c r="G1594" s="676">
        <v>109500</v>
      </c>
      <c r="H1594" s="660" t="s">
        <v>1373</v>
      </c>
      <c r="I1594" s="676">
        <v>700000</v>
      </c>
      <c r="J1594" s="660" t="s">
        <v>3102</v>
      </c>
      <c r="K1594" s="660" t="s">
        <v>1167</v>
      </c>
    </row>
    <row r="1595" spans="1:11" x14ac:dyDescent="0.25">
      <c r="A1595" s="659">
        <v>1591</v>
      </c>
      <c r="B1595" s="660" t="s">
        <v>1369</v>
      </c>
      <c r="C1595" s="738" t="s">
        <v>3368</v>
      </c>
      <c r="D1595" s="742" t="s">
        <v>3372</v>
      </c>
      <c r="E1595" s="742" t="s">
        <v>1387</v>
      </c>
      <c r="F1595" s="742" t="s">
        <v>2648</v>
      </c>
      <c r="G1595" s="676">
        <v>169469.06</v>
      </c>
      <c r="H1595" s="660" t="s">
        <v>1373</v>
      </c>
      <c r="I1595" s="676">
        <v>330000</v>
      </c>
      <c r="J1595" s="660" t="s">
        <v>3102</v>
      </c>
      <c r="K1595" s="660" t="s">
        <v>1167</v>
      </c>
    </row>
    <row r="1596" spans="1:11" x14ac:dyDescent="0.25">
      <c r="A1596" s="659">
        <v>1592</v>
      </c>
      <c r="B1596" s="660" t="s">
        <v>1369</v>
      </c>
      <c r="C1596" s="738" t="s">
        <v>3368</v>
      </c>
      <c r="D1596" s="742" t="s">
        <v>3373</v>
      </c>
      <c r="E1596" s="742" t="s">
        <v>1387</v>
      </c>
      <c r="F1596" s="742" t="s">
        <v>2767</v>
      </c>
      <c r="G1596" s="676">
        <v>109500</v>
      </c>
      <c r="H1596" s="660" t="s">
        <v>1373</v>
      </c>
      <c r="I1596" s="676">
        <v>330000</v>
      </c>
      <c r="J1596" s="660" t="s">
        <v>3102</v>
      </c>
      <c r="K1596" s="660" t="s">
        <v>1167</v>
      </c>
    </row>
    <row r="1597" spans="1:11" x14ac:dyDescent="0.25">
      <c r="A1597" s="659">
        <v>1593</v>
      </c>
      <c r="B1597" s="660" t="s">
        <v>1369</v>
      </c>
      <c r="C1597" s="738" t="s">
        <v>3368</v>
      </c>
      <c r="D1597" s="742" t="s">
        <v>3374</v>
      </c>
      <c r="E1597" s="742" t="s">
        <v>1387</v>
      </c>
      <c r="F1597" s="742" t="s">
        <v>2767</v>
      </c>
      <c r="G1597" s="676">
        <v>109500</v>
      </c>
      <c r="H1597" s="660" t="s">
        <v>1373</v>
      </c>
      <c r="I1597" s="676">
        <v>330000</v>
      </c>
      <c r="J1597" s="660" t="s">
        <v>3102</v>
      </c>
      <c r="K1597" s="660" t="s">
        <v>1167</v>
      </c>
    </row>
    <row r="1598" spans="1:11" x14ac:dyDescent="0.25">
      <c r="A1598" s="659">
        <v>1594</v>
      </c>
      <c r="B1598" s="660" t="s">
        <v>1369</v>
      </c>
      <c r="C1598" s="666" t="s">
        <v>1442</v>
      </c>
      <c r="D1598" s="742" t="s">
        <v>3375</v>
      </c>
      <c r="E1598" s="742" t="s">
        <v>1387</v>
      </c>
      <c r="F1598" s="742" t="s">
        <v>2653</v>
      </c>
      <c r="G1598" s="676">
        <v>102000.01</v>
      </c>
      <c r="H1598" s="660" t="s">
        <v>1373</v>
      </c>
      <c r="I1598" s="676">
        <v>330000</v>
      </c>
      <c r="J1598" s="660" t="s">
        <v>3102</v>
      </c>
      <c r="K1598" s="660" t="s">
        <v>1167</v>
      </c>
    </row>
    <row r="1599" spans="1:11" x14ac:dyDescent="0.25">
      <c r="A1599" s="659">
        <v>1595</v>
      </c>
      <c r="B1599" s="660" t="s">
        <v>1369</v>
      </c>
      <c r="C1599" s="672" t="s">
        <v>1407</v>
      </c>
      <c r="D1599" s="742" t="s">
        <v>3376</v>
      </c>
      <c r="E1599" s="742" t="s">
        <v>1387</v>
      </c>
      <c r="F1599" s="742" t="s">
        <v>2832</v>
      </c>
      <c r="G1599" s="676">
        <v>10174500</v>
      </c>
      <c r="H1599" s="660" t="s">
        <v>1373</v>
      </c>
      <c r="I1599" s="676">
        <v>420000</v>
      </c>
      <c r="J1599" s="660" t="s">
        <v>3102</v>
      </c>
      <c r="K1599" s="660" t="s">
        <v>1167</v>
      </c>
    </row>
    <row r="1600" spans="1:11" x14ac:dyDescent="0.25">
      <c r="A1600" s="659">
        <v>1596</v>
      </c>
      <c r="B1600" s="660" t="s">
        <v>1369</v>
      </c>
      <c r="C1600" s="672" t="s">
        <v>1407</v>
      </c>
      <c r="D1600" s="742" t="s">
        <v>3377</v>
      </c>
      <c r="E1600" s="742" t="s">
        <v>1387</v>
      </c>
      <c r="F1600" s="742" t="s">
        <v>2832</v>
      </c>
      <c r="G1600" s="676">
        <v>10174500</v>
      </c>
      <c r="H1600" s="660" t="s">
        <v>1373</v>
      </c>
      <c r="I1600" s="676">
        <v>420000</v>
      </c>
      <c r="J1600" s="660" t="s">
        <v>3102</v>
      </c>
      <c r="K1600" s="660" t="s">
        <v>1167</v>
      </c>
    </row>
    <row r="1601" spans="1:11" x14ac:dyDescent="0.25">
      <c r="A1601" s="659">
        <v>1597</v>
      </c>
      <c r="B1601" s="660" t="s">
        <v>1369</v>
      </c>
      <c r="C1601" s="672" t="s">
        <v>1407</v>
      </c>
      <c r="D1601" s="742" t="s">
        <v>3378</v>
      </c>
      <c r="E1601" s="742" t="s">
        <v>1387</v>
      </c>
      <c r="F1601" s="742" t="s">
        <v>2832</v>
      </c>
      <c r="G1601" s="676">
        <v>10174500</v>
      </c>
      <c r="H1601" s="660" t="s">
        <v>1373</v>
      </c>
      <c r="I1601" s="676">
        <v>420000</v>
      </c>
      <c r="J1601" s="660" t="s">
        <v>3102</v>
      </c>
      <c r="K1601" s="660" t="s">
        <v>1167</v>
      </c>
    </row>
    <row r="1602" spans="1:11" x14ac:dyDescent="0.25">
      <c r="A1602" s="659">
        <v>1598</v>
      </c>
      <c r="B1602" s="660" t="s">
        <v>1369</v>
      </c>
      <c r="C1602" s="672" t="s">
        <v>1407</v>
      </c>
      <c r="D1602" s="742" t="s">
        <v>3379</v>
      </c>
      <c r="E1602" s="742" t="s">
        <v>1387</v>
      </c>
      <c r="F1602" s="742" t="s">
        <v>2832</v>
      </c>
      <c r="G1602" s="676">
        <v>10174500</v>
      </c>
      <c r="H1602" s="660" t="s">
        <v>1373</v>
      </c>
      <c r="I1602" s="676">
        <v>420000</v>
      </c>
      <c r="J1602" s="660" t="s">
        <v>3102</v>
      </c>
      <c r="K1602" s="660" t="s">
        <v>1167</v>
      </c>
    </row>
    <row r="1603" spans="1:11" x14ac:dyDescent="0.25">
      <c r="A1603" s="659">
        <v>1599</v>
      </c>
      <c r="B1603" s="660" t="s">
        <v>1369</v>
      </c>
      <c r="C1603" s="672" t="s">
        <v>1407</v>
      </c>
      <c r="D1603" s="742" t="s">
        <v>3380</v>
      </c>
      <c r="E1603" s="742" t="s">
        <v>1387</v>
      </c>
      <c r="F1603" s="742" t="s">
        <v>2832</v>
      </c>
      <c r="G1603" s="676">
        <v>10174500</v>
      </c>
      <c r="H1603" s="660" t="s">
        <v>1373</v>
      </c>
      <c r="I1603" s="676">
        <v>420000</v>
      </c>
      <c r="J1603" s="660" t="s">
        <v>3102</v>
      </c>
      <c r="K1603" s="660" t="s">
        <v>1167</v>
      </c>
    </row>
    <row r="1604" spans="1:11" x14ac:dyDescent="0.25">
      <c r="A1604" s="659">
        <v>1600</v>
      </c>
      <c r="B1604" s="660" t="s">
        <v>1369</v>
      </c>
      <c r="C1604" s="672" t="s">
        <v>1407</v>
      </c>
      <c r="D1604" s="742" t="s">
        <v>3381</v>
      </c>
      <c r="E1604" s="742" t="s">
        <v>1387</v>
      </c>
      <c r="F1604" s="742" t="s">
        <v>2832</v>
      </c>
      <c r="G1604" s="676">
        <v>10174500</v>
      </c>
      <c r="H1604" s="660" t="s">
        <v>1373</v>
      </c>
      <c r="I1604" s="676">
        <v>420000</v>
      </c>
      <c r="J1604" s="660" t="s">
        <v>3102</v>
      </c>
      <c r="K1604" s="660" t="s">
        <v>1167</v>
      </c>
    </row>
    <row r="1605" spans="1:11" x14ac:dyDescent="0.25">
      <c r="A1605" s="659">
        <v>1601</v>
      </c>
      <c r="B1605" s="660" t="s">
        <v>1369</v>
      </c>
      <c r="C1605" s="671" t="s">
        <v>1405</v>
      </c>
      <c r="D1605" s="742" t="s">
        <v>3382</v>
      </c>
      <c r="E1605" s="742" t="s">
        <v>1387</v>
      </c>
      <c r="F1605" s="742" t="s">
        <v>2832</v>
      </c>
      <c r="G1605" s="676">
        <v>9856250.0500000007</v>
      </c>
      <c r="H1605" s="660" t="s">
        <v>1373</v>
      </c>
      <c r="I1605" s="676">
        <v>420000</v>
      </c>
      <c r="J1605" s="660" t="s">
        <v>3102</v>
      </c>
      <c r="K1605" s="660" t="s">
        <v>1167</v>
      </c>
    </row>
    <row r="1606" spans="1:11" x14ac:dyDescent="0.25">
      <c r="A1606" s="659">
        <v>1602</v>
      </c>
      <c r="B1606" s="660" t="s">
        <v>1369</v>
      </c>
      <c r="C1606" s="672" t="s">
        <v>1407</v>
      </c>
      <c r="D1606" s="742" t="s">
        <v>3383</v>
      </c>
      <c r="E1606" s="742" t="s">
        <v>1387</v>
      </c>
      <c r="F1606" s="742" t="s">
        <v>2843</v>
      </c>
      <c r="G1606" s="676">
        <v>12386928.640000001</v>
      </c>
      <c r="H1606" s="660" t="s">
        <v>1373</v>
      </c>
      <c r="I1606" s="676">
        <v>420000</v>
      </c>
      <c r="J1606" s="660" t="s">
        <v>3102</v>
      </c>
      <c r="K1606" s="660" t="s">
        <v>1167</v>
      </c>
    </row>
    <row r="1607" spans="1:11" x14ac:dyDescent="0.25">
      <c r="A1607" s="659">
        <v>1603</v>
      </c>
      <c r="B1607" s="660" t="s">
        <v>1369</v>
      </c>
      <c r="C1607" s="672" t="s">
        <v>1407</v>
      </c>
      <c r="D1607" s="742" t="s">
        <v>3384</v>
      </c>
      <c r="E1607" s="742" t="s">
        <v>1387</v>
      </c>
      <c r="F1607" s="742" t="s">
        <v>2843</v>
      </c>
      <c r="G1607" s="676">
        <v>12386928.640000001</v>
      </c>
      <c r="H1607" s="660" t="s">
        <v>1373</v>
      </c>
      <c r="I1607" s="676">
        <v>420000</v>
      </c>
      <c r="J1607" s="660" t="s">
        <v>3102</v>
      </c>
      <c r="K1607" s="660" t="s">
        <v>1167</v>
      </c>
    </row>
    <row r="1608" spans="1:11" x14ac:dyDescent="0.25">
      <c r="A1608" s="659">
        <v>1604</v>
      </c>
      <c r="B1608" s="660" t="s">
        <v>1369</v>
      </c>
      <c r="C1608" s="672" t="s">
        <v>1407</v>
      </c>
      <c r="D1608" s="742" t="s">
        <v>3385</v>
      </c>
      <c r="E1608" s="742" t="s">
        <v>1387</v>
      </c>
      <c r="F1608" s="742" t="s">
        <v>2843</v>
      </c>
      <c r="G1608" s="676">
        <v>12386928.640000001</v>
      </c>
      <c r="H1608" s="660" t="s">
        <v>1373</v>
      </c>
      <c r="I1608" s="676">
        <v>420000</v>
      </c>
      <c r="J1608" s="660" t="s">
        <v>3102</v>
      </c>
      <c r="K1608" s="660" t="s">
        <v>1167</v>
      </c>
    </row>
    <row r="1609" spans="1:11" x14ac:dyDescent="0.25">
      <c r="A1609" s="659">
        <v>1605</v>
      </c>
      <c r="B1609" s="660" t="s">
        <v>1369</v>
      </c>
      <c r="C1609" s="672" t="s">
        <v>1407</v>
      </c>
      <c r="D1609" s="742" t="s">
        <v>3386</v>
      </c>
      <c r="E1609" s="742" t="s">
        <v>1387</v>
      </c>
      <c r="F1609" s="742" t="s">
        <v>2843</v>
      </c>
      <c r="G1609" s="676">
        <v>11247071.359999999</v>
      </c>
      <c r="H1609" s="660" t="s">
        <v>1373</v>
      </c>
      <c r="I1609" s="676">
        <v>420000</v>
      </c>
      <c r="J1609" s="660" t="s">
        <v>3102</v>
      </c>
      <c r="K1609" s="660" t="s">
        <v>1167</v>
      </c>
    </row>
    <row r="1610" spans="1:11" x14ac:dyDescent="0.25">
      <c r="A1610" s="659">
        <v>1606</v>
      </c>
      <c r="B1610" s="660" t="s">
        <v>1369</v>
      </c>
      <c r="C1610" s="666" t="s">
        <v>1433</v>
      </c>
      <c r="D1610" s="742" t="s">
        <v>3387</v>
      </c>
      <c r="E1610" s="742" t="s">
        <v>1387</v>
      </c>
      <c r="F1610" s="742" t="s">
        <v>2767</v>
      </c>
      <c r="G1610" s="676">
        <v>139750</v>
      </c>
      <c r="H1610" s="660" t="s">
        <v>1373</v>
      </c>
      <c r="I1610" s="676">
        <v>330000</v>
      </c>
      <c r="J1610" s="660" t="s">
        <v>3102</v>
      </c>
      <c r="K1610" s="660" t="s">
        <v>1167</v>
      </c>
    </row>
    <row r="1611" spans="1:11" x14ac:dyDescent="0.25">
      <c r="A1611" s="659">
        <v>1607</v>
      </c>
      <c r="B1611" s="660" t="s">
        <v>1369</v>
      </c>
      <c r="C1611" s="666" t="s">
        <v>1477</v>
      </c>
      <c r="D1611" s="742" t="s">
        <v>3388</v>
      </c>
      <c r="E1611" s="742" t="s">
        <v>1387</v>
      </c>
      <c r="F1611" s="742" t="s">
        <v>3389</v>
      </c>
      <c r="G1611" s="676">
        <v>11434589.32</v>
      </c>
      <c r="H1611" s="660" t="s">
        <v>1373</v>
      </c>
      <c r="I1611" s="676">
        <v>330000</v>
      </c>
      <c r="J1611" s="660" t="s">
        <v>3102</v>
      </c>
      <c r="K1611" s="660" t="s">
        <v>1167</v>
      </c>
    </row>
    <row r="1612" spans="1:11" x14ac:dyDescent="0.25">
      <c r="A1612" s="659">
        <v>1608</v>
      </c>
      <c r="B1612" s="660" t="s">
        <v>1369</v>
      </c>
      <c r="C1612" s="666" t="s">
        <v>1477</v>
      </c>
      <c r="D1612" s="742" t="s">
        <v>3390</v>
      </c>
      <c r="E1612" s="742" t="s">
        <v>1387</v>
      </c>
      <c r="F1612" s="742" t="s">
        <v>3389</v>
      </c>
      <c r="G1612" s="676">
        <v>11434589.32</v>
      </c>
      <c r="H1612" s="660" t="s">
        <v>1373</v>
      </c>
      <c r="I1612" s="676">
        <v>330000</v>
      </c>
      <c r="J1612" s="660" t="s">
        <v>3102</v>
      </c>
      <c r="K1612" s="660" t="s">
        <v>1167</v>
      </c>
    </row>
    <row r="1613" spans="1:11" x14ac:dyDescent="0.25">
      <c r="A1613" s="659">
        <v>1609</v>
      </c>
      <c r="B1613" s="660" t="s">
        <v>1369</v>
      </c>
      <c r="C1613" s="661" t="s">
        <v>1370</v>
      </c>
      <c r="D1613" s="742" t="s">
        <v>3391</v>
      </c>
      <c r="E1613" s="742" t="s">
        <v>1387</v>
      </c>
      <c r="F1613" s="742" t="s">
        <v>3389</v>
      </c>
      <c r="G1613" s="676">
        <v>7072489.3200000003</v>
      </c>
      <c r="H1613" s="660" t="s">
        <v>1373</v>
      </c>
      <c r="I1613" s="676">
        <v>300000</v>
      </c>
      <c r="J1613" s="660" t="s">
        <v>3102</v>
      </c>
      <c r="K1613" s="660" t="s">
        <v>1167</v>
      </c>
    </row>
    <row r="1614" spans="1:11" x14ac:dyDescent="0.25">
      <c r="A1614" s="659">
        <v>1610</v>
      </c>
      <c r="B1614" s="660" t="s">
        <v>1369</v>
      </c>
      <c r="C1614" s="661" t="s">
        <v>1370</v>
      </c>
      <c r="D1614" s="742" t="s">
        <v>3392</v>
      </c>
      <c r="E1614" s="742" t="s">
        <v>1387</v>
      </c>
      <c r="F1614" s="742" t="s">
        <v>3389</v>
      </c>
      <c r="G1614" s="676">
        <v>7072489.3200000003</v>
      </c>
      <c r="H1614" s="660" t="s">
        <v>1373</v>
      </c>
      <c r="I1614" s="676">
        <v>300000</v>
      </c>
      <c r="J1614" s="660" t="s">
        <v>3102</v>
      </c>
      <c r="K1614" s="660" t="s">
        <v>1167</v>
      </c>
    </row>
    <row r="1615" spans="1:11" x14ac:dyDescent="0.25">
      <c r="A1615" s="659">
        <v>1611</v>
      </c>
      <c r="B1615" s="660" t="s">
        <v>1369</v>
      </c>
      <c r="C1615" s="661" t="s">
        <v>1370</v>
      </c>
      <c r="D1615" s="742" t="s">
        <v>3393</v>
      </c>
      <c r="E1615" s="742" t="s">
        <v>1387</v>
      </c>
      <c r="F1615" s="742" t="s">
        <v>3389</v>
      </c>
      <c r="G1615" s="676">
        <v>7072489.3200000003</v>
      </c>
      <c r="H1615" s="660" t="s">
        <v>1373</v>
      </c>
      <c r="I1615" s="676">
        <v>300000</v>
      </c>
      <c r="J1615" s="660" t="s">
        <v>3102</v>
      </c>
      <c r="K1615" s="660" t="s">
        <v>1167</v>
      </c>
    </row>
    <row r="1616" spans="1:11" x14ac:dyDescent="0.25">
      <c r="A1616" s="659">
        <v>1612</v>
      </c>
      <c r="B1616" s="660" t="s">
        <v>1369</v>
      </c>
      <c r="C1616" s="661" t="s">
        <v>1370</v>
      </c>
      <c r="D1616" s="742" t="s">
        <v>3394</v>
      </c>
      <c r="E1616" s="742" t="s">
        <v>1387</v>
      </c>
      <c r="F1616" s="742" t="s">
        <v>3389</v>
      </c>
      <c r="G1616" s="676">
        <v>7072489.3200000003</v>
      </c>
      <c r="H1616" s="660" t="s">
        <v>1373</v>
      </c>
      <c r="I1616" s="676">
        <v>300000</v>
      </c>
      <c r="J1616" s="660" t="s">
        <v>3102</v>
      </c>
      <c r="K1616" s="660" t="s">
        <v>1167</v>
      </c>
    </row>
    <row r="1617" spans="1:11" x14ac:dyDescent="0.25">
      <c r="A1617" s="659">
        <v>1613</v>
      </c>
      <c r="B1617" s="660" t="s">
        <v>1369</v>
      </c>
      <c r="C1617" s="661" t="s">
        <v>1370</v>
      </c>
      <c r="D1617" s="742" t="s">
        <v>3395</v>
      </c>
      <c r="E1617" s="742" t="s">
        <v>1387</v>
      </c>
      <c r="F1617" s="742" t="s">
        <v>3389</v>
      </c>
      <c r="G1617" s="676">
        <v>7072489.3200000003</v>
      </c>
      <c r="H1617" s="660" t="s">
        <v>1373</v>
      </c>
      <c r="I1617" s="676">
        <v>300000</v>
      </c>
      <c r="J1617" s="660" t="s">
        <v>3102</v>
      </c>
      <c r="K1617" s="660" t="s">
        <v>1167</v>
      </c>
    </row>
    <row r="1618" spans="1:11" x14ac:dyDescent="0.25">
      <c r="A1618" s="659">
        <v>1614</v>
      </c>
      <c r="B1618" s="660" t="s">
        <v>1369</v>
      </c>
      <c r="C1618" s="738" t="s">
        <v>3396</v>
      </c>
      <c r="D1618" s="742" t="s">
        <v>3397</v>
      </c>
      <c r="E1618" s="742" t="s">
        <v>1387</v>
      </c>
      <c r="F1618" s="742" t="s">
        <v>3389</v>
      </c>
      <c r="G1618" s="676">
        <v>51103579.049999997</v>
      </c>
      <c r="H1618" s="660" t="s">
        <v>1373</v>
      </c>
      <c r="I1618" s="676">
        <v>450000</v>
      </c>
      <c r="J1618" s="660" t="s">
        <v>3102</v>
      </c>
      <c r="K1618" s="660" t="s">
        <v>1167</v>
      </c>
    </row>
    <row r="1619" spans="1:11" x14ac:dyDescent="0.25">
      <c r="A1619" s="659">
        <v>1615</v>
      </c>
      <c r="B1619" s="660" t="s">
        <v>1369</v>
      </c>
      <c r="C1619" s="672" t="s">
        <v>1407</v>
      </c>
      <c r="D1619" s="742" t="s">
        <v>3398</v>
      </c>
      <c r="E1619" s="742" t="s">
        <v>1387</v>
      </c>
      <c r="F1619" s="742" t="s">
        <v>3389</v>
      </c>
      <c r="G1619" s="676">
        <v>10966791.08</v>
      </c>
      <c r="H1619" s="660" t="s">
        <v>1373</v>
      </c>
      <c r="I1619" s="676">
        <v>420000</v>
      </c>
      <c r="J1619" s="660" t="s">
        <v>3102</v>
      </c>
      <c r="K1619" s="660" t="s">
        <v>1167</v>
      </c>
    </row>
    <row r="1620" spans="1:11" x14ac:dyDescent="0.25">
      <c r="A1620" s="659">
        <v>1616</v>
      </c>
      <c r="B1620" s="660" t="s">
        <v>1369</v>
      </c>
      <c r="C1620" s="672" t="s">
        <v>1407</v>
      </c>
      <c r="D1620" s="742" t="s">
        <v>3399</v>
      </c>
      <c r="E1620" s="742" t="s">
        <v>1387</v>
      </c>
      <c r="F1620" s="742" t="s">
        <v>3389</v>
      </c>
      <c r="G1620" s="676">
        <v>10966791.08</v>
      </c>
      <c r="H1620" s="660" t="s">
        <v>1373</v>
      </c>
      <c r="I1620" s="676">
        <v>420000</v>
      </c>
      <c r="J1620" s="660" t="s">
        <v>3102</v>
      </c>
      <c r="K1620" s="660" t="s">
        <v>1167</v>
      </c>
    </row>
    <row r="1621" spans="1:11" x14ac:dyDescent="0.25">
      <c r="A1621" s="659">
        <v>1617</v>
      </c>
      <c r="B1621" s="660" t="s">
        <v>1369</v>
      </c>
      <c r="C1621" s="672" t="s">
        <v>1407</v>
      </c>
      <c r="D1621" s="742" t="s">
        <v>3400</v>
      </c>
      <c r="E1621" s="742" t="s">
        <v>1387</v>
      </c>
      <c r="F1621" s="742" t="s">
        <v>3389</v>
      </c>
      <c r="G1621" s="676">
        <v>10966791.08</v>
      </c>
      <c r="H1621" s="660" t="s">
        <v>1373</v>
      </c>
      <c r="I1621" s="676">
        <v>420000</v>
      </c>
      <c r="J1621" s="660" t="s">
        <v>3102</v>
      </c>
      <c r="K1621" s="660" t="s">
        <v>1167</v>
      </c>
    </row>
    <row r="1622" spans="1:11" x14ac:dyDescent="0.25">
      <c r="A1622" s="659">
        <v>1618</v>
      </c>
      <c r="B1622" s="660" t="s">
        <v>1369</v>
      </c>
      <c r="C1622" s="672" t="s">
        <v>1407</v>
      </c>
      <c r="D1622" s="742" t="s">
        <v>3401</v>
      </c>
      <c r="E1622" s="742" t="s">
        <v>1387</v>
      </c>
      <c r="F1622" s="742" t="s">
        <v>3389</v>
      </c>
      <c r="G1622" s="676">
        <v>10966791.08</v>
      </c>
      <c r="H1622" s="660" t="s">
        <v>1373</v>
      </c>
      <c r="I1622" s="676">
        <v>420000</v>
      </c>
      <c r="J1622" s="660" t="s">
        <v>3102</v>
      </c>
      <c r="K1622" s="660" t="s">
        <v>1167</v>
      </c>
    </row>
    <row r="1623" spans="1:11" x14ac:dyDescent="0.25">
      <c r="A1623" s="659">
        <v>1619</v>
      </c>
      <c r="B1623" s="660" t="s">
        <v>1369</v>
      </c>
      <c r="C1623" s="672" t="s">
        <v>1407</v>
      </c>
      <c r="D1623" s="742" t="s">
        <v>3402</v>
      </c>
      <c r="E1623" s="742" t="s">
        <v>1387</v>
      </c>
      <c r="F1623" s="742" t="s">
        <v>3389</v>
      </c>
      <c r="G1623" s="676">
        <v>10966791.08</v>
      </c>
      <c r="H1623" s="660" t="s">
        <v>1373</v>
      </c>
      <c r="I1623" s="676">
        <v>420000</v>
      </c>
      <c r="J1623" s="660" t="s">
        <v>3102</v>
      </c>
      <c r="K1623" s="660" t="s">
        <v>1167</v>
      </c>
    </row>
    <row r="1624" spans="1:11" x14ac:dyDescent="0.25">
      <c r="A1624" s="659">
        <v>1620</v>
      </c>
      <c r="B1624" s="660" t="s">
        <v>1369</v>
      </c>
      <c r="C1624" s="738" t="s">
        <v>3403</v>
      </c>
      <c r="D1624" s="742" t="s">
        <v>3404</v>
      </c>
      <c r="E1624" s="742" t="s">
        <v>1387</v>
      </c>
      <c r="F1624" s="742" t="s">
        <v>3389</v>
      </c>
      <c r="G1624" s="676">
        <v>16721250</v>
      </c>
      <c r="H1624" s="660" t="s">
        <v>1373</v>
      </c>
      <c r="I1624" s="676">
        <v>700000</v>
      </c>
      <c r="J1624" s="660" t="s">
        <v>3102</v>
      </c>
      <c r="K1624" s="660" t="s">
        <v>1167</v>
      </c>
    </row>
    <row r="1625" spans="1:11" x14ac:dyDescent="0.25">
      <c r="A1625" s="659">
        <v>1621</v>
      </c>
      <c r="B1625" s="660" t="s">
        <v>1369</v>
      </c>
      <c r="C1625" s="672" t="s">
        <v>1407</v>
      </c>
      <c r="D1625" s="742" t="s">
        <v>3405</v>
      </c>
      <c r="E1625" s="742" t="s">
        <v>1387</v>
      </c>
      <c r="F1625" s="742" t="s">
        <v>2832</v>
      </c>
      <c r="G1625" s="676">
        <v>9975600</v>
      </c>
      <c r="H1625" s="660" t="s">
        <v>1373</v>
      </c>
      <c r="I1625" s="676">
        <v>405390</v>
      </c>
      <c r="J1625" s="660" t="s">
        <v>3102</v>
      </c>
      <c r="K1625" s="660" t="s">
        <v>1167</v>
      </c>
    </row>
    <row r="1626" spans="1:11" x14ac:dyDescent="0.25">
      <c r="A1626" s="659">
        <v>1622</v>
      </c>
      <c r="B1626" s="660" t="s">
        <v>1369</v>
      </c>
      <c r="C1626" s="661" t="s">
        <v>1370</v>
      </c>
      <c r="D1626" s="706" t="s">
        <v>3406</v>
      </c>
      <c r="E1626" s="706" t="s">
        <v>1387</v>
      </c>
      <c r="F1626" s="706">
        <v>2024</v>
      </c>
      <c r="G1626" s="676">
        <v>7167865.21</v>
      </c>
      <c r="H1626" s="660" t="s">
        <v>1373</v>
      </c>
      <c r="I1626" s="676">
        <v>450000</v>
      </c>
      <c r="J1626" s="660" t="s">
        <v>3102</v>
      </c>
      <c r="K1626" s="660" t="s">
        <v>1171</v>
      </c>
    </row>
    <row r="1627" spans="1:11" x14ac:dyDescent="0.25">
      <c r="A1627" s="659">
        <v>1623</v>
      </c>
      <c r="B1627" s="660" t="s">
        <v>1369</v>
      </c>
      <c r="C1627" s="661" t="s">
        <v>1464</v>
      </c>
      <c r="D1627" s="662" t="s">
        <v>3407</v>
      </c>
      <c r="E1627" s="706" t="s">
        <v>1387</v>
      </c>
      <c r="F1627" s="662">
        <v>2017</v>
      </c>
      <c r="G1627" s="676">
        <v>76204.69</v>
      </c>
      <c r="H1627" s="660" t="s">
        <v>1373</v>
      </c>
      <c r="I1627" s="676">
        <v>200000</v>
      </c>
      <c r="J1627" s="660" t="s">
        <v>3102</v>
      </c>
      <c r="K1627" s="660" t="s">
        <v>1171</v>
      </c>
    </row>
    <row r="1628" spans="1:11" x14ac:dyDescent="0.25">
      <c r="A1628" s="659">
        <v>1624</v>
      </c>
      <c r="B1628" s="660" t="s">
        <v>1369</v>
      </c>
      <c r="C1628" s="661" t="s">
        <v>1464</v>
      </c>
      <c r="D1628" s="662" t="s">
        <v>3408</v>
      </c>
      <c r="E1628" s="706" t="s">
        <v>1387</v>
      </c>
      <c r="F1628" s="662">
        <v>2017</v>
      </c>
      <c r="G1628" s="676">
        <v>76202.89</v>
      </c>
      <c r="H1628" s="660" t="s">
        <v>1373</v>
      </c>
      <c r="I1628" s="676">
        <v>200000</v>
      </c>
      <c r="J1628" s="660" t="s">
        <v>3102</v>
      </c>
      <c r="K1628" s="660" t="s">
        <v>1171</v>
      </c>
    </row>
    <row r="1629" spans="1:11" x14ac:dyDescent="0.25">
      <c r="A1629" s="659">
        <v>1625</v>
      </c>
      <c r="B1629" s="660" t="s">
        <v>1369</v>
      </c>
      <c r="C1629" s="661" t="s">
        <v>1370</v>
      </c>
      <c r="D1629" s="706" t="s">
        <v>3409</v>
      </c>
      <c r="E1629" s="706" t="s">
        <v>1387</v>
      </c>
      <c r="F1629" s="706">
        <v>2024</v>
      </c>
      <c r="G1629" s="676">
        <v>7167865.21</v>
      </c>
      <c r="H1629" s="660" t="s">
        <v>1373</v>
      </c>
      <c r="I1629" s="676">
        <v>450000</v>
      </c>
      <c r="J1629" s="660" t="s">
        <v>3102</v>
      </c>
      <c r="K1629" s="660" t="s">
        <v>1171</v>
      </c>
    </row>
    <row r="1630" spans="1:11" x14ac:dyDescent="0.25">
      <c r="A1630" s="659">
        <v>1626</v>
      </c>
      <c r="B1630" s="660" t="s">
        <v>1369</v>
      </c>
      <c r="C1630" s="672" t="s">
        <v>1407</v>
      </c>
      <c r="D1630" s="660" t="s">
        <v>3410</v>
      </c>
      <c r="E1630" s="706" t="s">
        <v>1387</v>
      </c>
      <c r="F1630" s="662">
        <v>2023</v>
      </c>
      <c r="G1630" s="663"/>
      <c r="H1630" s="660" t="s">
        <v>1373</v>
      </c>
      <c r="I1630" s="676">
        <v>450000</v>
      </c>
      <c r="J1630" s="660" t="s">
        <v>3102</v>
      </c>
      <c r="K1630" s="660" t="s">
        <v>1171</v>
      </c>
    </row>
    <row r="1631" spans="1:11" x14ac:dyDescent="0.25">
      <c r="A1631" s="659">
        <v>1627</v>
      </c>
      <c r="B1631" s="660" t="s">
        <v>1369</v>
      </c>
      <c r="C1631" s="672" t="s">
        <v>1407</v>
      </c>
      <c r="D1631" s="706" t="s">
        <v>3411</v>
      </c>
      <c r="E1631" s="706" t="s">
        <v>1387</v>
      </c>
      <c r="F1631" s="776">
        <v>2024</v>
      </c>
      <c r="G1631" s="676">
        <v>11114683.49</v>
      </c>
      <c r="H1631" s="660" t="s">
        <v>1373</v>
      </c>
      <c r="I1631" s="676">
        <v>450000</v>
      </c>
      <c r="J1631" s="660" t="s">
        <v>3102</v>
      </c>
      <c r="K1631" s="660" t="s">
        <v>1171</v>
      </c>
    </row>
    <row r="1632" spans="1:11" x14ac:dyDescent="0.25">
      <c r="A1632" s="659">
        <v>1628</v>
      </c>
      <c r="B1632" s="660" t="s">
        <v>1369</v>
      </c>
      <c r="C1632" s="674" t="s">
        <v>1516</v>
      </c>
      <c r="D1632" s="662" t="s">
        <v>3412</v>
      </c>
      <c r="E1632" s="706" t="s">
        <v>1387</v>
      </c>
      <c r="F1632" s="662">
        <v>2019</v>
      </c>
      <c r="G1632" s="676">
        <v>733925.88</v>
      </c>
      <c r="H1632" s="660" t="s">
        <v>1373</v>
      </c>
      <c r="I1632" s="676">
        <v>300000</v>
      </c>
      <c r="J1632" s="660" t="s">
        <v>3102</v>
      </c>
      <c r="K1632" s="660" t="s">
        <v>1171</v>
      </c>
    </row>
    <row r="1633" spans="1:11" x14ac:dyDescent="0.25">
      <c r="A1633" s="659">
        <v>1629</v>
      </c>
      <c r="B1633" s="660" t="s">
        <v>1369</v>
      </c>
      <c r="C1633" s="661" t="s">
        <v>1464</v>
      </c>
      <c r="D1633" s="662" t="s">
        <v>3413</v>
      </c>
      <c r="E1633" s="706" t="s">
        <v>1387</v>
      </c>
      <c r="F1633" s="662">
        <v>2017</v>
      </c>
      <c r="G1633" s="676">
        <v>76202.89</v>
      </c>
      <c r="H1633" s="660" t="s">
        <v>1373</v>
      </c>
      <c r="I1633" s="676">
        <v>200000</v>
      </c>
      <c r="J1633" s="660" t="s">
        <v>3102</v>
      </c>
      <c r="K1633" s="660" t="s">
        <v>1171</v>
      </c>
    </row>
    <row r="1634" spans="1:11" x14ac:dyDescent="0.25">
      <c r="A1634" s="659">
        <v>1630</v>
      </c>
      <c r="B1634" s="660" t="s">
        <v>1369</v>
      </c>
      <c r="C1634" s="661" t="s">
        <v>1464</v>
      </c>
      <c r="D1634" s="662" t="s">
        <v>3414</v>
      </c>
      <c r="E1634" s="706" t="s">
        <v>1387</v>
      </c>
      <c r="F1634" s="662">
        <v>2017</v>
      </c>
      <c r="G1634" s="676">
        <v>76202.89</v>
      </c>
      <c r="H1634" s="660" t="s">
        <v>1373</v>
      </c>
      <c r="I1634" s="676">
        <v>200000</v>
      </c>
      <c r="J1634" s="660" t="s">
        <v>3102</v>
      </c>
      <c r="K1634" s="660" t="s">
        <v>1171</v>
      </c>
    </row>
    <row r="1635" spans="1:11" x14ac:dyDescent="0.25">
      <c r="A1635" s="659">
        <v>1631</v>
      </c>
      <c r="B1635" s="660" t="s">
        <v>1369</v>
      </c>
      <c r="C1635" s="672" t="s">
        <v>1407</v>
      </c>
      <c r="D1635" s="660" t="s">
        <v>3415</v>
      </c>
      <c r="E1635" s="706" t="s">
        <v>1387</v>
      </c>
      <c r="F1635" s="662">
        <v>2023</v>
      </c>
      <c r="G1635" s="663"/>
      <c r="H1635" s="660" t="s">
        <v>1373</v>
      </c>
      <c r="I1635" s="676">
        <v>450000</v>
      </c>
      <c r="J1635" s="660" t="s">
        <v>3102</v>
      </c>
      <c r="K1635" s="660" t="s">
        <v>1171</v>
      </c>
    </row>
    <row r="1636" spans="1:11" x14ac:dyDescent="0.25">
      <c r="A1636" s="659">
        <v>1632</v>
      </c>
      <c r="B1636" s="660" t="s">
        <v>1369</v>
      </c>
      <c r="C1636" s="672" t="s">
        <v>1407</v>
      </c>
      <c r="D1636" s="660" t="s">
        <v>3416</v>
      </c>
      <c r="E1636" s="706" t="s">
        <v>1387</v>
      </c>
      <c r="F1636" s="662">
        <v>2023</v>
      </c>
      <c r="G1636" s="663"/>
      <c r="H1636" s="660" t="s">
        <v>1373</v>
      </c>
      <c r="I1636" s="676">
        <v>450000</v>
      </c>
      <c r="J1636" s="660" t="s">
        <v>3102</v>
      </c>
      <c r="K1636" s="660" t="s">
        <v>1171</v>
      </c>
    </row>
    <row r="1637" spans="1:11" x14ac:dyDescent="0.25">
      <c r="A1637" s="659">
        <v>1633</v>
      </c>
      <c r="B1637" s="660" t="s">
        <v>1369</v>
      </c>
      <c r="C1637" s="672" t="s">
        <v>1407</v>
      </c>
      <c r="D1637" s="660" t="s">
        <v>3417</v>
      </c>
      <c r="E1637" s="706" t="s">
        <v>1387</v>
      </c>
      <c r="F1637" s="662">
        <v>2023</v>
      </c>
      <c r="G1637" s="676">
        <v>12586223.279999999</v>
      </c>
      <c r="H1637" s="660" t="s">
        <v>1373</v>
      </c>
      <c r="I1637" s="676">
        <v>450000</v>
      </c>
      <c r="J1637" s="660" t="s">
        <v>3102</v>
      </c>
      <c r="K1637" s="660" t="s">
        <v>1171</v>
      </c>
    </row>
    <row r="1638" spans="1:11" x14ac:dyDescent="0.25">
      <c r="A1638" s="659">
        <v>1634</v>
      </c>
      <c r="B1638" s="660" t="s">
        <v>1369</v>
      </c>
      <c r="C1638" s="672" t="s">
        <v>1407</v>
      </c>
      <c r="D1638" s="660" t="s">
        <v>3418</v>
      </c>
      <c r="E1638" s="706" t="s">
        <v>1387</v>
      </c>
      <c r="F1638" s="662">
        <v>2023</v>
      </c>
      <c r="G1638" s="676">
        <v>12586223.279999999</v>
      </c>
      <c r="H1638" s="660" t="s">
        <v>1373</v>
      </c>
      <c r="I1638" s="676">
        <v>450000</v>
      </c>
      <c r="J1638" s="660" t="s">
        <v>3102</v>
      </c>
      <c r="K1638" s="660" t="s">
        <v>1171</v>
      </c>
    </row>
    <row r="1639" spans="1:11" x14ac:dyDescent="0.25">
      <c r="A1639" s="659">
        <v>1635</v>
      </c>
      <c r="B1639" s="660" t="s">
        <v>1369</v>
      </c>
      <c r="C1639" s="661" t="s">
        <v>1464</v>
      </c>
      <c r="D1639" s="662" t="s">
        <v>3419</v>
      </c>
      <c r="E1639" s="706" t="s">
        <v>1387</v>
      </c>
      <c r="F1639" s="662">
        <v>2021</v>
      </c>
      <c r="G1639" s="676">
        <v>1701900</v>
      </c>
      <c r="H1639" s="660" t="s">
        <v>1373</v>
      </c>
      <c r="I1639" s="676">
        <v>200000</v>
      </c>
      <c r="J1639" s="660" t="s">
        <v>3102</v>
      </c>
      <c r="K1639" s="660" t="s">
        <v>1171</v>
      </c>
    </row>
    <row r="1640" spans="1:11" x14ac:dyDescent="0.25">
      <c r="A1640" s="659">
        <v>1636</v>
      </c>
      <c r="B1640" s="660" t="s">
        <v>1369</v>
      </c>
      <c r="C1640" s="661" t="s">
        <v>1464</v>
      </c>
      <c r="D1640" s="662" t="s">
        <v>3420</v>
      </c>
      <c r="E1640" s="706" t="s">
        <v>1387</v>
      </c>
      <c r="F1640" s="662">
        <v>2017</v>
      </c>
      <c r="G1640" s="676">
        <v>76202.89</v>
      </c>
      <c r="H1640" s="660" t="s">
        <v>1373</v>
      </c>
      <c r="I1640" s="676">
        <v>200000</v>
      </c>
      <c r="J1640" s="660" t="s">
        <v>3102</v>
      </c>
      <c r="K1640" s="660" t="s">
        <v>1171</v>
      </c>
    </row>
    <row r="1641" spans="1:11" x14ac:dyDescent="0.25">
      <c r="A1641" s="659">
        <v>1637</v>
      </c>
      <c r="B1641" s="660" t="s">
        <v>1369</v>
      </c>
      <c r="C1641" s="661" t="s">
        <v>1370</v>
      </c>
      <c r="D1641" s="706" t="s">
        <v>3421</v>
      </c>
      <c r="E1641" s="706" t="s">
        <v>1387</v>
      </c>
      <c r="F1641" s="706">
        <v>2024</v>
      </c>
      <c r="G1641" s="676">
        <v>7167865.21</v>
      </c>
      <c r="H1641" s="660" t="s">
        <v>1373</v>
      </c>
      <c r="I1641" s="676">
        <v>450000</v>
      </c>
      <c r="J1641" s="660" t="s">
        <v>3102</v>
      </c>
      <c r="K1641" s="660" t="s">
        <v>1171</v>
      </c>
    </row>
    <row r="1642" spans="1:11" x14ac:dyDescent="0.25">
      <c r="A1642" s="659">
        <v>1638</v>
      </c>
      <c r="B1642" s="660" t="s">
        <v>1369</v>
      </c>
      <c r="C1642" s="661" t="s">
        <v>1464</v>
      </c>
      <c r="D1642" s="662" t="s">
        <v>3422</v>
      </c>
      <c r="E1642" s="706" t="s">
        <v>1387</v>
      </c>
      <c r="F1642" s="662">
        <v>2017</v>
      </c>
      <c r="G1642" s="676">
        <v>76204.69</v>
      </c>
      <c r="H1642" s="660" t="s">
        <v>1373</v>
      </c>
      <c r="I1642" s="676">
        <v>200000</v>
      </c>
      <c r="J1642" s="660" t="s">
        <v>3102</v>
      </c>
      <c r="K1642" s="660" t="s">
        <v>1171</v>
      </c>
    </row>
    <row r="1643" spans="1:11" x14ac:dyDescent="0.25">
      <c r="A1643" s="659">
        <v>1639</v>
      </c>
      <c r="B1643" s="660" t="s">
        <v>1369</v>
      </c>
      <c r="C1643" s="661" t="s">
        <v>1500</v>
      </c>
      <c r="D1643" s="662" t="s">
        <v>3423</v>
      </c>
      <c r="E1643" s="706" t="s">
        <v>1387</v>
      </c>
      <c r="F1643" s="662">
        <v>2015</v>
      </c>
      <c r="G1643" s="676">
        <v>53848.22</v>
      </c>
      <c r="H1643" s="660" t="s">
        <v>1373</v>
      </c>
      <c r="I1643" s="676">
        <v>200000</v>
      </c>
      <c r="J1643" s="660" t="s">
        <v>3102</v>
      </c>
      <c r="K1643" s="660" t="s">
        <v>1171</v>
      </c>
    </row>
    <row r="1644" spans="1:11" x14ac:dyDescent="0.25">
      <c r="A1644" s="659">
        <v>1640</v>
      </c>
      <c r="B1644" s="660" t="s">
        <v>1369</v>
      </c>
      <c r="C1644" s="661" t="s">
        <v>1464</v>
      </c>
      <c r="D1644" s="662" t="s">
        <v>3424</v>
      </c>
      <c r="E1644" s="706" t="s">
        <v>1387</v>
      </c>
      <c r="F1644" s="662">
        <v>2017</v>
      </c>
      <c r="G1644" s="676">
        <v>76204.69</v>
      </c>
      <c r="H1644" s="660" t="s">
        <v>1373</v>
      </c>
      <c r="I1644" s="676">
        <v>200000</v>
      </c>
      <c r="J1644" s="660" t="s">
        <v>3102</v>
      </c>
      <c r="K1644" s="660" t="s">
        <v>1171</v>
      </c>
    </row>
    <row r="1645" spans="1:11" x14ac:dyDescent="0.25">
      <c r="A1645" s="659">
        <v>1641</v>
      </c>
      <c r="B1645" s="660" t="s">
        <v>1369</v>
      </c>
      <c r="C1645" s="671" t="s">
        <v>2622</v>
      </c>
      <c r="D1645" s="662" t="s">
        <v>3425</v>
      </c>
      <c r="E1645" s="706" t="s">
        <v>1387</v>
      </c>
      <c r="F1645" s="662">
        <v>2022</v>
      </c>
      <c r="G1645" s="676">
        <v>9856250.0500000007</v>
      </c>
      <c r="H1645" s="660" t="s">
        <v>1373</v>
      </c>
      <c r="I1645" s="676">
        <v>450000</v>
      </c>
      <c r="J1645" s="660" t="s">
        <v>3102</v>
      </c>
      <c r="K1645" s="660" t="s">
        <v>1171</v>
      </c>
    </row>
    <row r="1646" spans="1:11" x14ac:dyDescent="0.25">
      <c r="A1646" s="659">
        <v>1642</v>
      </c>
      <c r="B1646" s="660" t="s">
        <v>1369</v>
      </c>
      <c r="C1646" s="674" t="s">
        <v>1516</v>
      </c>
      <c r="D1646" s="662" t="s">
        <v>3426</v>
      </c>
      <c r="E1646" s="706" t="s">
        <v>1387</v>
      </c>
      <c r="F1646" s="662">
        <v>2018</v>
      </c>
      <c r="G1646" s="676">
        <v>116500</v>
      </c>
      <c r="H1646" s="660" t="s">
        <v>1373</v>
      </c>
      <c r="I1646" s="676">
        <v>300000</v>
      </c>
      <c r="J1646" s="660" t="s">
        <v>3102</v>
      </c>
      <c r="K1646" s="660" t="s">
        <v>1171</v>
      </c>
    </row>
    <row r="1647" spans="1:11" x14ac:dyDescent="0.25">
      <c r="A1647" s="659">
        <v>1643</v>
      </c>
      <c r="B1647" s="660" t="s">
        <v>1369</v>
      </c>
      <c r="C1647" s="672" t="s">
        <v>1407</v>
      </c>
      <c r="D1647" s="660" t="s">
        <v>3427</v>
      </c>
      <c r="E1647" s="706" t="s">
        <v>1387</v>
      </c>
      <c r="F1647" s="662">
        <v>2023</v>
      </c>
      <c r="G1647" s="676">
        <v>12586223.279999999</v>
      </c>
      <c r="H1647" s="660" t="s">
        <v>1373</v>
      </c>
      <c r="I1647" s="676">
        <v>450000</v>
      </c>
      <c r="J1647" s="660" t="s">
        <v>3102</v>
      </c>
      <c r="K1647" s="660" t="s">
        <v>1171</v>
      </c>
    </row>
    <row r="1648" spans="1:11" x14ac:dyDescent="0.25">
      <c r="A1648" s="659">
        <v>1644</v>
      </c>
      <c r="B1648" s="660" t="s">
        <v>1369</v>
      </c>
      <c r="C1648" s="726" t="s">
        <v>2331</v>
      </c>
      <c r="D1648" s="706" t="s">
        <v>3428</v>
      </c>
      <c r="E1648" s="706" t="s">
        <v>1387</v>
      </c>
      <c r="F1648" s="706">
        <v>2024</v>
      </c>
      <c r="G1648" s="676">
        <v>11588790.210000001</v>
      </c>
      <c r="H1648" s="660" t="s">
        <v>1373</v>
      </c>
      <c r="I1648" s="676">
        <v>300000</v>
      </c>
      <c r="J1648" s="660" t="s">
        <v>3102</v>
      </c>
      <c r="K1648" s="660" t="s">
        <v>1171</v>
      </c>
    </row>
    <row r="1649" spans="1:11" x14ac:dyDescent="0.25">
      <c r="A1649" s="659">
        <v>1645</v>
      </c>
      <c r="B1649" s="660" t="s">
        <v>1369</v>
      </c>
      <c r="C1649" s="672" t="s">
        <v>1407</v>
      </c>
      <c r="D1649" s="706" t="s">
        <v>3429</v>
      </c>
      <c r="E1649" s="706" t="s">
        <v>1387</v>
      </c>
      <c r="F1649" s="776">
        <v>2023</v>
      </c>
      <c r="G1649" s="676">
        <v>11114683.49</v>
      </c>
      <c r="H1649" s="660" t="s">
        <v>1373</v>
      </c>
      <c r="I1649" s="676">
        <v>450000</v>
      </c>
      <c r="J1649" s="660" t="s">
        <v>3102</v>
      </c>
      <c r="K1649" s="660" t="s">
        <v>1171</v>
      </c>
    </row>
    <row r="1650" spans="1:11" x14ac:dyDescent="0.25">
      <c r="A1650" s="659">
        <v>1646</v>
      </c>
      <c r="B1650" s="660" t="s">
        <v>1369</v>
      </c>
      <c r="C1650" s="666" t="s">
        <v>3430</v>
      </c>
      <c r="D1650" s="662" t="s">
        <v>3431</v>
      </c>
      <c r="E1650" s="706" t="s">
        <v>1387</v>
      </c>
      <c r="F1650" s="662">
        <v>2005</v>
      </c>
      <c r="G1650" s="676">
        <v>103606.91</v>
      </c>
      <c r="H1650" s="660" t="s">
        <v>1373</v>
      </c>
      <c r="I1650" s="676">
        <v>200000</v>
      </c>
      <c r="J1650" s="660" t="s">
        <v>3102</v>
      </c>
      <c r="K1650" s="660" t="s">
        <v>1171</v>
      </c>
    </row>
    <row r="1651" spans="1:11" x14ac:dyDescent="0.25">
      <c r="A1651" s="659">
        <v>1647</v>
      </c>
      <c r="B1651" s="660" t="s">
        <v>1369</v>
      </c>
      <c r="C1651" s="661" t="s">
        <v>1464</v>
      </c>
      <c r="D1651" s="662" t="s">
        <v>3432</v>
      </c>
      <c r="E1651" s="706" t="s">
        <v>1387</v>
      </c>
      <c r="F1651" s="662">
        <v>2018</v>
      </c>
      <c r="G1651" s="676">
        <v>78250</v>
      </c>
      <c r="H1651" s="660" t="s">
        <v>1373</v>
      </c>
      <c r="I1651" s="676">
        <v>200000</v>
      </c>
      <c r="J1651" s="660" t="s">
        <v>3102</v>
      </c>
      <c r="K1651" s="660" t="s">
        <v>1171</v>
      </c>
    </row>
    <row r="1652" spans="1:11" x14ac:dyDescent="0.25">
      <c r="A1652" s="659">
        <v>1648</v>
      </c>
      <c r="B1652" s="660" t="s">
        <v>1369</v>
      </c>
      <c r="C1652" s="666" t="s">
        <v>1442</v>
      </c>
      <c r="D1652" s="662" t="s">
        <v>3433</v>
      </c>
      <c r="E1652" s="706" t="s">
        <v>1387</v>
      </c>
      <c r="F1652" s="662">
        <v>2004</v>
      </c>
      <c r="G1652" s="676">
        <v>106729</v>
      </c>
      <c r="H1652" s="660" t="s">
        <v>1373</v>
      </c>
      <c r="I1652" s="676">
        <v>200000</v>
      </c>
      <c r="J1652" s="660" t="s">
        <v>3102</v>
      </c>
      <c r="K1652" s="660" t="s">
        <v>1171</v>
      </c>
    </row>
    <row r="1653" spans="1:11" x14ac:dyDescent="0.25">
      <c r="A1653" s="659">
        <v>1649</v>
      </c>
      <c r="B1653" s="660" t="s">
        <v>1369</v>
      </c>
      <c r="C1653" s="726" t="s">
        <v>2331</v>
      </c>
      <c r="D1653" s="706" t="s">
        <v>3434</v>
      </c>
      <c r="E1653" s="706" t="s">
        <v>1387</v>
      </c>
      <c r="F1653" s="706">
        <v>2024</v>
      </c>
      <c r="G1653" s="676">
        <v>11588790.210000001</v>
      </c>
      <c r="H1653" s="660" t="s">
        <v>1373</v>
      </c>
      <c r="I1653" s="676">
        <v>300000</v>
      </c>
      <c r="J1653" s="660" t="s">
        <v>3102</v>
      </c>
      <c r="K1653" s="660" t="s">
        <v>1171</v>
      </c>
    </row>
    <row r="1654" spans="1:11" x14ac:dyDescent="0.25">
      <c r="A1654" s="659">
        <v>1650</v>
      </c>
      <c r="B1654" s="660" t="s">
        <v>1369</v>
      </c>
      <c r="C1654" s="672" t="s">
        <v>1407</v>
      </c>
      <c r="D1654" s="662" t="s">
        <v>3435</v>
      </c>
      <c r="E1654" s="706" t="s">
        <v>1387</v>
      </c>
      <c r="F1654" s="662">
        <v>2022</v>
      </c>
      <c r="G1654" s="676">
        <v>10174500</v>
      </c>
      <c r="H1654" s="660" t="s">
        <v>1373</v>
      </c>
      <c r="I1654" s="676">
        <v>450000</v>
      </c>
      <c r="J1654" s="660" t="s">
        <v>3102</v>
      </c>
      <c r="K1654" s="660" t="s">
        <v>1171</v>
      </c>
    </row>
    <row r="1655" spans="1:11" x14ac:dyDescent="0.25">
      <c r="A1655" s="659">
        <v>1651</v>
      </c>
      <c r="B1655" s="660" t="s">
        <v>1369</v>
      </c>
      <c r="C1655" s="661" t="s">
        <v>1464</v>
      </c>
      <c r="D1655" s="662" t="s">
        <v>3436</v>
      </c>
      <c r="E1655" s="706" t="s">
        <v>1387</v>
      </c>
      <c r="F1655" s="662">
        <v>2017</v>
      </c>
      <c r="G1655" s="676">
        <v>76202.89</v>
      </c>
      <c r="H1655" s="660" t="s">
        <v>1373</v>
      </c>
      <c r="I1655" s="676">
        <v>200000</v>
      </c>
      <c r="J1655" s="660" t="s">
        <v>3102</v>
      </c>
      <c r="K1655" s="660" t="s">
        <v>1171</v>
      </c>
    </row>
    <row r="1656" spans="1:11" x14ac:dyDescent="0.25">
      <c r="A1656" s="659">
        <v>1652</v>
      </c>
      <c r="B1656" s="660" t="s">
        <v>1369</v>
      </c>
      <c r="C1656" s="674" t="s">
        <v>1516</v>
      </c>
      <c r="D1656" s="706" t="s">
        <v>3437</v>
      </c>
      <c r="E1656" s="706" t="s">
        <v>1387</v>
      </c>
      <c r="F1656" s="706">
        <v>2019</v>
      </c>
      <c r="G1656" s="676">
        <v>720154.32</v>
      </c>
      <c r="H1656" s="660" t="s">
        <v>1373</v>
      </c>
      <c r="I1656" s="676">
        <v>300000</v>
      </c>
      <c r="J1656" s="660" t="s">
        <v>3102</v>
      </c>
      <c r="K1656" s="660" t="s">
        <v>1171</v>
      </c>
    </row>
    <row r="1657" spans="1:11" x14ac:dyDescent="0.25">
      <c r="A1657" s="659">
        <v>1653</v>
      </c>
      <c r="B1657" s="660" t="s">
        <v>1369</v>
      </c>
      <c r="C1657" s="726" t="s">
        <v>3438</v>
      </c>
      <c r="D1657" s="706" t="s">
        <v>3439</v>
      </c>
      <c r="E1657" s="706" t="s">
        <v>1387</v>
      </c>
      <c r="F1657" s="706">
        <v>2019</v>
      </c>
      <c r="G1657" s="676">
        <v>438981.4</v>
      </c>
      <c r="H1657" s="660" t="s">
        <v>1373</v>
      </c>
      <c r="I1657" s="676">
        <v>200000</v>
      </c>
      <c r="J1657" s="660" t="s">
        <v>3102</v>
      </c>
      <c r="K1657" s="660" t="s">
        <v>1171</v>
      </c>
    </row>
    <row r="1658" spans="1:11" x14ac:dyDescent="0.25">
      <c r="A1658" s="659">
        <v>1654</v>
      </c>
      <c r="B1658" s="660" t="s">
        <v>1369</v>
      </c>
      <c r="C1658" s="672" t="s">
        <v>1407</v>
      </c>
      <c r="D1658" s="706" t="s">
        <v>3440</v>
      </c>
      <c r="E1658" s="706" t="s">
        <v>1387</v>
      </c>
      <c r="F1658" s="706">
        <v>2023</v>
      </c>
      <c r="G1658" s="676">
        <v>11428026.720000001</v>
      </c>
      <c r="H1658" s="660" t="s">
        <v>1373</v>
      </c>
      <c r="I1658" s="676">
        <v>450000</v>
      </c>
      <c r="J1658" s="660" t="s">
        <v>3102</v>
      </c>
      <c r="K1658" s="660" t="s">
        <v>1171</v>
      </c>
    </row>
    <row r="1659" spans="1:11" x14ac:dyDescent="0.25">
      <c r="A1659" s="659">
        <v>1655</v>
      </c>
      <c r="B1659" s="660" t="s">
        <v>1369</v>
      </c>
      <c r="C1659" s="661" t="s">
        <v>1500</v>
      </c>
      <c r="D1659" s="662" t="s">
        <v>3441</v>
      </c>
      <c r="E1659" s="706" t="s">
        <v>1387</v>
      </c>
      <c r="F1659" s="662">
        <v>2015</v>
      </c>
      <c r="G1659" s="676">
        <v>53848.22</v>
      </c>
      <c r="H1659" s="660" t="s">
        <v>1373</v>
      </c>
      <c r="I1659" s="676">
        <v>200000</v>
      </c>
      <c r="J1659" s="660" t="s">
        <v>3102</v>
      </c>
      <c r="K1659" s="660" t="s">
        <v>1171</v>
      </c>
    </row>
    <row r="1660" spans="1:11" x14ac:dyDescent="0.25">
      <c r="A1660" s="659">
        <v>1656</v>
      </c>
      <c r="B1660" s="660" t="s">
        <v>1369</v>
      </c>
      <c r="C1660" s="674" t="s">
        <v>1516</v>
      </c>
      <c r="D1660" s="706" t="s">
        <v>3442</v>
      </c>
      <c r="E1660" s="706" t="s">
        <v>1387</v>
      </c>
      <c r="F1660" s="706">
        <v>2011</v>
      </c>
      <c r="G1660" s="676">
        <v>72513.179999999993</v>
      </c>
      <c r="H1660" s="660" t="s">
        <v>1373</v>
      </c>
      <c r="I1660" s="676">
        <v>150000</v>
      </c>
      <c r="J1660" s="660" t="s">
        <v>3102</v>
      </c>
      <c r="K1660" s="660" t="s">
        <v>1171</v>
      </c>
    </row>
    <row r="1661" spans="1:11" x14ac:dyDescent="0.25">
      <c r="A1661" s="659">
        <v>1657</v>
      </c>
      <c r="B1661" s="660" t="s">
        <v>1369</v>
      </c>
      <c r="C1661" s="674" t="s">
        <v>1516</v>
      </c>
      <c r="D1661" s="662" t="s">
        <v>3443</v>
      </c>
      <c r="E1661" s="706" t="s">
        <v>1387</v>
      </c>
      <c r="F1661" s="662">
        <v>2016</v>
      </c>
      <c r="G1661" s="676">
        <v>104238.86</v>
      </c>
      <c r="H1661" s="660" t="s">
        <v>1373</v>
      </c>
      <c r="I1661" s="676">
        <v>150000</v>
      </c>
      <c r="J1661" s="660" t="s">
        <v>3102</v>
      </c>
      <c r="K1661" s="660" t="s">
        <v>1171</v>
      </c>
    </row>
    <row r="1662" spans="1:11" x14ac:dyDescent="0.25">
      <c r="A1662" s="659">
        <v>1658</v>
      </c>
      <c r="B1662" s="660" t="s">
        <v>1369</v>
      </c>
      <c r="C1662" s="661" t="s">
        <v>1370</v>
      </c>
      <c r="D1662" s="777" t="s">
        <v>3444</v>
      </c>
      <c r="E1662" s="662" t="s">
        <v>1372</v>
      </c>
      <c r="F1662" s="662">
        <v>2023</v>
      </c>
      <c r="G1662" s="663"/>
      <c r="H1662" s="660" t="s">
        <v>1373</v>
      </c>
      <c r="I1662" s="676">
        <v>450000</v>
      </c>
      <c r="J1662" s="660" t="s">
        <v>3102</v>
      </c>
      <c r="K1662" s="660" t="s">
        <v>1171</v>
      </c>
    </row>
    <row r="1663" spans="1:11" x14ac:dyDescent="0.25">
      <c r="A1663" s="659">
        <v>1659</v>
      </c>
      <c r="B1663" s="660" t="s">
        <v>1369</v>
      </c>
      <c r="C1663" s="661" t="s">
        <v>1370</v>
      </c>
      <c r="D1663" s="777" t="s">
        <v>3445</v>
      </c>
      <c r="E1663" s="662" t="s">
        <v>1372</v>
      </c>
      <c r="F1663" s="662">
        <v>2023</v>
      </c>
      <c r="G1663" s="663"/>
      <c r="H1663" s="660" t="s">
        <v>1373</v>
      </c>
      <c r="I1663" s="676">
        <v>450000</v>
      </c>
      <c r="J1663" s="660" t="s">
        <v>3102</v>
      </c>
      <c r="K1663" s="660" t="s">
        <v>1171</v>
      </c>
    </row>
    <row r="1664" spans="1:11" x14ac:dyDescent="0.25">
      <c r="A1664" s="659">
        <v>1660</v>
      </c>
      <c r="B1664" s="660" t="s">
        <v>1369</v>
      </c>
      <c r="C1664" s="672" t="s">
        <v>1407</v>
      </c>
      <c r="D1664" s="777" t="s">
        <v>3446</v>
      </c>
      <c r="E1664" s="662" t="s">
        <v>1372</v>
      </c>
      <c r="F1664" s="662">
        <v>2023</v>
      </c>
      <c r="G1664" s="663"/>
      <c r="H1664" s="660" t="s">
        <v>1373</v>
      </c>
      <c r="I1664" s="676">
        <v>450000</v>
      </c>
      <c r="J1664" s="660" t="s">
        <v>3102</v>
      </c>
      <c r="K1664" s="660" t="s">
        <v>1171</v>
      </c>
    </row>
    <row r="1665" spans="1:11" x14ac:dyDescent="0.25">
      <c r="A1665" s="659">
        <v>1661</v>
      </c>
      <c r="B1665" s="660" t="s">
        <v>1369</v>
      </c>
      <c r="C1665" s="661" t="s">
        <v>1370</v>
      </c>
      <c r="D1665" s="777" t="s">
        <v>3447</v>
      </c>
      <c r="E1665" s="662" t="s">
        <v>1372</v>
      </c>
      <c r="F1665" s="662">
        <v>2023</v>
      </c>
      <c r="G1665" s="663"/>
      <c r="H1665" s="660" t="s">
        <v>1373</v>
      </c>
      <c r="I1665" s="676">
        <v>450000</v>
      </c>
      <c r="J1665" s="660" t="s">
        <v>3102</v>
      </c>
      <c r="K1665" s="660" t="s">
        <v>1171</v>
      </c>
    </row>
    <row r="1666" spans="1:11" x14ac:dyDescent="0.25">
      <c r="A1666" s="659">
        <v>1662</v>
      </c>
      <c r="B1666" s="660" t="s">
        <v>1369</v>
      </c>
      <c r="C1666" s="661" t="s">
        <v>1464</v>
      </c>
      <c r="D1666" s="706" t="s">
        <v>3448</v>
      </c>
      <c r="E1666" s="662" t="s">
        <v>1372</v>
      </c>
      <c r="F1666" s="706">
        <v>2017</v>
      </c>
      <c r="G1666" s="676">
        <v>76202.89</v>
      </c>
      <c r="H1666" s="660" t="s">
        <v>1373</v>
      </c>
      <c r="I1666" s="676">
        <v>200000</v>
      </c>
      <c r="J1666" s="660" t="s">
        <v>3102</v>
      </c>
      <c r="K1666" s="660" t="s">
        <v>1171</v>
      </c>
    </row>
    <row r="1667" spans="1:11" x14ac:dyDescent="0.25">
      <c r="A1667" s="659">
        <v>1663</v>
      </c>
      <c r="B1667" s="660" t="s">
        <v>1369</v>
      </c>
      <c r="C1667" s="661" t="s">
        <v>1464</v>
      </c>
      <c r="D1667" s="706" t="s">
        <v>3449</v>
      </c>
      <c r="E1667" s="662" t="s">
        <v>1372</v>
      </c>
      <c r="F1667" s="706">
        <v>2017</v>
      </c>
      <c r="G1667" s="676">
        <v>76204.69</v>
      </c>
      <c r="H1667" s="660" t="s">
        <v>1373</v>
      </c>
      <c r="I1667" s="676">
        <v>200000</v>
      </c>
      <c r="J1667" s="660" t="s">
        <v>3102</v>
      </c>
      <c r="K1667" s="660" t="s">
        <v>1171</v>
      </c>
    </row>
    <row r="1668" spans="1:11" x14ac:dyDescent="0.25">
      <c r="A1668" s="659">
        <v>1664</v>
      </c>
      <c r="B1668" s="660" t="s">
        <v>1369</v>
      </c>
      <c r="C1668" s="661" t="s">
        <v>1370</v>
      </c>
      <c r="D1668" s="706" t="s">
        <v>3450</v>
      </c>
      <c r="E1668" s="662" t="s">
        <v>1372</v>
      </c>
      <c r="F1668" s="706">
        <v>2024</v>
      </c>
      <c r="G1668" s="676">
        <v>7167865.21</v>
      </c>
      <c r="H1668" s="660" t="s">
        <v>1373</v>
      </c>
      <c r="I1668" s="676">
        <v>450000</v>
      </c>
      <c r="J1668" s="660" t="s">
        <v>3102</v>
      </c>
      <c r="K1668" s="660" t="s">
        <v>1171</v>
      </c>
    </row>
    <row r="1669" spans="1:11" x14ac:dyDescent="0.25">
      <c r="A1669" s="659">
        <v>1665</v>
      </c>
      <c r="B1669" s="660" t="s">
        <v>1369</v>
      </c>
      <c r="C1669" s="674" t="s">
        <v>3451</v>
      </c>
      <c r="D1669" s="706" t="s">
        <v>3452</v>
      </c>
      <c r="E1669" s="662" t="s">
        <v>1372</v>
      </c>
      <c r="F1669" s="706">
        <v>2015</v>
      </c>
      <c r="G1669" s="676">
        <v>67423.22</v>
      </c>
      <c r="H1669" s="660" t="s">
        <v>1373</v>
      </c>
      <c r="I1669" s="663">
        <v>560000</v>
      </c>
      <c r="J1669" s="660" t="s">
        <v>3102</v>
      </c>
      <c r="K1669" s="660" t="s">
        <v>1171</v>
      </c>
    </row>
    <row r="1670" spans="1:11" x14ac:dyDescent="0.25">
      <c r="A1670" s="659">
        <v>1666</v>
      </c>
      <c r="B1670" s="660" t="s">
        <v>1369</v>
      </c>
      <c r="C1670" s="661" t="s">
        <v>1370</v>
      </c>
      <c r="D1670" s="716" t="s">
        <v>3453</v>
      </c>
      <c r="E1670" s="662" t="s">
        <v>1377</v>
      </c>
      <c r="F1670" s="662">
        <v>2023</v>
      </c>
      <c r="G1670" s="663"/>
      <c r="H1670" s="660" t="s">
        <v>1373</v>
      </c>
      <c r="I1670" s="676">
        <v>450000</v>
      </c>
      <c r="J1670" s="660" t="s">
        <v>3102</v>
      </c>
      <c r="K1670" s="660" t="s">
        <v>1171</v>
      </c>
    </row>
    <row r="1671" spans="1:11" x14ac:dyDescent="0.25">
      <c r="A1671" s="659">
        <v>1667</v>
      </c>
      <c r="B1671" s="660" t="s">
        <v>1369</v>
      </c>
      <c r="C1671" s="672" t="s">
        <v>1407</v>
      </c>
      <c r="D1671" s="716" t="s">
        <v>3454</v>
      </c>
      <c r="E1671" s="662" t="s">
        <v>1377</v>
      </c>
      <c r="F1671" s="662">
        <v>2023</v>
      </c>
      <c r="G1671" s="663"/>
      <c r="H1671" s="660" t="s">
        <v>1373</v>
      </c>
      <c r="I1671" s="676">
        <v>450000</v>
      </c>
      <c r="J1671" s="660" t="s">
        <v>3102</v>
      </c>
      <c r="K1671" s="660" t="s">
        <v>1171</v>
      </c>
    </row>
    <row r="1672" spans="1:11" x14ac:dyDescent="0.25">
      <c r="A1672" s="659">
        <v>1668</v>
      </c>
      <c r="B1672" s="660" t="s">
        <v>1369</v>
      </c>
      <c r="C1672" s="672" t="s">
        <v>1407</v>
      </c>
      <c r="D1672" s="706" t="s">
        <v>3455</v>
      </c>
      <c r="E1672" s="662" t="s">
        <v>1377</v>
      </c>
      <c r="F1672" s="706">
        <v>2022</v>
      </c>
      <c r="G1672" s="676">
        <v>10174500</v>
      </c>
      <c r="H1672" s="660" t="s">
        <v>1373</v>
      </c>
      <c r="I1672" s="676">
        <v>450000</v>
      </c>
      <c r="J1672" s="660" t="s">
        <v>3102</v>
      </c>
      <c r="K1672" s="660" t="s">
        <v>1171</v>
      </c>
    </row>
    <row r="1673" spans="1:11" x14ac:dyDescent="0.25">
      <c r="A1673" s="659">
        <v>1669</v>
      </c>
      <c r="B1673" s="660" t="s">
        <v>1369</v>
      </c>
      <c r="C1673" s="661" t="s">
        <v>1370</v>
      </c>
      <c r="D1673" s="706" t="s">
        <v>3456</v>
      </c>
      <c r="E1673" s="662" t="s">
        <v>1377</v>
      </c>
      <c r="F1673" s="706">
        <v>2024</v>
      </c>
      <c r="G1673" s="676">
        <v>7167865.21</v>
      </c>
      <c r="H1673" s="660" t="s">
        <v>1373</v>
      </c>
      <c r="I1673" s="676">
        <v>450000</v>
      </c>
      <c r="J1673" s="660" t="s">
        <v>3102</v>
      </c>
      <c r="K1673" s="660" t="s">
        <v>1171</v>
      </c>
    </row>
    <row r="1674" spans="1:11" x14ac:dyDescent="0.25">
      <c r="A1674" s="659">
        <v>1670</v>
      </c>
      <c r="B1674" s="660" t="s">
        <v>1369</v>
      </c>
      <c r="C1674" s="666" t="s">
        <v>3457</v>
      </c>
      <c r="D1674" s="662" t="s">
        <v>3458</v>
      </c>
      <c r="E1674" s="706" t="s">
        <v>1387</v>
      </c>
      <c r="F1674" s="662">
        <v>2014</v>
      </c>
      <c r="G1674" s="676">
        <v>86128</v>
      </c>
      <c r="H1674" s="660" t="s">
        <v>1373</v>
      </c>
      <c r="I1674" s="676">
        <v>300000</v>
      </c>
      <c r="J1674" s="660" t="s">
        <v>3102</v>
      </c>
      <c r="K1674" s="660" t="s">
        <v>1171</v>
      </c>
    </row>
    <row r="1675" spans="1:11" x14ac:dyDescent="0.25">
      <c r="A1675" s="659">
        <v>1671</v>
      </c>
      <c r="B1675" s="660" t="s">
        <v>1369</v>
      </c>
      <c r="C1675" s="674" t="s">
        <v>1516</v>
      </c>
      <c r="D1675" s="662" t="s">
        <v>3459</v>
      </c>
      <c r="E1675" s="706" t="s">
        <v>1387</v>
      </c>
      <c r="F1675" s="662">
        <v>2011</v>
      </c>
      <c r="G1675" s="676">
        <v>72518</v>
      </c>
      <c r="H1675" s="660" t="s">
        <v>1373</v>
      </c>
      <c r="I1675" s="676">
        <v>300000</v>
      </c>
      <c r="J1675" s="660" t="s">
        <v>3102</v>
      </c>
      <c r="K1675" s="660" t="s">
        <v>1171</v>
      </c>
    </row>
    <row r="1676" spans="1:11" x14ac:dyDescent="0.25">
      <c r="A1676" s="659">
        <v>1672</v>
      </c>
      <c r="B1676" s="660" t="s">
        <v>1369</v>
      </c>
      <c r="C1676" s="726" t="s">
        <v>3460</v>
      </c>
      <c r="D1676" s="706" t="s">
        <v>3461</v>
      </c>
      <c r="E1676" s="706" t="s">
        <v>1387</v>
      </c>
      <c r="F1676" s="706">
        <v>2015</v>
      </c>
      <c r="G1676" s="676">
        <v>102873.22</v>
      </c>
      <c r="H1676" s="660" t="s">
        <v>1373</v>
      </c>
      <c r="I1676" s="663">
        <v>300000</v>
      </c>
      <c r="J1676" s="660" t="s">
        <v>3102</v>
      </c>
      <c r="K1676" s="660" t="s">
        <v>1171</v>
      </c>
    </row>
    <row r="1677" spans="1:11" s="670" customFormat="1" x14ac:dyDescent="0.25">
      <c r="A1677" s="659">
        <v>1673</v>
      </c>
      <c r="B1677" s="665" t="s">
        <v>1396</v>
      </c>
      <c r="C1677" s="778" t="s">
        <v>3462</v>
      </c>
      <c r="D1677" s="710" t="s">
        <v>3463</v>
      </c>
      <c r="E1677" s="710" t="s">
        <v>1387</v>
      </c>
      <c r="F1677" s="710">
        <v>2011</v>
      </c>
      <c r="G1677" s="680">
        <v>323865.36</v>
      </c>
      <c r="H1677" s="667" t="s">
        <v>1373</v>
      </c>
      <c r="I1677" s="691">
        <v>500000</v>
      </c>
      <c r="J1677" s="779" t="s">
        <v>3464</v>
      </c>
      <c r="K1677" s="660" t="s">
        <v>1171</v>
      </c>
    </row>
    <row r="1678" spans="1:11" s="670" customFormat="1" x14ac:dyDescent="0.25">
      <c r="A1678" s="659">
        <v>1674</v>
      </c>
      <c r="B1678" s="665" t="s">
        <v>1396</v>
      </c>
      <c r="C1678" s="778" t="s">
        <v>3465</v>
      </c>
      <c r="D1678" s="710" t="s">
        <v>3466</v>
      </c>
      <c r="E1678" s="710" t="s">
        <v>1387</v>
      </c>
      <c r="F1678" s="710">
        <v>2022</v>
      </c>
      <c r="G1678" s="680">
        <v>31702187.5</v>
      </c>
      <c r="H1678" s="667" t="s">
        <v>1373</v>
      </c>
      <c r="I1678" s="691">
        <v>300000</v>
      </c>
      <c r="J1678" s="779" t="s">
        <v>3464</v>
      </c>
      <c r="K1678" s="660" t="s">
        <v>1171</v>
      </c>
    </row>
    <row r="1679" spans="1:11" s="670" customFormat="1" x14ac:dyDescent="0.25">
      <c r="A1679" s="659">
        <v>1675</v>
      </c>
      <c r="B1679" s="665" t="s">
        <v>1396</v>
      </c>
      <c r="C1679" s="778" t="s">
        <v>2302</v>
      </c>
      <c r="D1679" s="710" t="s">
        <v>3467</v>
      </c>
      <c r="E1679" s="710" t="s">
        <v>1387</v>
      </c>
      <c r="F1679" s="710">
        <v>2022</v>
      </c>
      <c r="G1679" s="680">
        <v>29746125</v>
      </c>
      <c r="H1679" s="667" t="s">
        <v>1373</v>
      </c>
      <c r="I1679" s="691">
        <v>600000</v>
      </c>
      <c r="J1679" s="779" t="s">
        <v>3464</v>
      </c>
      <c r="K1679" s="660" t="s">
        <v>1171</v>
      </c>
    </row>
    <row r="1680" spans="1:11" s="670" customFormat="1" x14ac:dyDescent="0.25">
      <c r="A1680" s="659">
        <v>1676</v>
      </c>
      <c r="B1680" s="665" t="s">
        <v>1396</v>
      </c>
      <c r="C1680" s="778" t="s">
        <v>3468</v>
      </c>
      <c r="D1680" s="710" t="s">
        <v>3469</v>
      </c>
      <c r="E1680" s="710" t="s">
        <v>1387</v>
      </c>
      <c r="F1680" s="710">
        <v>2007</v>
      </c>
      <c r="G1680" s="680">
        <v>74205.47</v>
      </c>
      <c r="H1680" s="667" t="s">
        <v>1373</v>
      </c>
      <c r="I1680" s="691">
        <v>400000</v>
      </c>
      <c r="J1680" s="779" t="s">
        <v>3464</v>
      </c>
      <c r="K1680" s="660" t="s">
        <v>1171</v>
      </c>
    </row>
    <row r="1681" spans="1:11" x14ac:dyDescent="0.25">
      <c r="A1681" s="659">
        <v>1677</v>
      </c>
      <c r="B1681" s="660" t="s">
        <v>1369</v>
      </c>
      <c r="C1681" s="726" t="s">
        <v>2602</v>
      </c>
      <c r="D1681" s="706" t="s">
        <v>3470</v>
      </c>
      <c r="E1681" s="706" t="s">
        <v>1387</v>
      </c>
      <c r="F1681" s="706">
        <v>2013</v>
      </c>
      <c r="G1681" s="676">
        <v>63668.480000000003</v>
      </c>
      <c r="H1681" s="660" t="s">
        <v>1373</v>
      </c>
      <c r="I1681" s="663">
        <v>150000</v>
      </c>
      <c r="J1681" s="660" t="s">
        <v>3102</v>
      </c>
      <c r="K1681" s="660" t="s">
        <v>1171</v>
      </c>
    </row>
    <row r="1682" spans="1:11" s="670" customFormat="1" x14ac:dyDescent="0.25">
      <c r="A1682" s="659">
        <v>1678</v>
      </c>
      <c r="B1682" s="665" t="s">
        <v>1396</v>
      </c>
      <c r="C1682" s="778" t="s">
        <v>3471</v>
      </c>
      <c r="D1682" s="780" t="s">
        <v>3472</v>
      </c>
      <c r="E1682" s="710" t="s">
        <v>1387</v>
      </c>
      <c r="F1682" s="710">
        <v>2008</v>
      </c>
      <c r="G1682" s="680">
        <v>170414.68</v>
      </c>
      <c r="H1682" s="667" t="s">
        <v>1373</v>
      </c>
      <c r="I1682" s="691">
        <v>300000</v>
      </c>
      <c r="J1682" s="779" t="s">
        <v>3464</v>
      </c>
      <c r="K1682" s="660" t="s">
        <v>1171</v>
      </c>
    </row>
    <row r="1683" spans="1:11" s="670" customFormat="1" x14ac:dyDescent="0.25">
      <c r="A1683" s="659">
        <v>1679</v>
      </c>
      <c r="B1683" s="665" t="s">
        <v>1396</v>
      </c>
      <c r="C1683" s="778" t="s">
        <v>3473</v>
      </c>
      <c r="D1683" s="710" t="s">
        <v>3474</v>
      </c>
      <c r="E1683" s="710" t="s">
        <v>1387</v>
      </c>
      <c r="F1683" s="710">
        <v>2003</v>
      </c>
      <c r="G1683" s="680">
        <v>36299.03</v>
      </c>
      <c r="H1683" s="667" t="s">
        <v>1373</v>
      </c>
      <c r="I1683" s="691">
        <v>650000</v>
      </c>
      <c r="J1683" s="779" t="s">
        <v>3464</v>
      </c>
      <c r="K1683" s="660" t="s">
        <v>1171</v>
      </c>
    </row>
    <row r="1684" spans="1:11" s="670" customFormat="1" x14ac:dyDescent="0.25">
      <c r="A1684" s="659">
        <v>1680</v>
      </c>
      <c r="B1684" s="665" t="s">
        <v>1396</v>
      </c>
      <c r="C1684" s="778" t="s">
        <v>3475</v>
      </c>
      <c r="D1684" s="710" t="s">
        <v>3476</v>
      </c>
      <c r="E1684" s="710" t="s">
        <v>1387</v>
      </c>
      <c r="F1684" s="710">
        <v>2006</v>
      </c>
      <c r="G1684" s="680">
        <v>67944.58</v>
      </c>
      <c r="H1684" s="667" t="s">
        <v>1373</v>
      </c>
      <c r="I1684" s="691">
        <v>400000</v>
      </c>
      <c r="J1684" s="779" t="s">
        <v>3464</v>
      </c>
      <c r="K1684" s="660" t="s">
        <v>1171</v>
      </c>
    </row>
    <row r="1685" spans="1:11" x14ac:dyDescent="0.25">
      <c r="A1685" s="659">
        <v>1681</v>
      </c>
      <c r="B1685" s="660" t="s">
        <v>1369</v>
      </c>
      <c r="C1685" s="661" t="s">
        <v>1464</v>
      </c>
      <c r="D1685" s="662" t="s">
        <v>3477</v>
      </c>
      <c r="E1685" s="706" t="s">
        <v>1387</v>
      </c>
      <c r="F1685" s="662">
        <v>2017</v>
      </c>
      <c r="G1685" s="676">
        <v>76202.89</v>
      </c>
      <c r="H1685" s="660" t="s">
        <v>1373</v>
      </c>
      <c r="I1685" s="676">
        <v>200000</v>
      </c>
      <c r="J1685" s="660" t="s">
        <v>3102</v>
      </c>
      <c r="K1685" s="660" t="s">
        <v>1171</v>
      </c>
    </row>
    <row r="1686" spans="1:11" x14ac:dyDescent="0.25">
      <c r="A1686" s="659">
        <v>1682</v>
      </c>
      <c r="B1686" s="660" t="s">
        <v>1369</v>
      </c>
      <c r="C1686" s="661" t="s">
        <v>1464</v>
      </c>
      <c r="D1686" s="706" t="s">
        <v>3478</v>
      </c>
      <c r="E1686" s="706" t="s">
        <v>1387</v>
      </c>
      <c r="F1686" s="706">
        <v>2014</v>
      </c>
      <c r="G1686" s="676">
        <v>47000</v>
      </c>
      <c r="H1686" s="660" t="s">
        <v>1373</v>
      </c>
      <c r="I1686" s="676">
        <v>200000</v>
      </c>
      <c r="J1686" s="660" t="s">
        <v>3102</v>
      </c>
      <c r="K1686" s="660" t="s">
        <v>1171</v>
      </c>
    </row>
    <row r="1687" spans="1:11" x14ac:dyDescent="0.25">
      <c r="A1687" s="659">
        <v>1683</v>
      </c>
      <c r="B1687" s="660" t="s">
        <v>1369</v>
      </c>
      <c r="C1687" s="661" t="s">
        <v>1464</v>
      </c>
      <c r="D1687" s="706" t="s">
        <v>3479</v>
      </c>
      <c r="E1687" s="706" t="s">
        <v>1387</v>
      </c>
      <c r="F1687" s="706">
        <v>2013</v>
      </c>
      <c r="G1687" s="676">
        <v>43230.98</v>
      </c>
      <c r="H1687" s="660" t="s">
        <v>1373</v>
      </c>
      <c r="I1687" s="676">
        <v>200000</v>
      </c>
      <c r="J1687" s="660" t="s">
        <v>3102</v>
      </c>
      <c r="K1687" s="660" t="s">
        <v>1171</v>
      </c>
    </row>
    <row r="1688" spans="1:11" x14ac:dyDescent="0.25">
      <c r="A1688" s="659">
        <v>1684</v>
      </c>
      <c r="B1688" s="660" t="s">
        <v>1369</v>
      </c>
      <c r="C1688" s="661" t="s">
        <v>1464</v>
      </c>
      <c r="D1688" s="706" t="s">
        <v>3480</v>
      </c>
      <c r="E1688" s="706" t="s">
        <v>1387</v>
      </c>
      <c r="F1688" s="706">
        <v>2013</v>
      </c>
      <c r="G1688" s="676">
        <v>43227.98</v>
      </c>
      <c r="H1688" s="660" t="s">
        <v>1373</v>
      </c>
      <c r="I1688" s="676">
        <v>200000</v>
      </c>
      <c r="J1688" s="660" t="s">
        <v>3102</v>
      </c>
      <c r="K1688" s="660" t="s">
        <v>1171</v>
      </c>
    </row>
    <row r="1689" spans="1:11" x14ac:dyDescent="0.25">
      <c r="A1689" s="659">
        <v>1685</v>
      </c>
      <c r="B1689" s="660" t="s">
        <v>1369</v>
      </c>
      <c r="C1689" s="661" t="s">
        <v>1464</v>
      </c>
      <c r="D1689" s="706" t="s">
        <v>3481</v>
      </c>
      <c r="E1689" s="706" t="s">
        <v>1387</v>
      </c>
      <c r="F1689" s="706">
        <v>2013</v>
      </c>
      <c r="G1689" s="676">
        <v>43730.98</v>
      </c>
      <c r="H1689" s="660" t="s">
        <v>1373</v>
      </c>
      <c r="I1689" s="676">
        <v>200000</v>
      </c>
      <c r="J1689" s="660" t="s">
        <v>3102</v>
      </c>
      <c r="K1689" s="660" t="s">
        <v>1171</v>
      </c>
    </row>
    <row r="1690" spans="1:11" x14ac:dyDescent="0.25">
      <c r="A1690" s="659">
        <v>1686</v>
      </c>
      <c r="B1690" s="660" t="s">
        <v>1369</v>
      </c>
      <c r="C1690" s="661" t="s">
        <v>1464</v>
      </c>
      <c r="D1690" s="706" t="s">
        <v>3482</v>
      </c>
      <c r="E1690" s="706" t="s">
        <v>1387</v>
      </c>
      <c r="F1690" s="706">
        <v>2018</v>
      </c>
      <c r="G1690" s="676">
        <v>78250</v>
      </c>
      <c r="H1690" s="660" t="s">
        <v>1373</v>
      </c>
      <c r="I1690" s="676">
        <v>200000</v>
      </c>
      <c r="J1690" s="660" t="s">
        <v>3102</v>
      </c>
      <c r="K1690" s="660" t="s">
        <v>1171</v>
      </c>
    </row>
    <row r="1691" spans="1:11" x14ac:dyDescent="0.25">
      <c r="A1691" s="659">
        <v>1687</v>
      </c>
      <c r="B1691" s="660" t="s">
        <v>1369</v>
      </c>
      <c r="C1691" s="661" t="s">
        <v>1464</v>
      </c>
      <c r="D1691" s="662" t="s">
        <v>3483</v>
      </c>
      <c r="E1691" s="706" t="s">
        <v>1387</v>
      </c>
      <c r="F1691" s="662">
        <v>2021</v>
      </c>
      <c r="G1691" s="676">
        <v>1701900</v>
      </c>
      <c r="H1691" s="660" t="s">
        <v>1373</v>
      </c>
      <c r="I1691" s="676">
        <v>300000</v>
      </c>
      <c r="J1691" s="660" t="s">
        <v>3102</v>
      </c>
      <c r="K1691" s="660" t="s">
        <v>1171</v>
      </c>
    </row>
    <row r="1692" spans="1:11" x14ac:dyDescent="0.25">
      <c r="A1692" s="659">
        <v>1688</v>
      </c>
      <c r="B1692" s="660" t="s">
        <v>1369</v>
      </c>
      <c r="C1692" s="674" t="s">
        <v>1516</v>
      </c>
      <c r="D1692" s="662" t="s">
        <v>3484</v>
      </c>
      <c r="E1692" s="706" t="s">
        <v>1387</v>
      </c>
      <c r="F1692" s="662">
        <v>2013</v>
      </c>
      <c r="G1692" s="676">
        <v>58378.3</v>
      </c>
      <c r="H1692" s="660" t="s">
        <v>1373</v>
      </c>
      <c r="I1692" s="676">
        <v>300000</v>
      </c>
      <c r="J1692" s="660" t="s">
        <v>3102</v>
      </c>
      <c r="K1692" s="660" t="s">
        <v>1171</v>
      </c>
    </row>
    <row r="1693" spans="1:11" x14ac:dyDescent="0.25">
      <c r="A1693" s="659">
        <v>1689</v>
      </c>
      <c r="B1693" s="660" t="s">
        <v>1369</v>
      </c>
      <c r="C1693" s="672" t="s">
        <v>1407</v>
      </c>
      <c r="D1693" s="662" t="s">
        <v>3485</v>
      </c>
      <c r="E1693" s="706" t="s">
        <v>1387</v>
      </c>
      <c r="F1693" s="662">
        <v>2022</v>
      </c>
      <c r="G1693" s="676">
        <v>10174500</v>
      </c>
      <c r="H1693" s="660" t="s">
        <v>1373</v>
      </c>
      <c r="I1693" s="676">
        <v>450000</v>
      </c>
      <c r="J1693" s="660" t="s">
        <v>3102</v>
      </c>
      <c r="K1693" s="660" t="s">
        <v>1171</v>
      </c>
    </row>
    <row r="1694" spans="1:11" x14ac:dyDescent="0.25">
      <c r="A1694" s="659">
        <v>1690</v>
      </c>
      <c r="B1694" s="660" t="s">
        <v>1369</v>
      </c>
      <c r="C1694" s="661" t="s">
        <v>1370</v>
      </c>
      <c r="D1694" s="706" t="s">
        <v>3486</v>
      </c>
      <c r="E1694" s="706" t="s">
        <v>1387</v>
      </c>
      <c r="F1694" s="706">
        <v>2024</v>
      </c>
      <c r="G1694" s="676">
        <v>7167865.21</v>
      </c>
      <c r="H1694" s="660" t="s">
        <v>1373</v>
      </c>
      <c r="I1694" s="676">
        <v>450000</v>
      </c>
      <c r="J1694" s="660" t="s">
        <v>3102</v>
      </c>
      <c r="K1694" s="660" t="s">
        <v>1171</v>
      </c>
    </row>
    <row r="1695" spans="1:11" x14ac:dyDescent="0.25">
      <c r="A1695" s="659">
        <v>1691</v>
      </c>
      <c r="B1695" s="660" t="s">
        <v>1369</v>
      </c>
      <c r="C1695" s="674" t="s">
        <v>1516</v>
      </c>
      <c r="D1695" s="662" t="s">
        <v>3487</v>
      </c>
      <c r="E1695" s="706" t="s">
        <v>1387</v>
      </c>
      <c r="F1695" s="662">
        <v>2011</v>
      </c>
      <c r="G1695" s="676">
        <v>72529</v>
      </c>
      <c r="H1695" s="660" t="s">
        <v>1373</v>
      </c>
      <c r="I1695" s="676">
        <v>300000</v>
      </c>
      <c r="J1695" s="660" t="s">
        <v>3102</v>
      </c>
      <c r="K1695" s="660" t="s">
        <v>1171</v>
      </c>
    </row>
    <row r="1696" spans="1:11" x14ac:dyDescent="0.25">
      <c r="A1696" s="659">
        <v>1692</v>
      </c>
      <c r="B1696" s="660" t="s">
        <v>1369</v>
      </c>
      <c r="C1696" s="672" t="s">
        <v>1407</v>
      </c>
      <c r="D1696" s="662" t="s">
        <v>3488</v>
      </c>
      <c r="E1696" s="706" t="s">
        <v>1387</v>
      </c>
      <c r="F1696" s="662">
        <v>2022</v>
      </c>
      <c r="G1696" s="676">
        <v>10174500</v>
      </c>
      <c r="H1696" s="660" t="s">
        <v>1373</v>
      </c>
      <c r="I1696" s="676">
        <v>450000</v>
      </c>
      <c r="J1696" s="660" t="s">
        <v>3102</v>
      </c>
      <c r="K1696" s="660" t="s">
        <v>1171</v>
      </c>
    </row>
    <row r="1697" spans="1:11" x14ac:dyDescent="0.25">
      <c r="A1697" s="659">
        <v>1693</v>
      </c>
      <c r="B1697" s="660" t="s">
        <v>1369</v>
      </c>
      <c r="C1697" s="674" t="s">
        <v>1516</v>
      </c>
      <c r="D1697" s="662" t="s">
        <v>3489</v>
      </c>
      <c r="E1697" s="706" t="s">
        <v>1387</v>
      </c>
      <c r="F1697" s="662">
        <v>2012</v>
      </c>
      <c r="G1697" s="676">
        <v>61272.15</v>
      </c>
      <c r="H1697" s="660" t="s">
        <v>1373</v>
      </c>
      <c r="I1697" s="676">
        <v>300000</v>
      </c>
      <c r="J1697" s="660" t="s">
        <v>3102</v>
      </c>
      <c r="K1697" s="660" t="s">
        <v>1171</v>
      </c>
    </row>
    <row r="1698" spans="1:11" x14ac:dyDescent="0.25">
      <c r="A1698" s="659">
        <v>1694</v>
      </c>
      <c r="B1698" s="660" t="s">
        <v>1369</v>
      </c>
      <c r="C1698" s="672" t="s">
        <v>1407</v>
      </c>
      <c r="D1698" s="662" t="s">
        <v>3490</v>
      </c>
      <c r="E1698" s="706" t="s">
        <v>1387</v>
      </c>
      <c r="F1698" s="662">
        <v>2023</v>
      </c>
      <c r="G1698" s="676">
        <v>12586223.279999999</v>
      </c>
      <c r="H1698" s="660" t="s">
        <v>1373</v>
      </c>
      <c r="I1698" s="676">
        <v>450000</v>
      </c>
      <c r="J1698" s="660" t="s">
        <v>3102</v>
      </c>
      <c r="K1698" s="660" t="s">
        <v>1171</v>
      </c>
    </row>
    <row r="1699" spans="1:11" x14ac:dyDescent="0.25">
      <c r="A1699" s="659">
        <v>1695</v>
      </c>
      <c r="B1699" s="660" t="s">
        <v>1369</v>
      </c>
      <c r="C1699" s="674" t="s">
        <v>1516</v>
      </c>
      <c r="D1699" s="662" t="s">
        <v>3491</v>
      </c>
      <c r="E1699" s="706" t="s">
        <v>1387</v>
      </c>
      <c r="F1699" s="662">
        <v>2017</v>
      </c>
      <c r="G1699" s="676">
        <v>116754.68</v>
      </c>
      <c r="H1699" s="660" t="s">
        <v>1373</v>
      </c>
      <c r="I1699" s="676">
        <v>300000</v>
      </c>
      <c r="J1699" s="660" t="s">
        <v>3102</v>
      </c>
      <c r="K1699" s="660" t="s">
        <v>1171</v>
      </c>
    </row>
    <row r="1700" spans="1:11" x14ac:dyDescent="0.25">
      <c r="A1700" s="659">
        <v>1696</v>
      </c>
      <c r="B1700" s="660" t="s">
        <v>1369</v>
      </c>
      <c r="C1700" s="661" t="s">
        <v>1464</v>
      </c>
      <c r="D1700" s="662" t="s">
        <v>3492</v>
      </c>
      <c r="E1700" s="706" t="s">
        <v>1387</v>
      </c>
      <c r="F1700" s="662">
        <v>2017</v>
      </c>
      <c r="G1700" s="676">
        <v>76204.69</v>
      </c>
      <c r="H1700" s="660" t="s">
        <v>1373</v>
      </c>
      <c r="I1700" s="676">
        <v>300000</v>
      </c>
      <c r="J1700" s="660" t="s">
        <v>3102</v>
      </c>
      <c r="K1700" s="660" t="s">
        <v>1171</v>
      </c>
    </row>
    <row r="1701" spans="1:11" x14ac:dyDescent="0.25">
      <c r="A1701" s="659">
        <v>1697</v>
      </c>
      <c r="B1701" s="660" t="s">
        <v>1369</v>
      </c>
      <c r="C1701" s="672" t="s">
        <v>1407</v>
      </c>
      <c r="D1701" s="706" t="s">
        <v>3493</v>
      </c>
      <c r="E1701" s="706" t="s">
        <v>1387</v>
      </c>
      <c r="F1701" s="706">
        <v>2023</v>
      </c>
      <c r="G1701" s="676">
        <v>11114683.49</v>
      </c>
      <c r="H1701" s="660" t="s">
        <v>1373</v>
      </c>
      <c r="I1701" s="676">
        <v>450000</v>
      </c>
      <c r="J1701" s="660" t="s">
        <v>3102</v>
      </c>
      <c r="K1701" s="660" t="s">
        <v>1171</v>
      </c>
    </row>
    <row r="1702" spans="1:11" x14ac:dyDescent="0.25">
      <c r="A1702" s="659">
        <v>1698</v>
      </c>
      <c r="B1702" s="660" t="s">
        <v>1369</v>
      </c>
      <c r="C1702" s="674" t="s">
        <v>1516</v>
      </c>
      <c r="D1702" s="662" t="s">
        <v>3494</v>
      </c>
      <c r="E1702" s="706" t="s">
        <v>1387</v>
      </c>
      <c r="F1702" s="662">
        <v>2018</v>
      </c>
      <c r="G1702" s="676">
        <v>118566.01</v>
      </c>
      <c r="H1702" s="660" t="s">
        <v>1373</v>
      </c>
      <c r="I1702" s="676">
        <v>300000</v>
      </c>
      <c r="J1702" s="660" t="s">
        <v>3102</v>
      </c>
      <c r="K1702" s="660" t="s">
        <v>1171</v>
      </c>
    </row>
    <row r="1703" spans="1:11" x14ac:dyDescent="0.25">
      <c r="A1703" s="659">
        <v>1699</v>
      </c>
      <c r="B1703" s="660" t="s">
        <v>1369</v>
      </c>
      <c r="C1703" s="661" t="s">
        <v>1464</v>
      </c>
      <c r="D1703" s="662" t="s">
        <v>3495</v>
      </c>
      <c r="E1703" s="706" t="s">
        <v>1387</v>
      </c>
      <c r="F1703" s="662">
        <v>2017</v>
      </c>
      <c r="G1703" s="676">
        <v>76202.89</v>
      </c>
      <c r="H1703" s="660" t="s">
        <v>1373</v>
      </c>
      <c r="I1703" s="676">
        <v>300000</v>
      </c>
      <c r="J1703" s="660" t="s">
        <v>3102</v>
      </c>
      <c r="K1703" s="660" t="s">
        <v>1171</v>
      </c>
    </row>
    <row r="1704" spans="1:11" x14ac:dyDescent="0.25">
      <c r="A1704" s="659">
        <v>1700</v>
      </c>
      <c r="B1704" s="660" t="s">
        <v>1369</v>
      </c>
      <c r="C1704" s="674" t="s">
        <v>1516</v>
      </c>
      <c r="D1704" s="662" t="s">
        <v>3496</v>
      </c>
      <c r="E1704" s="706" t="s">
        <v>1387</v>
      </c>
      <c r="F1704" s="662">
        <v>2012</v>
      </c>
      <c r="G1704" s="676">
        <v>61058.82</v>
      </c>
      <c r="H1704" s="660" t="s">
        <v>1373</v>
      </c>
      <c r="I1704" s="676">
        <v>100000</v>
      </c>
      <c r="J1704" s="660" t="s">
        <v>3102</v>
      </c>
      <c r="K1704" s="660" t="s">
        <v>1171</v>
      </c>
    </row>
    <row r="1705" spans="1:11" x14ac:dyDescent="0.25">
      <c r="A1705" s="659">
        <v>1701</v>
      </c>
      <c r="B1705" s="660" t="s">
        <v>1369</v>
      </c>
      <c r="C1705" s="672" t="s">
        <v>1407</v>
      </c>
      <c r="D1705" s="706" t="s">
        <v>3497</v>
      </c>
      <c r="E1705" s="706" t="s">
        <v>1387</v>
      </c>
      <c r="F1705" s="662">
        <v>2023</v>
      </c>
      <c r="G1705" s="676">
        <v>12586223.279999999</v>
      </c>
      <c r="H1705" s="660" t="s">
        <v>1373</v>
      </c>
      <c r="I1705" s="676">
        <v>450000</v>
      </c>
      <c r="J1705" s="660" t="s">
        <v>3102</v>
      </c>
      <c r="K1705" s="660" t="s">
        <v>1171</v>
      </c>
    </row>
    <row r="1706" spans="1:11" x14ac:dyDescent="0.25">
      <c r="A1706" s="659">
        <v>1702</v>
      </c>
      <c r="B1706" s="660" t="s">
        <v>1369</v>
      </c>
      <c r="C1706" s="661" t="s">
        <v>1464</v>
      </c>
      <c r="D1706" s="662" t="s">
        <v>3498</v>
      </c>
      <c r="E1706" s="706" t="s">
        <v>1387</v>
      </c>
      <c r="F1706" s="662">
        <v>2017</v>
      </c>
      <c r="G1706" s="676">
        <v>76202.89</v>
      </c>
      <c r="H1706" s="660" t="s">
        <v>1373</v>
      </c>
      <c r="I1706" s="676">
        <v>300000</v>
      </c>
      <c r="J1706" s="660" t="s">
        <v>3102</v>
      </c>
      <c r="K1706" s="660" t="s">
        <v>1171</v>
      </c>
    </row>
    <row r="1707" spans="1:11" x14ac:dyDescent="0.25">
      <c r="A1707" s="659">
        <v>1703</v>
      </c>
      <c r="B1707" s="660" t="s">
        <v>1369</v>
      </c>
      <c r="C1707" s="661" t="s">
        <v>1464</v>
      </c>
      <c r="D1707" s="662" t="s">
        <v>3499</v>
      </c>
      <c r="E1707" s="706" t="s">
        <v>1387</v>
      </c>
      <c r="F1707" s="662">
        <v>2017</v>
      </c>
      <c r="G1707" s="676">
        <v>76202.89</v>
      </c>
      <c r="H1707" s="660" t="s">
        <v>1373</v>
      </c>
      <c r="I1707" s="676">
        <v>300000</v>
      </c>
      <c r="J1707" s="660" t="s">
        <v>3102</v>
      </c>
      <c r="K1707" s="660" t="s">
        <v>1171</v>
      </c>
    </row>
    <row r="1708" spans="1:11" x14ac:dyDescent="0.25">
      <c r="A1708" s="659">
        <v>1704</v>
      </c>
      <c r="B1708" s="660" t="s">
        <v>1369</v>
      </c>
      <c r="C1708" s="672" t="s">
        <v>1407</v>
      </c>
      <c r="D1708" s="662" t="s">
        <v>3500</v>
      </c>
      <c r="E1708" s="706" t="s">
        <v>1387</v>
      </c>
      <c r="F1708" s="662">
        <v>2022</v>
      </c>
      <c r="G1708" s="676">
        <v>10174500</v>
      </c>
      <c r="H1708" s="660" t="s">
        <v>1373</v>
      </c>
      <c r="I1708" s="676">
        <v>450000</v>
      </c>
      <c r="J1708" s="660" t="s">
        <v>3102</v>
      </c>
      <c r="K1708" s="660" t="s">
        <v>1171</v>
      </c>
    </row>
    <row r="1709" spans="1:11" x14ac:dyDescent="0.25">
      <c r="A1709" s="659">
        <v>1705</v>
      </c>
      <c r="B1709" s="660" t="s">
        <v>1369</v>
      </c>
      <c r="C1709" s="661" t="s">
        <v>1464</v>
      </c>
      <c r="D1709" s="706" t="s">
        <v>3501</v>
      </c>
      <c r="E1709" s="706" t="s">
        <v>1387</v>
      </c>
      <c r="F1709" s="706">
        <v>2017</v>
      </c>
      <c r="G1709" s="676">
        <v>76204.69</v>
      </c>
      <c r="H1709" s="660" t="s">
        <v>1373</v>
      </c>
      <c r="I1709" s="676">
        <v>220000</v>
      </c>
      <c r="J1709" s="660" t="s">
        <v>3102</v>
      </c>
      <c r="K1709" s="660" t="s">
        <v>1171</v>
      </c>
    </row>
    <row r="1710" spans="1:11" x14ac:dyDescent="0.25">
      <c r="A1710" s="659">
        <v>1706</v>
      </c>
      <c r="B1710" s="660" t="s">
        <v>1369</v>
      </c>
      <c r="C1710" s="661" t="s">
        <v>1464</v>
      </c>
      <c r="D1710" s="662" t="s">
        <v>3502</v>
      </c>
      <c r="E1710" s="706" t="s">
        <v>1387</v>
      </c>
      <c r="F1710" s="662">
        <v>2019</v>
      </c>
      <c r="G1710" s="676">
        <v>501274.32</v>
      </c>
      <c r="H1710" s="660" t="s">
        <v>1373</v>
      </c>
      <c r="I1710" s="676">
        <v>220000</v>
      </c>
      <c r="J1710" s="660" t="s">
        <v>3102</v>
      </c>
      <c r="K1710" s="660" t="s">
        <v>1171</v>
      </c>
    </row>
    <row r="1711" spans="1:11" x14ac:dyDescent="0.25">
      <c r="A1711" s="659">
        <v>1707</v>
      </c>
      <c r="B1711" s="660" t="s">
        <v>1369</v>
      </c>
      <c r="C1711" s="672" t="s">
        <v>1407</v>
      </c>
      <c r="D1711" s="706" t="s">
        <v>3503</v>
      </c>
      <c r="E1711" s="706" t="s">
        <v>1387</v>
      </c>
      <c r="F1711" s="706">
        <v>2024</v>
      </c>
      <c r="G1711" s="676">
        <v>11114683.49</v>
      </c>
      <c r="H1711" s="660" t="s">
        <v>1373</v>
      </c>
      <c r="I1711" s="676">
        <v>450000</v>
      </c>
      <c r="J1711" s="660" t="s">
        <v>3102</v>
      </c>
      <c r="K1711" s="660" t="s">
        <v>1171</v>
      </c>
    </row>
    <row r="1712" spans="1:11" x14ac:dyDescent="0.25">
      <c r="A1712" s="659">
        <v>1708</v>
      </c>
      <c r="B1712" s="660" t="s">
        <v>1369</v>
      </c>
      <c r="C1712" s="674" t="s">
        <v>3504</v>
      </c>
      <c r="D1712" s="675" t="s">
        <v>3505</v>
      </c>
      <c r="E1712" s="706" t="s">
        <v>1387</v>
      </c>
      <c r="F1712" s="706">
        <v>2014</v>
      </c>
      <c r="G1712" s="676">
        <v>85714.29</v>
      </c>
      <c r="H1712" s="660" t="s">
        <v>1373</v>
      </c>
      <c r="I1712" s="676">
        <v>150000</v>
      </c>
      <c r="J1712" s="660" t="s">
        <v>3102</v>
      </c>
      <c r="K1712" s="660" t="s">
        <v>1171</v>
      </c>
    </row>
    <row r="1713" spans="1:11" x14ac:dyDescent="0.25">
      <c r="A1713" s="659">
        <v>1709</v>
      </c>
      <c r="B1713" s="660" t="s">
        <v>1369</v>
      </c>
      <c r="C1713" s="674" t="s">
        <v>3506</v>
      </c>
      <c r="D1713" s="675" t="s">
        <v>3507</v>
      </c>
      <c r="E1713" s="706" t="s">
        <v>1387</v>
      </c>
      <c r="F1713" s="706">
        <v>2008</v>
      </c>
      <c r="G1713" s="676">
        <v>20912.07</v>
      </c>
      <c r="H1713" s="660" t="s">
        <v>1373</v>
      </c>
      <c r="I1713" s="676">
        <v>200000</v>
      </c>
      <c r="J1713" s="660" t="s">
        <v>3102</v>
      </c>
      <c r="K1713" s="660" t="s">
        <v>1171</v>
      </c>
    </row>
    <row r="1714" spans="1:11" ht="15.6" x14ac:dyDescent="0.25">
      <c r="B1714" s="781" t="s">
        <v>3508</v>
      </c>
      <c r="C1714" s="782" t="s">
        <v>3509</v>
      </c>
      <c r="D1714" s="783" t="s">
        <v>3510</v>
      </c>
      <c r="E1714" s="784" t="s">
        <v>3511</v>
      </c>
      <c r="F1714" s="783">
        <v>2017</v>
      </c>
      <c r="G1714" s="785">
        <f>VLOOKUP(D:D,[21]Лист1!C:D,2,0)</f>
        <v>116499.99</v>
      </c>
      <c r="H1714" s="660" t="s">
        <v>1373</v>
      </c>
      <c r="I1714" s="786">
        <v>300000</v>
      </c>
      <c r="J1714" s="784" t="s">
        <v>3512</v>
      </c>
      <c r="K1714" s="784" t="s">
        <v>3513</v>
      </c>
    </row>
    <row r="1715" spans="1:11" ht="15.6" x14ac:dyDescent="0.25">
      <c r="B1715" s="781" t="s">
        <v>3508</v>
      </c>
      <c r="C1715" s="782" t="s">
        <v>3514</v>
      </c>
      <c r="D1715" s="783" t="s">
        <v>3515</v>
      </c>
      <c r="E1715" s="784" t="s">
        <v>3511</v>
      </c>
      <c r="F1715" s="783">
        <v>2017</v>
      </c>
      <c r="G1715" s="785">
        <f>VLOOKUP(D:D,[21]Лист1!C:D,2,0)</f>
        <v>75950</v>
      </c>
      <c r="H1715" s="660" t="s">
        <v>1373</v>
      </c>
      <c r="I1715" s="786">
        <v>300000</v>
      </c>
      <c r="J1715" s="784" t="s">
        <v>3512</v>
      </c>
      <c r="K1715" s="784" t="s">
        <v>3513</v>
      </c>
    </row>
    <row r="1716" spans="1:11" ht="15.6" x14ac:dyDescent="0.25">
      <c r="B1716" s="781" t="s">
        <v>3508</v>
      </c>
      <c r="C1716" s="782" t="s">
        <v>3514</v>
      </c>
      <c r="D1716" s="783" t="s">
        <v>3516</v>
      </c>
      <c r="E1716" s="784" t="s">
        <v>3511</v>
      </c>
      <c r="F1716" s="783">
        <v>2013</v>
      </c>
      <c r="G1716" s="785"/>
      <c r="H1716" s="660" t="s">
        <v>1373</v>
      </c>
      <c r="I1716" s="786"/>
      <c r="J1716" s="784" t="s">
        <v>3512</v>
      </c>
      <c r="K1716" s="784" t="s">
        <v>3513</v>
      </c>
    </row>
    <row r="1717" spans="1:11" ht="15.6" x14ac:dyDescent="0.25">
      <c r="B1717" s="781" t="s">
        <v>3508</v>
      </c>
      <c r="C1717" s="782" t="s">
        <v>3517</v>
      </c>
      <c r="D1717" s="783" t="s">
        <v>3518</v>
      </c>
      <c r="E1717" s="784" t="s">
        <v>3511</v>
      </c>
      <c r="F1717" s="783">
        <v>2004</v>
      </c>
      <c r="G1717" s="785"/>
      <c r="H1717" s="660" t="s">
        <v>1373</v>
      </c>
      <c r="I1717" s="786"/>
      <c r="J1717" s="784" t="s">
        <v>3512</v>
      </c>
      <c r="K1717" s="784" t="s">
        <v>3513</v>
      </c>
    </row>
    <row r="1718" spans="1:11" ht="15.6" x14ac:dyDescent="0.25">
      <c r="B1718" s="781" t="s">
        <v>3519</v>
      </c>
      <c r="C1718" s="782" t="s">
        <v>2084</v>
      </c>
      <c r="D1718" s="783" t="s">
        <v>3520</v>
      </c>
      <c r="E1718" s="784" t="s">
        <v>3511</v>
      </c>
      <c r="F1718" s="783">
        <v>2004</v>
      </c>
      <c r="G1718" s="785"/>
      <c r="H1718" s="660" t="s">
        <v>1373</v>
      </c>
      <c r="I1718" s="786"/>
      <c r="J1718" s="784" t="s">
        <v>3512</v>
      </c>
      <c r="K1718" s="784" t="s">
        <v>3513</v>
      </c>
    </row>
    <row r="1719" spans="1:11" ht="15.6" x14ac:dyDescent="0.25">
      <c r="B1719" s="781" t="s">
        <v>3519</v>
      </c>
      <c r="C1719" s="782" t="s">
        <v>3521</v>
      </c>
      <c r="D1719" s="783" t="s">
        <v>3522</v>
      </c>
      <c r="E1719" s="784" t="s">
        <v>3511</v>
      </c>
      <c r="F1719" s="783"/>
      <c r="G1719" s="785">
        <f>VLOOKUP(D:D,[21]Лист1!C:D,2,0)</f>
        <v>12209.07</v>
      </c>
      <c r="H1719" s="660" t="s">
        <v>1373</v>
      </c>
      <c r="I1719" s="786">
        <v>300000</v>
      </c>
      <c r="J1719" s="784" t="s">
        <v>3512</v>
      </c>
      <c r="K1719" s="784" t="s">
        <v>3513</v>
      </c>
    </row>
    <row r="1720" spans="1:11" ht="15.6" x14ac:dyDescent="0.25">
      <c r="B1720" s="781" t="s">
        <v>3508</v>
      </c>
      <c r="C1720" s="781" t="s">
        <v>3523</v>
      </c>
      <c r="D1720" s="783" t="s">
        <v>3524</v>
      </c>
      <c r="E1720" s="784" t="s">
        <v>3511</v>
      </c>
      <c r="F1720" s="783">
        <v>2023</v>
      </c>
      <c r="G1720" s="785">
        <f>VLOOKUP(D:D,[21]Лист1!C:D,2,0)</f>
        <v>12785517.92</v>
      </c>
      <c r="H1720" s="660" t="s">
        <v>1373</v>
      </c>
      <c r="I1720" s="786">
        <v>300000</v>
      </c>
      <c r="J1720" s="784" t="s">
        <v>3512</v>
      </c>
      <c r="K1720" s="784" t="s">
        <v>3513</v>
      </c>
    </row>
    <row r="1721" spans="1:11" ht="15.6" x14ac:dyDescent="0.25">
      <c r="B1721" s="781" t="s">
        <v>3508</v>
      </c>
      <c r="C1721" s="782" t="s">
        <v>3514</v>
      </c>
      <c r="D1721" s="783" t="s">
        <v>3525</v>
      </c>
      <c r="E1721" s="784" t="s">
        <v>3511</v>
      </c>
      <c r="F1721" s="783">
        <v>2021</v>
      </c>
      <c r="G1721" s="785">
        <f>VLOOKUP(D:D,[21]Лист1!C:D,2,0)</f>
        <v>1701900</v>
      </c>
      <c r="H1721" s="660" t="s">
        <v>1373</v>
      </c>
      <c r="I1721" s="786">
        <v>350000</v>
      </c>
      <c r="J1721" s="784" t="s">
        <v>3512</v>
      </c>
      <c r="K1721" s="784" t="s">
        <v>3513</v>
      </c>
    </row>
    <row r="1722" spans="1:11" ht="15.6" x14ac:dyDescent="0.25">
      <c r="B1722" s="781" t="s">
        <v>3508</v>
      </c>
      <c r="C1722" s="782" t="s">
        <v>3526</v>
      </c>
      <c r="D1722" s="783" t="s">
        <v>3527</v>
      </c>
      <c r="E1722" s="784" t="s">
        <v>3511</v>
      </c>
      <c r="F1722" s="783">
        <v>2011</v>
      </c>
      <c r="G1722" s="785"/>
      <c r="H1722" s="660" t="s">
        <v>1373</v>
      </c>
      <c r="I1722" s="786"/>
      <c r="J1722" s="784" t="s">
        <v>3512</v>
      </c>
      <c r="K1722" s="784" t="s">
        <v>3513</v>
      </c>
    </row>
    <row r="1723" spans="1:11" ht="15.6" x14ac:dyDescent="0.25">
      <c r="B1723" s="781" t="s">
        <v>3508</v>
      </c>
      <c r="C1723" s="782" t="s">
        <v>3528</v>
      </c>
      <c r="D1723" s="783" t="s">
        <v>3529</v>
      </c>
      <c r="E1723" s="784" t="s">
        <v>3511</v>
      </c>
      <c r="F1723" s="783">
        <v>2013</v>
      </c>
      <c r="G1723" s="785">
        <f>VLOOKUP(D:D,[21]Лист1!C:D,2,0)</f>
        <v>31050</v>
      </c>
      <c r="H1723" s="660" t="s">
        <v>1373</v>
      </c>
      <c r="I1723" s="786">
        <v>350000</v>
      </c>
      <c r="J1723" s="784" t="s">
        <v>3512</v>
      </c>
      <c r="K1723" s="784" t="s">
        <v>3513</v>
      </c>
    </row>
    <row r="1724" spans="1:11" ht="15.6" x14ac:dyDescent="0.25">
      <c r="B1724" s="781" t="s">
        <v>3508</v>
      </c>
      <c r="C1724" s="782" t="s">
        <v>3530</v>
      </c>
      <c r="D1724" s="783" t="s">
        <v>3531</v>
      </c>
      <c r="E1724" s="784" t="s">
        <v>3511</v>
      </c>
      <c r="F1724" s="783">
        <v>2017</v>
      </c>
      <c r="G1724" s="785">
        <f>VLOOKUP(D:D,[21]Лист1!C:D,2,0)</f>
        <v>75950</v>
      </c>
      <c r="H1724" s="660" t="s">
        <v>1373</v>
      </c>
      <c r="I1724" s="786">
        <v>500000</v>
      </c>
      <c r="J1724" s="784" t="s">
        <v>3512</v>
      </c>
      <c r="K1724" s="784" t="s">
        <v>3513</v>
      </c>
    </row>
    <row r="1725" spans="1:11" ht="15.6" x14ac:dyDescent="0.25">
      <c r="B1725" s="781" t="s">
        <v>3508</v>
      </c>
      <c r="C1725" s="782" t="s">
        <v>3509</v>
      </c>
      <c r="D1725" s="783" t="s">
        <v>3532</v>
      </c>
      <c r="E1725" s="784" t="s">
        <v>3511</v>
      </c>
      <c r="F1725" s="783">
        <v>2016</v>
      </c>
      <c r="G1725" s="785">
        <f>VLOOKUP(D:D,[21]Лист1!C:D,2,0)</f>
        <v>104000.4</v>
      </c>
      <c r="H1725" s="660" t="s">
        <v>1373</v>
      </c>
      <c r="I1725" s="786">
        <v>350000</v>
      </c>
      <c r="J1725" s="784" t="s">
        <v>3512</v>
      </c>
      <c r="K1725" s="784" t="s">
        <v>3513</v>
      </c>
    </row>
    <row r="1726" spans="1:11" ht="15.6" x14ac:dyDescent="0.25">
      <c r="B1726" s="781" t="s">
        <v>3508</v>
      </c>
      <c r="C1726" s="782" t="s">
        <v>3530</v>
      </c>
      <c r="D1726" s="783" t="s">
        <v>3533</v>
      </c>
      <c r="E1726" s="784" t="s">
        <v>3511</v>
      </c>
      <c r="F1726" s="783">
        <v>2017</v>
      </c>
      <c r="G1726" s="785">
        <f>VLOOKUP(D:D,[21]Лист1!C:D,2,0)</f>
        <v>75950</v>
      </c>
      <c r="H1726" s="660" t="s">
        <v>1373</v>
      </c>
      <c r="I1726" s="786">
        <v>300000</v>
      </c>
      <c r="J1726" s="784" t="s">
        <v>3512</v>
      </c>
      <c r="K1726" s="784" t="s">
        <v>3513</v>
      </c>
    </row>
    <row r="1727" spans="1:11" ht="15.6" x14ac:dyDescent="0.25">
      <c r="B1727" s="781" t="s">
        <v>3508</v>
      </c>
      <c r="C1727" s="782" t="s">
        <v>3517</v>
      </c>
      <c r="D1727" s="783" t="s">
        <v>3534</v>
      </c>
      <c r="E1727" s="784" t="s">
        <v>3511</v>
      </c>
      <c r="F1727" s="783">
        <v>2004</v>
      </c>
      <c r="G1727" s="785"/>
      <c r="H1727" s="660" t="s">
        <v>1373</v>
      </c>
      <c r="I1727" s="786"/>
      <c r="J1727" s="784" t="s">
        <v>3512</v>
      </c>
      <c r="K1727" s="784" t="s">
        <v>3513</v>
      </c>
    </row>
    <row r="1728" spans="1:11" ht="15.6" x14ac:dyDescent="0.25">
      <c r="B1728" s="781" t="s">
        <v>3519</v>
      </c>
      <c r="C1728" s="782" t="s">
        <v>3535</v>
      </c>
      <c r="D1728" s="783" t="s">
        <v>3536</v>
      </c>
      <c r="E1728" s="784" t="s">
        <v>3511</v>
      </c>
      <c r="F1728" s="783">
        <v>2010</v>
      </c>
      <c r="G1728" s="785">
        <f>VLOOKUP(D:D,[21]Лист1!C:D,2,0)</f>
        <v>38632</v>
      </c>
      <c r="H1728" s="660" t="s">
        <v>1373</v>
      </c>
      <c r="I1728" s="786">
        <v>300000</v>
      </c>
      <c r="J1728" s="784" t="s">
        <v>3512</v>
      </c>
      <c r="K1728" s="784" t="s">
        <v>3513</v>
      </c>
    </row>
    <row r="1729" spans="2:11" ht="15.6" x14ac:dyDescent="0.25">
      <c r="B1729" s="781" t="s">
        <v>3519</v>
      </c>
      <c r="C1729" s="782" t="s">
        <v>3535</v>
      </c>
      <c r="D1729" s="783" t="s">
        <v>3537</v>
      </c>
      <c r="E1729" s="784" t="s">
        <v>3511</v>
      </c>
      <c r="F1729" s="783">
        <v>2007</v>
      </c>
      <c r="G1729" s="785">
        <f>VLOOKUP(D:D,[21]Лист1!C:D,2,0)</f>
        <v>71232.87</v>
      </c>
      <c r="H1729" s="660" t="s">
        <v>1373</v>
      </c>
      <c r="I1729" s="786">
        <v>300000</v>
      </c>
      <c r="J1729" s="784" t="s">
        <v>3512</v>
      </c>
      <c r="K1729" s="784" t="s">
        <v>3513</v>
      </c>
    </row>
    <row r="1730" spans="2:11" ht="15.6" x14ac:dyDescent="0.25">
      <c r="B1730" s="781" t="s">
        <v>3519</v>
      </c>
      <c r="C1730" s="782" t="s">
        <v>3538</v>
      </c>
      <c r="D1730" s="783" t="s">
        <v>3539</v>
      </c>
      <c r="E1730" s="784" t="s">
        <v>3511</v>
      </c>
      <c r="F1730" s="787">
        <v>2004</v>
      </c>
      <c r="G1730" s="785">
        <f>VLOOKUP(D:D,[21]Лист1!C:D,2,0)</f>
        <v>12209.07</v>
      </c>
      <c r="H1730" s="660" t="s">
        <v>1373</v>
      </c>
      <c r="I1730" s="786">
        <v>300000</v>
      </c>
      <c r="J1730" s="784" t="s">
        <v>3512</v>
      </c>
      <c r="K1730" s="784" t="s">
        <v>3513</v>
      </c>
    </row>
    <row r="1731" spans="2:11" ht="15.6" x14ac:dyDescent="0.25">
      <c r="B1731" s="781" t="s">
        <v>3519</v>
      </c>
      <c r="C1731" s="782" t="s">
        <v>3540</v>
      </c>
      <c r="D1731" s="783" t="s">
        <v>3541</v>
      </c>
      <c r="E1731" s="784" t="s">
        <v>3511</v>
      </c>
      <c r="F1731" s="787">
        <v>2007</v>
      </c>
      <c r="G1731" s="785">
        <f>VLOOKUP(D:D,[21]Лист1!C:D,2,0)</f>
        <v>16447.740000000002</v>
      </c>
      <c r="H1731" s="660" t="s">
        <v>1373</v>
      </c>
      <c r="I1731" s="786">
        <v>300000</v>
      </c>
      <c r="J1731" s="784" t="s">
        <v>3512</v>
      </c>
      <c r="K1731" s="784" t="s">
        <v>3513</v>
      </c>
    </row>
    <row r="1732" spans="2:11" ht="15.6" x14ac:dyDescent="0.25">
      <c r="B1732" s="781" t="s">
        <v>3519</v>
      </c>
      <c r="C1732" s="782" t="s">
        <v>3542</v>
      </c>
      <c r="D1732" s="783" t="s">
        <v>1632</v>
      </c>
      <c r="E1732" s="784" t="s">
        <v>3511</v>
      </c>
      <c r="F1732" s="787">
        <v>1998</v>
      </c>
      <c r="G1732" s="785" t="e">
        <f>VLOOKUP(D:D,[21]Лист1!C:D,2,0)</f>
        <v>#N/A</v>
      </c>
      <c r="H1732" s="660" t="s">
        <v>1373</v>
      </c>
      <c r="I1732" s="786">
        <v>300000</v>
      </c>
      <c r="J1732" s="784" t="s">
        <v>3512</v>
      </c>
      <c r="K1732" s="784" t="s">
        <v>3513</v>
      </c>
    </row>
    <row r="1733" spans="2:11" ht="15.6" x14ac:dyDescent="0.25">
      <c r="B1733" s="781" t="s">
        <v>3508</v>
      </c>
      <c r="C1733" s="782" t="s">
        <v>3543</v>
      </c>
      <c r="D1733" s="788" t="s">
        <v>3544</v>
      </c>
      <c r="E1733" s="784" t="s">
        <v>3511</v>
      </c>
      <c r="F1733" s="783">
        <v>2023</v>
      </c>
      <c r="G1733" s="785" t="e">
        <f>VLOOKUP(D:D,[21]Лист1!C:D,2,0)</f>
        <v>#N/A</v>
      </c>
      <c r="H1733" s="660" t="s">
        <v>1373</v>
      </c>
      <c r="I1733" s="786">
        <v>300000</v>
      </c>
      <c r="J1733" s="784" t="s">
        <v>3512</v>
      </c>
      <c r="K1733" s="784" t="s">
        <v>3513</v>
      </c>
    </row>
    <row r="1734" spans="2:11" ht="15.6" x14ac:dyDescent="0.25">
      <c r="B1734" s="781" t="s">
        <v>3508</v>
      </c>
      <c r="C1734" s="782" t="s">
        <v>3543</v>
      </c>
      <c r="D1734" s="788" t="s">
        <v>3545</v>
      </c>
      <c r="E1734" s="784" t="s">
        <v>3511</v>
      </c>
      <c r="F1734" s="783">
        <v>2023</v>
      </c>
      <c r="G1734" s="785" t="e">
        <f>VLOOKUP(D:D,[21]Лист1!C:D,2,0)</f>
        <v>#N/A</v>
      </c>
      <c r="H1734" s="660" t="s">
        <v>1373</v>
      </c>
      <c r="I1734" s="786">
        <v>300000</v>
      </c>
      <c r="J1734" s="784" t="s">
        <v>3512</v>
      </c>
      <c r="K1734" s="784" t="s">
        <v>3513</v>
      </c>
    </row>
    <row r="1735" spans="2:11" ht="15.6" x14ac:dyDescent="0.25">
      <c r="B1735" s="781" t="s">
        <v>3508</v>
      </c>
      <c r="C1735" s="781" t="s">
        <v>3523</v>
      </c>
      <c r="D1735" s="783" t="s">
        <v>3546</v>
      </c>
      <c r="E1735" s="784" t="s">
        <v>3511</v>
      </c>
      <c r="F1735" s="783">
        <v>2023</v>
      </c>
      <c r="G1735" s="785">
        <f>VLOOKUP(D:D,[21]Лист1!C:D,2,0)</f>
        <v>12785517.92</v>
      </c>
      <c r="H1735" s="660" t="s">
        <v>1373</v>
      </c>
      <c r="I1735" s="786">
        <v>300000</v>
      </c>
      <c r="J1735" s="784" t="s">
        <v>3512</v>
      </c>
      <c r="K1735" s="784" t="s">
        <v>3513</v>
      </c>
    </row>
    <row r="1736" spans="2:11" ht="15.6" x14ac:dyDescent="0.25">
      <c r="B1736" s="781" t="s">
        <v>3508</v>
      </c>
      <c r="C1736" s="782" t="s">
        <v>3514</v>
      </c>
      <c r="D1736" s="783" t="s">
        <v>3547</v>
      </c>
      <c r="E1736" s="784" t="s">
        <v>3511</v>
      </c>
      <c r="F1736" s="783">
        <v>2021</v>
      </c>
      <c r="G1736" s="785">
        <f>VLOOKUP(D:D,[21]Лист1!C:D,2,0)</f>
        <v>1701900</v>
      </c>
      <c r="H1736" s="660" t="s">
        <v>1373</v>
      </c>
      <c r="I1736" s="786">
        <v>300000</v>
      </c>
      <c r="J1736" s="784" t="s">
        <v>3512</v>
      </c>
      <c r="K1736" s="784" t="s">
        <v>3513</v>
      </c>
    </row>
    <row r="1737" spans="2:11" ht="15.6" x14ac:dyDescent="0.25">
      <c r="B1737" s="781" t="s">
        <v>3519</v>
      </c>
      <c r="C1737" s="782" t="s">
        <v>2044</v>
      </c>
      <c r="D1737" s="783" t="s">
        <v>3548</v>
      </c>
      <c r="E1737" s="784" t="s">
        <v>3511</v>
      </c>
      <c r="F1737" s="783">
        <v>1987</v>
      </c>
      <c r="G1737" s="785">
        <f>VLOOKUP(D:D,[21]Лист1!C:D,2,0)</f>
        <v>0</v>
      </c>
      <c r="H1737" s="660" t="s">
        <v>1373</v>
      </c>
      <c r="I1737" s="786">
        <v>300000</v>
      </c>
      <c r="J1737" s="784" t="s">
        <v>3512</v>
      </c>
      <c r="K1737" s="784" t="s">
        <v>3513</v>
      </c>
    </row>
    <row r="1738" spans="2:11" ht="15.6" x14ac:dyDescent="0.25">
      <c r="B1738" s="781" t="s">
        <v>3508</v>
      </c>
      <c r="C1738" s="782" t="s">
        <v>3514</v>
      </c>
      <c r="D1738" s="783" t="s">
        <v>3549</v>
      </c>
      <c r="E1738" s="784" t="s">
        <v>3511</v>
      </c>
      <c r="F1738" s="789">
        <v>2014</v>
      </c>
      <c r="G1738" s="785">
        <f>VLOOKUP(D:D,[21]Лист1!C:D,2,0)</f>
        <v>39750</v>
      </c>
      <c r="H1738" s="660" t="s">
        <v>1373</v>
      </c>
      <c r="I1738" s="786">
        <v>300000</v>
      </c>
      <c r="J1738" s="784" t="s">
        <v>3512</v>
      </c>
      <c r="K1738" s="784" t="s">
        <v>3513</v>
      </c>
    </row>
    <row r="1739" spans="2:11" ht="15.6" x14ac:dyDescent="0.25">
      <c r="B1739" s="781" t="s">
        <v>3508</v>
      </c>
      <c r="C1739" s="782" t="s">
        <v>3514</v>
      </c>
      <c r="D1739" s="783" t="s">
        <v>3550</v>
      </c>
      <c r="E1739" s="784" t="s">
        <v>3511</v>
      </c>
      <c r="F1739" s="789">
        <v>2011</v>
      </c>
      <c r="G1739" s="785">
        <f>VLOOKUP(D:D,[21]Лист1!C:D,2,0)</f>
        <v>39250</v>
      </c>
      <c r="H1739" s="660" t="s">
        <v>1373</v>
      </c>
      <c r="I1739" s="786">
        <v>300000</v>
      </c>
      <c r="J1739" s="784" t="s">
        <v>3512</v>
      </c>
      <c r="K1739" s="784" t="s">
        <v>3513</v>
      </c>
    </row>
    <row r="1740" spans="2:11" ht="15.6" x14ac:dyDescent="0.25">
      <c r="B1740" s="781" t="s">
        <v>1310</v>
      </c>
      <c r="C1740" s="782" t="s">
        <v>3551</v>
      </c>
      <c r="D1740" s="783" t="s">
        <v>3552</v>
      </c>
      <c r="E1740" s="784" t="s">
        <v>3511</v>
      </c>
      <c r="F1740" s="783">
        <v>1993</v>
      </c>
      <c r="G1740" s="785">
        <f>VLOOKUP(D:D,[21]Лист1!C:D,2,0)</f>
        <v>5037</v>
      </c>
      <c r="H1740" s="660" t="s">
        <v>1373</v>
      </c>
      <c r="I1740" s="786">
        <v>300000</v>
      </c>
      <c r="J1740" s="784" t="s">
        <v>3512</v>
      </c>
      <c r="K1740" s="784" t="s">
        <v>3513</v>
      </c>
    </row>
    <row r="1741" spans="2:11" ht="15.6" x14ac:dyDescent="0.25">
      <c r="B1741" s="781" t="s">
        <v>3508</v>
      </c>
      <c r="C1741" s="782" t="s">
        <v>3543</v>
      </c>
      <c r="D1741" s="788" t="s">
        <v>3553</v>
      </c>
      <c r="E1741" s="784" t="s">
        <v>3511</v>
      </c>
      <c r="F1741" s="783">
        <v>2023</v>
      </c>
      <c r="G1741" s="785" t="e">
        <f>VLOOKUP(D:D,[21]Лист1!C:D,2,0)</f>
        <v>#N/A</v>
      </c>
      <c r="H1741" s="660" t="s">
        <v>1373</v>
      </c>
      <c r="I1741" s="786">
        <v>300000</v>
      </c>
      <c r="J1741" s="784" t="s">
        <v>3512</v>
      </c>
      <c r="K1741" s="784" t="s">
        <v>3513</v>
      </c>
    </row>
    <row r="1742" spans="2:11" ht="15.6" x14ac:dyDescent="0.25">
      <c r="B1742" s="781" t="s">
        <v>3508</v>
      </c>
      <c r="C1742" s="782" t="s">
        <v>3554</v>
      </c>
      <c r="D1742" s="783" t="s">
        <v>3555</v>
      </c>
      <c r="E1742" s="784" t="s">
        <v>3511</v>
      </c>
      <c r="F1742" s="789">
        <v>2017</v>
      </c>
      <c r="G1742" s="785">
        <f>VLOOKUP(D:D,[21]Лист1!C:D,2,0)</f>
        <v>116499.99</v>
      </c>
      <c r="H1742" s="660" t="s">
        <v>1373</v>
      </c>
      <c r="I1742" s="786">
        <v>300000</v>
      </c>
      <c r="J1742" s="784" t="s">
        <v>3512</v>
      </c>
      <c r="K1742" s="784" t="s">
        <v>3513</v>
      </c>
    </row>
    <row r="1743" spans="2:11" ht="15.6" x14ac:dyDescent="0.25">
      <c r="B1743" s="781" t="s">
        <v>3508</v>
      </c>
      <c r="C1743" s="782" t="s">
        <v>3514</v>
      </c>
      <c r="D1743" s="783" t="s">
        <v>3556</v>
      </c>
      <c r="E1743" s="784" t="s">
        <v>3511</v>
      </c>
      <c r="F1743" s="789">
        <v>2017</v>
      </c>
      <c r="G1743" s="785">
        <f>VLOOKUP(D:D,[21]Лист1!C:D,2,0)</f>
        <v>75950</v>
      </c>
      <c r="H1743" s="660" t="s">
        <v>1373</v>
      </c>
      <c r="I1743" s="786">
        <v>300000</v>
      </c>
      <c r="J1743" s="784" t="s">
        <v>3512</v>
      </c>
      <c r="K1743" s="784" t="s">
        <v>3513</v>
      </c>
    </row>
    <row r="1744" spans="2:11" ht="15.6" x14ac:dyDescent="0.25">
      <c r="B1744" s="781" t="s">
        <v>3508</v>
      </c>
      <c r="C1744" s="782" t="s">
        <v>3557</v>
      </c>
      <c r="D1744" s="783" t="s">
        <v>3558</v>
      </c>
      <c r="E1744" s="784" t="s">
        <v>3511</v>
      </c>
      <c r="F1744" s="789">
        <v>2006</v>
      </c>
      <c r="G1744" s="785">
        <f>VLOOKUP(D:D,[21]Лист1!C:D,2,0)</f>
        <v>31300</v>
      </c>
      <c r="H1744" s="660" t="s">
        <v>1373</v>
      </c>
      <c r="I1744" s="786">
        <v>300000</v>
      </c>
      <c r="J1744" s="784" t="s">
        <v>3512</v>
      </c>
      <c r="K1744" s="784" t="s">
        <v>3513</v>
      </c>
    </row>
    <row r="1745" spans="2:11" ht="15.6" x14ac:dyDescent="0.25">
      <c r="B1745" s="781" t="s">
        <v>3508</v>
      </c>
      <c r="C1745" s="782" t="s">
        <v>3559</v>
      </c>
      <c r="D1745" s="783" t="s">
        <v>3560</v>
      </c>
      <c r="E1745" s="784" t="s">
        <v>3511</v>
      </c>
      <c r="F1745" s="789">
        <v>2006</v>
      </c>
      <c r="G1745" s="785"/>
      <c r="H1745" s="660" t="s">
        <v>1373</v>
      </c>
      <c r="I1745" s="786"/>
      <c r="J1745" s="784" t="s">
        <v>3512</v>
      </c>
      <c r="K1745" s="784" t="s">
        <v>3513</v>
      </c>
    </row>
    <row r="1746" spans="2:11" ht="15.6" x14ac:dyDescent="0.25">
      <c r="B1746" s="781" t="s">
        <v>3508</v>
      </c>
      <c r="C1746" s="782" t="s">
        <v>3514</v>
      </c>
      <c r="D1746" s="783" t="s">
        <v>3561</v>
      </c>
      <c r="E1746" s="784" t="s">
        <v>3511</v>
      </c>
      <c r="F1746" s="789">
        <v>2013</v>
      </c>
      <c r="G1746" s="785">
        <f>VLOOKUP(D:D,[21]Лист1!C:D,2,0)</f>
        <v>42250</v>
      </c>
      <c r="H1746" s="660" t="s">
        <v>1373</v>
      </c>
      <c r="I1746" s="786">
        <v>300000</v>
      </c>
      <c r="J1746" s="784" t="s">
        <v>3512</v>
      </c>
      <c r="K1746" s="784" t="s">
        <v>3513</v>
      </c>
    </row>
    <row r="1747" spans="2:11" ht="15.6" x14ac:dyDescent="0.25">
      <c r="B1747" s="781" t="s">
        <v>3508</v>
      </c>
      <c r="C1747" s="782" t="s">
        <v>3562</v>
      </c>
      <c r="D1747" s="783" t="s">
        <v>3563</v>
      </c>
      <c r="E1747" s="784" t="s">
        <v>3511</v>
      </c>
      <c r="F1747" s="783">
        <v>2011</v>
      </c>
      <c r="G1747" s="785">
        <f>VLOOKUP(D:D,[21]Лист1!C:D,2,0)</f>
        <v>68150</v>
      </c>
      <c r="H1747" s="660" t="s">
        <v>1373</v>
      </c>
      <c r="I1747" s="786">
        <v>300000</v>
      </c>
      <c r="J1747" s="784" t="s">
        <v>3512</v>
      </c>
      <c r="K1747" s="784" t="s">
        <v>3513</v>
      </c>
    </row>
    <row r="1748" spans="2:11" ht="15.6" x14ac:dyDescent="0.25">
      <c r="B1748" s="781" t="s">
        <v>3508</v>
      </c>
      <c r="C1748" s="782" t="s">
        <v>3564</v>
      </c>
      <c r="D1748" s="783" t="s">
        <v>3565</v>
      </c>
      <c r="E1748" s="784" t="s">
        <v>3511</v>
      </c>
      <c r="F1748" s="789">
        <v>2008</v>
      </c>
      <c r="G1748" s="785">
        <f>VLOOKUP(D:D,[21]Лист1!C:D,2,0)</f>
        <v>22932</v>
      </c>
      <c r="H1748" s="660" t="s">
        <v>1373</v>
      </c>
      <c r="I1748" s="786">
        <v>300000</v>
      </c>
      <c r="J1748" s="784" t="s">
        <v>3512</v>
      </c>
      <c r="K1748" s="784" t="s">
        <v>3513</v>
      </c>
    </row>
    <row r="1749" spans="2:11" ht="15.6" x14ac:dyDescent="0.25">
      <c r="B1749" s="781" t="s">
        <v>3519</v>
      </c>
      <c r="C1749" s="782" t="s">
        <v>3535</v>
      </c>
      <c r="D1749" s="783" t="s">
        <v>3566</v>
      </c>
      <c r="E1749" s="784" t="s">
        <v>3511</v>
      </c>
      <c r="F1749" s="789">
        <v>2004</v>
      </c>
      <c r="G1749" s="785">
        <f>VLOOKUP(D:D,[21]Лист1!C:D,2,0)</f>
        <v>41260.870000000003</v>
      </c>
      <c r="H1749" s="660" t="s">
        <v>1373</v>
      </c>
      <c r="I1749" s="786">
        <v>300000</v>
      </c>
      <c r="J1749" s="784" t="s">
        <v>3512</v>
      </c>
      <c r="K1749" s="784" t="s">
        <v>3513</v>
      </c>
    </row>
    <row r="1750" spans="2:11" ht="15.6" x14ac:dyDescent="0.25">
      <c r="B1750" s="781" t="s">
        <v>3519</v>
      </c>
      <c r="C1750" s="782" t="s">
        <v>3567</v>
      </c>
      <c r="D1750" s="783" t="s">
        <v>3568</v>
      </c>
      <c r="E1750" s="784" t="s">
        <v>3511</v>
      </c>
      <c r="F1750" s="789">
        <v>2004</v>
      </c>
      <c r="G1750" s="785">
        <f>VLOOKUP(D:D,[21]Лист1!C:D,2,0)</f>
        <v>13478.43</v>
      </c>
      <c r="H1750" s="660" t="s">
        <v>1373</v>
      </c>
      <c r="I1750" s="786">
        <v>300000</v>
      </c>
      <c r="J1750" s="784" t="s">
        <v>3512</v>
      </c>
      <c r="K1750" s="784" t="s">
        <v>3513</v>
      </c>
    </row>
    <row r="1751" spans="2:11" ht="15.6" x14ac:dyDescent="0.25">
      <c r="B1751" s="781" t="s">
        <v>3508</v>
      </c>
      <c r="C1751" s="781" t="s">
        <v>3523</v>
      </c>
      <c r="D1751" s="783" t="s">
        <v>3569</v>
      </c>
      <c r="E1751" s="784" t="s">
        <v>3511</v>
      </c>
      <c r="F1751" s="783">
        <v>2023</v>
      </c>
      <c r="G1751" s="785">
        <f>VLOOKUP(D:D,[21]Лист1!C:D,2,0)</f>
        <v>12785517.92</v>
      </c>
      <c r="H1751" s="660" t="s">
        <v>1373</v>
      </c>
      <c r="I1751" s="786">
        <v>300000</v>
      </c>
      <c r="J1751" s="784" t="s">
        <v>3512</v>
      </c>
      <c r="K1751" s="784" t="s">
        <v>3513</v>
      </c>
    </row>
    <row r="1752" spans="2:11" ht="15.6" x14ac:dyDescent="0.25">
      <c r="B1752" s="781" t="s">
        <v>3508</v>
      </c>
      <c r="C1752" s="782" t="s">
        <v>3570</v>
      </c>
      <c r="D1752" s="783" t="s">
        <v>3571</v>
      </c>
      <c r="E1752" s="784" t="s">
        <v>3511</v>
      </c>
      <c r="F1752" s="787">
        <v>2011</v>
      </c>
      <c r="G1752" s="785">
        <f>VLOOKUP(D:D,[21]Лист1!C:D,2,0)</f>
        <v>68150</v>
      </c>
      <c r="H1752" s="660" t="s">
        <v>1373</v>
      </c>
      <c r="I1752" s="786">
        <v>300000</v>
      </c>
      <c r="J1752" s="784" t="s">
        <v>3512</v>
      </c>
      <c r="K1752" s="784" t="s">
        <v>3513</v>
      </c>
    </row>
    <row r="1753" spans="2:11" ht="15.6" x14ac:dyDescent="0.25">
      <c r="B1753" s="781" t="s">
        <v>3508</v>
      </c>
      <c r="C1753" s="782" t="s">
        <v>3514</v>
      </c>
      <c r="D1753" s="783" t="s">
        <v>3572</v>
      </c>
      <c r="E1753" s="784" t="s">
        <v>3511</v>
      </c>
      <c r="F1753" s="783">
        <v>2012</v>
      </c>
      <c r="G1753" s="785">
        <f>VLOOKUP(D:D,[21]Лист1!C:D,2,0)</f>
        <v>39722.39</v>
      </c>
      <c r="H1753" s="660" t="s">
        <v>1373</v>
      </c>
      <c r="I1753" s="786">
        <v>500000</v>
      </c>
      <c r="J1753" s="784" t="s">
        <v>3512</v>
      </c>
      <c r="K1753" s="784" t="s">
        <v>3513</v>
      </c>
    </row>
    <row r="1754" spans="2:11" ht="15.6" x14ac:dyDescent="0.25">
      <c r="B1754" s="781" t="s">
        <v>3508</v>
      </c>
      <c r="C1754" s="782" t="s">
        <v>3573</v>
      </c>
      <c r="D1754" s="783" t="s">
        <v>3574</v>
      </c>
      <c r="E1754" s="784" t="s">
        <v>3511</v>
      </c>
      <c r="F1754" s="789">
        <v>2006</v>
      </c>
      <c r="G1754" s="785"/>
      <c r="H1754" s="660" t="s">
        <v>1373</v>
      </c>
      <c r="I1754" s="786"/>
      <c r="J1754" s="784" t="s">
        <v>3512</v>
      </c>
      <c r="K1754" s="784" t="s">
        <v>3513</v>
      </c>
    </row>
    <row r="1755" spans="2:11" ht="15.6" x14ac:dyDescent="0.25">
      <c r="B1755" s="781" t="s">
        <v>3508</v>
      </c>
      <c r="C1755" s="782" t="s">
        <v>3575</v>
      </c>
      <c r="D1755" s="783" t="s">
        <v>3576</v>
      </c>
      <c r="E1755" s="784" t="s">
        <v>3511</v>
      </c>
      <c r="F1755" s="783">
        <v>2016</v>
      </c>
      <c r="G1755" s="785">
        <f>VLOOKUP(D:D,[21]Лист1!C:D,2,0)</f>
        <v>104000.4</v>
      </c>
      <c r="H1755" s="660" t="s">
        <v>1373</v>
      </c>
      <c r="I1755" s="786">
        <v>300000</v>
      </c>
      <c r="J1755" s="784" t="s">
        <v>3512</v>
      </c>
      <c r="K1755" s="784" t="s">
        <v>3513</v>
      </c>
    </row>
    <row r="1756" spans="2:11" ht="15.6" x14ac:dyDescent="0.25">
      <c r="B1756" s="781" t="s">
        <v>3519</v>
      </c>
      <c r="C1756" s="782" t="s">
        <v>2090</v>
      </c>
      <c r="D1756" s="783" t="s">
        <v>3577</v>
      </c>
      <c r="E1756" s="784" t="s">
        <v>3511</v>
      </c>
      <c r="F1756" s="789">
        <v>2004</v>
      </c>
      <c r="G1756" s="785">
        <f>VLOOKUP(D:D,[21]Лист1!C:D,2,0)</f>
        <v>41260.870000000003</v>
      </c>
      <c r="H1756" s="660" t="s">
        <v>1373</v>
      </c>
      <c r="I1756" s="786">
        <v>300000</v>
      </c>
      <c r="J1756" s="784" t="s">
        <v>3512</v>
      </c>
      <c r="K1756" s="784" t="s">
        <v>3513</v>
      </c>
    </row>
    <row r="1757" spans="2:11" ht="15.6" x14ac:dyDescent="0.25">
      <c r="B1757" s="781" t="s">
        <v>3519</v>
      </c>
      <c r="C1757" s="782" t="s">
        <v>3578</v>
      </c>
      <c r="D1757" s="783" t="s">
        <v>3579</v>
      </c>
      <c r="E1757" s="784" t="s">
        <v>3511</v>
      </c>
      <c r="F1757" s="789">
        <v>2003</v>
      </c>
      <c r="G1757" s="785">
        <f>VLOOKUP(D:D,[21]Лист1!C:D,2,0)</f>
        <v>13478.43</v>
      </c>
      <c r="H1757" s="660" t="s">
        <v>1373</v>
      </c>
      <c r="I1757" s="786">
        <v>350000</v>
      </c>
      <c r="J1757" s="784" t="s">
        <v>3512</v>
      </c>
      <c r="K1757" s="784" t="s">
        <v>3513</v>
      </c>
    </row>
    <row r="1758" spans="2:11" ht="15.6" x14ac:dyDescent="0.25">
      <c r="B1758" s="781" t="s">
        <v>3508</v>
      </c>
      <c r="C1758" s="781" t="s">
        <v>3523</v>
      </c>
      <c r="D1758" s="783" t="s">
        <v>3580</v>
      </c>
      <c r="E1758" s="784" t="s">
        <v>3511</v>
      </c>
      <c r="F1758" s="783">
        <v>2023</v>
      </c>
      <c r="G1758" s="785">
        <f>VLOOKUP(D:D,[21]Лист1!C:D,2,0)</f>
        <v>12785517.92</v>
      </c>
      <c r="H1758" s="660" t="s">
        <v>1373</v>
      </c>
      <c r="I1758" s="786">
        <v>350000</v>
      </c>
      <c r="J1758" s="784" t="s">
        <v>3512</v>
      </c>
      <c r="K1758" s="784" t="s">
        <v>3513</v>
      </c>
    </row>
    <row r="1759" spans="2:11" ht="15.6" x14ac:dyDescent="0.25">
      <c r="B1759" s="781" t="s">
        <v>3508</v>
      </c>
      <c r="C1759" s="782" t="s">
        <v>3543</v>
      </c>
      <c r="D1759" s="788" t="s">
        <v>3581</v>
      </c>
      <c r="E1759" s="784" t="s">
        <v>3511</v>
      </c>
      <c r="F1759" s="783">
        <v>2023</v>
      </c>
      <c r="G1759" s="785" t="e">
        <f>VLOOKUP(D:D,[21]Лист1!C:D,2,0)</f>
        <v>#N/A</v>
      </c>
      <c r="H1759" s="660" t="s">
        <v>1373</v>
      </c>
      <c r="I1759" s="786">
        <v>350000</v>
      </c>
      <c r="J1759" s="784" t="s">
        <v>3512</v>
      </c>
      <c r="K1759" s="784" t="s">
        <v>3513</v>
      </c>
    </row>
    <row r="1760" spans="2:11" ht="15.6" x14ac:dyDescent="0.25">
      <c r="B1760" s="781" t="s">
        <v>1310</v>
      </c>
      <c r="C1760" s="782" t="s">
        <v>2205</v>
      </c>
      <c r="D1760" s="783" t="s">
        <v>3582</v>
      </c>
      <c r="E1760" s="784" t="s">
        <v>3511</v>
      </c>
      <c r="F1760" s="783">
        <v>1992</v>
      </c>
      <c r="G1760" s="785">
        <f>VLOOKUP(D:D,[21]Лист1!C:D,2,0)</f>
        <v>5586.08</v>
      </c>
      <c r="H1760" s="660" t="s">
        <v>1373</v>
      </c>
      <c r="I1760" s="786">
        <v>500000</v>
      </c>
      <c r="J1760" s="784" t="s">
        <v>3512</v>
      </c>
      <c r="K1760" s="784" t="s">
        <v>3513</v>
      </c>
    </row>
    <row r="1761" spans="2:11" ht="15.6" x14ac:dyDescent="0.25">
      <c r="B1761" s="781" t="s">
        <v>3508</v>
      </c>
      <c r="C1761" s="782" t="s">
        <v>3559</v>
      </c>
      <c r="D1761" s="783" t="s">
        <v>3583</v>
      </c>
      <c r="E1761" s="784" t="s">
        <v>3511</v>
      </c>
      <c r="F1761" s="783">
        <v>2013</v>
      </c>
      <c r="G1761" s="785">
        <f>VLOOKUP(D:D,[21]Лист1!C:D,2,0)</f>
        <v>36074.28</v>
      </c>
      <c r="H1761" s="660" t="s">
        <v>1373</v>
      </c>
      <c r="I1761" s="786">
        <v>350000</v>
      </c>
      <c r="J1761" s="784" t="s">
        <v>3512</v>
      </c>
      <c r="K1761" s="784" t="s">
        <v>3513</v>
      </c>
    </row>
    <row r="1762" spans="2:11" ht="15.6" x14ac:dyDescent="0.25">
      <c r="B1762" s="781" t="s">
        <v>3519</v>
      </c>
      <c r="C1762" s="782" t="s">
        <v>3584</v>
      </c>
      <c r="D1762" s="783" t="s">
        <v>3585</v>
      </c>
      <c r="E1762" s="784" t="s">
        <v>3511</v>
      </c>
      <c r="F1762" s="783">
        <v>1986</v>
      </c>
      <c r="G1762" s="785">
        <f>VLOOKUP(D:D,[21]Лист1!C:D,2,0)</f>
        <v>611.03</v>
      </c>
      <c r="H1762" s="660" t="s">
        <v>1373</v>
      </c>
      <c r="I1762" s="786">
        <v>350000</v>
      </c>
      <c r="J1762" s="784" t="s">
        <v>3512</v>
      </c>
      <c r="K1762" s="784" t="s">
        <v>3513</v>
      </c>
    </row>
    <row r="1763" spans="2:11" ht="15.6" x14ac:dyDescent="0.25">
      <c r="B1763" s="781" t="s">
        <v>3508</v>
      </c>
      <c r="C1763" s="782" t="s">
        <v>3514</v>
      </c>
      <c r="D1763" s="783" t="s">
        <v>3586</v>
      </c>
      <c r="E1763" s="784" t="s">
        <v>3511</v>
      </c>
      <c r="F1763" s="783">
        <v>2014</v>
      </c>
      <c r="G1763" s="785">
        <f>VLOOKUP(D:D,[21]Лист1!C:D,2,0)</f>
        <v>47598.22</v>
      </c>
      <c r="H1763" s="660" t="s">
        <v>1373</v>
      </c>
      <c r="I1763" s="786">
        <v>350000</v>
      </c>
      <c r="J1763" s="784" t="s">
        <v>3512</v>
      </c>
      <c r="K1763" s="784" t="s">
        <v>3513</v>
      </c>
    </row>
    <row r="1764" spans="2:11" ht="15.6" x14ac:dyDescent="0.25">
      <c r="B1764" s="781" t="s">
        <v>3508</v>
      </c>
      <c r="C1764" s="782" t="s">
        <v>3514</v>
      </c>
      <c r="D1764" s="783" t="s">
        <v>3587</v>
      </c>
      <c r="E1764" s="784" t="s">
        <v>3511</v>
      </c>
      <c r="F1764" s="783">
        <v>2017</v>
      </c>
      <c r="G1764" s="785">
        <f>VLOOKUP(D:D,[21]Лист1!C:D,2,0)</f>
        <v>75950</v>
      </c>
      <c r="H1764" s="660" t="s">
        <v>1373</v>
      </c>
      <c r="I1764" s="786">
        <v>350000</v>
      </c>
      <c r="J1764" s="784" t="s">
        <v>3512</v>
      </c>
      <c r="K1764" s="784" t="s">
        <v>3513</v>
      </c>
    </row>
    <row r="1765" spans="2:11" ht="15.6" x14ac:dyDescent="0.25">
      <c r="B1765" s="781" t="s">
        <v>3508</v>
      </c>
      <c r="C1765" s="782" t="s">
        <v>3517</v>
      </c>
      <c r="D1765" s="783" t="s">
        <v>3588</v>
      </c>
      <c r="E1765" s="784" t="s">
        <v>3511</v>
      </c>
      <c r="F1765" s="783">
        <v>2004</v>
      </c>
      <c r="G1765" s="785">
        <f>VLOOKUP(D:D,[21]Лист1!C:D,2,0)</f>
        <v>30652.17</v>
      </c>
      <c r="H1765" s="660" t="s">
        <v>1373</v>
      </c>
      <c r="I1765" s="786">
        <v>350000</v>
      </c>
      <c r="J1765" s="784" t="s">
        <v>3512</v>
      </c>
      <c r="K1765" s="784" t="s">
        <v>3513</v>
      </c>
    </row>
    <row r="1766" spans="2:11" ht="15.6" x14ac:dyDescent="0.25">
      <c r="B1766" s="781" t="s">
        <v>3508</v>
      </c>
      <c r="C1766" s="782" t="s">
        <v>3570</v>
      </c>
      <c r="D1766" s="783" t="s">
        <v>3589</v>
      </c>
      <c r="E1766" s="784" t="s">
        <v>3511</v>
      </c>
      <c r="F1766" s="783">
        <v>2011</v>
      </c>
      <c r="G1766" s="785">
        <f>VLOOKUP(D:D,[21]Лист1!C:D,2,0)</f>
        <v>67625</v>
      </c>
      <c r="H1766" s="660" t="s">
        <v>1373</v>
      </c>
      <c r="I1766" s="786">
        <v>350000</v>
      </c>
      <c r="J1766" s="784" t="s">
        <v>3512</v>
      </c>
      <c r="K1766" s="784" t="s">
        <v>3513</v>
      </c>
    </row>
    <row r="1767" spans="2:11" ht="15.6" x14ac:dyDescent="0.25">
      <c r="B1767" s="781" t="s">
        <v>3508</v>
      </c>
      <c r="C1767" s="782" t="s">
        <v>3590</v>
      </c>
      <c r="D1767" s="783" t="s">
        <v>3591</v>
      </c>
      <c r="E1767" s="784" t="s">
        <v>3511</v>
      </c>
      <c r="F1767" s="783">
        <v>2008</v>
      </c>
      <c r="G1767" s="785">
        <f>VLOOKUP(D:D,[21]Лист1!C:D,2,0)</f>
        <v>48030.97</v>
      </c>
      <c r="H1767" s="660" t="s">
        <v>1373</v>
      </c>
      <c r="I1767" s="786">
        <v>350000</v>
      </c>
      <c r="J1767" s="784" t="s">
        <v>3512</v>
      </c>
      <c r="K1767" s="784" t="s">
        <v>3513</v>
      </c>
    </row>
    <row r="1768" spans="2:11" ht="15.6" x14ac:dyDescent="0.25">
      <c r="B1768" s="781" t="s">
        <v>3519</v>
      </c>
      <c r="C1768" s="782" t="s">
        <v>2090</v>
      </c>
      <c r="D1768" s="783" t="s">
        <v>3592</v>
      </c>
      <c r="E1768" s="784" t="s">
        <v>3511</v>
      </c>
      <c r="F1768" s="790">
        <v>2002</v>
      </c>
      <c r="G1768" s="785">
        <f>VLOOKUP(D:D,[21]Лист1!C:D,2,0)</f>
        <v>38632</v>
      </c>
      <c r="H1768" s="660" t="s">
        <v>1373</v>
      </c>
      <c r="I1768" s="786">
        <v>350000</v>
      </c>
      <c r="J1768" s="784" t="s">
        <v>3512</v>
      </c>
      <c r="K1768" s="784" t="s">
        <v>3513</v>
      </c>
    </row>
    <row r="1769" spans="2:11" ht="15.6" x14ac:dyDescent="0.25">
      <c r="B1769" s="781" t="s">
        <v>3519</v>
      </c>
      <c r="C1769" s="782" t="s">
        <v>2090</v>
      </c>
      <c r="D1769" s="783" t="s">
        <v>3593</v>
      </c>
      <c r="E1769" s="784" t="s">
        <v>3511</v>
      </c>
      <c r="F1769" s="790">
        <v>2007</v>
      </c>
      <c r="G1769" s="785">
        <f>VLOOKUP(D:D,[21]Лист1!C:D,2,0)</f>
        <v>71118.84</v>
      </c>
      <c r="H1769" s="660" t="s">
        <v>1373</v>
      </c>
      <c r="I1769" s="786">
        <v>350000</v>
      </c>
      <c r="J1769" s="784" t="s">
        <v>3512</v>
      </c>
      <c r="K1769" s="784" t="s">
        <v>3513</v>
      </c>
    </row>
    <row r="1770" spans="2:11" ht="31.2" x14ac:dyDescent="0.25">
      <c r="B1770" s="781" t="s">
        <v>3519</v>
      </c>
      <c r="C1770" s="782" t="s">
        <v>3594</v>
      </c>
      <c r="D1770" s="783" t="s">
        <v>3595</v>
      </c>
      <c r="E1770" s="784" t="s">
        <v>3511</v>
      </c>
      <c r="F1770" s="787">
        <v>2005</v>
      </c>
      <c r="G1770" s="785">
        <f>VLOOKUP(D:D,[21]Лист1!C:D,2,0)</f>
        <v>13478.44</v>
      </c>
      <c r="H1770" s="660" t="s">
        <v>1373</v>
      </c>
      <c r="I1770" s="786">
        <v>350000</v>
      </c>
      <c r="J1770" s="784" t="s">
        <v>3512</v>
      </c>
      <c r="K1770" s="784" t="s">
        <v>3513</v>
      </c>
    </row>
    <row r="1771" spans="2:11" ht="31.2" x14ac:dyDescent="0.25">
      <c r="B1771" s="781" t="s">
        <v>3519</v>
      </c>
      <c r="C1771" s="782" t="s">
        <v>3594</v>
      </c>
      <c r="D1771" s="783" t="s">
        <v>3596</v>
      </c>
      <c r="E1771" s="784" t="s">
        <v>3511</v>
      </c>
      <c r="F1771" s="787">
        <v>2008</v>
      </c>
      <c r="G1771" s="785">
        <f>VLOOKUP(D:D,[21]Лист1!C:D,2,0)</f>
        <v>16447.740000000002</v>
      </c>
      <c r="H1771" s="660" t="s">
        <v>1373</v>
      </c>
      <c r="I1771" s="786">
        <v>350000</v>
      </c>
      <c r="J1771" s="784" t="s">
        <v>3512</v>
      </c>
      <c r="K1771" s="784" t="s">
        <v>3513</v>
      </c>
    </row>
    <row r="1772" spans="2:11" ht="15.6" x14ac:dyDescent="0.25">
      <c r="B1772" s="781" t="s">
        <v>3508</v>
      </c>
      <c r="C1772" s="781" t="s">
        <v>3523</v>
      </c>
      <c r="D1772" s="783" t="s">
        <v>3597</v>
      </c>
      <c r="E1772" s="784" t="s">
        <v>3511</v>
      </c>
      <c r="F1772" s="783">
        <v>2023</v>
      </c>
      <c r="G1772" s="785">
        <f>VLOOKUP(D:D,[21]Лист1!C:D,2,0)</f>
        <v>12785517.92</v>
      </c>
      <c r="H1772" s="660" t="s">
        <v>1373</v>
      </c>
      <c r="I1772" s="786">
        <v>350000</v>
      </c>
      <c r="J1772" s="784" t="s">
        <v>3512</v>
      </c>
      <c r="K1772" s="784" t="s">
        <v>3513</v>
      </c>
    </row>
    <row r="1773" spans="2:11" ht="15.6" x14ac:dyDescent="0.25">
      <c r="B1773" s="781" t="s">
        <v>3519</v>
      </c>
      <c r="C1773" s="782" t="s">
        <v>3598</v>
      </c>
      <c r="D1773" s="783" t="s">
        <v>3599</v>
      </c>
      <c r="E1773" s="784" t="s">
        <v>3511</v>
      </c>
      <c r="F1773" s="783">
        <v>2022</v>
      </c>
      <c r="G1773" s="785">
        <f>VLOOKUP(D:D,[21]Лист1!C:D,2,0)</f>
        <v>47442103.899999999</v>
      </c>
      <c r="H1773" s="660" t="s">
        <v>1373</v>
      </c>
      <c r="I1773" s="786">
        <v>350000</v>
      </c>
      <c r="J1773" s="784" t="s">
        <v>3512</v>
      </c>
      <c r="K1773" s="784" t="s">
        <v>3513</v>
      </c>
    </row>
    <row r="1774" spans="2:11" ht="15.6" x14ac:dyDescent="0.25">
      <c r="B1774" s="781" t="s">
        <v>3508</v>
      </c>
      <c r="C1774" s="782" t="s">
        <v>3600</v>
      </c>
      <c r="D1774" s="783" t="s">
        <v>3601</v>
      </c>
      <c r="E1774" s="784" t="s">
        <v>3511</v>
      </c>
      <c r="F1774" s="783">
        <v>2014</v>
      </c>
      <c r="G1774" s="785"/>
      <c r="H1774" s="660" t="s">
        <v>1373</v>
      </c>
      <c r="I1774" s="786"/>
      <c r="J1774" s="784" t="s">
        <v>3512</v>
      </c>
      <c r="K1774" s="784" t="s">
        <v>3513</v>
      </c>
    </row>
    <row r="1775" spans="2:11" ht="15.6" x14ac:dyDescent="0.25">
      <c r="B1775" s="781" t="s">
        <v>3508</v>
      </c>
      <c r="C1775" s="782" t="s">
        <v>3602</v>
      </c>
      <c r="D1775" s="783" t="s">
        <v>3603</v>
      </c>
      <c r="E1775" s="784" t="s">
        <v>3511</v>
      </c>
      <c r="F1775" s="783">
        <v>2012</v>
      </c>
      <c r="G1775" s="785">
        <f>VLOOKUP(D:D,[21]Лист1!C:D,2,0)</f>
        <v>54711.96</v>
      </c>
      <c r="H1775" s="660" t="s">
        <v>1373</v>
      </c>
      <c r="I1775" s="786">
        <v>350000</v>
      </c>
      <c r="J1775" s="784" t="s">
        <v>3512</v>
      </c>
      <c r="K1775" s="784" t="s">
        <v>3513</v>
      </c>
    </row>
    <row r="1776" spans="2:11" ht="15.6" x14ac:dyDescent="0.25">
      <c r="B1776" s="781" t="s">
        <v>3519</v>
      </c>
      <c r="C1776" s="782" t="s">
        <v>3604</v>
      </c>
      <c r="D1776" s="783" t="s">
        <v>3605</v>
      </c>
      <c r="E1776" s="784" t="s">
        <v>3511</v>
      </c>
      <c r="F1776" s="783">
        <v>2007</v>
      </c>
      <c r="G1776" s="785">
        <f>VLOOKUP(D:D,[21]Лист1!C:D,2,0)</f>
        <v>243297.79</v>
      </c>
      <c r="H1776" s="660" t="s">
        <v>1373</v>
      </c>
      <c r="I1776" s="786">
        <v>500000</v>
      </c>
      <c r="J1776" s="784" t="s">
        <v>3512</v>
      </c>
      <c r="K1776" s="784" t="s">
        <v>3513</v>
      </c>
    </row>
    <row r="1777" spans="2:11" ht="15.6" x14ac:dyDescent="0.25">
      <c r="B1777" s="781" t="s">
        <v>3508</v>
      </c>
      <c r="C1777" s="782" t="s">
        <v>3514</v>
      </c>
      <c r="D1777" s="783" t="s">
        <v>3606</v>
      </c>
      <c r="E1777" s="784" t="s">
        <v>3511</v>
      </c>
      <c r="F1777" s="783">
        <v>2014</v>
      </c>
      <c r="G1777" s="785">
        <f>VLOOKUP(D:D,[21]Лист1!C:D,2,0)</f>
        <v>39750</v>
      </c>
      <c r="H1777" s="660" t="s">
        <v>1373</v>
      </c>
      <c r="I1777" s="786">
        <v>350000</v>
      </c>
      <c r="J1777" s="784" t="s">
        <v>3512</v>
      </c>
      <c r="K1777" s="784" t="s">
        <v>3513</v>
      </c>
    </row>
    <row r="1778" spans="2:11" ht="15.6" x14ac:dyDescent="0.25">
      <c r="B1778" s="781" t="s">
        <v>3508</v>
      </c>
      <c r="C1778" s="782" t="s">
        <v>3607</v>
      </c>
      <c r="D1778" s="783" t="s">
        <v>3608</v>
      </c>
      <c r="E1778" s="784" t="s">
        <v>3511</v>
      </c>
      <c r="F1778" s="783">
        <v>2011</v>
      </c>
      <c r="G1778" s="785"/>
      <c r="H1778" s="660" t="s">
        <v>1373</v>
      </c>
      <c r="I1778" s="786"/>
      <c r="J1778" s="784" t="s">
        <v>3512</v>
      </c>
      <c r="K1778" s="784" t="s">
        <v>3513</v>
      </c>
    </row>
    <row r="1779" spans="2:11" ht="15.6" x14ac:dyDescent="0.25">
      <c r="B1779" s="781" t="s">
        <v>3508</v>
      </c>
      <c r="C1779" s="782" t="s">
        <v>3514</v>
      </c>
      <c r="D1779" s="783" t="s">
        <v>3609</v>
      </c>
      <c r="E1779" s="784" t="s">
        <v>3511</v>
      </c>
      <c r="F1779" s="783">
        <v>2014</v>
      </c>
      <c r="G1779" s="785">
        <f>VLOOKUP(D:D,[21]Лист1!C:D,2,0)</f>
        <v>75950</v>
      </c>
      <c r="H1779" s="660" t="s">
        <v>1373</v>
      </c>
      <c r="I1779" s="786">
        <v>350000</v>
      </c>
      <c r="J1779" s="784" t="s">
        <v>3512</v>
      </c>
      <c r="K1779" s="784" t="s">
        <v>3513</v>
      </c>
    </row>
    <row r="1780" spans="2:11" ht="15.6" x14ac:dyDescent="0.25">
      <c r="B1780" s="781" t="s">
        <v>3508</v>
      </c>
      <c r="C1780" s="782" t="s">
        <v>3562</v>
      </c>
      <c r="D1780" s="783" t="s">
        <v>3610</v>
      </c>
      <c r="E1780" s="784" t="s">
        <v>3511</v>
      </c>
      <c r="F1780" s="783">
        <v>2011</v>
      </c>
      <c r="G1780" s="785">
        <f>VLOOKUP(D:D,[21]Лист1!C:D,2,0)</f>
        <v>70625</v>
      </c>
      <c r="H1780" s="660" t="s">
        <v>1373</v>
      </c>
      <c r="I1780" s="786">
        <v>350000</v>
      </c>
      <c r="J1780" s="784" t="s">
        <v>3512</v>
      </c>
      <c r="K1780" s="784" t="s">
        <v>3513</v>
      </c>
    </row>
    <row r="1781" spans="2:11" ht="15.6" x14ac:dyDescent="0.25">
      <c r="B1781" s="781" t="s">
        <v>3508</v>
      </c>
      <c r="C1781" s="782" t="s">
        <v>3514</v>
      </c>
      <c r="D1781" s="783" t="s">
        <v>3611</v>
      </c>
      <c r="E1781" s="784" t="s">
        <v>3511</v>
      </c>
      <c r="F1781" s="783">
        <v>2014</v>
      </c>
      <c r="G1781" s="785">
        <f>VLOOKUP(D:D,[21]Лист1!C:D,2,0)</f>
        <v>75950</v>
      </c>
      <c r="H1781" s="660" t="s">
        <v>1373</v>
      </c>
      <c r="I1781" s="786">
        <v>350000</v>
      </c>
      <c r="J1781" s="784" t="s">
        <v>3512</v>
      </c>
      <c r="K1781" s="784" t="s">
        <v>3513</v>
      </c>
    </row>
    <row r="1782" spans="2:11" ht="15.6" x14ac:dyDescent="0.25">
      <c r="B1782" s="781" t="s">
        <v>3508</v>
      </c>
      <c r="C1782" s="782" t="s">
        <v>3514</v>
      </c>
      <c r="D1782" s="783" t="s">
        <v>3612</v>
      </c>
      <c r="E1782" s="784" t="s">
        <v>3511</v>
      </c>
      <c r="F1782" s="783">
        <v>2013</v>
      </c>
      <c r="G1782" s="785">
        <f>VLOOKUP(D:D,[21]Лист1!C:D,2,0)</f>
        <v>43500</v>
      </c>
      <c r="H1782" s="660" t="s">
        <v>1373</v>
      </c>
      <c r="I1782" s="786">
        <v>350000</v>
      </c>
      <c r="J1782" s="784" t="s">
        <v>3512</v>
      </c>
      <c r="K1782" s="784" t="s">
        <v>3513</v>
      </c>
    </row>
    <row r="1783" spans="2:11" ht="15.6" x14ac:dyDescent="0.25">
      <c r="B1783" s="781" t="s">
        <v>3508</v>
      </c>
      <c r="C1783" s="782" t="s">
        <v>1769</v>
      </c>
      <c r="D1783" s="783" t="s">
        <v>3613</v>
      </c>
      <c r="E1783" s="784" t="s">
        <v>3511</v>
      </c>
      <c r="F1783" s="783">
        <v>2019</v>
      </c>
      <c r="G1783" s="785">
        <f>VLOOKUP(D:D,[21]Лист1!C:D,2,0)</f>
        <v>571714.30000000005</v>
      </c>
      <c r="H1783" s="660" t="s">
        <v>1373</v>
      </c>
      <c r="I1783" s="786">
        <v>350000</v>
      </c>
      <c r="J1783" s="784" t="s">
        <v>3512</v>
      </c>
      <c r="K1783" s="784" t="s">
        <v>3513</v>
      </c>
    </row>
    <row r="1784" spans="2:11" ht="15.6" x14ac:dyDescent="0.25">
      <c r="B1784" s="781" t="s">
        <v>3508</v>
      </c>
      <c r="C1784" s="782" t="s">
        <v>3600</v>
      </c>
      <c r="D1784" s="783" t="s">
        <v>3614</v>
      </c>
      <c r="E1784" s="784" t="s">
        <v>1372</v>
      </c>
      <c r="F1784" s="783">
        <v>2014</v>
      </c>
      <c r="G1784" s="785">
        <f>VLOOKUP(D:D,[21]Лист1!C:D,2,0)</f>
        <v>70608.33</v>
      </c>
      <c r="H1784" s="660" t="s">
        <v>1373</v>
      </c>
      <c r="I1784" s="786">
        <v>350000</v>
      </c>
      <c r="J1784" s="784" t="s">
        <v>3512</v>
      </c>
      <c r="K1784" s="784" t="s">
        <v>3513</v>
      </c>
    </row>
    <row r="1785" spans="2:11" ht="15.6" x14ac:dyDescent="0.25">
      <c r="B1785" s="781" t="s">
        <v>3508</v>
      </c>
      <c r="C1785" s="782" t="s">
        <v>1769</v>
      </c>
      <c r="D1785" s="783" t="s">
        <v>3615</v>
      </c>
      <c r="E1785" s="784" t="s">
        <v>3511</v>
      </c>
      <c r="F1785" s="783">
        <v>2019</v>
      </c>
      <c r="G1785" s="785">
        <f>VLOOKUP(D:D,[21]Лист1!C:D,2,0)</f>
        <v>571714.30000000005</v>
      </c>
      <c r="H1785" s="660" t="s">
        <v>1373</v>
      </c>
      <c r="I1785" s="786">
        <v>350000</v>
      </c>
      <c r="J1785" s="784" t="s">
        <v>3512</v>
      </c>
      <c r="K1785" s="784" t="s">
        <v>3513</v>
      </c>
    </row>
    <row r="1786" spans="2:11" ht="15.6" x14ac:dyDescent="0.25">
      <c r="B1786" s="781" t="s">
        <v>1310</v>
      </c>
      <c r="C1786" s="782" t="s">
        <v>3616</v>
      </c>
      <c r="D1786" s="783" t="s">
        <v>3617</v>
      </c>
      <c r="E1786" s="784" t="s">
        <v>3511</v>
      </c>
      <c r="F1786" s="783">
        <v>2003</v>
      </c>
      <c r="G1786" s="785"/>
      <c r="H1786" s="660" t="s">
        <v>1373</v>
      </c>
      <c r="I1786" s="786"/>
      <c r="J1786" s="784" t="s">
        <v>3512</v>
      </c>
      <c r="K1786" s="784" t="s">
        <v>3513</v>
      </c>
    </row>
    <row r="1787" spans="2:11" ht="15.6" x14ac:dyDescent="0.25">
      <c r="B1787" s="781" t="s">
        <v>3508</v>
      </c>
      <c r="C1787" s="782" t="s">
        <v>3618</v>
      </c>
      <c r="D1787" s="783" t="s">
        <v>3619</v>
      </c>
      <c r="E1787" s="784" t="s">
        <v>1377</v>
      </c>
      <c r="F1787" s="783">
        <v>2006</v>
      </c>
      <c r="G1787" s="785"/>
      <c r="H1787" s="660" t="s">
        <v>1373</v>
      </c>
      <c r="I1787" s="786"/>
      <c r="J1787" s="784" t="s">
        <v>3512</v>
      </c>
      <c r="K1787" s="784" t="s">
        <v>3513</v>
      </c>
    </row>
    <row r="1788" spans="2:11" ht="15.6" x14ac:dyDescent="0.25">
      <c r="B1788" s="781" t="s">
        <v>3508</v>
      </c>
      <c r="C1788" s="782" t="s">
        <v>3620</v>
      </c>
      <c r="D1788" s="783" t="s">
        <v>3621</v>
      </c>
      <c r="E1788" s="784" t="s">
        <v>3511</v>
      </c>
      <c r="F1788" s="783">
        <v>2005</v>
      </c>
      <c r="G1788" s="785">
        <f>VLOOKUP(D:D,[21]Лист1!C:D,2,0)</f>
        <v>103603.43</v>
      </c>
      <c r="H1788" s="660" t="s">
        <v>1373</v>
      </c>
      <c r="I1788" s="786">
        <v>500000</v>
      </c>
      <c r="J1788" s="784" t="s">
        <v>3512</v>
      </c>
      <c r="K1788" s="784" t="s">
        <v>3513</v>
      </c>
    </row>
    <row r="1789" spans="2:11" ht="15.6" x14ac:dyDescent="0.25">
      <c r="B1789" s="781" t="s">
        <v>1310</v>
      </c>
      <c r="C1789" s="782" t="s">
        <v>2039</v>
      </c>
      <c r="D1789" s="783" t="s">
        <v>3622</v>
      </c>
      <c r="E1789" s="784" t="s">
        <v>3511</v>
      </c>
      <c r="F1789" s="783">
        <v>2007</v>
      </c>
      <c r="G1789" s="785">
        <f>VLOOKUP(D:D,[21]Лист1!C:D,2,0)</f>
        <v>36434.19</v>
      </c>
      <c r="H1789" s="660" t="s">
        <v>1373</v>
      </c>
      <c r="I1789" s="786">
        <v>500000</v>
      </c>
      <c r="J1789" s="784" t="s">
        <v>3512</v>
      </c>
      <c r="K1789" s="784" t="s">
        <v>3513</v>
      </c>
    </row>
    <row r="1790" spans="2:11" ht="15.6" x14ac:dyDescent="0.25">
      <c r="B1790" s="781" t="s">
        <v>3519</v>
      </c>
      <c r="C1790" s="782" t="s">
        <v>2090</v>
      </c>
      <c r="D1790" s="783" t="s">
        <v>3623</v>
      </c>
      <c r="E1790" s="784" t="s">
        <v>3511</v>
      </c>
      <c r="F1790" s="783">
        <v>2013</v>
      </c>
      <c r="G1790" s="785">
        <f>VLOOKUP(D:D,[21]Лист1!C:D,2,0)</f>
        <v>98668.97</v>
      </c>
      <c r="H1790" s="660" t="s">
        <v>1373</v>
      </c>
      <c r="I1790" s="786">
        <v>350000</v>
      </c>
      <c r="J1790" s="784" t="s">
        <v>3512</v>
      </c>
      <c r="K1790" s="784" t="s">
        <v>3513</v>
      </c>
    </row>
    <row r="1791" spans="2:11" ht="15.6" x14ac:dyDescent="0.25">
      <c r="B1791" s="781" t="s">
        <v>3519</v>
      </c>
      <c r="C1791" s="782" t="s">
        <v>3624</v>
      </c>
      <c r="D1791" s="783" t="s">
        <v>3625</v>
      </c>
      <c r="E1791" s="784" t="s">
        <v>3511</v>
      </c>
      <c r="F1791" s="783">
        <v>2013</v>
      </c>
      <c r="G1791" s="785">
        <f>VLOOKUP(D:D,[21]Лист1!C:D,2,0)</f>
        <v>221714.29</v>
      </c>
      <c r="H1791" s="660" t="s">
        <v>1373</v>
      </c>
      <c r="I1791" s="786">
        <v>350000</v>
      </c>
      <c r="J1791" s="784" t="s">
        <v>3512</v>
      </c>
      <c r="K1791" s="784" t="s">
        <v>3513</v>
      </c>
    </row>
    <row r="1792" spans="2:11" ht="15.6" x14ac:dyDescent="0.25">
      <c r="B1792" s="781" t="s">
        <v>3519</v>
      </c>
      <c r="C1792" s="782" t="s">
        <v>2090</v>
      </c>
      <c r="D1792" s="783" t="s">
        <v>3626</v>
      </c>
      <c r="E1792" s="784" t="s">
        <v>3511</v>
      </c>
      <c r="F1792" s="783">
        <v>2002</v>
      </c>
      <c r="G1792" s="785">
        <f>VLOOKUP(D:D,[21]Лист1!C:D,2,0)</f>
        <v>70961.279999999999</v>
      </c>
      <c r="H1792" s="660" t="s">
        <v>1373</v>
      </c>
      <c r="I1792" s="786">
        <v>350000</v>
      </c>
      <c r="J1792" s="784" t="s">
        <v>3512</v>
      </c>
      <c r="K1792" s="784" t="s">
        <v>3513</v>
      </c>
    </row>
    <row r="1793" spans="2:11" ht="15.6" x14ac:dyDescent="0.25">
      <c r="B1793" s="781" t="s">
        <v>3519</v>
      </c>
      <c r="C1793" s="782" t="s">
        <v>2090</v>
      </c>
      <c r="D1793" s="783" t="s">
        <v>3627</v>
      </c>
      <c r="E1793" s="784" t="s">
        <v>3511</v>
      </c>
      <c r="F1793" s="783">
        <v>2008</v>
      </c>
      <c r="G1793" s="785">
        <f>VLOOKUP(D:D,[21]Лист1!C:D,2,0)</f>
        <v>169469.06</v>
      </c>
      <c r="H1793" s="660" t="s">
        <v>1373</v>
      </c>
      <c r="I1793" s="786">
        <v>350000</v>
      </c>
      <c r="J1793" s="784" t="s">
        <v>3512</v>
      </c>
      <c r="K1793" s="784" t="s">
        <v>3513</v>
      </c>
    </row>
    <row r="1794" spans="2:11" ht="15.6" x14ac:dyDescent="0.25">
      <c r="B1794" s="781" t="s">
        <v>3519</v>
      </c>
      <c r="C1794" s="782" t="s">
        <v>2090</v>
      </c>
      <c r="D1794" s="783" t="s">
        <v>3628</v>
      </c>
      <c r="E1794" s="784" t="s">
        <v>3511</v>
      </c>
      <c r="F1794" s="783">
        <v>2009</v>
      </c>
      <c r="G1794" s="785">
        <f>VLOOKUP(D:D,[21]Лист1!C:D,2,0)</f>
        <v>149053.34</v>
      </c>
      <c r="H1794" s="660" t="s">
        <v>1373</v>
      </c>
      <c r="I1794" s="786">
        <v>350000</v>
      </c>
      <c r="J1794" s="784" t="s">
        <v>3512</v>
      </c>
      <c r="K1794" s="784" t="s">
        <v>3513</v>
      </c>
    </row>
    <row r="1795" spans="2:11" ht="15.6" x14ac:dyDescent="0.25">
      <c r="B1795" s="781" t="s">
        <v>3519</v>
      </c>
      <c r="C1795" s="781" t="s">
        <v>3629</v>
      </c>
      <c r="D1795" s="783" t="s">
        <v>3630</v>
      </c>
      <c r="E1795" s="784" t="s">
        <v>3511</v>
      </c>
      <c r="F1795" s="783">
        <v>2023</v>
      </c>
      <c r="G1795" s="785">
        <f>VLOOKUP(D:D,[21]Лист1!C:D,2,0)</f>
        <v>8045329.2199999997</v>
      </c>
      <c r="H1795" s="660" t="s">
        <v>1373</v>
      </c>
      <c r="I1795" s="786">
        <v>350000</v>
      </c>
      <c r="J1795" s="784" t="s">
        <v>3512</v>
      </c>
      <c r="K1795" s="784" t="s">
        <v>3513</v>
      </c>
    </row>
    <row r="1796" spans="2:11" ht="15.6" x14ac:dyDescent="0.25">
      <c r="B1796" s="781" t="s">
        <v>3519</v>
      </c>
      <c r="C1796" s="782" t="s">
        <v>3631</v>
      </c>
      <c r="D1796" s="783" t="s">
        <v>3632</v>
      </c>
      <c r="E1796" s="784" t="s">
        <v>3511</v>
      </c>
      <c r="F1796" s="787">
        <v>1988</v>
      </c>
      <c r="G1796" s="785">
        <f>VLOOKUP(D:D,[21]Лист1!C:D,2,0)</f>
        <v>1676</v>
      </c>
      <c r="H1796" s="660" t="s">
        <v>1373</v>
      </c>
      <c r="I1796" s="786">
        <v>350000</v>
      </c>
      <c r="J1796" s="784" t="s">
        <v>3512</v>
      </c>
      <c r="K1796" s="784" t="s">
        <v>3513</v>
      </c>
    </row>
    <row r="1797" spans="2:11" ht="15.6" x14ac:dyDescent="0.25">
      <c r="B1797" s="781" t="s">
        <v>3508</v>
      </c>
      <c r="C1797" s="782" t="s">
        <v>3633</v>
      </c>
      <c r="D1797" s="791" t="s">
        <v>3634</v>
      </c>
      <c r="E1797" s="784" t="s">
        <v>3511</v>
      </c>
      <c r="F1797" s="791">
        <v>2003</v>
      </c>
      <c r="G1797" s="785" t="e">
        <f>VLOOKUP(D:D,[21]Лист1!C:D,2,0)</f>
        <v>#N/A</v>
      </c>
      <c r="H1797" s="660" t="s">
        <v>1373</v>
      </c>
      <c r="I1797" s="786">
        <v>350000</v>
      </c>
      <c r="J1797" s="784" t="s">
        <v>3512</v>
      </c>
      <c r="K1797" s="784" t="s">
        <v>3513</v>
      </c>
    </row>
    <row r="1798" spans="2:11" ht="15.6" x14ac:dyDescent="0.25">
      <c r="B1798" s="781" t="s">
        <v>3519</v>
      </c>
      <c r="C1798" s="782" t="s">
        <v>3635</v>
      </c>
      <c r="D1798" s="783" t="s">
        <v>3636</v>
      </c>
      <c r="E1798" s="784" t="s">
        <v>3511</v>
      </c>
      <c r="F1798" s="791">
        <v>2011</v>
      </c>
      <c r="G1798" s="785" t="e">
        <f>VLOOKUP(D:D,[21]Лист1!C:D,2,0)</f>
        <v>#N/A</v>
      </c>
      <c r="H1798" s="660" t="s">
        <v>1373</v>
      </c>
      <c r="I1798" s="786">
        <v>350000</v>
      </c>
      <c r="J1798" s="784" t="s">
        <v>3512</v>
      </c>
      <c r="K1798" s="784" t="s">
        <v>3513</v>
      </c>
    </row>
    <row r="1799" spans="2:11" ht="15.6" x14ac:dyDescent="0.25">
      <c r="B1799" s="781" t="s">
        <v>3508</v>
      </c>
      <c r="C1799" s="782" t="s">
        <v>3637</v>
      </c>
      <c r="D1799" s="783" t="s">
        <v>3638</v>
      </c>
      <c r="E1799" s="784" t="s">
        <v>1377</v>
      </c>
      <c r="F1799" s="783">
        <v>2022</v>
      </c>
      <c r="G1799" s="785">
        <f>VLOOKUP(D:D,[21]Лист1!C:D,2,0)</f>
        <v>10174500</v>
      </c>
      <c r="H1799" s="660" t="s">
        <v>1373</v>
      </c>
      <c r="I1799" s="786">
        <v>350000</v>
      </c>
      <c r="J1799" s="784" t="s">
        <v>3512</v>
      </c>
      <c r="K1799" s="784" t="s">
        <v>3513</v>
      </c>
    </row>
    <row r="1800" spans="2:11" ht="15.6" x14ac:dyDescent="0.25">
      <c r="B1800" s="781" t="s">
        <v>3519</v>
      </c>
      <c r="C1800" s="782" t="s">
        <v>3639</v>
      </c>
      <c r="D1800" s="783" t="s">
        <v>3640</v>
      </c>
      <c r="E1800" s="784" t="s">
        <v>3511</v>
      </c>
      <c r="F1800" s="783">
        <v>2022</v>
      </c>
      <c r="G1800" s="785">
        <f>VLOOKUP(D:D,[21]Лист1!C:D,2,0)</f>
        <v>31702187.5</v>
      </c>
      <c r="H1800" s="660" t="s">
        <v>1373</v>
      </c>
      <c r="I1800" s="786">
        <v>350000</v>
      </c>
      <c r="J1800" s="784" t="s">
        <v>3512</v>
      </c>
      <c r="K1800" s="784" t="s">
        <v>3513</v>
      </c>
    </row>
    <row r="1801" spans="2:11" ht="15.6" x14ac:dyDescent="0.25">
      <c r="B1801" s="781" t="s">
        <v>3519</v>
      </c>
      <c r="C1801" s="782" t="s">
        <v>3641</v>
      </c>
      <c r="D1801" s="783" t="s">
        <v>3642</v>
      </c>
      <c r="E1801" s="784" t="s">
        <v>3511</v>
      </c>
      <c r="F1801" s="783">
        <v>2022</v>
      </c>
      <c r="G1801" s="785">
        <f>VLOOKUP(D:D,[21]Лист1!C:D,2,0)</f>
        <v>29412187.5</v>
      </c>
      <c r="H1801" s="660" t="s">
        <v>1373</v>
      </c>
      <c r="I1801" s="786">
        <v>350000</v>
      </c>
      <c r="J1801" s="784" t="s">
        <v>3512</v>
      </c>
      <c r="K1801" s="784" t="s">
        <v>3513</v>
      </c>
    </row>
    <row r="1802" spans="2:11" ht="15.6" x14ac:dyDescent="0.25">
      <c r="B1802" s="781" t="s">
        <v>3508</v>
      </c>
      <c r="C1802" s="782" t="s">
        <v>3643</v>
      </c>
      <c r="D1802" s="783" t="s">
        <v>3644</v>
      </c>
      <c r="E1802" s="784" t="s">
        <v>1372</v>
      </c>
      <c r="F1802" s="783">
        <v>2022</v>
      </c>
      <c r="G1802" s="785">
        <f>VLOOKUP(D:D,[21]Лист1!C:D,2,0)</f>
        <v>9856250.0500000007</v>
      </c>
      <c r="H1802" s="660" t="s">
        <v>1373</v>
      </c>
      <c r="I1802" s="786">
        <v>350000</v>
      </c>
      <c r="J1802" s="784" t="s">
        <v>3512</v>
      </c>
      <c r="K1802" s="784" t="s">
        <v>3513</v>
      </c>
    </row>
    <row r="1803" spans="2:11" ht="15.6" x14ac:dyDescent="0.25">
      <c r="B1803" s="781" t="s">
        <v>3508</v>
      </c>
      <c r="C1803" s="782" t="s">
        <v>3645</v>
      </c>
      <c r="D1803" s="783" t="s">
        <v>3646</v>
      </c>
      <c r="E1803" s="784" t="s">
        <v>3511</v>
      </c>
      <c r="F1803" s="783">
        <v>2022</v>
      </c>
      <c r="G1803" s="785">
        <f>VLOOKUP(D:D,[21]Лист1!C:D,2,0)</f>
        <v>10331249.960000001</v>
      </c>
      <c r="H1803" s="660" t="s">
        <v>1373</v>
      </c>
      <c r="I1803" s="786">
        <v>350000</v>
      </c>
      <c r="J1803" s="784" t="s">
        <v>3512</v>
      </c>
      <c r="K1803" s="784" t="s">
        <v>3513</v>
      </c>
    </row>
    <row r="1804" spans="2:11" ht="15.6" x14ac:dyDescent="0.25">
      <c r="B1804" s="781" t="s">
        <v>3508</v>
      </c>
      <c r="C1804" s="782" t="s">
        <v>1370</v>
      </c>
      <c r="D1804" s="788" t="s">
        <v>3647</v>
      </c>
      <c r="E1804" s="784" t="s">
        <v>1372</v>
      </c>
      <c r="F1804" s="783">
        <v>2023</v>
      </c>
      <c r="G1804" s="785" t="e">
        <f>VLOOKUP(D:D,[21]Лист1!C:D,2,0)</f>
        <v>#N/A</v>
      </c>
      <c r="H1804" s="660" t="s">
        <v>1373</v>
      </c>
      <c r="I1804" s="786">
        <v>350000</v>
      </c>
      <c r="J1804" s="784" t="s">
        <v>3512</v>
      </c>
      <c r="K1804" s="784" t="s">
        <v>3513</v>
      </c>
    </row>
    <row r="1805" spans="2:11" ht="15.6" x14ac:dyDescent="0.25">
      <c r="B1805" s="781" t="s">
        <v>3508</v>
      </c>
      <c r="C1805" s="782" t="s">
        <v>1370</v>
      </c>
      <c r="D1805" s="788" t="s">
        <v>3648</v>
      </c>
      <c r="E1805" s="784" t="s">
        <v>1377</v>
      </c>
      <c r="F1805" s="783">
        <v>2023</v>
      </c>
      <c r="G1805" s="785" t="e">
        <f>VLOOKUP(D:D,[21]Лист1!C:D,2,0)</f>
        <v>#N/A</v>
      </c>
      <c r="H1805" s="660" t="s">
        <v>1373</v>
      </c>
      <c r="I1805" s="786">
        <v>350000</v>
      </c>
      <c r="J1805" s="784" t="s">
        <v>3512</v>
      </c>
      <c r="K1805" s="784" t="s">
        <v>3513</v>
      </c>
    </row>
    <row r="1806" spans="2:11" ht="15.6" x14ac:dyDescent="0.25">
      <c r="B1806" s="781" t="s">
        <v>3508</v>
      </c>
      <c r="C1806" s="782" t="s">
        <v>3543</v>
      </c>
      <c r="D1806" s="788" t="s">
        <v>3649</v>
      </c>
      <c r="E1806" s="784" t="s">
        <v>3511</v>
      </c>
      <c r="F1806" s="783">
        <v>2023</v>
      </c>
      <c r="G1806" s="785" t="e">
        <f>VLOOKUP(D:D,[21]Лист1!C:D,2,0)</f>
        <v>#N/A</v>
      </c>
      <c r="H1806" s="660" t="s">
        <v>1373</v>
      </c>
      <c r="I1806" s="786">
        <v>350000</v>
      </c>
      <c r="J1806" s="784" t="s">
        <v>3512</v>
      </c>
      <c r="K1806" s="784" t="s">
        <v>3513</v>
      </c>
    </row>
    <row r="1807" spans="2:11" ht="15.6" x14ac:dyDescent="0.25">
      <c r="B1807" s="781" t="s">
        <v>3508</v>
      </c>
      <c r="C1807" s="782" t="s">
        <v>3543</v>
      </c>
      <c r="D1807" s="788" t="s">
        <v>3650</v>
      </c>
      <c r="E1807" s="784" t="s">
        <v>3511</v>
      </c>
      <c r="F1807" s="783">
        <v>2023</v>
      </c>
      <c r="G1807" s="785" t="e">
        <f>VLOOKUP(D:D,[21]Лист1!C:D,2,0)</f>
        <v>#N/A</v>
      </c>
      <c r="H1807" s="660" t="s">
        <v>1373</v>
      </c>
      <c r="I1807" s="786">
        <v>350000</v>
      </c>
      <c r="J1807" s="784" t="s">
        <v>3512</v>
      </c>
      <c r="K1807" s="784" t="s">
        <v>3513</v>
      </c>
    </row>
    <row r="1808" spans="2:11" ht="15.6" x14ac:dyDescent="0.25">
      <c r="B1808" s="781" t="s">
        <v>3519</v>
      </c>
      <c r="C1808" s="782" t="s">
        <v>2972</v>
      </c>
      <c r="D1808" s="788" t="s">
        <v>3651</v>
      </c>
      <c r="E1808" s="784" t="s">
        <v>3511</v>
      </c>
      <c r="F1808" s="783">
        <v>2023</v>
      </c>
      <c r="G1808" s="785" t="e">
        <f>VLOOKUP(D:D,[21]Лист1!C:D,2,0)</f>
        <v>#N/A</v>
      </c>
      <c r="H1808" s="660" t="s">
        <v>1373</v>
      </c>
      <c r="I1808" s="786">
        <v>350000</v>
      </c>
      <c r="J1808" s="784" t="s">
        <v>3512</v>
      </c>
      <c r="K1808" s="784" t="s">
        <v>3513</v>
      </c>
    </row>
    <row r="1809" spans="2:11" ht="15.6" x14ac:dyDescent="0.25">
      <c r="B1809" s="781" t="s">
        <v>3508</v>
      </c>
      <c r="C1809" s="781" t="s">
        <v>3523</v>
      </c>
      <c r="D1809" s="783" t="s">
        <v>3652</v>
      </c>
      <c r="E1809" s="784" t="s">
        <v>3511</v>
      </c>
      <c r="F1809" s="783">
        <v>2023</v>
      </c>
      <c r="G1809" s="785">
        <f>VLOOKUP(D:D,[21]Лист1!C:D,2,0)</f>
        <v>12785517.92</v>
      </c>
      <c r="H1809" s="660" t="s">
        <v>1373</v>
      </c>
      <c r="I1809" s="786">
        <v>350000</v>
      </c>
      <c r="J1809" s="784" t="s">
        <v>3512</v>
      </c>
      <c r="K1809" s="784" t="s">
        <v>3513</v>
      </c>
    </row>
    <row r="1810" spans="2:11" ht="15.6" x14ac:dyDescent="0.25">
      <c r="B1810" s="781" t="s">
        <v>3508</v>
      </c>
      <c r="C1810" s="781" t="s">
        <v>3543</v>
      </c>
      <c r="D1810" s="783" t="s">
        <v>3653</v>
      </c>
      <c r="E1810" s="784" t="s">
        <v>3511</v>
      </c>
      <c r="F1810" s="783">
        <v>2023</v>
      </c>
      <c r="G1810" s="785">
        <f>VLOOKUP(D:D,[21]Лист1!C:D,2,0)</f>
        <v>12785517.92</v>
      </c>
      <c r="H1810" s="660" t="s">
        <v>1373</v>
      </c>
      <c r="I1810" s="786">
        <v>350000</v>
      </c>
      <c r="J1810" s="784" t="s">
        <v>3512</v>
      </c>
      <c r="K1810" s="784" t="s">
        <v>3513</v>
      </c>
    </row>
    <row r="1811" spans="2:11" ht="15.6" x14ac:dyDescent="0.25">
      <c r="B1811" s="781" t="s">
        <v>3508</v>
      </c>
      <c r="C1811" s="782" t="s">
        <v>3607</v>
      </c>
      <c r="D1811" s="783" t="s">
        <v>3654</v>
      </c>
      <c r="E1811" s="784" t="s">
        <v>3511</v>
      </c>
      <c r="F1811" s="783">
        <v>2011</v>
      </c>
      <c r="G1811" s="785"/>
      <c r="H1811" s="660" t="s">
        <v>1373</v>
      </c>
      <c r="I1811" s="786"/>
      <c r="J1811" s="784" t="s">
        <v>3512</v>
      </c>
      <c r="K1811" s="784" t="s">
        <v>3513</v>
      </c>
    </row>
    <row r="1812" spans="2:11" ht="15.6" x14ac:dyDescent="0.25">
      <c r="B1812" s="781" t="s">
        <v>3508</v>
      </c>
      <c r="C1812" s="782" t="s">
        <v>3514</v>
      </c>
      <c r="D1812" s="783" t="s">
        <v>3655</v>
      </c>
      <c r="E1812" s="784" t="s">
        <v>3511</v>
      </c>
      <c r="F1812" s="783">
        <v>2021</v>
      </c>
      <c r="G1812" s="785">
        <f>VLOOKUP(D:D,[21]Лист1!C:D,2,0)</f>
        <v>1701900</v>
      </c>
      <c r="H1812" s="660" t="s">
        <v>1373</v>
      </c>
      <c r="I1812" s="786">
        <v>350000</v>
      </c>
      <c r="J1812" s="784" t="s">
        <v>3512</v>
      </c>
      <c r="K1812" s="784" t="s">
        <v>3513</v>
      </c>
    </row>
    <row r="1813" spans="2:11" ht="15.6" x14ac:dyDescent="0.25">
      <c r="B1813" s="781" t="s">
        <v>3508</v>
      </c>
      <c r="C1813" s="782" t="s">
        <v>3514</v>
      </c>
      <c r="D1813" s="783" t="s">
        <v>3656</v>
      </c>
      <c r="E1813" s="784" t="s">
        <v>1377</v>
      </c>
      <c r="F1813" s="783">
        <v>2021</v>
      </c>
      <c r="G1813" s="785">
        <f>VLOOKUP(D:D,[21]Лист1!C:D,2,0)</f>
        <v>1701900</v>
      </c>
      <c r="H1813" s="660" t="s">
        <v>1373</v>
      </c>
      <c r="I1813" s="786">
        <v>350000</v>
      </c>
      <c r="J1813" s="784" t="s">
        <v>3512</v>
      </c>
      <c r="K1813" s="784" t="s">
        <v>3513</v>
      </c>
    </row>
    <row r="1814" spans="2:11" ht="15.6" x14ac:dyDescent="0.25">
      <c r="B1814" s="781" t="s">
        <v>3508</v>
      </c>
      <c r="C1814" s="782" t="s">
        <v>3514</v>
      </c>
      <c r="D1814" s="783" t="s">
        <v>3657</v>
      </c>
      <c r="E1814" s="784" t="s">
        <v>1372</v>
      </c>
      <c r="F1814" s="783">
        <v>2021</v>
      </c>
      <c r="G1814" s="785">
        <f>VLOOKUP(D:D,[21]Лист1!C:D,2,0)</f>
        <v>1701900</v>
      </c>
      <c r="H1814" s="660" t="s">
        <v>1373</v>
      </c>
      <c r="I1814" s="786">
        <v>350000</v>
      </c>
      <c r="J1814" s="784" t="s">
        <v>3512</v>
      </c>
      <c r="K1814" s="784" t="s">
        <v>3513</v>
      </c>
    </row>
    <row r="1815" spans="2:11" ht="15.6" x14ac:dyDescent="0.25">
      <c r="B1815" s="781" t="s">
        <v>3508</v>
      </c>
      <c r="C1815" s="782" t="s">
        <v>3514</v>
      </c>
      <c r="D1815" s="783" t="s">
        <v>3658</v>
      </c>
      <c r="E1815" s="784" t="s">
        <v>1372</v>
      </c>
      <c r="F1815" s="783">
        <v>2021</v>
      </c>
      <c r="G1815" s="785">
        <f>VLOOKUP(D:D,[21]Лист1!C:D,2,0)</f>
        <v>1701900</v>
      </c>
      <c r="H1815" s="660" t="s">
        <v>1373</v>
      </c>
      <c r="I1815" s="786">
        <v>350000</v>
      </c>
      <c r="J1815" s="784" t="s">
        <v>3512</v>
      </c>
      <c r="K1815" s="784" t="s">
        <v>3513</v>
      </c>
    </row>
    <row r="1816" spans="2:11" ht="15.6" x14ac:dyDescent="0.25">
      <c r="B1816" s="781" t="s">
        <v>3508</v>
      </c>
      <c r="C1816" s="782" t="s">
        <v>3514</v>
      </c>
      <c r="D1816" s="783" t="s">
        <v>3659</v>
      </c>
      <c r="E1816" s="784" t="s">
        <v>1372</v>
      </c>
      <c r="F1816" s="783">
        <v>2021</v>
      </c>
      <c r="G1816" s="785">
        <f>VLOOKUP(D:D,[21]Лист1!C:D,2,0)</f>
        <v>1701900</v>
      </c>
      <c r="H1816" s="660" t="s">
        <v>1373</v>
      </c>
      <c r="I1816" s="786">
        <v>350000</v>
      </c>
      <c r="J1816" s="784" t="s">
        <v>3512</v>
      </c>
      <c r="K1816" s="784" t="s">
        <v>3513</v>
      </c>
    </row>
    <row r="1817" spans="2:11" ht="15.6" x14ac:dyDescent="0.25">
      <c r="B1817" s="781" t="s">
        <v>3508</v>
      </c>
      <c r="C1817" s="782" t="s">
        <v>3564</v>
      </c>
      <c r="D1817" s="783" t="s">
        <v>3660</v>
      </c>
      <c r="E1817" s="784" t="s">
        <v>3511</v>
      </c>
      <c r="F1817" s="783">
        <v>2007</v>
      </c>
      <c r="G1817" s="785"/>
      <c r="H1817" s="660" t="s">
        <v>1373</v>
      </c>
      <c r="I1817" s="786"/>
      <c r="J1817" s="784" t="s">
        <v>3512</v>
      </c>
      <c r="K1817" s="784" t="s">
        <v>3513</v>
      </c>
    </row>
    <row r="1818" spans="2:11" ht="15.6" x14ac:dyDescent="0.25">
      <c r="B1818" s="781" t="s">
        <v>3508</v>
      </c>
      <c r="C1818" s="782" t="s">
        <v>3514</v>
      </c>
      <c r="D1818" s="783" t="s">
        <v>3661</v>
      </c>
      <c r="E1818" s="784" t="s">
        <v>3511</v>
      </c>
      <c r="F1818" s="789">
        <v>2018</v>
      </c>
      <c r="G1818" s="785">
        <f>VLOOKUP(D:D,[21]Лист1!C:D,2,0)</f>
        <v>75950</v>
      </c>
      <c r="H1818" s="660" t="s">
        <v>1373</v>
      </c>
      <c r="I1818" s="786">
        <v>350000</v>
      </c>
      <c r="J1818" s="784" t="s">
        <v>3512</v>
      </c>
      <c r="K1818" s="784" t="s">
        <v>3513</v>
      </c>
    </row>
    <row r="1819" spans="2:11" ht="15.6" x14ac:dyDescent="0.25">
      <c r="B1819" s="781" t="s">
        <v>3508</v>
      </c>
      <c r="C1819" s="782" t="s">
        <v>3662</v>
      </c>
      <c r="D1819" s="783" t="s">
        <v>3663</v>
      </c>
      <c r="E1819" s="784" t="s">
        <v>3511</v>
      </c>
      <c r="F1819" s="783">
        <v>2013</v>
      </c>
      <c r="G1819" s="785">
        <f>VLOOKUP(D:D,[21]Лист1!C:D,2,0)</f>
        <v>65125</v>
      </c>
      <c r="H1819" s="660" t="s">
        <v>1373</v>
      </c>
      <c r="I1819" s="786">
        <v>350000</v>
      </c>
      <c r="J1819" s="784" t="s">
        <v>3512</v>
      </c>
      <c r="K1819" s="784" t="s">
        <v>3513</v>
      </c>
    </row>
    <row r="1820" spans="2:11" ht="15.6" x14ac:dyDescent="0.25">
      <c r="B1820" s="781" t="s">
        <v>3508</v>
      </c>
      <c r="C1820" s="782" t="s">
        <v>3543</v>
      </c>
      <c r="D1820" s="788" t="s">
        <v>3664</v>
      </c>
      <c r="E1820" s="784" t="s">
        <v>3511</v>
      </c>
      <c r="F1820" s="783">
        <v>2023</v>
      </c>
      <c r="G1820" s="785" t="e">
        <f>VLOOKUP(D:D,[21]Лист1!C:D,2,0)</f>
        <v>#N/A</v>
      </c>
      <c r="H1820" s="660" t="s">
        <v>1373</v>
      </c>
      <c r="I1820" s="786">
        <v>350000</v>
      </c>
      <c r="J1820" s="784" t="s">
        <v>3512</v>
      </c>
      <c r="K1820" s="784" t="s">
        <v>3513</v>
      </c>
    </row>
    <row r="1821" spans="2:11" ht="15.6" x14ac:dyDescent="0.25">
      <c r="B1821" s="781" t="s">
        <v>3508</v>
      </c>
      <c r="C1821" s="781" t="s">
        <v>3523</v>
      </c>
      <c r="D1821" s="783" t="s">
        <v>3665</v>
      </c>
      <c r="E1821" s="784" t="s">
        <v>3511</v>
      </c>
      <c r="F1821" s="783">
        <v>2023</v>
      </c>
      <c r="G1821" s="785">
        <f>VLOOKUP(D:D,[21]Лист1!C:D,2,0)</f>
        <v>12785517.92</v>
      </c>
      <c r="H1821" s="660" t="s">
        <v>1373</v>
      </c>
      <c r="I1821" s="786">
        <v>350000</v>
      </c>
      <c r="J1821" s="784" t="s">
        <v>3512</v>
      </c>
      <c r="K1821" s="784" t="s">
        <v>3513</v>
      </c>
    </row>
    <row r="1822" spans="2:11" ht="15.6" x14ac:dyDescent="0.25">
      <c r="B1822" s="781" t="s">
        <v>3508</v>
      </c>
      <c r="C1822" s="782" t="s">
        <v>3602</v>
      </c>
      <c r="D1822" s="783" t="s">
        <v>3666</v>
      </c>
      <c r="E1822" s="784" t="s">
        <v>3511</v>
      </c>
      <c r="F1822" s="783">
        <v>2012</v>
      </c>
      <c r="G1822" s="785">
        <f>VLOOKUP(D:D,[21]Лист1!C:D,2,0)</f>
        <v>54516.81</v>
      </c>
      <c r="H1822" s="660" t="s">
        <v>1373</v>
      </c>
      <c r="I1822" s="786">
        <v>500000</v>
      </c>
      <c r="J1822" s="784" t="s">
        <v>3512</v>
      </c>
      <c r="K1822" s="784" t="s">
        <v>3513</v>
      </c>
    </row>
    <row r="1823" spans="2:11" ht="15.6" x14ac:dyDescent="0.25">
      <c r="B1823" s="781" t="s">
        <v>3508</v>
      </c>
      <c r="C1823" s="782" t="s">
        <v>3667</v>
      </c>
      <c r="D1823" s="783" t="s">
        <v>3668</v>
      </c>
      <c r="E1823" s="784" t="s">
        <v>3511</v>
      </c>
      <c r="F1823" s="783">
        <v>2011</v>
      </c>
      <c r="G1823" s="785">
        <f>VLOOKUP(D:D,[21]Лист1!C:D,2,0)</f>
        <v>67625</v>
      </c>
      <c r="H1823" s="660" t="s">
        <v>1373</v>
      </c>
      <c r="I1823" s="786">
        <v>350000</v>
      </c>
      <c r="J1823" s="784" t="s">
        <v>3512</v>
      </c>
      <c r="K1823" s="784" t="s">
        <v>3513</v>
      </c>
    </row>
    <row r="1824" spans="2:11" ht="15.6" x14ac:dyDescent="0.25">
      <c r="B1824" s="781" t="s">
        <v>3508</v>
      </c>
      <c r="C1824" s="782" t="s">
        <v>3514</v>
      </c>
      <c r="D1824" s="783" t="s">
        <v>3669</v>
      </c>
      <c r="E1824" s="784" t="s">
        <v>3511</v>
      </c>
      <c r="F1824" s="783">
        <v>2013</v>
      </c>
      <c r="G1824" s="785"/>
      <c r="H1824" s="660" t="s">
        <v>1373</v>
      </c>
      <c r="I1824" s="786"/>
      <c r="J1824" s="784" t="s">
        <v>3512</v>
      </c>
      <c r="K1824" s="784" t="s">
        <v>3513</v>
      </c>
    </row>
    <row r="1825" spans="2:11" ht="15.6" x14ac:dyDescent="0.25">
      <c r="B1825" s="781" t="s">
        <v>3508</v>
      </c>
      <c r="C1825" s="782" t="s">
        <v>3670</v>
      </c>
      <c r="D1825" s="783" t="s">
        <v>3671</v>
      </c>
      <c r="E1825" s="784" t="s">
        <v>3511</v>
      </c>
      <c r="F1825" s="783">
        <v>2008</v>
      </c>
      <c r="G1825" s="785">
        <f>VLOOKUP(D:D,[21]Лист1!C:D,2,0)</f>
        <v>22943.33</v>
      </c>
      <c r="H1825" s="660" t="s">
        <v>1373</v>
      </c>
      <c r="I1825" s="786">
        <v>350000</v>
      </c>
      <c r="J1825" s="784" t="s">
        <v>3512</v>
      </c>
      <c r="K1825" s="784" t="s">
        <v>3513</v>
      </c>
    </row>
    <row r="1826" spans="2:11" ht="15.6" x14ac:dyDescent="0.25">
      <c r="B1826" s="781" t="s">
        <v>3508</v>
      </c>
      <c r="C1826" s="782" t="s">
        <v>3517</v>
      </c>
      <c r="D1826" s="783" t="s">
        <v>3672</v>
      </c>
      <c r="E1826" s="784" t="s">
        <v>3511</v>
      </c>
      <c r="F1826" s="783">
        <v>2011</v>
      </c>
      <c r="G1826" s="785">
        <f>VLOOKUP(D:D,[21]Лист1!C:D,2,0)</f>
        <v>64564.73</v>
      </c>
      <c r="H1826" s="660" t="s">
        <v>1373</v>
      </c>
      <c r="I1826" s="786">
        <v>350000</v>
      </c>
      <c r="J1826" s="784" t="s">
        <v>3512</v>
      </c>
      <c r="K1826" s="784" t="s">
        <v>3513</v>
      </c>
    </row>
    <row r="1827" spans="2:11" ht="15.6" x14ac:dyDescent="0.25">
      <c r="B1827" s="781" t="s">
        <v>3508</v>
      </c>
      <c r="C1827" s="782" t="s">
        <v>3673</v>
      </c>
      <c r="D1827" s="783" t="s">
        <v>3674</v>
      </c>
      <c r="E1827" s="784" t="s">
        <v>3511</v>
      </c>
      <c r="F1827" s="783">
        <v>1988</v>
      </c>
      <c r="G1827" s="785">
        <f>VLOOKUP(D:D,[21]Лист1!C:D,2,0)</f>
        <v>2805.5</v>
      </c>
      <c r="H1827" s="660" t="s">
        <v>1373</v>
      </c>
      <c r="I1827" s="786">
        <v>350000</v>
      </c>
      <c r="J1827" s="784" t="s">
        <v>3512</v>
      </c>
      <c r="K1827" s="784" t="s">
        <v>3513</v>
      </c>
    </row>
    <row r="1828" spans="2:11" ht="15.6" x14ac:dyDescent="0.25">
      <c r="B1828" s="781" t="s">
        <v>3508</v>
      </c>
      <c r="C1828" s="782" t="s">
        <v>3514</v>
      </c>
      <c r="D1828" s="783" t="s">
        <v>3675</v>
      </c>
      <c r="E1828" s="784" t="s">
        <v>3511</v>
      </c>
      <c r="F1828" s="783">
        <v>2014</v>
      </c>
      <c r="G1828" s="785">
        <f>VLOOKUP(D:D,[21]Лист1!C:D,2,0)</f>
        <v>42250</v>
      </c>
      <c r="H1828" s="660" t="s">
        <v>1373</v>
      </c>
      <c r="I1828" s="786">
        <v>500000</v>
      </c>
      <c r="J1828" s="784" t="s">
        <v>3512</v>
      </c>
      <c r="K1828" s="784" t="s">
        <v>3513</v>
      </c>
    </row>
    <row r="1829" spans="2:11" ht="15.6" x14ac:dyDescent="0.25">
      <c r="B1829" s="781" t="s">
        <v>3508</v>
      </c>
      <c r="C1829" s="782" t="s">
        <v>3514</v>
      </c>
      <c r="D1829" s="783" t="s">
        <v>3676</v>
      </c>
      <c r="E1829" s="784" t="s">
        <v>3511</v>
      </c>
      <c r="F1829" s="783">
        <v>2014</v>
      </c>
      <c r="G1829" s="785">
        <f>VLOOKUP(D:D,[21]Лист1!C:D,2,0)</f>
        <v>39963.07</v>
      </c>
      <c r="H1829" s="660" t="s">
        <v>1373</v>
      </c>
      <c r="I1829" s="786">
        <v>350000</v>
      </c>
      <c r="J1829" s="784" t="s">
        <v>3512</v>
      </c>
      <c r="K1829" s="784" t="s">
        <v>3513</v>
      </c>
    </row>
    <row r="1830" spans="2:11" ht="15.6" x14ac:dyDescent="0.25">
      <c r="B1830" s="781" t="s">
        <v>3508</v>
      </c>
      <c r="C1830" s="782" t="s">
        <v>3677</v>
      </c>
      <c r="D1830" s="783" t="s">
        <v>3678</v>
      </c>
      <c r="E1830" s="784" t="s">
        <v>3511</v>
      </c>
      <c r="F1830" s="783">
        <v>2012</v>
      </c>
      <c r="G1830" s="785">
        <f>VLOOKUP(D:D,[21]Лист1!C:D,2,0)</f>
        <v>43982.14</v>
      </c>
      <c r="H1830" s="660" t="s">
        <v>1373</v>
      </c>
      <c r="I1830" s="786">
        <v>350000</v>
      </c>
      <c r="J1830" s="784" t="s">
        <v>3512</v>
      </c>
      <c r="K1830" s="784" t="s">
        <v>3513</v>
      </c>
    </row>
    <row r="1831" spans="2:11" ht="15.6" x14ac:dyDescent="0.25">
      <c r="B1831" s="781" t="s">
        <v>3519</v>
      </c>
      <c r="C1831" s="782" t="s">
        <v>3679</v>
      </c>
      <c r="D1831" s="783" t="s">
        <v>3680</v>
      </c>
      <c r="E1831" s="784" t="s">
        <v>3511</v>
      </c>
      <c r="F1831" s="783">
        <v>2005</v>
      </c>
      <c r="G1831" s="785">
        <f>VLOOKUP(D:D,[21]Лист1!C:D,2,0)</f>
        <v>41260.870000000003</v>
      </c>
      <c r="H1831" s="660" t="s">
        <v>1373</v>
      </c>
      <c r="I1831" s="786">
        <v>350000</v>
      </c>
      <c r="J1831" s="784" t="s">
        <v>3512</v>
      </c>
      <c r="K1831" s="784" t="s">
        <v>3513</v>
      </c>
    </row>
    <row r="1832" spans="2:11" ht="15.6" x14ac:dyDescent="0.25">
      <c r="B1832" s="781" t="s">
        <v>3519</v>
      </c>
      <c r="C1832" s="782" t="s">
        <v>3681</v>
      </c>
      <c r="D1832" s="783" t="s">
        <v>3682</v>
      </c>
      <c r="E1832" s="784" t="s">
        <v>3511</v>
      </c>
      <c r="F1832" s="784">
        <v>2004</v>
      </c>
      <c r="G1832" s="785">
        <f>VLOOKUP(D:D,[21]Лист1!C:D,2,0)</f>
        <v>13478.43</v>
      </c>
      <c r="H1832" s="660" t="s">
        <v>1373</v>
      </c>
      <c r="I1832" s="786">
        <v>350000</v>
      </c>
      <c r="J1832" s="784" t="s">
        <v>3512</v>
      </c>
      <c r="K1832" s="784" t="s">
        <v>3513</v>
      </c>
    </row>
    <row r="1833" spans="2:11" ht="15.6" x14ac:dyDescent="0.25">
      <c r="B1833" s="781" t="s">
        <v>3508</v>
      </c>
      <c r="C1833" s="781" t="s">
        <v>3543</v>
      </c>
      <c r="D1833" s="791" t="s">
        <v>3683</v>
      </c>
      <c r="E1833" s="784" t="s">
        <v>3511</v>
      </c>
      <c r="F1833" s="789">
        <v>2024</v>
      </c>
      <c r="G1833" s="785" t="e">
        <f>VLOOKUP(D:D,[21]Лист1!C:D,2,0)</f>
        <v>#N/A</v>
      </c>
      <c r="H1833" s="660" t="s">
        <v>1373</v>
      </c>
      <c r="I1833" s="786">
        <v>350000</v>
      </c>
      <c r="J1833" s="784" t="s">
        <v>3512</v>
      </c>
      <c r="K1833" s="784" t="s">
        <v>3513</v>
      </c>
    </row>
    <row r="1834" spans="2:11" ht="15.6" x14ac:dyDescent="0.25">
      <c r="B1834" s="781" t="s">
        <v>3508</v>
      </c>
      <c r="C1834" s="781" t="s">
        <v>3543</v>
      </c>
      <c r="D1834" s="791" t="s">
        <v>3684</v>
      </c>
      <c r="E1834" s="784" t="s">
        <v>1372</v>
      </c>
      <c r="F1834" s="789">
        <v>2023</v>
      </c>
      <c r="G1834" s="785" t="e">
        <f>VLOOKUP(D:D,[21]Лист1!C:D,2,0)</f>
        <v>#N/A</v>
      </c>
      <c r="H1834" s="660" t="s">
        <v>1373</v>
      </c>
      <c r="I1834" s="786">
        <v>350000</v>
      </c>
      <c r="J1834" s="784" t="s">
        <v>3512</v>
      </c>
      <c r="K1834" s="784" t="s">
        <v>3513</v>
      </c>
    </row>
    <row r="1835" spans="2:11" ht="15.6" x14ac:dyDescent="0.25">
      <c r="B1835" s="781" t="s">
        <v>3508</v>
      </c>
      <c r="C1835" s="781" t="s">
        <v>3543</v>
      </c>
      <c r="D1835" s="791" t="s">
        <v>3685</v>
      </c>
      <c r="E1835" s="784" t="s">
        <v>3511</v>
      </c>
      <c r="F1835" s="789">
        <v>2023</v>
      </c>
      <c r="G1835" s="785" t="e">
        <f>VLOOKUP(D:D,[21]Лист1!C:D,2,0)</f>
        <v>#N/A</v>
      </c>
      <c r="H1835" s="660" t="s">
        <v>1373</v>
      </c>
      <c r="I1835" s="786">
        <v>350000</v>
      </c>
      <c r="J1835" s="784" t="s">
        <v>3512</v>
      </c>
      <c r="K1835" s="784" t="s">
        <v>3513</v>
      </c>
    </row>
    <row r="1836" spans="2:11" ht="15.6" x14ac:dyDescent="0.25">
      <c r="B1836" s="781" t="s">
        <v>3508</v>
      </c>
      <c r="C1836" s="781" t="s">
        <v>3543</v>
      </c>
      <c r="D1836" s="791" t="s">
        <v>3686</v>
      </c>
      <c r="E1836" s="784" t="s">
        <v>3511</v>
      </c>
      <c r="F1836" s="789">
        <v>2023</v>
      </c>
      <c r="G1836" s="785" t="e">
        <f>VLOOKUP(D:D,[21]Лист1!C:D,2,0)</f>
        <v>#N/A</v>
      </c>
      <c r="H1836" s="660" t="s">
        <v>1373</v>
      </c>
      <c r="I1836" s="786">
        <v>350000</v>
      </c>
      <c r="J1836" s="784" t="s">
        <v>3512</v>
      </c>
      <c r="K1836" s="784" t="s">
        <v>3513</v>
      </c>
    </row>
    <row r="1837" spans="2:11" ht="15.6" x14ac:dyDescent="0.25">
      <c r="B1837" s="781" t="s">
        <v>3508</v>
      </c>
      <c r="C1837" s="781" t="s">
        <v>3687</v>
      </c>
      <c r="D1837" s="784" t="s">
        <v>3688</v>
      </c>
      <c r="E1837" s="784" t="s">
        <v>3511</v>
      </c>
      <c r="F1837" s="789">
        <v>2024</v>
      </c>
      <c r="G1837" s="785" t="e">
        <f>VLOOKUP(D:D,[21]Лист1!C:D,2,0)</f>
        <v>#N/A</v>
      </c>
      <c r="H1837" s="660" t="s">
        <v>1373</v>
      </c>
      <c r="I1837" s="786">
        <v>350000</v>
      </c>
      <c r="J1837" s="784" t="s">
        <v>3512</v>
      </c>
      <c r="K1837" s="784" t="s">
        <v>3513</v>
      </c>
    </row>
    <row r="1838" spans="2:11" ht="15.6" x14ac:dyDescent="0.25">
      <c r="B1838" s="781" t="s">
        <v>3508</v>
      </c>
      <c r="C1838" s="781" t="s">
        <v>2719</v>
      </c>
      <c r="D1838" s="784" t="s">
        <v>3689</v>
      </c>
      <c r="E1838" s="784" t="s">
        <v>3511</v>
      </c>
      <c r="F1838" s="789">
        <v>2024</v>
      </c>
      <c r="G1838" s="785" t="e">
        <f>VLOOKUP(D:D,[21]Лист1!C:D,2,0)</f>
        <v>#N/A</v>
      </c>
      <c r="H1838" s="660" t="s">
        <v>1373</v>
      </c>
      <c r="I1838" s="786">
        <v>350000</v>
      </c>
      <c r="J1838" s="784" t="s">
        <v>3512</v>
      </c>
      <c r="K1838" s="784" t="s">
        <v>3513</v>
      </c>
    </row>
    <row r="1839" spans="2:11" ht="15.6" x14ac:dyDescent="0.25">
      <c r="B1839" s="781" t="s">
        <v>3508</v>
      </c>
      <c r="C1839" s="781" t="s">
        <v>1370</v>
      </c>
      <c r="D1839" s="784" t="s">
        <v>3690</v>
      </c>
      <c r="E1839" s="784" t="s">
        <v>1377</v>
      </c>
      <c r="F1839" s="789">
        <v>2024</v>
      </c>
      <c r="G1839" s="785" t="e">
        <f>VLOOKUP(D:D,[21]Лист1!C:D,2,0)</f>
        <v>#N/A</v>
      </c>
      <c r="H1839" s="660" t="s">
        <v>1373</v>
      </c>
      <c r="I1839" s="786">
        <v>350000</v>
      </c>
      <c r="J1839" s="784" t="s">
        <v>3512</v>
      </c>
      <c r="K1839" s="784" t="s">
        <v>3513</v>
      </c>
    </row>
    <row r="1840" spans="2:11" ht="15.6" x14ac:dyDescent="0.25">
      <c r="B1840" s="781" t="s">
        <v>3508</v>
      </c>
      <c r="C1840" s="781" t="s">
        <v>1370</v>
      </c>
      <c r="D1840" s="784" t="s">
        <v>3691</v>
      </c>
      <c r="E1840" s="784" t="s">
        <v>3511</v>
      </c>
      <c r="F1840" s="789">
        <v>2024</v>
      </c>
      <c r="G1840" s="785" t="e">
        <f>VLOOKUP(D:D,[21]Лист1!C:D,2,0)</f>
        <v>#N/A</v>
      </c>
      <c r="H1840" s="660" t="s">
        <v>1373</v>
      </c>
      <c r="I1840" s="786">
        <v>350000</v>
      </c>
      <c r="J1840" s="784" t="s">
        <v>3512</v>
      </c>
      <c r="K1840" s="784" t="s">
        <v>3513</v>
      </c>
    </row>
    <row r="1841" spans="2:11" ht="15.6" x14ac:dyDescent="0.25">
      <c r="B1841" s="781" t="s">
        <v>3508</v>
      </c>
      <c r="C1841" s="781" t="s">
        <v>1370</v>
      </c>
      <c r="D1841" s="784" t="s">
        <v>3692</v>
      </c>
      <c r="E1841" s="784" t="s">
        <v>3511</v>
      </c>
      <c r="F1841" s="789">
        <v>2024</v>
      </c>
      <c r="G1841" s="785" t="e">
        <f>VLOOKUP(D:D,[21]Лист1!C:D,2,0)</f>
        <v>#N/A</v>
      </c>
      <c r="H1841" s="660" t="s">
        <v>1373</v>
      </c>
      <c r="I1841" s="786">
        <v>350000</v>
      </c>
      <c r="J1841" s="784" t="s">
        <v>3512</v>
      </c>
      <c r="K1841" s="784" t="s">
        <v>3513</v>
      </c>
    </row>
    <row r="1842" spans="2:11" ht="15.6" x14ac:dyDescent="0.25">
      <c r="B1842" s="781" t="s">
        <v>3508</v>
      </c>
      <c r="C1842" s="781" t="s">
        <v>1370</v>
      </c>
      <c r="D1842" s="784" t="s">
        <v>3693</v>
      </c>
      <c r="E1842" s="784" t="s">
        <v>3511</v>
      </c>
      <c r="F1842" s="789">
        <v>2024</v>
      </c>
      <c r="G1842" s="785" t="e">
        <f>VLOOKUP(D:D,[21]Лист1!C:D,2,0)</f>
        <v>#N/A</v>
      </c>
      <c r="H1842" s="660" t="s">
        <v>1373</v>
      </c>
      <c r="I1842" s="786">
        <v>350000</v>
      </c>
      <c r="J1842" s="784" t="s">
        <v>3512</v>
      </c>
      <c r="K1842" s="784" t="s">
        <v>3513</v>
      </c>
    </row>
    <row r="1843" spans="2:11" ht="15.6" x14ac:dyDescent="0.25">
      <c r="B1843" s="781" t="s">
        <v>3508</v>
      </c>
      <c r="C1843" s="781" t="s">
        <v>1370</v>
      </c>
      <c r="D1843" s="784" t="s">
        <v>3694</v>
      </c>
      <c r="E1843" s="784" t="s">
        <v>3511</v>
      </c>
      <c r="F1843" s="789">
        <v>2024</v>
      </c>
      <c r="G1843" s="785" t="e">
        <f>VLOOKUP(D:D,[21]Лист1!C:D,2,0)</f>
        <v>#N/A</v>
      </c>
      <c r="H1843" s="660" t="s">
        <v>1373</v>
      </c>
      <c r="I1843" s="786">
        <v>350000</v>
      </c>
      <c r="J1843" s="784" t="s">
        <v>3512</v>
      </c>
      <c r="K1843" s="784" t="s">
        <v>3513</v>
      </c>
    </row>
    <row r="1844" spans="2:11" ht="15.6" x14ac:dyDescent="0.25">
      <c r="B1844" s="781" t="s">
        <v>3508</v>
      </c>
      <c r="C1844" s="781" t="s">
        <v>1370</v>
      </c>
      <c r="D1844" s="784" t="s">
        <v>3695</v>
      </c>
      <c r="E1844" s="784" t="s">
        <v>3511</v>
      </c>
      <c r="F1844" s="789">
        <v>2024</v>
      </c>
      <c r="G1844" s="785" t="e">
        <f>VLOOKUP(D:D,[21]Лист1!C:D,2,0)</f>
        <v>#N/A</v>
      </c>
      <c r="H1844" s="660" t="s">
        <v>1373</v>
      </c>
      <c r="I1844" s="786">
        <v>350000</v>
      </c>
      <c r="J1844" s="784" t="s">
        <v>3512</v>
      </c>
      <c r="K1844" s="784" t="s">
        <v>3513</v>
      </c>
    </row>
    <row r="1845" spans="2:11" ht="15.6" x14ac:dyDescent="0.25">
      <c r="B1845" s="781" t="s">
        <v>3519</v>
      </c>
      <c r="C1845" s="792" t="s">
        <v>3696</v>
      </c>
      <c r="D1845" s="784" t="s">
        <v>3697</v>
      </c>
      <c r="E1845" s="784" t="s">
        <v>3511</v>
      </c>
      <c r="F1845" s="787">
        <v>2024</v>
      </c>
      <c r="G1845" s="785" t="e">
        <f>VLOOKUP(D:D,[21]Лист1!C:D,2,0)</f>
        <v>#N/A</v>
      </c>
      <c r="H1845" s="660" t="s">
        <v>1373</v>
      </c>
      <c r="I1845" s="786">
        <v>350000</v>
      </c>
      <c r="J1845" s="784" t="s">
        <v>3512</v>
      </c>
      <c r="K1845" s="784" t="s">
        <v>3513</v>
      </c>
    </row>
    <row r="1846" spans="2:11" ht="15.6" x14ac:dyDescent="0.25">
      <c r="B1846" s="781" t="s">
        <v>3519</v>
      </c>
      <c r="C1846" s="781" t="s">
        <v>3698</v>
      </c>
      <c r="D1846" s="784" t="s">
        <v>3699</v>
      </c>
      <c r="E1846" s="784" t="s">
        <v>3511</v>
      </c>
      <c r="F1846" s="787">
        <v>2009</v>
      </c>
      <c r="G1846" s="785" t="e">
        <f>VLOOKUP(D:D,[21]Лист1!C:D,2,0)</f>
        <v>#N/A</v>
      </c>
      <c r="H1846" s="660" t="s">
        <v>1373</v>
      </c>
      <c r="I1846" s="786">
        <v>350000</v>
      </c>
      <c r="J1846" s="784" t="s">
        <v>3512</v>
      </c>
      <c r="K1846" s="784" t="s">
        <v>3513</v>
      </c>
    </row>
    <row r="1847" spans="2:11" ht="15.6" x14ac:dyDescent="0.25">
      <c r="B1847" s="781" t="s">
        <v>3508</v>
      </c>
      <c r="C1847" s="781" t="s">
        <v>3700</v>
      </c>
      <c r="D1847" s="788" t="s">
        <v>3701</v>
      </c>
      <c r="E1847" s="784" t="s">
        <v>3511</v>
      </c>
      <c r="F1847" s="789">
        <v>2003</v>
      </c>
      <c r="G1847" s="785" t="e">
        <f>VLOOKUP(D:D,[21]Лист1!C:D,2,0)</f>
        <v>#N/A</v>
      </c>
      <c r="H1847" s="660" t="s">
        <v>1373</v>
      </c>
      <c r="I1847" s="786">
        <v>350000</v>
      </c>
      <c r="J1847" s="784" t="s">
        <v>3512</v>
      </c>
      <c r="K1847" s="784" t="s">
        <v>3513</v>
      </c>
    </row>
    <row r="1848" spans="2:11" ht="15.6" x14ac:dyDescent="0.25">
      <c r="B1848" s="781" t="s">
        <v>3508</v>
      </c>
      <c r="C1848" s="781" t="s">
        <v>3438</v>
      </c>
      <c r="D1848" s="791" t="s">
        <v>3702</v>
      </c>
      <c r="E1848" s="784" t="s">
        <v>3511</v>
      </c>
      <c r="F1848" s="789">
        <v>2019</v>
      </c>
      <c r="G1848" s="785">
        <f>VLOOKUP(D:D,[21]Лист1!C:D,2,0)</f>
        <v>372235.69</v>
      </c>
      <c r="H1848" s="660" t="s">
        <v>1373</v>
      </c>
      <c r="I1848" s="786">
        <v>350000</v>
      </c>
      <c r="J1848" s="784" t="s">
        <v>3512</v>
      </c>
      <c r="K1848" s="784" t="s">
        <v>3513</v>
      </c>
    </row>
    <row r="1849" spans="2:11" ht="15.6" x14ac:dyDescent="0.3">
      <c r="B1849" s="793" t="s">
        <v>1396</v>
      </c>
      <c r="C1849" s="793" t="s">
        <v>3703</v>
      </c>
      <c r="D1849" s="794">
        <v>41030</v>
      </c>
      <c r="E1849" s="784" t="s">
        <v>3511</v>
      </c>
      <c r="F1849" s="794">
        <v>2006</v>
      </c>
      <c r="G1849" s="785" t="e">
        <f>VLOOKUP(D:D,[21]Лист1!C:D,2,0)</f>
        <v>#N/A</v>
      </c>
      <c r="H1849" s="660" t="s">
        <v>1373</v>
      </c>
      <c r="I1849" s="795">
        <v>1100000</v>
      </c>
      <c r="J1849" s="796" t="s">
        <v>3704</v>
      </c>
      <c r="K1849" s="794" t="s">
        <v>1162</v>
      </c>
    </row>
    <row r="1850" spans="2:11" ht="15.6" x14ac:dyDescent="0.3">
      <c r="B1850" s="793" t="s">
        <v>1396</v>
      </c>
      <c r="C1850" s="793" t="s">
        <v>3705</v>
      </c>
      <c r="D1850" s="794" t="s">
        <v>3706</v>
      </c>
      <c r="E1850" s="784" t="s">
        <v>3511</v>
      </c>
      <c r="F1850" s="791">
        <v>2023</v>
      </c>
      <c r="G1850" s="785">
        <f>VLOOKUP(D:D,[21]Лист1!C:D,2,0)</f>
        <v>21654499.239999998</v>
      </c>
      <c r="H1850" s="660" t="s">
        <v>1373</v>
      </c>
      <c r="I1850" s="795">
        <v>650000</v>
      </c>
      <c r="J1850" s="796" t="s">
        <v>3704</v>
      </c>
      <c r="K1850" s="794" t="s">
        <v>1162</v>
      </c>
    </row>
    <row r="1851" spans="2:11" ht="15.6" x14ac:dyDescent="0.3">
      <c r="B1851" s="793" t="s">
        <v>3707</v>
      </c>
      <c r="C1851" s="793" t="s">
        <v>3708</v>
      </c>
      <c r="D1851" s="791" t="s">
        <v>3709</v>
      </c>
      <c r="E1851" s="784" t="s">
        <v>3511</v>
      </c>
      <c r="F1851" s="791">
        <v>2004</v>
      </c>
      <c r="G1851" s="785">
        <f>VLOOKUP(D:D,[21]Лист1!C:D,2,0)</f>
        <v>244887.5</v>
      </c>
      <c r="H1851" s="660" t="s">
        <v>1373</v>
      </c>
      <c r="I1851" s="795">
        <v>300000</v>
      </c>
      <c r="J1851" s="796" t="s">
        <v>3704</v>
      </c>
      <c r="K1851" s="794" t="s">
        <v>1162</v>
      </c>
    </row>
    <row r="1852" spans="2:11" ht="15.6" x14ac:dyDescent="0.3">
      <c r="B1852" s="793" t="s">
        <v>3707</v>
      </c>
      <c r="C1852" s="797" t="s">
        <v>3710</v>
      </c>
      <c r="D1852" s="791" t="s">
        <v>3711</v>
      </c>
      <c r="E1852" s="784" t="s">
        <v>3511</v>
      </c>
      <c r="F1852" s="791">
        <v>2017</v>
      </c>
      <c r="G1852" s="785">
        <f>VLOOKUP(D:D,[21]Лист1!C:D,2,0)</f>
        <v>75950</v>
      </c>
      <c r="H1852" s="660" t="s">
        <v>1373</v>
      </c>
      <c r="I1852" s="795">
        <v>300000</v>
      </c>
      <c r="J1852" s="796" t="s">
        <v>3704</v>
      </c>
      <c r="K1852" s="798" t="s">
        <v>1333</v>
      </c>
    </row>
    <row r="1853" spans="2:11" ht="15.6" x14ac:dyDescent="0.3">
      <c r="B1853" s="793" t="s">
        <v>3707</v>
      </c>
      <c r="C1853" s="793" t="s">
        <v>3712</v>
      </c>
      <c r="D1853" s="794" t="s">
        <v>3713</v>
      </c>
      <c r="E1853" s="784" t="s">
        <v>3511</v>
      </c>
      <c r="F1853" s="791">
        <v>2003</v>
      </c>
      <c r="G1853" s="785">
        <f>VLOOKUP(D:D,[21]Лист1!C:D,2,0)</f>
        <v>102579</v>
      </c>
      <c r="H1853" s="660" t="s">
        <v>1373</v>
      </c>
      <c r="I1853" s="795">
        <v>300000</v>
      </c>
      <c r="J1853" s="796" t="s">
        <v>3704</v>
      </c>
      <c r="K1853" s="794" t="s">
        <v>1162</v>
      </c>
    </row>
    <row r="1854" spans="2:11" ht="15.6" x14ac:dyDescent="0.3">
      <c r="B1854" s="793" t="s">
        <v>3707</v>
      </c>
      <c r="C1854" s="793" t="s">
        <v>3514</v>
      </c>
      <c r="D1854" s="794" t="s">
        <v>3714</v>
      </c>
      <c r="E1854" s="784" t="s">
        <v>3511</v>
      </c>
      <c r="F1854" s="794">
        <v>2021</v>
      </c>
      <c r="G1854" s="785">
        <f>VLOOKUP(D:D,[21]Лист1!C:D,2,0)</f>
        <v>1701900</v>
      </c>
      <c r="H1854" s="660" t="s">
        <v>1373</v>
      </c>
      <c r="I1854" s="795">
        <v>300000</v>
      </c>
      <c r="J1854" s="796" t="s">
        <v>3704</v>
      </c>
      <c r="K1854" s="794" t="s">
        <v>1162</v>
      </c>
    </row>
    <row r="1855" spans="2:11" ht="15.6" x14ac:dyDescent="0.3">
      <c r="B1855" s="793" t="s">
        <v>3707</v>
      </c>
      <c r="C1855" s="799" t="s">
        <v>3715</v>
      </c>
      <c r="D1855" s="791" t="s">
        <v>3716</v>
      </c>
      <c r="E1855" s="784" t="s">
        <v>1377</v>
      </c>
      <c r="F1855" s="794">
        <v>2023</v>
      </c>
      <c r="G1855" s="785" t="e">
        <f>VLOOKUP(D:D,[21]Лист1!C:D,2,0)</f>
        <v>#N/A</v>
      </c>
      <c r="H1855" s="660" t="s">
        <v>1373</v>
      </c>
      <c r="I1855" s="795">
        <v>300000</v>
      </c>
      <c r="J1855" s="796" t="s">
        <v>3704</v>
      </c>
      <c r="K1855" s="794" t="s">
        <v>1162</v>
      </c>
    </row>
    <row r="1856" spans="2:11" ht="15.6" x14ac:dyDescent="0.3">
      <c r="B1856" s="793" t="s">
        <v>3707</v>
      </c>
      <c r="C1856" s="797" t="s">
        <v>3517</v>
      </c>
      <c r="D1856" s="791" t="s">
        <v>3717</v>
      </c>
      <c r="E1856" s="784" t="s">
        <v>3511</v>
      </c>
      <c r="F1856" s="791">
        <v>2006</v>
      </c>
      <c r="G1856" s="785">
        <f>VLOOKUP(D:D,[21]Лист1!C:D,2,0)</f>
        <v>36260.870000000003</v>
      </c>
      <c r="H1856" s="660" t="s">
        <v>1373</v>
      </c>
      <c r="I1856" s="795">
        <v>300000</v>
      </c>
      <c r="J1856" s="796" t="s">
        <v>3704</v>
      </c>
      <c r="K1856" s="794" t="s">
        <v>1162</v>
      </c>
    </row>
    <row r="1857" spans="2:11" ht="15.6" x14ac:dyDescent="0.3">
      <c r="B1857" s="793" t="s">
        <v>3707</v>
      </c>
      <c r="C1857" s="793" t="s">
        <v>3718</v>
      </c>
      <c r="D1857" s="791" t="s">
        <v>3719</v>
      </c>
      <c r="E1857" s="784" t="s">
        <v>3511</v>
      </c>
      <c r="F1857" s="791">
        <v>2011</v>
      </c>
      <c r="G1857" s="785">
        <f>VLOOKUP(D:D,[21]Лист1!C:D,2,0)</f>
        <v>52950</v>
      </c>
      <c r="H1857" s="660" t="s">
        <v>1373</v>
      </c>
      <c r="I1857" s="795">
        <v>300000</v>
      </c>
      <c r="J1857" s="796" t="s">
        <v>3704</v>
      </c>
      <c r="K1857" s="794" t="s">
        <v>1162</v>
      </c>
    </row>
    <row r="1858" spans="2:11" ht="15.6" x14ac:dyDescent="0.3">
      <c r="B1858" s="793" t="s">
        <v>3707</v>
      </c>
      <c r="C1858" s="793" t="s">
        <v>3514</v>
      </c>
      <c r="D1858" s="794" t="s">
        <v>3720</v>
      </c>
      <c r="E1858" s="784" t="s">
        <v>3511</v>
      </c>
      <c r="F1858" s="794">
        <v>2021</v>
      </c>
      <c r="G1858" s="785">
        <f>VLOOKUP(D:D,[21]Лист1!C:D,2,0)</f>
        <v>1701900</v>
      </c>
      <c r="H1858" s="660" t="s">
        <v>1373</v>
      </c>
      <c r="I1858" s="795">
        <v>300000</v>
      </c>
      <c r="J1858" s="796" t="s">
        <v>3704</v>
      </c>
      <c r="K1858" s="794" t="s">
        <v>1162</v>
      </c>
    </row>
    <row r="1859" spans="2:11" ht="15.6" x14ac:dyDescent="0.3">
      <c r="B1859" s="793" t="s">
        <v>3707</v>
      </c>
      <c r="C1859" s="793" t="s">
        <v>3721</v>
      </c>
      <c r="D1859" s="791" t="s">
        <v>3722</v>
      </c>
      <c r="E1859" s="784" t="s">
        <v>3511</v>
      </c>
      <c r="F1859" s="791">
        <v>2005</v>
      </c>
      <c r="G1859" s="785">
        <f>VLOOKUP(D:D,[21]Лист1!C:D,2,0)</f>
        <v>103478.43</v>
      </c>
      <c r="H1859" s="660" t="s">
        <v>1373</v>
      </c>
      <c r="I1859" s="795">
        <v>300000</v>
      </c>
      <c r="J1859" s="796" t="s">
        <v>3704</v>
      </c>
      <c r="K1859" s="794" t="s">
        <v>1162</v>
      </c>
    </row>
    <row r="1860" spans="2:11" ht="15.6" x14ac:dyDescent="0.3">
      <c r="B1860" s="793" t="s">
        <v>1396</v>
      </c>
      <c r="C1860" s="793" t="s">
        <v>3723</v>
      </c>
      <c r="D1860" s="791" t="s">
        <v>3724</v>
      </c>
      <c r="E1860" s="784" t="s">
        <v>3511</v>
      </c>
      <c r="F1860" s="791">
        <v>2011</v>
      </c>
      <c r="G1860" s="785">
        <f>VLOOKUP(D:D,[21]Лист1!C:D,2,0)</f>
        <v>224575.89</v>
      </c>
      <c r="H1860" s="660" t="s">
        <v>1373</v>
      </c>
      <c r="I1860" s="795">
        <v>650000</v>
      </c>
      <c r="J1860" s="796" t="s">
        <v>3704</v>
      </c>
      <c r="K1860" s="794" t="s">
        <v>1162</v>
      </c>
    </row>
    <row r="1861" spans="2:11" ht="15.6" x14ac:dyDescent="0.3">
      <c r="B1861" s="793" t="s">
        <v>3707</v>
      </c>
      <c r="C1861" s="793" t="s">
        <v>3725</v>
      </c>
      <c r="D1861" s="791" t="s">
        <v>3726</v>
      </c>
      <c r="E1861" s="784" t="s">
        <v>3511</v>
      </c>
      <c r="F1861" s="791">
        <v>2006</v>
      </c>
      <c r="G1861" s="785">
        <f>VLOOKUP(D:D,[21]Лист1!C:D,2,0)</f>
        <v>67426.28</v>
      </c>
      <c r="H1861" s="660" t="s">
        <v>1373</v>
      </c>
      <c r="I1861" s="795">
        <v>300000</v>
      </c>
      <c r="J1861" s="796" t="s">
        <v>3704</v>
      </c>
      <c r="K1861" s="794" t="s">
        <v>1162</v>
      </c>
    </row>
    <row r="1862" spans="2:11" ht="15.6" x14ac:dyDescent="0.3">
      <c r="B1862" s="793" t="s">
        <v>1396</v>
      </c>
      <c r="C1862" s="793" t="s">
        <v>3727</v>
      </c>
      <c r="D1862" s="794" t="s">
        <v>3728</v>
      </c>
      <c r="E1862" s="784" t="s">
        <v>3511</v>
      </c>
      <c r="F1862" s="794">
        <v>1987</v>
      </c>
      <c r="G1862" s="785">
        <f>VLOOKUP(D:D,[21]Лист1!C:D,2,0)</f>
        <v>4907</v>
      </c>
      <c r="H1862" s="660" t="s">
        <v>1373</v>
      </c>
      <c r="I1862" s="795">
        <v>650000</v>
      </c>
      <c r="J1862" s="796" t="s">
        <v>3704</v>
      </c>
      <c r="K1862" s="794" t="s">
        <v>1162</v>
      </c>
    </row>
    <row r="1863" spans="2:11" ht="15.6" x14ac:dyDescent="0.3">
      <c r="B1863" s="793" t="s">
        <v>3707</v>
      </c>
      <c r="C1863" s="793" t="s">
        <v>3514</v>
      </c>
      <c r="D1863" s="794" t="s">
        <v>3729</v>
      </c>
      <c r="E1863" s="784" t="s">
        <v>3511</v>
      </c>
      <c r="F1863" s="794">
        <v>2021</v>
      </c>
      <c r="G1863" s="785">
        <f>VLOOKUP(D:D,[21]Лист1!C:D,2,0)</f>
        <v>1701900</v>
      </c>
      <c r="H1863" s="660" t="s">
        <v>1373</v>
      </c>
      <c r="I1863" s="795">
        <v>300000</v>
      </c>
      <c r="J1863" s="796" t="s">
        <v>3704</v>
      </c>
      <c r="K1863" s="794" t="s">
        <v>1162</v>
      </c>
    </row>
    <row r="1864" spans="2:11" ht="15.6" x14ac:dyDescent="0.3">
      <c r="B1864" s="793" t="s">
        <v>3707</v>
      </c>
      <c r="C1864" s="799" t="s">
        <v>3715</v>
      </c>
      <c r="D1864" s="791" t="s">
        <v>3730</v>
      </c>
      <c r="E1864" s="784" t="s">
        <v>1377</v>
      </c>
      <c r="F1864" s="794">
        <v>2023</v>
      </c>
      <c r="G1864" s="785" t="e">
        <f>VLOOKUP(D:D,[21]Лист1!C:D,2,0)</f>
        <v>#N/A</v>
      </c>
      <c r="H1864" s="660" t="s">
        <v>1373</v>
      </c>
      <c r="I1864" s="795">
        <v>300000</v>
      </c>
      <c r="J1864" s="796" t="s">
        <v>3704</v>
      </c>
      <c r="K1864" s="794" t="s">
        <v>1162</v>
      </c>
    </row>
    <row r="1865" spans="2:11" ht="15.6" x14ac:dyDescent="0.3">
      <c r="B1865" s="793" t="s">
        <v>3707</v>
      </c>
      <c r="C1865" s="797" t="s">
        <v>3731</v>
      </c>
      <c r="D1865" s="791" t="s">
        <v>3732</v>
      </c>
      <c r="E1865" s="784" t="s">
        <v>3511</v>
      </c>
      <c r="F1865" s="791">
        <v>2013</v>
      </c>
      <c r="G1865" s="785" t="e">
        <f>VLOOKUP(D:D,[21]Лист1!C:D,2,0)</f>
        <v>#N/A</v>
      </c>
      <c r="H1865" s="660" t="s">
        <v>1373</v>
      </c>
      <c r="I1865" s="795">
        <v>300000</v>
      </c>
      <c r="J1865" s="796" t="s">
        <v>3704</v>
      </c>
      <c r="K1865" s="794" t="s">
        <v>1162</v>
      </c>
    </row>
    <row r="1866" spans="2:11" ht="15.6" x14ac:dyDescent="0.3">
      <c r="B1866" s="793" t="s">
        <v>3707</v>
      </c>
      <c r="C1866" s="793" t="s">
        <v>3514</v>
      </c>
      <c r="D1866" s="791" t="s">
        <v>3733</v>
      </c>
      <c r="E1866" s="784" t="s">
        <v>3511</v>
      </c>
      <c r="F1866" s="791">
        <v>2021</v>
      </c>
      <c r="G1866" s="785">
        <f>VLOOKUP(D:D,[21]Лист1!C:D,2,0)</f>
        <v>1701900</v>
      </c>
      <c r="H1866" s="660" t="s">
        <v>1373</v>
      </c>
      <c r="I1866" s="795">
        <v>300000</v>
      </c>
      <c r="J1866" s="796" t="s">
        <v>3704</v>
      </c>
      <c r="K1866" s="794" t="s">
        <v>1162</v>
      </c>
    </row>
    <row r="1867" spans="2:11" ht="15.6" x14ac:dyDescent="0.3">
      <c r="B1867" s="793" t="s">
        <v>3707</v>
      </c>
      <c r="C1867" s="797" t="s">
        <v>1458</v>
      </c>
      <c r="D1867" s="791" t="s">
        <v>3734</v>
      </c>
      <c r="E1867" s="784" t="s">
        <v>3511</v>
      </c>
      <c r="F1867" s="791">
        <v>2010</v>
      </c>
      <c r="G1867" s="785">
        <f>VLOOKUP(D:D,[21]Лист1!C:D,2,0)</f>
        <v>286875.13</v>
      </c>
      <c r="H1867" s="660" t="s">
        <v>1373</v>
      </c>
      <c r="I1867" s="795">
        <v>300000</v>
      </c>
      <c r="J1867" s="796" t="s">
        <v>3704</v>
      </c>
      <c r="K1867" s="794" t="s">
        <v>1162</v>
      </c>
    </row>
    <row r="1868" spans="2:11" ht="15.6" x14ac:dyDescent="0.3">
      <c r="B1868" s="793" t="s">
        <v>3707</v>
      </c>
      <c r="C1868" s="793" t="s">
        <v>3514</v>
      </c>
      <c r="D1868" s="791" t="s">
        <v>3735</v>
      </c>
      <c r="E1868" s="784" t="s">
        <v>3511</v>
      </c>
      <c r="F1868" s="791">
        <v>2021</v>
      </c>
      <c r="G1868" s="785">
        <f>VLOOKUP(D:D,[21]Лист1!C:D,2,0)</f>
        <v>1701900</v>
      </c>
      <c r="H1868" s="660" t="s">
        <v>1373</v>
      </c>
      <c r="I1868" s="795">
        <v>300000</v>
      </c>
      <c r="J1868" s="796" t="s">
        <v>3704</v>
      </c>
      <c r="K1868" s="794" t="s">
        <v>1162</v>
      </c>
    </row>
    <row r="1869" spans="2:11" ht="15.6" x14ac:dyDescent="0.3">
      <c r="B1869" s="793" t="s">
        <v>3707</v>
      </c>
      <c r="C1869" s="793" t="s">
        <v>3514</v>
      </c>
      <c r="D1869" s="794" t="s">
        <v>3736</v>
      </c>
      <c r="E1869" s="784" t="s">
        <v>3511</v>
      </c>
      <c r="F1869" s="791">
        <v>2021</v>
      </c>
      <c r="G1869" s="785">
        <f>VLOOKUP(D:D,[21]Лист1!C:D,2,0)</f>
        <v>1701900</v>
      </c>
      <c r="H1869" s="660" t="s">
        <v>1373</v>
      </c>
      <c r="I1869" s="795">
        <v>300000</v>
      </c>
      <c r="J1869" s="796" t="s">
        <v>3704</v>
      </c>
      <c r="K1869" s="794" t="s">
        <v>1162</v>
      </c>
    </row>
    <row r="1870" spans="2:11" ht="15.6" x14ac:dyDescent="0.3">
      <c r="B1870" s="793" t="s">
        <v>3707</v>
      </c>
      <c r="C1870" s="793" t="s">
        <v>3715</v>
      </c>
      <c r="D1870" s="791" t="s">
        <v>3737</v>
      </c>
      <c r="E1870" s="784" t="s">
        <v>1377</v>
      </c>
      <c r="F1870" s="791">
        <v>2023</v>
      </c>
      <c r="G1870" s="785" t="e">
        <f>VLOOKUP(D:D,[21]Лист1!C:D,2,0)</f>
        <v>#N/A</v>
      </c>
      <c r="H1870" s="660" t="s">
        <v>1373</v>
      </c>
      <c r="I1870" s="795">
        <v>300000</v>
      </c>
      <c r="J1870" s="796" t="s">
        <v>3704</v>
      </c>
      <c r="K1870" s="794" t="s">
        <v>1162</v>
      </c>
    </row>
    <row r="1871" spans="2:11" ht="15.6" x14ac:dyDescent="0.3">
      <c r="B1871" s="793" t="s">
        <v>3707</v>
      </c>
      <c r="C1871" s="793" t="s">
        <v>3514</v>
      </c>
      <c r="D1871" s="794" t="s">
        <v>3738</v>
      </c>
      <c r="E1871" s="784" t="s">
        <v>3511</v>
      </c>
      <c r="F1871" s="794">
        <v>2021</v>
      </c>
      <c r="G1871" s="785">
        <f>VLOOKUP(D:D,[21]Лист1!C:D,2,0)</f>
        <v>1701900</v>
      </c>
      <c r="H1871" s="660" t="s">
        <v>1373</v>
      </c>
      <c r="I1871" s="795">
        <v>300000</v>
      </c>
      <c r="J1871" s="796" t="s">
        <v>3704</v>
      </c>
      <c r="K1871" s="794" t="s">
        <v>1162</v>
      </c>
    </row>
    <row r="1872" spans="2:11" ht="15.6" x14ac:dyDescent="0.3">
      <c r="B1872" s="793" t="s">
        <v>3707</v>
      </c>
      <c r="C1872" s="793" t="s">
        <v>3514</v>
      </c>
      <c r="D1872" s="791" t="s">
        <v>3739</v>
      </c>
      <c r="E1872" s="784" t="s">
        <v>3511</v>
      </c>
      <c r="F1872" s="791">
        <v>2021</v>
      </c>
      <c r="G1872" s="785">
        <f>VLOOKUP(D:D,[21]Лист1!C:D,2,0)</f>
        <v>1701900</v>
      </c>
      <c r="H1872" s="660" t="s">
        <v>1373</v>
      </c>
      <c r="I1872" s="795">
        <v>300000</v>
      </c>
      <c r="J1872" s="796" t="s">
        <v>3704</v>
      </c>
      <c r="K1872" s="794" t="s">
        <v>1162</v>
      </c>
    </row>
    <row r="1873" spans="2:11" ht="15.6" x14ac:dyDescent="0.3">
      <c r="B1873" s="793" t="s">
        <v>3707</v>
      </c>
      <c r="C1873" s="793" t="s">
        <v>3514</v>
      </c>
      <c r="D1873" s="791" t="s">
        <v>3740</v>
      </c>
      <c r="E1873" s="784" t="s">
        <v>3511</v>
      </c>
      <c r="F1873" s="791">
        <v>2021</v>
      </c>
      <c r="G1873" s="785">
        <f>VLOOKUP(D:D,[21]Лист1!C:D,2,0)</f>
        <v>1701900</v>
      </c>
      <c r="H1873" s="660" t="s">
        <v>1373</v>
      </c>
      <c r="I1873" s="795">
        <v>300000</v>
      </c>
      <c r="J1873" s="796" t="s">
        <v>3704</v>
      </c>
      <c r="K1873" s="794" t="s">
        <v>1162</v>
      </c>
    </row>
    <row r="1874" spans="2:11" ht="15.6" x14ac:dyDescent="0.3">
      <c r="B1874" s="793" t="s">
        <v>3707</v>
      </c>
      <c r="C1874" s="793" t="s">
        <v>3514</v>
      </c>
      <c r="D1874" s="791" t="s">
        <v>3741</v>
      </c>
      <c r="E1874" s="784" t="s">
        <v>3511</v>
      </c>
      <c r="F1874" s="791">
        <v>2021</v>
      </c>
      <c r="G1874" s="785" t="e">
        <f>VLOOKUP(D:D,[21]Лист1!C:D,2,0)</f>
        <v>#N/A</v>
      </c>
      <c r="H1874" s="660" t="s">
        <v>1373</v>
      </c>
      <c r="I1874" s="795">
        <v>300000</v>
      </c>
      <c r="J1874" s="796" t="s">
        <v>3704</v>
      </c>
      <c r="K1874" s="794" t="s">
        <v>1162</v>
      </c>
    </row>
    <row r="1875" spans="2:11" ht="15.6" x14ac:dyDescent="0.3">
      <c r="B1875" s="793" t="s">
        <v>3707</v>
      </c>
      <c r="C1875" s="793" t="s">
        <v>3742</v>
      </c>
      <c r="D1875" s="791" t="s">
        <v>3743</v>
      </c>
      <c r="E1875" s="784" t="s">
        <v>1377</v>
      </c>
      <c r="F1875" s="791">
        <v>2021</v>
      </c>
      <c r="G1875" s="785">
        <f>VLOOKUP(D:D,[21]Лист1!C:D,2,0)</f>
        <v>1701900</v>
      </c>
      <c r="H1875" s="660" t="s">
        <v>1373</v>
      </c>
      <c r="I1875" s="795">
        <v>300000</v>
      </c>
      <c r="J1875" s="796" t="s">
        <v>3704</v>
      </c>
      <c r="K1875" s="794" t="s">
        <v>1162</v>
      </c>
    </row>
    <row r="1876" spans="2:11" ht="15.6" x14ac:dyDescent="0.3">
      <c r="B1876" s="793" t="s">
        <v>3707</v>
      </c>
      <c r="C1876" s="797" t="s">
        <v>3514</v>
      </c>
      <c r="D1876" s="791" t="s">
        <v>3744</v>
      </c>
      <c r="E1876" s="784" t="s">
        <v>3511</v>
      </c>
      <c r="F1876" s="791">
        <v>2021</v>
      </c>
      <c r="G1876" s="785">
        <f>VLOOKUP(D:D,[21]Лист1!C:D,2,0)</f>
        <v>1701900</v>
      </c>
      <c r="H1876" s="660" t="s">
        <v>1373</v>
      </c>
      <c r="I1876" s="795">
        <v>300000</v>
      </c>
      <c r="J1876" s="796" t="s">
        <v>3704</v>
      </c>
      <c r="K1876" s="798" t="s">
        <v>1333</v>
      </c>
    </row>
    <row r="1877" spans="2:11" ht="15.6" x14ac:dyDescent="0.3">
      <c r="B1877" s="793" t="s">
        <v>3707</v>
      </c>
      <c r="C1877" s="797" t="s">
        <v>3745</v>
      </c>
      <c r="D1877" s="791" t="s">
        <v>3746</v>
      </c>
      <c r="E1877" s="784" t="s">
        <v>3511</v>
      </c>
      <c r="F1877" s="791">
        <v>2020</v>
      </c>
      <c r="G1877" s="785">
        <f>VLOOKUP(D:D,[21]Лист1!C:D,2,0)</f>
        <v>1701900</v>
      </c>
      <c r="H1877" s="660" t="s">
        <v>1373</v>
      </c>
      <c r="I1877" s="795">
        <v>300000</v>
      </c>
      <c r="J1877" s="796" t="s">
        <v>3704</v>
      </c>
      <c r="K1877" s="798" t="s">
        <v>1333</v>
      </c>
    </row>
    <row r="1878" spans="2:11" ht="15.6" x14ac:dyDescent="0.3">
      <c r="B1878" s="793" t="s">
        <v>1396</v>
      </c>
      <c r="C1878" s="793" t="s">
        <v>3747</v>
      </c>
      <c r="D1878" s="791" t="s">
        <v>3748</v>
      </c>
      <c r="E1878" s="784" t="s">
        <v>3511</v>
      </c>
      <c r="F1878" s="791">
        <v>2012</v>
      </c>
      <c r="G1878" s="785">
        <f>VLOOKUP(D:D,[21]Лист1!C:D,2,0)</f>
        <v>212053.57</v>
      </c>
      <c r="H1878" s="660" t="s">
        <v>1373</v>
      </c>
      <c r="I1878" s="795">
        <v>650000</v>
      </c>
      <c r="J1878" s="796" t="s">
        <v>3704</v>
      </c>
      <c r="K1878" s="794" t="s">
        <v>1162</v>
      </c>
    </row>
    <row r="1879" spans="2:11" ht="15.6" x14ac:dyDescent="0.3">
      <c r="B1879" s="793" t="s">
        <v>3707</v>
      </c>
      <c r="C1879" s="797" t="s">
        <v>3749</v>
      </c>
      <c r="D1879" s="791" t="s">
        <v>3750</v>
      </c>
      <c r="E1879" s="784" t="s">
        <v>3511</v>
      </c>
      <c r="F1879" s="791">
        <v>2020</v>
      </c>
      <c r="G1879" s="785">
        <f>VLOOKUP(D:D,[21]Лист1!C:D,2,0)</f>
        <v>1701900</v>
      </c>
      <c r="H1879" s="660" t="s">
        <v>1373</v>
      </c>
      <c r="I1879" s="795">
        <v>300000</v>
      </c>
      <c r="J1879" s="796" t="s">
        <v>3704</v>
      </c>
      <c r="K1879" s="798" t="s">
        <v>1333</v>
      </c>
    </row>
    <row r="1880" spans="2:11" ht="15.6" x14ac:dyDescent="0.3">
      <c r="B1880" s="793" t="s">
        <v>3707</v>
      </c>
      <c r="C1880" s="793" t="s">
        <v>3751</v>
      </c>
      <c r="D1880" s="791" t="s">
        <v>3752</v>
      </c>
      <c r="E1880" s="784" t="s">
        <v>3511</v>
      </c>
      <c r="F1880" s="791">
        <v>2013</v>
      </c>
      <c r="G1880" s="785">
        <f>VLOOKUP(D:D,[21]Лист1!C:D,2,0)</f>
        <v>190000</v>
      </c>
      <c r="H1880" s="660" t="s">
        <v>1373</v>
      </c>
      <c r="I1880" s="795">
        <v>300000</v>
      </c>
      <c r="J1880" s="796" t="s">
        <v>3704</v>
      </c>
      <c r="K1880" s="794" t="s">
        <v>1162</v>
      </c>
    </row>
    <row r="1881" spans="2:11" ht="15.6" x14ac:dyDescent="0.3">
      <c r="B1881" s="793" t="s">
        <v>3707</v>
      </c>
      <c r="C1881" s="799" t="s">
        <v>3715</v>
      </c>
      <c r="D1881" s="791" t="s">
        <v>3753</v>
      </c>
      <c r="E1881" s="784" t="s">
        <v>1372</v>
      </c>
      <c r="F1881" s="794">
        <v>2023</v>
      </c>
      <c r="G1881" s="785" t="e">
        <f>VLOOKUP(D:D,[21]Лист1!C:D,2,0)</f>
        <v>#N/A</v>
      </c>
      <c r="H1881" s="660" t="s">
        <v>1373</v>
      </c>
      <c r="I1881" s="795">
        <v>300000</v>
      </c>
      <c r="J1881" s="796" t="s">
        <v>3704</v>
      </c>
      <c r="K1881" s="794" t="s">
        <v>1162</v>
      </c>
    </row>
    <row r="1882" spans="2:11" ht="15.6" x14ac:dyDescent="0.3">
      <c r="B1882" s="793" t="s">
        <v>1396</v>
      </c>
      <c r="C1882" s="797" t="s">
        <v>3754</v>
      </c>
      <c r="D1882" s="791" t="s">
        <v>3755</v>
      </c>
      <c r="E1882" s="784" t="s">
        <v>3511</v>
      </c>
      <c r="F1882" s="794">
        <v>2023</v>
      </c>
      <c r="G1882" s="785">
        <f>VLOOKUP(D:D,[21]Лист1!C:D,2,0)</f>
        <v>39211942</v>
      </c>
      <c r="H1882" s="660" t="s">
        <v>1373</v>
      </c>
      <c r="I1882" s="795">
        <v>650000</v>
      </c>
      <c r="J1882" s="796" t="s">
        <v>3704</v>
      </c>
      <c r="K1882" s="794" t="s">
        <v>1162</v>
      </c>
    </row>
    <row r="1883" spans="2:11" ht="15.6" x14ac:dyDescent="0.3">
      <c r="B1883" s="793" t="s">
        <v>3707</v>
      </c>
      <c r="C1883" s="793" t="s">
        <v>3756</v>
      </c>
      <c r="D1883" s="791" t="s">
        <v>3757</v>
      </c>
      <c r="E1883" s="784" t="s">
        <v>3511</v>
      </c>
      <c r="F1883" s="791">
        <v>2023</v>
      </c>
      <c r="G1883" s="785" t="e">
        <f>VLOOKUP(D:D,[21]Лист1!C:D,2,0)</f>
        <v>#N/A</v>
      </c>
      <c r="H1883" s="660" t="s">
        <v>1373</v>
      </c>
      <c r="I1883" s="795">
        <v>300000</v>
      </c>
      <c r="J1883" s="796" t="s">
        <v>3704</v>
      </c>
      <c r="K1883" s="794" t="s">
        <v>1162</v>
      </c>
    </row>
    <row r="1884" spans="2:11" ht="15.6" x14ac:dyDescent="0.3">
      <c r="B1884" s="793" t="s">
        <v>3707</v>
      </c>
      <c r="C1884" s="793" t="s">
        <v>3756</v>
      </c>
      <c r="D1884" s="791" t="s">
        <v>3758</v>
      </c>
      <c r="E1884" s="784" t="s">
        <v>3511</v>
      </c>
      <c r="F1884" s="791">
        <v>2023</v>
      </c>
      <c r="G1884" s="785" t="e">
        <f>VLOOKUP(D:D,[21]Лист1!C:D,2,0)</f>
        <v>#N/A</v>
      </c>
      <c r="H1884" s="660" t="s">
        <v>1373</v>
      </c>
      <c r="I1884" s="795">
        <v>300000</v>
      </c>
      <c r="J1884" s="796" t="s">
        <v>3704</v>
      </c>
      <c r="K1884" s="794" t="s">
        <v>1162</v>
      </c>
    </row>
    <row r="1885" spans="2:11" ht="15.6" x14ac:dyDescent="0.3">
      <c r="B1885" s="793" t="s">
        <v>3707</v>
      </c>
      <c r="C1885" s="793" t="s">
        <v>3756</v>
      </c>
      <c r="D1885" s="791" t="s">
        <v>3759</v>
      </c>
      <c r="E1885" s="784" t="s">
        <v>3511</v>
      </c>
      <c r="F1885" s="791">
        <v>2023</v>
      </c>
      <c r="G1885" s="785" t="e">
        <f>VLOOKUP(D:D,[21]Лист1!C:D,2,0)</f>
        <v>#N/A</v>
      </c>
      <c r="H1885" s="660" t="s">
        <v>1373</v>
      </c>
      <c r="I1885" s="795">
        <v>300000</v>
      </c>
      <c r="J1885" s="796" t="s">
        <v>3704</v>
      </c>
      <c r="K1885" s="794" t="s">
        <v>1162</v>
      </c>
    </row>
    <row r="1886" spans="2:11" ht="15.6" x14ac:dyDescent="0.3">
      <c r="B1886" s="793" t="s">
        <v>3707</v>
      </c>
      <c r="C1886" s="793" t="s">
        <v>3514</v>
      </c>
      <c r="D1886" s="791" t="s">
        <v>3760</v>
      </c>
      <c r="E1886" s="784" t="s">
        <v>1377</v>
      </c>
      <c r="F1886" s="791">
        <v>2014</v>
      </c>
      <c r="G1886" s="785">
        <f>VLOOKUP(D:D,[21]Лист1!C:D,2,0)</f>
        <v>47000</v>
      </c>
      <c r="H1886" s="660" t="s">
        <v>1373</v>
      </c>
      <c r="I1886" s="795">
        <v>300000</v>
      </c>
      <c r="J1886" s="796" t="s">
        <v>3704</v>
      </c>
      <c r="K1886" s="794" t="s">
        <v>1162</v>
      </c>
    </row>
    <row r="1887" spans="2:11" ht="15.6" x14ac:dyDescent="0.3">
      <c r="B1887" s="793" t="s">
        <v>3707</v>
      </c>
      <c r="C1887" s="797" t="s">
        <v>3742</v>
      </c>
      <c r="D1887" s="791" t="s">
        <v>3761</v>
      </c>
      <c r="E1887" s="784" t="s">
        <v>1372</v>
      </c>
      <c r="F1887" s="791">
        <v>2021</v>
      </c>
      <c r="G1887" s="785">
        <f>VLOOKUP(D:D,[21]Лист1!C:D,2,0)</f>
        <v>1701900</v>
      </c>
      <c r="H1887" s="660" t="s">
        <v>1373</v>
      </c>
      <c r="I1887" s="795">
        <v>300000</v>
      </c>
      <c r="J1887" s="796" t="s">
        <v>3704</v>
      </c>
      <c r="K1887" s="798" t="s">
        <v>1333</v>
      </c>
    </row>
    <row r="1888" spans="2:11" ht="15.6" x14ac:dyDescent="0.3">
      <c r="B1888" s="793" t="s">
        <v>3707</v>
      </c>
      <c r="C1888" s="793" t="s">
        <v>3756</v>
      </c>
      <c r="D1888" s="791" t="s">
        <v>3762</v>
      </c>
      <c r="E1888" s="784" t="s">
        <v>1372</v>
      </c>
      <c r="F1888" s="794">
        <v>2023</v>
      </c>
      <c r="G1888" s="785" t="e">
        <f>VLOOKUP(D:D,[21]Лист1!C:D,2,0)</f>
        <v>#N/A</v>
      </c>
      <c r="H1888" s="660" t="s">
        <v>1373</v>
      </c>
      <c r="I1888" s="795">
        <v>300000</v>
      </c>
      <c r="J1888" s="796" t="s">
        <v>3704</v>
      </c>
      <c r="K1888" s="798" t="s">
        <v>1333</v>
      </c>
    </row>
    <row r="1889" spans="2:11" ht="15.6" x14ac:dyDescent="0.3">
      <c r="B1889" s="793" t="s">
        <v>3707</v>
      </c>
      <c r="C1889" s="793" t="s">
        <v>3756</v>
      </c>
      <c r="D1889" s="791" t="s">
        <v>3763</v>
      </c>
      <c r="E1889" s="784" t="s">
        <v>1377</v>
      </c>
      <c r="F1889" s="794">
        <v>2023</v>
      </c>
      <c r="G1889" s="785" t="e">
        <f>VLOOKUP(D:D,[21]Лист1!C:D,2,0)</f>
        <v>#N/A</v>
      </c>
      <c r="H1889" s="660" t="s">
        <v>1373</v>
      </c>
      <c r="I1889" s="795">
        <v>450000</v>
      </c>
      <c r="J1889" s="796" t="s">
        <v>3704</v>
      </c>
      <c r="K1889" s="798" t="s">
        <v>1333</v>
      </c>
    </row>
    <row r="1890" spans="2:11" ht="15.6" x14ac:dyDescent="0.3">
      <c r="B1890" s="793" t="s">
        <v>3707</v>
      </c>
      <c r="C1890" s="793" t="s">
        <v>3756</v>
      </c>
      <c r="D1890" s="791" t="s">
        <v>3764</v>
      </c>
      <c r="E1890" s="784" t="s">
        <v>3511</v>
      </c>
      <c r="F1890" s="791">
        <v>2023</v>
      </c>
      <c r="G1890" s="785" t="e">
        <f>VLOOKUP(D:D,[21]Лист1!C:D,2,0)</f>
        <v>#N/A</v>
      </c>
      <c r="H1890" s="660" t="s">
        <v>1373</v>
      </c>
      <c r="I1890" s="795">
        <v>300000</v>
      </c>
      <c r="J1890" s="796" t="s">
        <v>3704</v>
      </c>
      <c r="K1890" s="794" t="s">
        <v>1162</v>
      </c>
    </row>
    <row r="1891" spans="2:11" ht="15.6" x14ac:dyDescent="0.3">
      <c r="B1891" s="793" t="s">
        <v>3707</v>
      </c>
      <c r="C1891" s="793" t="s">
        <v>3756</v>
      </c>
      <c r="D1891" s="791" t="s">
        <v>3765</v>
      </c>
      <c r="E1891" s="784" t="s">
        <v>1372</v>
      </c>
      <c r="F1891" s="794">
        <v>2023</v>
      </c>
      <c r="G1891" s="785" t="e">
        <f>VLOOKUP(D:D,[21]Лист1!C:D,2,0)</f>
        <v>#N/A</v>
      </c>
      <c r="H1891" s="660" t="s">
        <v>1373</v>
      </c>
      <c r="I1891" s="795">
        <v>300000</v>
      </c>
      <c r="J1891" s="796" t="s">
        <v>3704</v>
      </c>
      <c r="K1891" s="794" t="s">
        <v>1162</v>
      </c>
    </row>
    <row r="1892" spans="2:11" ht="15.6" x14ac:dyDescent="0.3">
      <c r="B1892" s="793" t="s">
        <v>3707</v>
      </c>
      <c r="C1892" s="793" t="s">
        <v>3543</v>
      </c>
      <c r="D1892" s="791" t="s">
        <v>3766</v>
      </c>
      <c r="E1892" s="784" t="s">
        <v>3511</v>
      </c>
      <c r="F1892" s="791">
        <v>2023</v>
      </c>
      <c r="G1892" s="785" t="e">
        <f>VLOOKUP(D:D,[21]Лист1!C:D,2,0)</f>
        <v>#N/A</v>
      </c>
      <c r="H1892" s="660" t="s">
        <v>1373</v>
      </c>
      <c r="I1892" s="795">
        <v>300000</v>
      </c>
      <c r="J1892" s="796" t="s">
        <v>3704</v>
      </c>
      <c r="K1892" s="798" t="s">
        <v>1333</v>
      </c>
    </row>
    <row r="1893" spans="2:11" ht="15.6" x14ac:dyDescent="0.3">
      <c r="B1893" s="793" t="s">
        <v>3707</v>
      </c>
      <c r="C1893" s="793" t="s">
        <v>3543</v>
      </c>
      <c r="D1893" s="791" t="s">
        <v>3767</v>
      </c>
      <c r="E1893" s="784" t="s">
        <v>3511</v>
      </c>
      <c r="F1893" s="791">
        <v>2023</v>
      </c>
      <c r="G1893" s="785" t="e">
        <f>VLOOKUP(D:D,[21]Лист1!C:D,2,0)</f>
        <v>#N/A</v>
      </c>
      <c r="H1893" s="660" t="s">
        <v>1373</v>
      </c>
      <c r="I1893" s="795">
        <v>300000</v>
      </c>
      <c r="J1893" s="796" t="s">
        <v>3704</v>
      </c>
      <c r="K1893" s="798" t="s">
        <v>1333</v>
      </c>
    </row>
    <row r="1894" spans="2:11" ht="15.6" x14ac:dyDescent="0.3">
      <c r="B1894" s="793" t="s">
        <v>3707</v>
      </c>
      <c r="C1894" s="793" t="s">
        <v>3768</v>
      </c>
      <c r="D1894" s="791" t="s">
        <v>3769</v>
      </c>
      <c r="E1894" s="784" t="s">
        <v>3511</v>
      </c>
      <c r="F1894" s="791">
        <v>2011</v>
      </c>
      <c r="G1894" s="785">
        <f>VLOOKUP(D:D,[21]Лист1!C:D,2,0)</f>
        <v>161250</v>
      </c>
      <c r="H1894" s="660" t="s">
        <v>1373</v>
      </c>
      <c r="I1894" s="795">
        <v>300000</v>
      </c>
      <c r="J1894" s="796" t="s">
        <v>3704</v>
      </c>
      <c r="K1894" s="794" t="s">
        <v>1162</v>
      </c>
    </row>
    <row r="1895" spans="2:11" ht="15.6" x14ac:dyDescent="0.3">
      <c r="B1895" s="793" t="s">
        <v>3707</v>
      </c>
      <c r="C1895" s="793" t="s">
        <v>3770</v>
      </c>
      <c r="D1895" s="791" t="s">
        <v>3771</v>
      </c>
      <c r="E1895" s="784" t="s">
        <v>1377</v>
      </c>
      <c r="F1895" s="791">
        <v>2013</v>
      </c>
      <c r="G1895" s="785">
        <f>VLOOKUP(D:D,[21]Лист1!C:D,2,0)</f>
        <v>36175</v>
      </c>
      <c r="H1895" s="660" t="s">
        <v>1373</v>
      </c>
      <c r="I1895" s="795">
        <v>300000</v>
      </c>
      <c r="J1895" s="796" t="s">
        <v>3704</v>
      </c>
      <c r="K1895" s="794" t="s">
        <v>1162</v>
      </c>
    </row>
    <row r="1896" spans="2:11" ht="15.6" x14ac:dyDescent="0.3">
      <c r="B1896" s="793" t="s">
        <v>1396</v>
      </c>
      <c r="C1896" s="793" t="s">
        <v>3772</v>
      </c>
      <c r="D1896" s="794" t="s">
        <v>3773</v>
      </c>
      <c r="E1896" s="784" t="s">
        <v>3511</v>
      </c>
      <c r="F1896" s="794">
        <v>2008</v>
      </c>
      <c r="G1896" s="785">
        <f>VLOOKUP(D:D,[21]Лист1!C:D,2,0)</f>
        <v>113663.72</v>
      </c>
      <c r="H1896" s="660" t="s">
        <v>1373</v>
      </c>
      <c r="I1896" s="795">
        <v>650000</v>
      </c>
      <c r="J1896" s="796" t="s">
        <v>3704</v>
      </c>
      <c r="K1896" s="794" t="s">
        <v>1162</v>
      </c>
    </row>
    <row r="1897" spans="2:11" ht="15.6" x14ac:dyDescent="0.3">
      <c r="B1897" s="793" t="s">
        <v>3707</v>
      </c>
      <c r="C1897" s="797" t="s">
        <v>3756</v>
      </c>
      <c r="D1897" s="791" t="s">
        <v>3774</v>
      </c>
      <c r="E1897" s="784" t="s">
        <v>3511</v>
      </c>
      <c r="F1897" s="791">
        <v>2023</v>
      </c>
      <c r="G1897" s="785" t="e">
        <f>VLOOKUP(D:D,[21]Лист1!C:D,2,0)</f>
        <v>#N/A</v>
      </c>
      <c r="H1897" s="660" t="s">
        <v>1373</v>
      </c>
      <c r="I1897" s="795">
        <v>300000</v>
      </c>
      <c r="J1897" s="796" t="s">
        <v>3704</v>
      </c>
      <c r="K1897" s="798" t="s">
        <v>1333</v>
      </c>
    </row>
    <row r="1898" spans="2:11" ht="15.6" x14ac:dyDescent="0.3">
      <c r="B1898" s="793" t="s">
        <v>3707</v>
      </c>
      <c r="C1898" s="797" t="s">
        <v>3517</v>
      </c>
      <c r="D1898" s="791" t="s">
        <v>3775</v>
      </c>
      <c r="E1898" s="784" t="s">
        <v>3511</v>
      </c>
      <c r="F1898" s="791">
        <v>2006</v>
      </c>
      <c r="G1898" s="785">
        <f>VLOOKUP(D:D,[21]Лист1!C:D,2,0)</f>
        <v>36419.279999999999</v>
      </c>
      <c r="H1898" s="660" t="s">
        <v>1373</v>
      </c>
      <c r="I1898" s="795">
        <v>300000</v>
      </c>
      <c r="J1898" s="796" t="s">
        <v>3704</v>
      </c>
      <c r="K1898" s="798" t="s">
        <v>1333</v>
      </c>
    </row>
    <row r="1899" spans="2:11" ht="15.6" x14ac:dyDescent="0.3">
      <c r="B1899" s="793" t="s">
        <v>3707</v>
      </c>
      <c r="C1899" s="797" t="s">
        <v>3710</v>
      </c>
      <c r="D1899" s="791" t="s">
        <v>3776</v>
      </c>
      <c r="E1899" s="784" t="s">
        <v>3511</v>
      </c>
      <c r="F1899" s="791">
        <v>2017</v>
      </c>
      <c r="G1899" s="785">
        <f>VLOOKUP(D:D,[21]Лист1!C:D,2,0)</f>
        <v>75950</v>
      </c>
      <c r="H1899" s="660" t="s">
        <v>1373</v>
      </c>
      <c r="I1899" s="795">
        <v>300000</v>
      </c>
      <c r="J1899" s="796" t="s">
        <v>3704</v>
      </c>
      <c r="K1899" s="798" t="s">
        <v>1333</v>
      </c>
    </row>
    <row r="1900" spans="2:11" ht="15.6" x14ac:dyDescent="0.3">
      <c r="B1900" s="793" t="s">
        <v>3707</v>
      </c>
      <c r="C1900" s="793" t="s">
        <v>3756</v>
      </c>
      <c r="D1900" s="794" t="s">
        <v>3777</v>
      </c>
      <c r="E1900" s="784" t="s">
        <v>3511</v>
      </c>
      <c r="F1900" s="791">
        <v>2022</v>
      </c>
      <c r="G1900" s="785">
        <f>VLOOKUP(D:D,[21]Лист1!C:D,2,0)</f>
        <v>10174500</v>
      </c>
      <c r="H1900" s="660" t="s">
        <v>1373</v>
      </c>
      <c r="I1900" s="795">
        <v>300000</v>
      </c>
      <c r="J1900" s="796" t="s">
        <v>3704</v>
      </c>
      <c r="K1900" s="794" t="s">
        <v>1162</v>
      </c>
    </row>
    <row r="1901" spans="2:11" ht="15.6" x14ac:dyDescent="0.3">
      <c r="B1901" s="793" t="s">
        <v>3707</v>
      </c>
      <c r="C1901" s="793" t="s">
        <v>1769</v>
      </c>
      <c r="D1901" s="791" t="s">
        <v>3778</v>
      </c>
      <c r="E1901" s="784" t="s">
        <v>3511</v>
      </c>
      <c r="F1901" s="791">
        <v>2018</v>
      </c>
      <c r="G1901" s="785">
        <f>VLOOKUP(D:D,[21]Лист1!C:D,2,0)</f>
        <v>106500</v>
      </c>
      <c r="H1901" s="660" t="s">
        <v>1373</v>
      </c>
      <c r="I1901" s="795">
        <v>300000</v>
      </c>
      <c r="J1901" s="796" t="s">
        <v>3704</v>
      </c>
      <c r="K1901" s="794" t="s">
        <v>1162</v>
      </c>
    </row>
    <row r="1902" spans="2:11" ht="15.6" x14ac:dyDescent="0.3">
      <c r="B1902" s="793" t="s">
        <v>3707</v>
      </c>
      <c r="C1902" s="797" t="s">
        <v>3745</v>
      </c>
      <c r="D1902" s="791" t="s">
        <v>3779</v>
      </c>
      <c r="E1902" s="784" t="s">
        <v>3511</v>
      </c>
      <c r="F1902" s="791">
        <v>2017</v>
      </c>
      <c r="G1902" s="785">
        <f>VLOOKUP(D:D,[21]Лист1!C:D,2,0)</f>
        <v>75950</v>
      </c>
      <c r="H1902" s="660" t="s">
        <v>1373</v>
      </c>
      <c r="I1902" s="795">
        <v>300000</v>
      </c>
      <c r="J1902" s="796" t="s">
        <v>3704</v>
      </c>
      <c r="K1902" s="798" t="s">
        <v>1333</v>
      </c>
    </row>
    <row r="1903" spans="2:11" ht="15.6" x14ac:dyDescent="0.3">
      <c r="B1903" s="793" t="s">
        <v>3707</v>
      </c>
      <c r="C1903" s="797" t="s">
        <v>3780</v>
      </c>
      <c r="D1903" s="791" t="s">
        <v>3781</v>
      </c>
      <c r="E1903" s="784" t="s">
        <v>3511</v>
      </c>
      <c r="F1903" s="791">
        <v>2009</v>
      </c>
      <c r="G1903" s="785">
        <f>VLOOKUP(D:D,[21]Лист1!C:D,2,0)</f>
        <v>41353</v>
      </c>
      <c r="H1903" s="660" t="s">
        <v>1373</v>
      </c>
      <c r="I1903" s="795">
        <v>300000</v>
      </c>
      <c r="J1903" s="796" t="s">
        <v>3704</v>
      </c>
      <c r="K1903" s="798" t="s">
        <v>1333</v>
      </c>
    </row>
    <row r="1904" spans="2:11" ht="15.6" x14ac:dyDescent="0.3">
      <c r="B1904" s="793" t="s">
        <v>3707</v>
      </c>
      <c r="C1904" s="797" t="s">
        <v>3782</v>
      </c>
      <c r="D1904" s="791" t="s">
        <v>3783</v>
      </c>
      <c r="E1904" s="784" t="s">
        <v>3511</v>
      </c>
      <c r="F1904" s="791">
        <v>2020</v>
      </c>
      <c r="G1904" s="785">
        <f>VLOOKUP(D:D,[21]Лист1!C:D,2,0)</f>
        <v>75950</v>
      </c>
      <c r="H1904" s="660" t="s">
        <v>1373</v>
      </c>
      <c r="I1904" s="795">
        <v>300000</v>
      </c>
      <c r="J1904" s="796" t="s">
        <v>3704</v>
      </c>
      <c r="K1904" s="794" t="s">
        <v>1162</v>
      </c>
    </row>
    <row r="1905" spans="2:11" ht="15.6" x14ac:dyDescent="0.3">
      <c r="B1905" s="793" t="s">
        <v>3707</v>
      </c>
      <c r="C1905" s="797" t="s">
        <v>3710</v>
      </c>
      <c r="D1905" s="791" t="s">
        <v>3784</v>
      </c>
      <c r="E1905" s="784" t="s">
        <v>3511</v>
      </c>
      <c r="F1905" s="791">
        <v>2014</v>
      </c>
      <c r="G1905" s="785">
        <f>VLOOKUP(D:D,[21]Лист1!C:D,2,0)</f>
        <v>42250</v>
      </c>
      <c r="H1905" s="660" t="s">
        <v>1373</v>
      </c>
      <c r="I1905" s="795">
        <v>300000</v>
      </c>
      <c r="J1905" s="796" t="s">
        <v>3704</v>
      </c>
      <c r="K1905" s="798" t="s">
        <v>1333</v>
      </c>
    </row>
    <row r="1906" spans="2:11" ht="15.6" x14ac:dyDescent="0.3">
      <c r="B1906" s="793" t="s">
        <v>3707</v>
      </c>
      <c r="C1906" s="797" t="s">
        <v>3745</v>
      </c>
      <c r="D1906" s="791" t="s">
        <v>3785</v>
      </c>
      <c r="E1906" s="784" t="s">
        <v>3511</v>
      </c>
      <c r="F1906" s="791">
        <v>2013</v>
      </c>
      <c r="G1906" s="785">
        <f>VLOOKUP(D:D,[21]Лист1!C:D,2,0)</f>
        <v>42250</v>
      </c>
      <c r="H1906" s="660" t="s">
        <v>1373</v>
      </c>
      <c r="I1906" s="795">
        <v>300000</v>
      </c>
      <c r="J1906" s="796" t="s">
        <v>3704</v>
      </c>
      <c r="K1906" s="798" t="s">
        <v>1333</v>
      </c>
    </row>
    <row r="1907" spans="2:11" ht="15.6" x14ac:dyDescent="0.3">
      <c r="B1907" s="793" t="s">
        <v>1396</v>
      </c>
      <c r="C1907" s="799" t="s">
        <v>3786</v>
      </c>
      <c r="D1907" s="794" t="s">
        <v>3787</v>
      </c>
      <c r="E1907" s="784" t="s">
        <v>3511</v>
      </c>
      <c r="F1907" s="794">
        <v>2022</v>
      </c>
      <c r="G1907" s="785">
        <f>VLOOKUP(D:D,[21]Лист1!C:D,2,0)</f>
        <v>19250312.5</v>
      </c>
      <c r="H1907" s="660" t="s">
        <v>1373</v>
      </c>
      <c r="I1907" s="795">
        <v>650000</v>
      </c>
      <c r="J1907" s="796" t="s">
        <v>3704</v>
      </c>
      <c r="K1907" s="794" t="s">
        <v>1162</v>
      </c>
    </row>
    <row r="1908" spans="2:11" ht="15.6" x14ac:dyDescent="0.3">
      <c r="B1908" s="793" t="s">
        <v>3707</v>
      </c>
      <c r="C1908" s="793" t="s">
        <v>3514</v>
      </c>
      <c r="D1908" s="791" t="s">
        <v>3788</v>
      </c>
      <c r="E1908" s="784" t="s">
        <v>3511</v>
      </c>
      <c r="F1908" s="791">
        <v>2012</v>
      </c>
      <c r="G1908" s="785">
        <f>VLOOKUP(D:D,[21]Лист1!C:D,2,0)</f>
        <v>46380.36</v>
      </c>
      <c r="H1908" s="660" t="s">
        <v>1373</v>
      </c>
      <c r="I1908" s="795">
        <v>300000</v>
      </c>
      <c r="J1908" s="796" t="s">
        <v>3704</v>
      </c>
      <c r="K1908" s="794" t="s">
        <v>1162</v>
      </c>
    </row>
    <row r="1909" spans="2:11" ht="15.6" x14ac:dyDescent="0.3">
      <c r="B1909" s="793" t="s">
        <v>3707</v>
      </c>
      <c r="C1909" s="797" t="s">
        <v>3789</v>
      </c>
      <c r="D1909" s="791" t="s">
        <v>3790</v>
      </c>
      <c r="E1909" s="784" t="s">
        <v>3511</v>
      </c>
      <c r="F1909" s="791">
        <v>2012</v>
      </c>
      <c r="G1909" s="785">
        <f>VLOOKUP(D:D,[21]Лист1!C:D,2,0)</f>
        <v>39722.39</v>
      </c>
      <c r="H1909" s="660" t="s">
        <v>1373</v>
      </c>
      <c r="I1909" s="795">
        <v>300000</v>
      </c>
      <c r="J1909" s="796" t="s">
        <v>3704</v>
      </c>
      <c r="K1909" s="798" t="s">
        <v>1333</v>
      </c>
    </row>
    <row r="1910" spans="2:11" ht="15.6" x14ac:dyDescent="0.3">
      <c r="B1910" s="793" t="s">
        <v>3707</v>
      </c>
      <c r="C1910" s="797" t="s">
        <v>3791</v>
      </c>
      <c r="D1910" s="791" t="s">
        <v>3792</v>
      </c>
      <c r="E1910" s="784" t="s">
        <v>3511</v>
      </c>
      <c r="F1910" s="791">
        <v>2008</v>
      </c>
      <c r="G1910" s="785">
        <f>VLOOKUP(D:D,[21]Лист1!C:D,2,0)</f>
        <v>48030.97</v>
      </c>
      <c r="H1910" s="660" t="s">
        <v>1373</v>
      </c>
      <c r="I1910" s="795">
        <v>300000</v>
      </c>
      <c r="J1910" s="796" t="s">
        <v>3704</v>
      </c>
      <c r="K1910" s="798" t="s">
        <v>1333</v>
      </c>
    </row>
    <row r="1911" spans="2:11" ht="15.6" x14ac:dyDescent="0.3">
      <c r="B1911" s="793" t="s">
        <v>3707</v>
      </c>
      <c r="C1911" s="793" t="s">
        <v>3756</v>
      </c>
      <c r="D1911" s="791" t="s">
        <v>3793</v>
      </c>
      <c r="E1911" s="784" t="s">
        <v>3511</v>
      </c>
      <c r="F1911" s="791">
        <v>2023</v>
      </c>
      <c r="G1911" s="785" t="e">
        <f>VLOOKUP(D:D,[21]Лист1!C:D,2,0)</f>
        <v>#N/A</v>
      </c>
      <c r="H1911" s="660" t="s">
        <v>1373</v>
      </c>
      <c r="I1911" s="795">
        <v>300000</v>
      </c>
      <c r="J1911" s="796" t="s">
        <v>3704</v>
      </c>
      <c r="K1911" s="794" t="s">
        <v>1162</v>
      </c>
    </row>
    <row r="1912" spans="2:11" ht="15.6" x14ac:dyDescent="0.3">
      <c r="B1912" s="793" t="s">
        <v>1396</v>
      </c>
      <c r="C1912" s="797" t="s">
        <v>3794</v>
      </c>
      <c r="D1912" s="791" t="s">
        <v>3795</v>
      </c>
      <c r="E1912" s="784" t="s">
        <v>3511</v>
      </c>
      <c r="F1912" s="791">
        <v>2007</v>
      </c>
      <c r="G1912" s="785">
        <f>VLOOKUP(D:D,[21]Лист1!C:D,2,0)</f>
        <v>394021.95</v>
      </c>
      <c r="H1912" s="660" t="s">
        <v>1373</v>
      </c>
      <c r="I1912" s="795">
        <v>650000</v>
      </c>
      <c r="J1912" s="796" t="s">
        <v>3704</v>
      </c>
      <c r="K1912" s="794" t="s">
        <v>1162</v>
      </c>
    </row>
    <row r="1913" spans="2:11" ht="15.6" x14ac:dyDescent="0.3">
      <c r="B1913" s="793" t="s">
        <v>3707</v>
      </c>
      <c r="C1913" s="799" t="s">
        <v>1370</v>
      </c>
      <c r="D1913" s="794" t="s">
        <v>3796</v>
      </c>
      <c r="E1913" s="784" t="s">
        <v>3511</v>
      </c>
      <c r="F1913" s="794">
        <v>2024</v>
      </c>
      <c r="G1913" s="785" t="e">
        <f>VLOOKUP(D:D,[21]Лист1!C:D,2,0)</f>
        <v>#N/A</v>
      </c>
      <c r="H1913" s="660" t="s">
        <v>1373</v>
      </c>
      <c r="I1913" s="795">
        <v>300000</v>
      </c>
      <c r="J1913" s="796" t="s">
        <v>3704</v>
      </c>
      <c r="K1913" s="794" t="s">
        <v>1162</v>
      </c>
    </row>
    <row r="1914" spans="2:11" ht="15.6" x14ac:dyDescent="0.3">
      <c r="B1914" s="793" t="s">
        <v>3707</v>
      </c>
      <c r="C1914" s="797" t="s">
        <v>3797</v>
      </c>
      <c r="D1914" s="791" t="s">
        <v>3798</v>
      </c>
      <c r="E1914" s="784" t="s">
        <v>3511</v>
      </c>
      <c r="F1914" s="791">
        <v>2011</v>
      </c>
      <c r="G1914" s="785">
        <f>VLOOKUP(D:D,[21]Лист1!C:D,2,0)</f>
        <v>68150</v>
      </c>
      <c r="H1914" s="660" t="s">
        <v>1373</v>
      </c>
      <c r="I1914" s="795">
        <v>300000</v>
      </c>
      <c r="J1914" s="796" t="s">
        <v>3704</v>
      </c>
      <c r="K1914" s="798" t="s">
        <v>1333</v>
      </c>
    </row>
    <row r="1915" spans="2:11" ht="15.6" x14ac:dyDescent="0.3">
      <c r="B1915" s="793" t="s">
        <v>3707</v>
      </c>
      <c r="C1915" s="797" t="s">
        <v>1639</v>
      </c>
      <c r="D1915" s="791" t="s">
        <v>3799</v>
      </c>
      <c r="E1915" s="784" t="s">
        <v>3511</v>
      </c>
      <c r="F1915" s="791">
        <v>2003</v>
      </c>
      <c r="G1915" s="785">
        <f>VLOOKUP(D:D,[21]Лист1!C:D,2,0)</f>
        <v>192549.22</v>
      </c>
      <c r="H1915" s="660" t="s">
        <v>1373</v>
      </c>
      <c r="I1915" s="795">
        <v>300000</v>
      </c>
      <c r="J1915" s="796" t="s">
        <v>3704</v>
      </c>
      <c r="K1915" s="794" t="s">
        <v>1162</v>
      </c>
    </row>
    <row r="1916" spans="2:11" ht="15.6" x14ac:dyDescent="0.3">
      <c r="B1916" s="793" t="s">
        <v>3707</v>
      </c>
      <c r="C1916" s="797" t="s">
        <v>3800</v>
      </c>
      <c r="D1916" s="791" t="s">
        <v>3801</v>
      </c>
      <c r="E1916" s="784" t="s">
        <v>3511</v>
      </c>
      <c r="F1916" s="791">
        <v>2017</v>
      </c>
      <c r="G1916" s="785">
        <f>VLOOKUP(D:D,[21]Лист1!C:D,2,0)</f>
        <v>75950</v>
      </c>
      <c r="H1916" s="660" t="s">
        <v>1373</v>
      </c>
      <c r="I1916" s="795">
        <v>300000</v>
      </c>
      <c r="J1916" s="796" t="s">
        <v>3704</v>
      </c>
      <c r="K1916" s="798" t="s">
        <v>1333</v>
      </c>
    </row>
    <row r="1917" spans="2:11" ht="15.6" x14ac:dyDescent="0.3">
      <c r="B1917" s="793" t="s">
        <v>3707</v>
      </c>
      <c r="C1917" s="797" t="s">
        <v>3802</v>
      </c>
      <c r="D1917" s="791" t="s">
        <v>3803</v>
      </c>
      <c r="E1917" s="784" t="s">
        <v>3511</v>
      </c>
      <c r="F1917" s="791">
        <v>2001</v>
      </c>
      <c r="G1917" s="785">
        <f>VLOOKUP(D:D,[21]Лист1!C:D,2,0)</f>
        <v>21690.76</v>
      </c>
      <c r="H1917" s="660" t="s">
        <v>1373</v>
      </c>
      <c r="I1917" s="795">
        <v>300000</v>
      </c>
      <c r="J1917" s="796" t="s">
        <v>3704</v>
      </c>
      <c r="K1917" s="798" t="s">
        <v>1333</v>
      </c>
    </row>
    <row r="1918" spans="2:11" ht="15.6" x14ac:dyDescent="0.3">
      <c r="B1918" s="793" t="s">
        <v>3707</v>
      </c>
      <c r="C1918" s="793" t="s">
        <v>3804</v>
      </c>
      <c r="D1918" s="794" t="s">
        <v>3805</v>
      </c>
      <c r="E1918" s="784" t="s">
        <v>3511</v>
      </c>
      <c r="F1918" s="791">
        <v>2022</v>
      </c>
      <c r="G1918" s="785">
        <f>VLOOKUP(D:D,[21]Лист1!C:D,2,0)</f>
        <v>10331249.960000001</v>
      </c>
      <c r="H1918" s="660" t="s">
        <v>1373</v>
      </c>
      <c r="I1918" s="795">
        <v>300000</v>
      </c>
      <c r="J1918" s="796" t="s">
        <v>3704</v>
      </c>
      <c r="K1918" s="794" t="s">
        <v>1162</v>
      </c>
    </row>
    <row r="1919" spans="2:11" ht="15.6" x14ac:dyDescent="0.3">
      <c r="B1919" s="793" t="s">
        <v>3707</v>
      </c>
      <c r="C1919" s="793" t="s">
        <v>3806</v>
      </c>
      <c r="D1919" s="791" t="s">
        <v>3807</v>
      </c>
      <c r="E1919" s="784" t="s">
        <v>3511</v>
      </c>
      <c r="F1919" s="791">
        <v>2023</v>
      </c>
      <c r="G1919" s="785">
        <f>VLOOKUP(D:D,[21]Лист1!C:D,2,0)</f>
        <v>12785517.92</v>
      </c>
      <c r="H1919" s="660" t="s">
        <v>1373</v>
      </c>
      <c r="I1919" s="795">
        <v>300000</v>
      </c>
      <c r="J1919" s="796" t="s">
        <v>3704</v>
      </c>
      <c r="K1919" s="798" t="s">
        <v>1333</v>
      </c>
    </row>
    <row r="1920" spans="2:11" ht="15.6" x14ac:dyDescent="0.3">
      <c r="B1920" s="793" t="s">
        <v>3707</v>
      </c>
      <c r="C1920" s="797" t="s">
        <v>3710</v>
      </c>
      <c r="D1920" s="791" t="s">
        <v>3808</v>
      </c>
      <c r="E1920" s="784" t="s">
        <v>3511</v>
      </c>
      <c r="F1920" s="791">
        <v>2015</v>
      </c>
      <c r="G1920" s="785">
        <f>VLOOKUP(D:D,[21]Лист1!C:D,2,0)</f>
        <v>39750</v>
      </c>
      <c r="H1920" s="660" t="s">
        <v>1373</v>
      </c>
      <c r="I1920" s="795">
        <v>300000</v>
      </c>
      <c r="J1920" s="796" t="s">
        <v>3704</v>
      </c>
      <c r="K1920" s="798" t="s">
        <v>1333</v>
      </c>
    </row>
    <row r="1921" spans="2:11" ht="15.6" x14ac:dyDescent="0.3">
      <c r="B1921" s="793" t="s">
        <v>3707</v>
      </c>
      <c r="C1921" s="797" t="s">
        <v>3514</v>
      </c>
      <c r="D1921" s="791" t="s">
        <v>3809</v>
      </c>
      <c r="E1921" s="784" t="s">
        <v>3511</v>
      </c>
      <c r="F1921" s="791">
        <v>2014</v>
      </c>
      <c r="G1921" s="785">
        <f>VLOOKUP(D:D,[21]Лист1!C:D,2,0)</f>
        <v>47000</v>
      </c>
      <c r="H1921" s="660" t="s">
        <v>1373</v>
      </c>
      <c r="I1921" s="795">
        <v>300000</v>
      </c>
      <c r="J1921" s="796" t="s">
        <v>3704</v>
      </c>
      <c r="K1921" s="794" t="s">
        <v>1162</v>
      </c>
    </row>
    <row r="1922" spans="2:11" ht="15.6" x14ac:dyDescent="0.3">
      <c r="B1922" s="793" t="s">
        <v>3707</v>
      </c>
      <c r="C1922" s="793" t="s">
        <v>3810</v>
      </c>
      <c r="D1922" s="791" t="s">
        <v>3811</v>
      </c>
      <c r="E1922" s="784" t="s">
        <v>3511</v>
      </c>
      <c r="F1922" s="791">
        <v>2021</v>
      </c>
      <c r="G1922" s="785">
        <f>VLOOKUP(D:D,[21]Лист1!C:D,2,0)</f>
        <v>1701900</v>
      </c>
      <c r="H1922" s="660" t="s">
        <v>1373</v>
      </c>
      <c r="I1922" s="795">
        <v>300000</v>
      </c>
      <c r="J1922" s="796" t="s">
        <v>3704</v>
      </c>
      <c r="K1922" s="794" t="s">
        <v>1162</v>
      </c>
    </row>
    <row r="1923" spans="2:11" ht="15.6" x14ac:dyDescent="0.3">
      <c r="B1923" s="793" t="s">
        <v>3707</v>
      </c>
      <c r="C1923" s="793" t="s">
        <v>3812</v>
      </c>
      <c r="D1923" s="791" t="s">
        <v>3813</v>
      </c>
      <c r="E1923" s="784" t="s">
        <v>3511</v>
      </c>
      <c r="F1923" s="791">
        <v>2013</v>
      </c>
      <c r="G1923" s="785">
        <f>VLOOKUP(D:D,[21]Лист1!C:D,2,0)</f>
        <v>56362.5</v>
      </c>
      <c r="H1923" s="660" t="s">
        <v>1373</v>
      </c>
      <c r="I1923" s="795">
        <v>300000</v>
      </c>
      <c r="J1923" s="796" t="s">
        <v>3704</v>
      </c>
      <c r="K1923" s="794" t="s">
        <v>1162</v>
      </c>
    </row>
    <row r="1924" spans="2:11" ht="15.6" x14ac:dyDescent="0.3">
      <c r="B1924" s="793" t="s">
        <v>3707</v>
      </c>
      <c r="C1924" s="793" t="s">
        <v>3742</v>
      </c>
      <c r="D1924" s="791" t="s">
        <v>3814</v>
      </c>
      <c r="E1924" s="784" t="s">
        <v>1372</v>
      </c>
      <c r="F1924" s="791">
        <v>2021</v>
      </c>
      <c r="G1924" s="785">
        <f>VLOOKUP(D:D,[21]Лист1!C:D,2,0)</f>
        <v>1701900</v>
      </c>
      <c r="H1924" s="660" t="s">
        <v>1373</v>
      </c>
      <c r="I1924" s="795">
        <v>300000</v>
      </c>
      <c r="J1924" s="796" t="s">
        <v>3704</v>
      </c>
      <c r="K1924" s="794" t="s">
        <v>1162</v>
      </c>
    </row>
    <row r="1925" spans="2:11" ht="15.6" x14ac:dyDescent="0.3">
      <c r="B1925" s="793" t="s">
        <v>3707</v>
      </c>
      <c r="C1925" s="797" t="s">
        <v>3710</v>
      </c>
      <c r="D1925" s="791" t="s">
        <v>3815</v>
      </c>
      <c r="E1925" s="784" t="s">
        <v>3511</v>
      </c>
      <c r="F1925" s="791">
        <v>2015</v>
      </c>
      <c r="G1925" s="785">
        <f>VLOOKUP(D:D,[21]Лист1!C:D,2,0)</f>
        <v>47598.22</v>
      </c>
      <c r="H1925" s="660" t="s">
        <v>1373</v>
      </c>
      <c r="I1925" s="795">
        <v>300000</v>
      </c>
      <c r="J1925" s="796" t="s">
        <v>3704</v>
      </c>
      <c r="K1925" s="798" t="s">
        <v>1333</v>
      </c>
    </row>
    <row r="1926" spans="2:11" ht="15.6" x14ac:dyDescent="0.3">
      <c r="B1926" s="793" t="s">
        <v>3707</v>
      </c>
      <c r="C1926" s="793" t="s">
        <v>3816</v>
      </c>
      <c r="D1926" s="791" t="s">
        <v>3817</v>
      </c>
      <c r="E1926" s="784" t="s">
        <v>3511</v>
      </c>
      <c r="F1926" s="791">
        <v>2011</v>
      </c>
      <c r="G1926" s="785" t="e">
        <f>VLOOKUP(D:D,[21]Лист1!C:D,2,0)</f>
        <v>#N/A</v>
      </c>
      <c r="H1926" s="660" t="s">
        <v>1373</v>
      </c>
      <c r="I1926" s="795">
        <v>300000</v>
      </c>
      <c r="J1926" s="796" t="s">
        <v>3704</v>
      </c>
      <c r="K1926" s="794" t="s">
        <v>1162</v>
      </c>
    </row>
    <row r="1927" spans="2:11" ht="15.6" x14ac:dyDescent="0.3">
      <c r="B1927" s="793" t="s">
        <v>3707</v>
      </c>
      <c r="C1927" s="793" t="s">
        <v>3756</v>
      </c>
      <c r="D1927" s="791" t="s">
        <v>3818</v>
      </c>
      <c r="E1927" s="784" t="s">
        <v>1372</v>
      </c>
      <c r="F1927" s="794">
        <v>2023</v>
      </c>
      <c r="G1927" s="785" t="e">
        <f>VLOOKUP(D:D,[21]Лист1!C:D,2,0)</f>
        <v>#N/A</v>
      </c>
      <c r="H1927" s="660" t="s">
        <v>1373</v>
      </c>
      <c r="I1927" s="795">
        <v>300000</v>
      </c>
      <c r="J1927" s="796" t="s">
        <v>3704</v>
      </c>
      <c r="K1927" s="798" t="s">
        <v>1333</v>
      </c>
    </row>
    <row r="1928" spans="2:11" ht="15.6" x14ac:dyDescent="0.3">
      <c r="B1928" s="793" t="s">
        <v>3707</v>
      </c>
      <c r="C1928" s="793" t="s">
        <v>3756</v>
      </c>
      <c r="D1928" s="791" t="s">
        <v>3819</v>
      </c>
      <c r="E1928" s="784" t="s">
        <v>1372</v>
      </c>
      <c r="F1928" s="794">
        <v>2023</v>
      </c>
      <c r="G1928" s="785" t="e">
        <f>VLOOKUP(D:D,[21]Лист1!C:D,2,0)</f>
        <v>#N/A</v>
      </c>
      <c r="H1928" s="660" t="s">
        <v>1373</v>
      </c>
      <c r="I1928" s="795">
        <v>300000</v>
      </c>
      <c r="J1928" s="796" t="s">
        <v>3704</v>
      </c>
      <c r="K1928" s="794" t="s">
        <v>1162</v>
      </c>
    </row>
    <row r="1929" spans="2:11" ht="15.6" x14ac:dyDescent="0.3">
      <c r="B1929" s="793" t="s">
        <v>3707</v>
      </c>
      <c r="C1929" s="797" t="s">
        <v>3820</v>
      </c>
      <c r="D1929" s="791" t="s">
        <v>3821</v>
      </c>
      <c r="E1929" s="784" t="s">
        <v>3511</v>
      </c>
      <c r="F1929" s="791">
        <v>2012</v>
      </c>
      <c r="G1929" s="785">
        <f>VLOOKUP(D:D,[21]Лист1!C:D,2,0)</f>
        <v>79500</v>
      </c>
      <c r="H1929" s="660" t="s">
        <v>1373</v>
      </c>
      <c r="I1929" s="795">
        <v>300000</v>
      </c>
      <c r="J1929" s="796" t="s">
        <v>3704</v>
      </c>
      <c r="K1929" s="794" t="s">
        <v>1162</v>
      </c>
    </row>
    <row r="1930" spans="2:11" ht="15.6" x14ac:dyDescent="0.3">
      <c r="B1930" s="793" t="s">
        <v>3707</v>
      </c>
      <c r="C1930" s="793" t="s">
        <v>3514</v>
      </c>
      <c r="D1930" s="791" t="s">
        <v>3822</v>
      </c>
      <c r="E1930" s="784" t="s">
        <v>3511</v>
      </c>
      <c r="F1930" s="794">
        <v>2017</v>
      </c>
      <c r="G1930" s="785">
        <f>VLOOKUP(D:D,[21]Лист1!C:D,2,0)</f>
        <v>75950</v>
      </c>
      <c r="H1930" s="660" t="s">
        <v>1373</v>
      </c>
      <c r="I1930" s="795">
        <v>300000</v>
      </c>
      <c r="J1930" s="796" t="s">
        <v>3704</v>
      </c>
      <c r="K1930" s="798" t="s">
        <v>1333</v>
      </c>
    </row>
    <row r="1931" spans="2:11" ht="15.6" x14ac:dyDescent="0.3">
      <c r="B1931" s="793" t="s">
        <v>3707</v>
      </c>
      <c r="C1931" s="797" t="s">
        <v>3823</v>
      </c>
      <c r="D1931" s="791" t="s">
        <v>3824</v>
      </c>
      <c r="E1931" s="784" t="s">
        <v>3511</v>
      </c>
      <c r="F1931" s="791">
        <v>2010</v>
      </c>
      <c r="G1931" s="785">
        <f>VLOOKUP(D:D,[21]Лист1!C:D,2,0)</f>
        <v>207387.5</v>
      </c>
      <c r="H1931" s="660" t="s">
        <v>1373</v>
      </c>
      <c r="I1931" s="795">
        <v>300000</v>
      </c>
      <c r="J1931" s="796" t="s">
        <v>3704</v>
      </c>
      <c r="K1931" s="794" t="s">
        <v>1162</v>
      </c>
    </row>
    <row r="1932" spans="2:11" ht="15.6" x14ac:dyDescent="0.3">
      <c r="B1932" s="793" t="s">
        <v>1396</v>
      </c>
      <c r="C1932" s="793" t="s">
        <v>3825</v>
      </c>
      <c r="D1932" s="791" t="s">
        <v>3826</v>
      </c>
      <c r="E1932" s="784" t="s">
        <v>3511</v>
      </c>
      <c r="F1932" s="791">
        <v>2014</v>
      </c>
      <c r="G1932" s="785">
        <f>VLOOKUP(D:D,[21]Лист1!C:D,2,0)</f>
        <v>228515.53</v>
      </c>
      <c r="H1932" s="660" t="s">
        <v>1373</v>
      </c>
      <c r="I1932" s="795">
        <v>650000</v>
      </c>
      <c r="J1932" s="796" t="s">
        <v>3704</v>
      </c>
      <c r="K1932" s="794" t="s">
        <v>1162</v>
      </c>
    </row>
    <row r="1933" spans="2:11" ht="15.6" x14ac:dyDescent="0.3">
      <c r="B1933" s="793" t="s">
        <v>1396</v>
      </c>
      <c r="C1933" s="793" t="s">
        <v>3827</v>
      </c>
      <c r="D1933" s="791" t="s">
        <v>3828</v>
      </c>
      <c r="E1933" s="784" t="s">
        <v>3511</v>
      </c>
      <c r="F1933" s="791">
        <v>2011</v>
      </c>
      <c r="G1933" s="785">
        <f>VLOOKUP(D:D,[21]Лист1!C:D,2,0)</f>
        <v>213750</v>
      </c>
      <c r="H1933" s="660" t="s">
        <v>1373</v>
      </c>
      <c r="I1933" s="795">
        <v>650000</v>
      </c>
      <c r="J1933" s="796" t="s">
        <v>3704</v>
      </c>
      <c r="K1933" s="794" t="s">
        <v>1162</v>
      </c>
    </row>
    <row r="1934" spans="2:11" ht="15.6" x14ac:dyDescent="0.3">
      <c r="B1934" s="793" t="s">
        <v>1396</v>
      </c>
      <c r="C1934" s="793" t="s">
        <v>3604</v>
      </c>
      <c r="D1934" s="791" t="s">
        <v>3829</v>
      </c>
      <c r="E1934" s="784" t="s">
        <v>3511</v>
      </c>
      <c r="F1934" s="791">
        <v>2009</v>
      </c>
      <c r="G1934" s="785">
        <f>VLOOKUP(D:D,[21]Лист1!C:D,2,0)</f>
        <v>357142.86</v>
      </c>
      <c r="H1934" s="660" t="s">
        <v>1373</v>
      </c>
      <c r="I1934" s="795">
        <v>650000</v>
      </c>
      <c r="J1934" s="796" t="s">
        <v>3704</v>
      </c>
      <c r="K1934" s="794" t="s">
        <v>1162</v>
      </c>
    </row>
    <row r="1935" spans="2:11" ht="15.6" x14ac:dyDescent="0.3">
      <c r="B1935" s="793" t="s">
        <v>1396</v>
      </c>
      <c r="C1935" s="799" t="s">
        <v>3830</v>
      </c>
      <c r="D1935" s="794" t="s">
        <v>3831</v>
      </c>
      <c r="E1935" s="784" t="s">
        <v>3511</v>
      </c>
      <c r="F1935" s="791">
        <v>2022</v>
      </c>
      <c r="G1935" s="785">
        <f>VLOOKUP(D:D,[21]Лист1!C:D,2,0)</f>
        <v>29412187.5</v>
      </c>
      <c r="H1935" s="660" t="s">
        <v>1373</v>
      </c>
      <c r="I1935" s="795">
        <v>650000</v>
      </c>
      <c r="J1935" s="796" t="s">
        <v>3704</v>
      </c>
      <c r="K1935" s="794" t="s">
        <v>1162</v>
      </c>
    </row>
    <row r="1936" spans="2:11" ht="15.6" x14ac:dyDescent="0.3">
      <c r="B1936" s="793" t="s">
        <v>3707</v>
      </c>
      <c r="C1936" s="793" t="s">
        <v>3832</v>
      </c>
      <c r="D1936" s="791" t="s">
        <v>3833</v>
      </c>
      <c r="E1936" s="784" t="s">
        <v>3511</v>
      </c>
      <c r="F1936" s="791">
        <v>2005</v>
      </c>
      <c r="G1936" s="785">
        <f>VLOOKUP(D:D,[21]Лист1!C:D,2,0)</f>
        <v>127130.43</v>
      </c>
      <c r="H1936" s="660" t="s">
        <v>1373</v>
      </c>
      <c r="I1936" s="795">
        <v>300000</v>
      </c>
      <c r="J1936" s="796" t="s">
        <v>3704</v>
      </c>
      <c r="K1936" s="794" t="s">
        <v>1162</v>
      </c>
    </row>
    <row r="1937" spans="2:11" ht="15.6" x14ac:dyDescent="0.3">
      <c r="B1937" s="793" t="s">
        <v>3707</v>
      </c>
      <c r="C1937" s="793" t="s">
        <v>3816</v>
      </c>
      <c r="D1937" s="791" t="s">
        <v>3834</v>
      </c>
      <c r="E1937" s="784" t="s">
        <v>3511</v>
      </c>
      <c r="F1937" s="791">
        <v>2011</v>
      </c>
      <c r="G1937" s="785">
        <f>VLOOKUP(D:D,[21]Лист1!C:D,2,0)</f>
        <v>40375</v>
      </c>
      <c r="H1937" s="660" t="s">
        <v>1373</v>
      </c>
      <c r="I1937" s="795">
        <v>300000</v>
      </c>
      <c r="J1937" s="796" t="s">
        <v>3704</v>
      </c>
      <c r="K1937" s="794" t="s">
        <v>1162</v>
      </c>
    </row>
    <row r="1938" spans="2:11" ht="15.6" x14ac:dyDescent="0.3">
      <c r="B1938" s="793" t="s">
        <v>3707</v>
      </c>
      <c r="C1938" s="793" t="s">
        <v>3835</v>
      </c>
      <c r="D1938" s="791" t="s">
        <v>3836</v>
      </c>
      <c r="E1938" s="784" t="s">
        <v>3511</v>
      </c>
      <c r="F1938" s="791">
        <v>2013</v>
      </c>
      <c r="G1938" s="785">
        <f>VLOOKUP(D:D,[21]Лист1!C:D,2,0)</f>
        <v>147500</v>
      </c>
      <c r="H1938" s="660" t="s">
        <v>1373</v>
      </c>
      <c r="I1938" s="795">
        <v>300000</v>
      </c>
      <c r="J1938" s="796" t="s">
        <v>3704</v>
      </c>
      <c r="K1938" s="794" t="s">
        <v>1162</v>
      </c>
    </row>
    <row r="1939" spans="2:11" ht="15.6" x14ac:dyDescent="0.3">
      <c r="B1939" s="793" t="s">
        <v>3707</v>
      </c>
      <c r="C1939" s="793" t="s">
        <v>3837</v>
      </c>
      <c r="D1939" s="791" t="s">
        <v>3838</v>
      </c>
      <c r="E1939" s="784" t="s">
        <v>1372</v>
      </c>
      <c r="F1939" s="791"/>
      <c r="G1939" s="785">
        <f>VLOOKUP(D:D,[21]Лист1!C:D,2,0)</f>
        <v>68000</v>
      </c>
      <c r="H1939" s="660" t="s">
        <v>1373</v>
      </c>
      <c r="I1939" s="795">
        <v>300000</v>
      </c>
      <c r="J1939" s="796" t="s">
        <v>3704</v>
      </c>
      <c r="K1939" s="794" t="s">
        <v>1162</v>
      </c>
    </row>
    <row r="1940" spans="2:11" ht="15.6" x14ac:dyDescent="0.3">
      <c r="B1940" s="793" t="s">
        <v>3707</v>
      </c>
      <c r="C1940" s="793" t="s">
        <v>3810</v>
      </c>
      <c r="D1940" s="791" t="s">
        <v>3839</v>
      </c>
      <c r="E1940" s="784" t="s">
        <v>1377</v>
      </c>
      <c r="F1940" s="791">
        <v>2009</v>
      </c>
      <c r="G1940" s="785">
        <f>VLOOKUP(D:D,[21]Лист1!C:D,2,0)</f>
        <v>41175</v>
      </c>
      <c r="H1940" s="660" t="s">
        <v>1373</v>
      </c>
      <c r="I1940" s="795">
        <v>300000</v>
      </c>
      <c r="J1940" s="796" t="s">
        <v>3704</v>
      </c>
      <c r="K1940" s="794" t="s">
        <v>1162</v>
      </c>
    </row>
    <row r="1941" spans="2:11" ht="15.6" x14ac:dyDescent="0.3">
      <c r="B1941" s="793" t="s">
        <v>1396</v>
      </c>
      <c r="C1941" s="793" t="s">
        <v>3840</v>
      </c>
      <c r="D1941" s="794" t="s">
        <v>3841</v>
      </c>
      <c r="E1941" s="784" t="s">
        <v>3511</v>
      </c>
      <c r="F1941" s="791">
        <v>1987</v>
      </c>
      <c r="G1941" s="785" t="e">
        <f>VLOOKUP(D:D,[21]Лист1!C:D,2,0)</f>
        <v>#N/A</v>
      </c>
      <c r="H1941" s="660" t="s">
        <v>1373</v>
      </c>
      <c r="I1941" s="795">
        <v>650000</v>
      </c>
      <c r="J1941" s="796" t="s">
        <v>3704</v>
      </c>
      <c r="K1941" s="794" t="s">
        <v>1162</v>
      </c>
    </row>
    <row r="1942" spans="2:11" ht="15.6" x14ac:dyDescent="0.3">
      <c r="B1942" s="793" t="s">
        <v>3707</v>
      </c>
      <c r="C1942" s="797" t="s">
        <v>3570</v>
      </c>
      <c r="D1942" s="791" t="s">
        <v>3842</v>
      </c>
      <c r="E1942" s="784" t="s">
        <v>3511</v>
      </c>
      <c r="F1942" s="791">
        <v>2012</v>
      </c>
      <c r="G1942" s="785">
        <f>VLOOKUP(D:D,[21]Лист1!C:D,2,0)</f>
        <v>85058.05</v>
      </c>
      <c r="H1942" s="660" t="s">
        <v>1373</v>
      </c>
      <c r="I1942" s="795">
        <v>300000</v>
      </c>
      <c r="J1942" s="796" t="s">
        <v>3704</v>
      </c>
      <c r="K1942" s="794" t="s">
        <v>1162</v>
      </c>
    </row>
    <row r="1943" spans="2:11" ht="15.6" x14ac:dyDescent="0.3">
      <c r="B1943" s="793" t="s">
        <v>3707</v>
      </c>
      <c r="C1943" s="797" t="s">
        <v>3517</v>
      </c>
      <c r="D1943" s="791" t="s">
        <v>3843</v>
      </c>
      <c r="E1943" s="784" t="s">
        <v>3511</v>
      </c>
      <c r="F1943" s="791">
        <v>2006</v>
      </c>
      <c r="G1943" s="785">
        <f>VLOOKUP(D:D,[21]Лист1!C:D,2,0)</f>
        <v>36260.870000000003</v>
      </c>
      <c r="H1943" s="660" t="s">
        <v>1373</v>
      </c>
      <c r="I1943" s="795">
        <v>300000</v>
      </c>
      <c r="J1943" s="796" t="s">
        <v>3704</v>
      </c>
      <c r="K1943" s="798" t="s">
        <v>1333</v>
      </c>
    </row>
    <row r="1944" spans="2:11" ht="15.6" x14ac:dyDescent="0.3">
      <c r="B1944" s="793" t="s">
        <v>3707</v>
      </c>
      <c r="C1944" s="797" t="s">
        <v>3802</v>
      </c>
      <c r="D1944" s="791" t="s">
        <v>3844</v>
      </c>
      <c r="E1944" s="784" t="s">
        <v>3511</v>
      </c>
      <c r="F1944" s="791">
        <v>2013</v>
      </c>
      <c r="G1944" s="785">
        <f>VLOOKUP(D:D,[21]Лист1!C:D,2,0)</f>
        <v>73481.25</v>
      </c>
      <c r="H1944" s="660" t="s">
        <v>1373</v>
      </c>
      <c r="I1944" s="795">
        <v>300000</v>
      </c>
      <c r="J1944" s="796" t="s">
        <v>3704</v>
      </c>
      <c r="K1944" s="794" t="s">
        <v>1162</v>
      </c>
    </row>
    <row r="1945" spans="2:11" ht="15.6" x14ac:dyDescent="0.3">
      <c r="B1945" s="793" t="s">
        <v>3707</v>
      </c>
      <c r="C1945" s="797" t="s">
        <v>3845</v>
      </c>
      <c r="D1945" s="791" t="s">
        <v>3846</v>
      </c>
      <c r="E1945" s="784" t="s">
        <v>3511</v>
      </c>
      <c r="F1945" s="791">
        <v>2006</v>
      </c>
      <c r="G1945" s="785">
        <f>VLOOKUP(D:D,[21]Лист1!C:D,2,0)</f>
        <v>42104.35</v>
      </c>
      <c r="H1945" s="660" t="s">
        <v>1373</v>
      </c>
      <c r="I1945" s="795">
        <v>300000</v>
      </c>
      <c r="J1945" s="796" t="s">
        <v>3704</v>
      </c>
      <c r="K1945" s="794" t="s">
        <v>1162</v>
      </c>
    </row>
    <row r="1946" spans="2:11" ht="15.6" x14ac:dyDescent="0.3">
      <c r="B1946" s="793" t="s">
        <v>3707</v>
      </c>
      <c r="C1946" s="799" t="s">
        <v>3637</v>
      </c>
      <c r="D1946" s="794" t="s">
        <v>3847</v>
      </c>
      <c r="E1946" s="784" t="s">
        <v>3511</v>
      </c>
      <c r="F1946" s="794">
        <v>2023</v>
      </c>
      <c r="G1946" s="785" t="e">
        <f>VLOOKUP(D:D,[21]Лист1!C:D,2,0)</f>
        <v>#N/A</v>
      </c>
      <c r="H1946" s="660" t="s">
        <v>1373</v>
      </c>
      <c r="I1946" s="795">
        <v>300000</v>
      </c>
      <c r="J1946" s="796" t="s">
        <v>3704</v>
      </c>
      <c r="K1946" s="794" t="s">
        <v>1162</v>
      </c>
    </row>
    <row r="1947" spans="2:11" ht="15.6" x14ac:dyDescent="0.3">
      <c r="B1947" s="793" t="s">
        <v>3707</v>
      </c>
      <c r="C1947" s="793" t="s">
        <v>3810</v>
      </c>
      <c r="D1947" s="791" t="s">
        <v>3848</v>
      </c>
      <c r="E1947" s="784" t="s">
        <v>1377</v>
      </c>
      <c r="F1947" s="791">
        <v>2013</v>
      </c>
      <c r="G1947" s="785">
        <f>VLOOKUP(D:D,[21]Лист1!C:D,2,0)</f>
        <v>42250</v>
      </c>
      <c r="H1947" s="660" t="s">
        <v>1373</v>
      </c>
      <c r="I1947" s="795">
        <v>300000</v>
      </c>
      <c r="J1947" s="796" t="s">
        <v>3704</v>
      </c>
      <c r="K1947" s="794" t="s">
        <v>1162</v>
      </c>
    </row>
    <row r="1948" spans="2:11" ht="15.6" x14ac:dyDescent="0.3">
      <c r="B1948" s="793" t="s">
        <v>3707</v>
      </c>
      <c r="C1948" s="799" t="s">
        <v>1370</v>
      </c>
      <c r="D1948" s="794" t="s">
        <v>3849</v>
      </c>
      <c r="E1948" s="784" t="s">
        <v>3511</v>
      </c>
      <c r="F1948" s="794">
        <v>2024</v>
      </c>
      <c r="G1948" s="785" t="e">
        <f>VLOOKUP(D:D,[21]Лист1!C:D,2,0)</f>
        <v>#N/A</v>
      </c>
      <c r="H1948" s="660" t="s">
        <v>1373</v>
      </c>
      <c r="I1948" s="795">
        <v>300000</v>
      </c>
      <c r="J1948" s="796" t="s">
        <v>3704</v>
      </c>
      <c r="K1948" s="794" t="s">
        <v>1162</v>
      </c>
    </row>
    <row r="1949" spans="2:11" ht="15.6" x14ac:dyDescent="0.3">
      <c r="B1949" s="793" t="s">
        <v>3707</v>
      </c>
      <c r="C1949" s="797" t="s">
        <v>3820</v>
      </c>
      <c r="D1949" s="791" t="s">
        <v>3850</v>
      </c>
      <c r="E1949" s="784" t="s">
        <v>3511</v>
      </c>
      <c r="F1949" s="791">
        <v>2013</v>
      </c>
      <c r="G1949" s="785">
        <f>VLOOKUP(D:D,[21]Лист1!C:D,2,0)</f>
        <v>86240</v>
      </c>
      <c r="H1949" s="660" t="s">
        <v>1373</v>
      </c>
      <c r="I1949" s="795">
        <v>300000</v>
      </c>
      <c r="J1949" s="796" t="s">
        <v>3704</v>
      </c>
      <c r="K1949" s="794" t="s">
        <v>1162</v>
      </c>
    </row>
    <row r="1950" spans="2:11" ht="15.6" x14ac:dyDescent="0.3">
      <c r="B1950" s="793" t="s">
        <v>3707</v>
      </c>
      <c r="C1950" s="793" t="s">
        <v>3712</v>
      </c>
      <c r="D1950" s="791" t="s">
        <v>3851</v>
      </c>
      <c r="E1950" s="784" t="s">
        <v>3511</v>
      </c>
      <c r="F1950" s="791">
        <v>2006</v>
      </c>
      <c r="G1950" s="785">
        <f>VLOOKUP(D:D,[21]Лист1!C:D,2,0)</f>
        <v>157558.38</v>
      </c>
      <c r="H1950" s="660" t="s">
        <v>1373</v>
      </c>
      <c r="I1950" s="795">
        <v>300000</v>
      </c>
      <c r="J1950" s="796" t="s">
        <v>3704</v>
      </c>
      <c r="K1950" s="794" t="s">
        <v>1162</v>
      </c>
    </row>
    <row r="1951" spans="2:11" ht="15.6" x14ac:dyDescent="0.3">
      <c r="B1951" s="793" t="s">
        <v>3707</v>
      </c>
      <c r="C1951" s="799" t="s">
        <v>1769</v>
      </c>
      <c r="D1951" s="794" t="s">
        <v>3852</v>
      </c>
      <c r="E1951" s="784" t="s">
        <v>3511</v>
      </c>
      <c r="F1951" s="794">
        <v>2019</v>
      </c>
      <c r="G1951" s="785">
        <f>VLOOKUP(D:D,[21]Лист1!C:D,2,0)</f>
        <v>571714.30000000005</v>
      </c>
      <c r="H1951" s="660" t="s">
        <v>1373</v>
      </c>
      <c r="I1951" s="795">
        <v>300000</v>
      </c>
      <c r="J1951" s="796" t="s">
        <v>3704</v>
      </c>
      <c r="K1951" s="794" t="s">
        <v>1162</v>
      </c>
    </row>
    <row r="1952" spans="2:11" ht="15.6" x14ac:dyDescent="0.3">
      <c r="B1952" s="793" t="s">
        <v>3707</v>
      </c>
      <c r="C1952" s="793" t="s">
        <v>3853</v>
      </c>
      <c r="D1952" s="794" t="s">
        <v>3854</v>
      </c>
      <c r="E1952" s="784" t="s">
        <v>3511</v>
      </c>
      <c r="F1952" s="794">
        <v>2012</v>
      </c>
      <c r="G1952" s="785">
        <f>VLOOKUP(D:D,[21]Лист1!C:D,2,0)</f>
        <v>99285.71</v>
      </c>
      <c r="H1952" s="660" t="s">
        <v>1373</v>
      </c>
      <c r="I1952" s="795">
        <v>300000</v>
      </c>
      <c r="J1952" s="796" t="s">
        <v>3704</v>
      </c>
      <c r="K1952" s="794" t="s">
        <v>1162</v>
      </c>
    </row>
    <row r="1953" spans="2:11" ht="15.6" x14ac:dyDescent="0.3">
      <c r="B1953" s="793" t="s">
        <v>3707</v>
      </c>
      <c r="C1953" s="793" t="s">
        <v>3855</v>
      </c>
      <c r="D1953" s="791" t="s">
        <v>3856</v>
      </c>
      <c r="E1953" s="784" t="s">
        <v>3511</v>
      </c>
      <c r="F1953" s="791">
        <v>2008</v>
      </c>
      <c r="G1953" s="785">
        <f>VLOOKUP(D:D,[21]Лист1!C:D,2,0)</f>
        <v>155125</v>
      </c>
      <c r="H1953" s="660" t="s">
        <v>1373</v>
      </c>
      <c r="I1953" s="795">
        <v>300000</v>
      </c>
      <c r="J1953" s="796" t="s">
        <v>3704</v>
      </c>
      <c r="K1953" s="798" t="s">
        <v>1333</v>
      </c>
    </row>
    <row r="1954" spans="2:11" ht="15.6" x14ac:dyDescent="0.3">
      <c r="B1954" s="793" t="s">
        <v>3707</v>
      </c>
      <c r="C1954" s="793" t="s">
        <v>3857</v>
      </c>
      <c r="D1954" s="791" t="s">
        <v>3858</v>
      </c>
      <c r="E1954" s="784" t="s">
        <v>3511</v>
      </c>
      <c r="F1954" s="791">
        <v>2011</v>
      </c>
      <c r="G1954" s="785">
        <f>VLOOKUP(D:D,[21]Лист1!C:D,2,0)</f>
        <v>118303.57</v>
      </c>
      <c r="H1954" s="660" t="s">
        <v>1373</v>
      </c>
      <c r="I1954" s="795">
        <v>300000</v>
      </c>
      <c r="J1954" s="796" t="s">
        <v>3704</v>
      </c>
      <c r="K1954" s="794" t="s">
        <v>1162</v>
      </c>
    </row>
    <row r="1955" spans="2:11" ht="15.6" x14ac:dyDescent="0.3">
      <c r="B1955" s="793" t="s">
        <v>3707</v>
      </c>
      <c r="C1955" s="793" t="s">
        <v>3859</v>
      </c>
      <c r="D1955" s="791" t="s">
        <v>3860</v>
      </c>
      <c r="E1955" s="784" t="s">
        <v>3511</v>
      </c>
      <c r="F1955" s="791">
        <v>2012</v>
      </c>
      <c r="G1955" s="785" t="e">
        <f>VLOOKUP(D:D,[21]Лист1!C:D,2,0)</f>
        <v>#N/A</v>
      </c>
      <c r="H1955" s="660" t="s">
        <v>1373</v>
      </c>
      <c r="I1955" s="795">
        <v>300000</v>
      </c>
      <c r="J1955" s="796" t="s">
        <v>3704</v>
      </c>
      <c r="K1955" s="794" t="s">
        <v>1162</v>
      </c>
    </row>
    <row r="1956" spans="2:11" ht="15.6" x14ac:dyDescent="0.3">
      <c r="B1956" s="793" t="s">
        <v>3707</v>
      </c>
      <c r="C1956" s="793" t="s">
        <v>3756</v>
      </c>
      <c r="D1956" s="794" t="s">
        <v>3861</v>
      </c>
      <c r="E1956" s="784" t="s">
        <v>3511</v>
      </c>
      <c r="F1956" s="794">
        <v>2022</v>
      </c>
      <c r="G1956" s="785">
        <f>VLOOKUP(D:D,[21]Лист1!C:D,2,0)</f>
        <v>10174500</v>
      </c>
      <c r="H1956" s="660" t="s">
        <v>1373</v>
      </c>
      <c r="I1956" s="795">
        <v>300000</v>
      </c>
      <c r="J1956" s="796" t="s">
        <v>3704</v>
      </c>
      <c r="K1956" s="794" t="s">
        <v>1162</v>
      </c>
    </row>
    <row r="1957" spans="2:11" ht="15.6" x14ac:dyDescent="0.3">
      <c r="B1957" s="793" t="s">
        <v>3707</v>
      </c>
      <c r="C1957" s="793" t="s">
        <v>3862</v>
      </c>
      <c r="D1957" s="794" t="s">
        <v>3863</v>
      </c>
      <c r="E1957" s="784" t="s">
        <v>3511</v>
      </c>
      <c r="F1957" s="791">
        <v>2023</v>
      </c>
      <c r="G1957" s="785">
        <f>VLOOKUP(D:D,[21]Лист1!C:D,2,0)</f>
        <v>12785517.92</v>
      </c>
      <c r="H1957" s="660" t="s">
        <v>1373</v>
      </c>
      <c r="I1957" s="795">
        <v>300000</v>
      </c>
      <c r="J1957" s="796" t="s">
        <v>3704</v>
      </c>
      <c r="K1957" s="794" t="s">
        <v>1162</v>
      </c>
    </row>
    <row r="1958" spans="2:11" ht="15.6" x14ac:dyDescent="0.3">
      <c r="B1958" s="793" t="s">
        <v>1396</v>
      </c>
      <c r="C1958" s="793" t="s">
        <v>3864</v>
      </c>
      <c r="D1958" s="794" t="s">
        <v>3865</v>
      </c>
      <c r="E1958" s="784" t="s">
        <v>3511</v>
      </c>
      <c r="F1958" s="794">
        <v>1988</v>
      </c>
      <c r="G1958" s="785" t="e">
        <f>VLOOKUP(D:D,[21]Лист1!C:D,2,0)</f>
        <v>#N/A</v>
      </c>
      <c r="H1958" s="660" t="s">
        <v>1373</v>
      </c>
      <c r="I1958" s="795">
        <v>300000</v>
      </c>
      <c r="J1958" s="796" t="s">
        <v>3704</v>
      </c>
      <c r="K1958" s="794" t="s">
        <v>1162</v>
      </c>
    </row>
    <row r="1959" spans="2:11" ht="15.6" x14ac:dyDescent="0.3">
      <c r="B1959" s="793" t="s">
        <v>3707</v>
      </c>
      <c r="C1959" s="799" t="s">
        <v>1370</v>
      </c>
      <c r="D1959" s="794" t="s">
        <v>3866</v>
      </c>
      <c r="E1959" s="784" t="s">
        <v>3511</v>
      </c>
      <c r="F1959" s="794">
        <v>2024</v>
      </c>
      <c r="G1959" s="785" t="e">
        <f>VLOOKUP(D:D,[21]Лист1!C:D,2,0)</f>
        <v>#N/A</v>
      </c>
      <c r="H1959" s="660" t="s">
        <v>1373</v>
      </c>
      <c r="I1959" s="795">
        <v>300000</v>
      </c>
      <c r="J1959" s="796" t="s">
        <v>3704</v>
      </c>
      <c r="K1959" s="794" t="s">
        <v>1162</v>
      </c>
    </row>
    <row r="1960" spans="2:11" ht="15.6" x14ac:dyDescent="0.3">
      <c r="B1960" s="793" t="s">
        <v>3707</v>
      </c>
      <c r="C1960" s="793" t="s">
        <v>3806</v>
      </c>
      <c r="D1960" s="791" t="s">
        <v>3867</v>
      </c>
      <c r="E1960" s="784" t="s">
        <v>3511</v>
      </c>
      <c r="F1960" s="794">
        <v>2023</v>
      </c>
      <c r="G1960" s="785">
        <f>VLOOKUP(D:D,[21]Лист1!C:D,2,0)</f>
        <v>12785517.92</v>
      </c>
      <c r="H1960" s="660" t="s">
        <v>1373</v>
      </c>
      <c r="I1960" s="795">
        <v>300000</v>
      </c>
      <c r="J1960" s="796" t="s">
        <v>3704</v>
      </c>
      <c r="K1960" s="798" t="s">
        <v>1333</v>
      </c>
    </row>
    <row r="1961" spans="2:11" ht="15.6" x14ac:dyDescent="0.3">
      <c r="B1961" s="793" t="s">
        <v>3707</v>
      </c>
      <c r="C1961" s="793" t="s">
        <v>3514</v>
      </c>
      <c r="D1961" s="791" t="s">
        <v>3868</v>
      </c>
      <c r="E1961" s="784" t="s">
        <v>3511</v>
      </c>
      <c r="F1961" s="791">
        <v>2021</v>
      </c>
      <c r="G1961" s="785">
        <f>VLOOKUP(D:D,[21]Лист1!C:D,2,0)</f>
        <v>1701900</v>
      </c>
      <c r="H1961" s="660" t="s">
        <v>1373</v>
      </c>
      <c r="I1961" s="795">
        <v>300000</v>
      </c>
      <c r="J1961" s="796" t="s">
        <v>3704</v>
      </c>
      <c r="K1961" s="794" t="s">
        <v>1162</v>
      </c>
    </row>
    <row r="1962" spans="2:11" ht="15.6" x14ac:dyDescent="0.3">
      <c r="B1962" s="793" t="s">
        <v>3707</v>
      </c>
      <c r="C1962" s="793" t="s">
        <v>3869</v>
      </c>
      <c r="D1962" s="791" t="s">
        <v>3870</v>
      </c>
      <c r="E1962" s="784" t="s">
        <v>3511</v>
      </c>
      <c r="F1962" s="791">
        <v>2011</v>
      </c>
      <c r="G1962" s="785">
        <f>VLOOKUP(D:D,[21]Лист1!C:D,2,0)</f>
        <v>87812.5</v>
      </c>
      <c r="H1962" s="660" t="s">
        <v>1373</v>
      </c>
      <c r="I1962" s="795">
        <v>200000</v>
      </c>
      <c r="J1962" s="796" t="s">
        <v>3704</v>
      </c>
      <c r="K1962" s="794" t="s">
        <v>1162</v>
      </c>
    </row>
    <row r="1963" spans="2:11" ht="15.6" x14ac:dyDescent="0.3">
      <c r="B1963" s="793" t="s">
        <v>3707</v>
      </c>
      <c r="C1963" s="799" t="s">
        <v>1370</v>
      </c>
      <c r="D1963" s="794" t="s">
        <v>3871</v>
      </c>
      <c r="E1963" s="784" t="s">
        <v>3511</v>
      </c>
      <c r="F1963" s="794">
        <v>2024</v>
      </c>
      <c r="G1963" s="785" t="e">
        <f>VLOOKUP(D:D,[21]Лист1!C:D,2,0)</f>
        <v>#N/A</v>
      </c>
      <c r="H1963" s="660" t="s">
        <v>1373</v>
      </c>
      <c r="I1963" s="795">
        <v>300000</v>
      </c>
      <c r="J1963" s="796" t="s">
        <v>3704</v>
      </c>
      <c r="K1963" s="794" t="s">
        <v>1162</v>
      </c>
    </row>
    <row r="1964" spans="2:11" ht="15.6" x14ac:dyDescent="0.3">
      <c r="B1964" s="793" t="s">
        <v>3707</v>
      </c>
      <c r="C1964" s="793" t="s">
        <v>1997</v>
      </c>
      <c r="D1964" s="794" t="s">
        <v>3872</v>
      </c>
      <c r="E1964" s="784" t="s">
        <v>3511</v>
      </c>
      <c r="F1964" s="794">
        <v>2002</v>
      </c>
      <c r="G1964" s="785">
        <f>VLOOKUP(D:D,[21]Лист1!C:D,2,0)</f>
        <v>21837.94</v>
      </c>
      <c r="H1964" s="660" t="s">
        <v>1373</v>
      </c>
      <c r="I1964" s="795">
        <v>300000</v>
      </c>
      <c r="J1964" s="796" t="s">
        <v>3704</v>
      </c>
      <c r="K1964" s="794" t="s">
        <v>1162</v>
      </c>
    </row>
    <row r="1965" spans="2:11" ht="15.6" x14ac:dyDescent="0.3">
      <c r="B1965" s="793" t="s">
        <v>3707</v>
      </c>
      <c r="C1965" s="793" t="s">
        <v>3862</v>
      </c>
      <c r="D1965" s="794" t="s">
        <v>3873</v>
      </c>
      <c r="E1965" s="784" t="s">
        <v>3511</v>
      </c>
      <c r="F1965" s="791">
        <v>2023</v>
      </c>
      <c r="G1965" s="785">
        <f>VLOOKUP(D:D,[21]Лист1!C:D,2,0)</f>
        <v>12785517.92</v>
      </c>
      <c r="H1965" s="660" t="s">
        <v>1373</v>
      </c>
      <c r="I1965" s="795">
        <v>300000</v>
      </c>
      <c r="J1965" s="796" t="s">
        <v>3704</v>
      </c>
      <c r="K1965" s="794" t="s">
        <v>1162</v>
      </c>
    </row>
    <row r="1966" spans="2:11" ht="15.6" x14ac:dyDescent="0.3">
      <c r="B1966" s="793" t="s">
        <v>3707</v>
      </c>
      <c r="C1966" s="799" t="s">
        <v>1370</v>
      </c>
      <c r="D1966" s="794" t="s">
        <v>3874</v>
      </c>
      <c r="E1966" s="784" t="s">
        <v>3511</v>
      </c>
      <c r="F1966" s="794">
        <v>2024</v>
      </c>
      <c r="G1966" s="785" t="e">
        <f>VLOOKUP(D:D,[21]Лист1!C:D,2,0)</f>
        <v>#N/A</v>
      </c>
      <c r="H1966" s="660" t="s">
        <v>1373</v>
      </c>
      <c r="I1966" s="795">
        <v>300000</v>
      </c>
      <c r="J1966" s="796" t="s">
        <v>3704</v>
      </c>
      <c r="K1966" s="794" t="s">
        <v>1162</v>
      </c>
    </row>
    <row r="1967" spans="2:11" ht="15.6" x14ac:dyDescent="0.3">
      <c r="B1967" s="793" t="s">
        <v>3707</v>
      </c>
      <c r="C1967" s="793" t="s">
        <v>3756</v>
      </c>
      <c r="D1967" s="794" t="s">
        <v>3875</v>
      </c>
      <c r="E1967" s="784" t="s">
        <v>3511</v>
      </c>
      <c r="F1967" s="791">
        <v>2022</v>
      </c>
      <c r="G1967" s="785">
        <f>VLOOKUP(D:D,[21]Лист1!C:D,2,0)</f>
        <v>10174500</v>
      </c>
      <c r="H1967" s="660" t="s">
        <v>1373</v>
      </c>
      <c r="I1967" s="795">
        <v>300000</v>
      </c>
      <c r="J1967" s="796" t="s">
        <v>3704</v>
      </c>
      <c r="K1967" s="794" t="s">
        <v>1162</v>
      </c>
    </row>
    <row r="1968" spans="2:11" ht="15.6" x14ac:dyDescent="0.3">
      <c r="B1968" s="793" t="s">
        <v>3707</v>
      </c>
      <c r="C1968" s="793" t="s">
        <v>3876</v>
      </c>
      <c r="D1968" s="794" t="s">
        <v>3877</v>
      </c>
      <c r="E1968" s="784" t="s">
        <v>3511</v>
      </c>
      <c r="F1968" s="794">
        <v>2001</v>
      </c>
      <c r="G1968" s="785">
        <f>VLOOKUP(D:D,[21]Лист1!C:D,2,0)</f>
        <v>14229</v>
      </c>
      <c r="H1968" s="660" t="s">
        <v>1373</v>
      </c>
      <c r="I1968" s="795">
        <v>300000</v>
      </c>
      <c r="J1968" s="796" t="s">
        <v>3704</v>
      </c>
      <c r="K1968" s="794" t="s">
        <v>1162</v>
      </c>
    </row>
    <row r="1969" spans="2:11" ht="15.6" x14ac:dyDescent="0.3">
      <c r="B1969" s="793" t="s">
        <v>3707</v>
      </c>
      <c r="C1969" s="793" t="s">
        <v>3756</v>
      </c>
      <c r="D1969" s="794" t="s">
        <v>3878</v>
      </c>
      <c r="E1969" s="784" t="s">
        <v>3511</v>
      </c>
      <c r="F1969" s="791">
        <v>2022</v>
      </c>
      <c r="G1969" s="785">
        <f>VLOOKUP(D:D,[21]Лист1!C:D,2,0)</f>
        <v>10174500</v>
      </c>
      <c r="H1969" s="660" t="s">
        <v>1373</v>
      </c>
      <c r="I1969" s="795">
        <v>300000</v>
      </c>
      <c r="J1969" s="796" t="s">
        <v>3704</v>
      </c>
      <c r="K1969" s="794" t="s">
        <v>1162</v>
      </c>
    </row>
    <row r="1970" spans="2:11" ht="15.6" x14ac:dyDescent="0.3">
      <c r="B1970" s="793" t="s">
        <v>3707</v>
      </c>
      <c r="C1970" s="793" t="s">
        <v>3756</v>
      </c>
      <c r="D1970" s="794" t="s">
        <v>3879</v>
      </c>
      <c r="E1970" s="784" t="s">
        <v>3511</v>
      </c>
      <c r="F1970" s="791">
        <v>2022</v>
      </c>
      <c r="G1970" s="785">
        <f>VLOOKUP(D:D,[21]Лист1!C:D,2,0)</f>
        <v>10174500</v>
      </c>
      <c r="H1970" s="660" t="s">
        <v>1373</v>
      </c>
      <c r="I1970" s="795">
        <v>300000</v>
      </c>
      <c r="J1970" s="796" t="s">
        <v>3704</v>
      </c>
      <c r="K1970" s="794" t="s">
        <v>1162</v>
      </c>
    </row>
    <row r="1971" spans="2:11" ht="15.6" x14ac:dyDescent="0.3">
      <c r="B1971" s="793" t="s">
        <v>3707</v>
      </c>
      <c r="C1971" s="793" t="s">
        <v>3756</v>
      </c>
      <c r="D1971" s="794" t="s">
        <v>3880</v>
      </c>
      <c r="E1971" s="784" t="s">
        <v>3511</v>
      </c>
      <c r="F1971" s="791">
        <v>2022</v>
      </c>
      <c r="G1971" s="785">
        <f>VLOOKUP(D:D,[21]Лист1!C:D,2,0)</f>
        <v>10174500</v>
      </c>
      <c r="H1971" s="660" t="s">
        <v>1373</v>
      </c>
      <c r="I1971" s="795">
        <v>300000</v>
      </c>
      <c r="J1971" s="796" t="s">
        <v>3704</v>
      </c>
      <c r="K1971" s="794" t="s">
        <v>1162</v>
      </c>
    </row>
    <row r="1972" spans="2:11" ht="15.6" x14ac:dyDescent="0.3">
      <c r="B1972" s="793" t="s">
        <v>3707</v>
      </c>
      <c r="C1972" s="793" t="s">
        <v>3881</v>
      </c>
      <c r="D1972" s="794" t="s">
        <v>3882</v>
      </c>
      <c r="E1972" s="784" t="s">
        <v>3511</v>
      </c>
      <c r="F1972" s="791">
        <v>2022</v>
      </c>
      <c r="G1972" s="785">
        <f>VLOOKUP(D:D,[21]Лист1!C:D,2,0)</f>
        <v>9856250.0500000007</v>
      </c>
      <c r="H1972" s="660" t="s">
        <v>1373</v>
      </c>
      <c r="I1972" s="795">
        <v>300000</v>
      </c>
      <c r="J1972" s="796" t="s">
        <v>3704</v>
      </c>
      <c r="K1972" s="794" t="s">
        <v>1162</v>
      </c>
    </row>
    <row r="1973" spans="2:11" ht="15.6" x14ac:dyDescent="0.3">
      <c r="B1973" s="793" t="s">
        <v>3707</v>
      </c>
      <c r="C1973" s="793" t="s">
        <v>3823</v>
      </c>
      <c r="D1973" s="791" t="s">
        <v>3883</v>
      </c>
      <c r="E1973" s="784" t="s">
        <v>3511</v>
      </c>
      <c r="F1973" s="791">
        <v>2010</v>
      </c>
      <c r="G1973" s="785">
        <f>VLOOKUP(D:D,[21]Лист1!C:D,2,0)</f>
        <v>207387.5</v>
      </c>
      <c r="H1973" s="660" t="s">
        <v>1373</v>
      </c>
      <c r="I1973" s="795">
        <v>300000</v>
      </c>
      <c r="J1973" s="796" t="s">
        <v>3704</v>
      </c>
      <c r="K1973" s="794" t="s">
        <v>1162</v>
      </c>
    </row>
    <row r="1974" spans="2:11" ht="15.6" x14ac:dyDescent="0.3">
      <c r="B1974" s="793" t="s">
        <v>3707</v>
      </c>
      <c r="C1974" s="793" t="s">
        <v>3756</v>
      </c>
      <c r="D1974" s="794" t="s">
        <v>3884</v>
      </c>
      <c r="E1974" s="784" t="s">
        <v>1372</v>
      </c>
      <c r="F1974" s="794">
        <v>2022</v>
      </c>
      <c r="G1974" s="785">
        <f>VLOOKUP(D:D,[21]Лист1!C:D,2,0)</f>
        <v>10174500</v>
      </c>
      <c r="H1974" s="660" t="s">
        <v>1373</v>
      </c>
      <c r="I1974" s="795">
        <v>300000</v>
      </c>
      <c r="J1974" s="796" t="s">
        <v>3704</v>
      </c>
      <c r="K1974" s="794" t="s">
        <v>1162</v>
      </c>
    </row>
    <row r="1975" spans="2:11" ht="15.6" x14ac:dyDescent="0.3">
      <c r="B1975" s="793" t="s">
        <v>3707</v>
      </c>
      <c r="C1975" s="793" t="s">
        <v>3770</v>
      </c>
      <c r="D1975" s="791" t="s">
        <v>3885</v>
      </c>
      <c r="E1975" s="784" t="s">
        <v>3511</v>
      </c>
      <c r="F1975" s="791">
        <v>2013</v>
      </c>
      <c r="G1975" s="785">
        <f>VLOOKUP(D:D,[21]Лист1!C:D,2,0)</f>
        <v>37930.36</v>
      </c>
      <c r="H1975" s="660" t="s">
        <v>1373</v>
      </c>
      <c r="I1975" s="795">
        <v>300000</v>
      </c>
      <c r="J1975" s="796" t="s">
        <v>3704</v>
      </c>
      <c r="K1975" s="798" t="s">
        <v>1333</v>
      </c>
    </row>
    <row r="1976" spans="2:11" ht="15.6" x14ac:dyDescent="0.3">
      <c r="B1976" s="793" t="s">
        <v>3707</v>
      </c>
      <c r="C1976" s="793" t="s">
        <v>1769</v>
      </c>
      <c r="D1976" s="794" t="s">
        <v>3886</v>
      </c>
      <c r="E1976" s="784" t="s">
        <v>3511</v>
      </c>
      <c r="F1976" s="794">
        <v>2018</v>
      </c>
      <c r="G1976" s="785">
        <f>VLOOKUP(D:D,[21]Лист1!C:D,2,0)</f>
        <v>106500</v>
      </c>
      <c r="H1976" s="660" t="s">
        <v>1373</v>
      </c>
      <c r="I1976" s="795">
        <v>300000</v>
      </c>
      <c r="J1976" s="796" t="s">
        <v>3704</v>
      </c>
      <c r="K1976" s="794" t="s">
        <v>1162</v>
      </c>
    </row>
    <row r="1977" spans="2:11" ht="15.6" x14ac:dyDescent="0.3">
      <c r="B1977" s="793" t="s">
        <v>3707</v>
      </c>
      <c r="C1977" s="793" t="s">
        <v>3756</v>
      </c>
      <c r="D1977" s="794" t="s">
        <v>3887</v>
      </c>
      <c r="E1977" s="784" t="s">
        <v>1377</v>
      </c>
      <c r="F1977" s="791">
        <v>2022</v>
      </c>
      <c r="G1977" s="785">
        <f>VLOOKUP(D:D,[21]Лист1!C:D,2,0)</f>
        <v>10174500</v>
      </c>
      <c r="H1977" s="660" t="s">
        <v>1373</v>
      </c>
      <c r="I1977" s="795">
        <v>300000</v>
      </c>
      <c r="J1977" s="796" t="s">
        <v>3704</v>
      </c>
      <c r="K1977" s="794" t="s">
        <v>1162</v>
      </c>
    </row>
    <row r="1978" spans="2:11" ht="15.6" x14ac:dyDescent="0.3">
      <c r="B1978" s="793" t="s">
        <v>3707</v>
      </c>
      <c r="C1978" s="797" t="s">
        <v>3742</v>
      </c>
      <c r="D1978" s="791" t="s">
        <v>3888</v>
      </c>
      <c r="E1978" s="784" t="s">
        <v>3511</v>
      </c>
      <c r="F1978" s="791">
        <v>2014</v>
      </c>
      <c r="G1978" s="785">
        <f>VLOOKUP(D:D,[21]Лист1!C:D,2,0)</f>
        <v>47000</v>
      </c>
      <c r="H1978" s="660" t="s">
        <v>1373</v>
      </c>
      <c r="I1978" s="795">
        <v>300000</v>
      </c>
      <c r="J1978" s="796" t="s">
        <v>3704</v>
      </c>
      <c r="K1978" s="798" t="s">
        <v>1333</v>
      </c>
    </row>
    <row r="1979" spans="2:11" ht="15.6" x14ac:dyDescent="0.3">
      <c r="B1979" s="793" t="s">
        <v>3707</v>
      </c>
      <c r="C1979" s="793" t="s">
        <v>3881</v>
      </c>
      <c r="D1979" s="794" t="s">
        <v>3889</v>
      </c>
      <c r="E1979" s="784" t="s">
        <v>3511</v>
      </c>
      <c r="F1979" s="791">
        <v>2022</v>
      </c>
      <c r="G1979" s="785">
        <f>VLOOKUP(D:D,[21]Лист1!C:D,2,0)</f>
        <v>9856250.0500000007</v>
      </c>
      <c r="H1979" s="660" t="s">
        <v>1373</v>
      </c>
      <c r="I1979" s="795">
        <v>300000</v>
      </c>
      <c r="J1979" s="796" t="s">
        <v>3704</v>
      </c>
      <c r="K1979" s="794" t="s">
        <v>1162</v>
      </c>
    </row>
    <row r="1980" spans="2:11" ht="15.6" x14ac:dyDescent="0.3">
      <c r="B1980" s="793" t="s">
        <v>3707</v>
      </c>
      <c r="C1980" s="793" t="s">
        <v>3802</v>
      </c>
      <c r="D1980" s="791" t="s">
        <v>3890</v>
      </c>
      <c r="E1980" s="784" t="s">
        <v>3511</v>
      </c>
      <c r="F1980" s="791">
        <v>2012</v>
      </c>
      <c r="G1980" s="785">
        <f>VLOOKUP(D:D,[21]Лист1!C:D,2,0)</f>
        <v>76955</v>
      </c>
      <c r="H1980" s="660" t="s">
        <v>1373</v>
      </c>
      <c r="I1980" s="795">
        <v>300000</v>
      </c>
      <c r="J1980" s="796" t="s">
        <v>3704</v>
      </c>
      <c r="K1980" s="794" t="s">
        <v>1162</v>
      </c>
    </row>
    <row r="1981" spans="2:11" ht="15.6" x14ac:dyDescent="0.3">
      <c r="B1981" s="793" t="s">
        <v>1396</v>
      </c>
      <c r="C1981" s="799" t="s">
        <v>3891</v>
      </c>
      <c r="D1981" s="794" t="s">
        <v>3892</v>
      </c>
      <c r="E1981" s="784" t="s">
        <v>3511</v>
      </c>
      <c r="F1981" s="794">
        <v>2024</v>
      </c>
      <c r="G1981" s="785" t="e">
        <f>VLOOKUP(D:D,[21]Лист1!C:D,2,0)</f>
        <v>#N/A</v>
      </c>
      <c r="H1981" s="660" t="s">
        <v>1373</v>
      </c>
      <c r="I1981" s="795">
        <v>650000</v>
      </c>
      <c r="J1981" s="796" t="s">
        <v>3704</v>
      </c>
      <c r="K1981" s="794" t="s">
        <v>1162</v>
      </c>
    </row>
    <row r="1982" spans="2:11" ht="15.6" x14ac:dyDescent="0.3">
      <c r="B1982" s="793" t="s">
        <v>3707</v>
      </c>
      <c r="C1982" s="793" t="s">
        <v>3514</v>
      </c>
      <c r="D1982" s="791" t="s">
        <v>3893</v>
      </c>
      <c r="E1982" s="784" t="s">
        <v>3511</v>
      </c>
      <c r="F1982" s="791">
        <v>2018</v>
      </c>
      <c r="G1982" s="785">
        <f>VLOOKUP(D:D,[21]Лист1!C:D,2,0)</f>
        <v>78250</v>
      </c>
      <c r="H1982" s="660" t="s">
        <v>1373</v>
      </c>
      <c r="I1982" s="795">
        <v>300000</v>
      </c>
      <c r="J1982" s="796" t="s">
        <v>3704</v>
      </c>
      <c r="K1982" s="794" t="s">
        <v>1162</v>
      </c>
    </row>
    <row r="1983" spans="2:11" ht="15.6" x14ac:dyDescent="0.3">
      <c r="B1983" s="793" t="s">
        <v>1396</v>
      </c>
      <c r="C1983" s="799" t="s">
        <v>3894</v>
      </c>
      <c r="D1983" s="794" t="s">
        <v>3895</v>
      </c>
      <c r="E1983" s="784" t="s">
        <v>3511</v>
      </c>
      <c r="F1983" s="791">
        <v>2022</v>
      </c>
      <c r="G1983" s="785">
        <f>VLOOKUP(D:D,[21]Лист1!C:D,2,0)</f>
        <v>31702187.5</v>
      </c>
      <c r="H1983" s="660" t="s">
        <v>1373</v>
      </c>
      <c r="I1983" s="795">
        <v>650000</v>
      </c>
      <c r="J1983" s="796" t="s">
        <v>3704</v>
      </c>
      <c r="K1983" s="794" t="s">
        <v>1162</v>
      </c>
    </row>
    <row r="1984" spans="2:11" ht="15.6" x14ac:dyDescent="0.3">
      <c r="B1984" s="793" t="s">
        <v>3707</v>
      </c>
      <c r="C1984" s="793" t="s">
        <v>3756</v>
      </c>
      <c r="D1984" s="794" t="s">
        <v>3896</v>
      </c>
      <c r="E1984" s="784" t="s">
        <v>3511</v>
      </c>
      <c r="F1984" s="791">
        <v>2023</v>
      </c>
      <c r="G1984" s="785">
        <f>VLOOKUP(D:D,[21]Лист1!C:D,2,0)</f>
        <v>12785517.92</v>
      </c>
      <c r="H1984" s="660" t="s">
        <v>1373</v>
      </c>
      <c r="I1984" s="795">
        <v>300000</v>
      </c>
      <c r="J1984" s="796" t="s">
        <v>3704</v>
      </c>
      <c r="K1984" s="794" t="s">
        <v>1162</v>
      </c>
    </row>
    <row r="1985" spans="2:11" ht="15.6" x14ac:dyDescent="0.3">
      <c r="B1985" s="793" t="s">
        <v>3707</v>
      </c>
      <c r="C1985" s="793" t="s">
        <v>3514</v>
      </c>
      <c r="D1985" s="791" t="s">
        <v>3897</v>
      </c>
      <c r="E1985" s="784" t="s">
        <v>3511</v>
      </c>
      <c r="F1985" s="791">
        <v>2012</v>
      </c>
      <c r="G1985" s="785">
        <f>VLOOKUP(D:D,[21]Лист1!C:D,2,0)</f>
        <v>39611.61</v>
      </c>
      <c r="H1985" s="660" t="s">
        <v>1373</v>
      </c>
      <c r="I1985" s="795">
        <v>300000</v>
      </c>
      <c r="J1985" s="796" t="s">
        <v>3704</v>
      </c>
      <c r="K1985" s="794" t="s">
        <v>1162</v>
      </c>
    </row>
    <row r="1986" spans="2:11" ht="15.6" x14ac:dyDescent="0.3">
      <c r="B1986" s="793" t="s">
        <v>3707</v>
      </c>
      <c r="C1986" s="793" t="s">
        <v>3514</v>
      </c>
      <c r="D1986" s="791" t="s">
        <v>3898</v>
      </c>
      <c r="E1986" s="784" t="s">
        <v>3511</v>
      </c>
      <c r="F1986" s="791">
        <v>2017</v>
      </c>
      <c r="G1986" s="785">
        <f>VLOOKUP(D:D,[21]Лист1!C:D,2,0)</f>
        <v>75950</v>
      </c>
      <c r="H1986" s="660" t="s">
        <v>1373</v>
      </c>
      <c r="I1986" s="795">
        <v>300000</v>
      </c>
      <c r="J1986" s="796" t="s">
        <v>3704</v>
      </c>
      <c r="K1986" s="794" t="s">
        <v>1162</v>
      </c>
    </row>
    <row r="1987" spans="2:11" ht="15.6" x14ac:dyDescent="0.3">
      <c r="B1987" s="793" t="s">
        <v>3707</v>
      </c>
      <c r="C1987" s="793" t="s">
        <v>3756</v>
      </c>
      <c r="D1987" s="794" t="s">
        <v>3899</v>
      </c>
      <c r="E1987" s="784" t="s">
        <v>1372</v>
      </c>
      <c r="F1987" s="791">
        <v>2022</v>
      </c>
      <c r="G1987" s="785">
        <f>VLOOKUP(D:D,[21]Лист1!C:D,2,0)</f>
        <v>10174500</v>
      </c>
      <c r="H1987" s="660" t="s">
        <v>1373</v>
      </c>
      <c r="I1987" s="795">
        <v>300000</v>
      </c>
      <c r="J1987" s="796" t="s">
        <v>3704</v>
      </c>
      <c r="K1987" s="794" t="s">
        <v>1162</v>
      </c>
    </row>
    <row r="1988" spans="2:11" ht="15.6" x14ac:dyDescent="0.3">
      <c r="B1988" s="793" t="s">
        <v>3707</v>
      </c>
      <c r="C1988" s="793" t="s">
        <v>3677</v>
      </c>
      <c r="D1988" s="791" t="s">
        <v>3900</v>
      </c>
      <c r="E1988" s="784" t="s">
        <v>1372</v>
      </c>
      <c r="F1988" s="791">
        <v>2012</v>
      </c>
      <c r="G1988" s="785">
        <f>VLOOKUP(D:D,[21]Лист1!C:D,2,0)</f>
        <v>43982.14</v>
      </c>
      <c r="H1988" s="660" t="s">
        <v>1373</v>
      </c>
      <c r="I1988" s="795">
        <v>300000</v>
      </c>
      <c r="J1988" s="796" t="s">
        <v>3704</v>
      </c>
      <c r="K1988" s="798" t="s">
        <v>1333</v>
      </c>
    </row>
    <row r="1989" spans="2:11" ht="15.6" x14ac:dyDescent="0.3">
      <c r="B1989" s="793" t="s">
        <v>3707</v>
      </c>
      <c r="C1989" s="797" t="s">
        <v>3901</v>
      </c>
      <c r="D1989" s="791" t="s">
        <v>3902</v>
      </c>
      <c r="E1989" s="784" t="s">
        <v>3511</v>
      </c>
      <c r="F1989" s="791">
        <v>2014</v>
      </c>
      <c r="G1989" s="785">
        <f>VLOOKUP(D:D,[21]Лист1!C:D,2,0)</f>
        <v>136975</v>
      </c>
      <c r="H1989" s="660" t="s">
        <v>1373</v>
      </c>
      <c r="I1989" s="795">
        <v>300000</v>
      </c>
      <c r="J1989" s="796" t="s">
        <v>3704</v>
      </c>
      <c r="K1989" s="798" t="s">
        <v>1333</v>
      </c>
    </row>
    <row r="1990" spans="2:11" ht="15.6" x14ac:dyDescent="0.3">
      <c r="B1990" s="793" t="s">
        <v>3707</v>
      </c>
      <c r="C1990" s="793" t="s">
        <v>3137</v>
      </c>
      <c r="D1990" s="791" t="s">
        <v>3903</v>
      </c>
      <c r="E1990" s="784" t="s">
        <v>1372</v>
      </c>
      <c r="F1990" s="791">
        <v>2003</v>
      </c>
      <c r="G1990" s="785">
        <f>VLOOKUP(D:D,[21]Лист1!C:D,2,0)</f>
        <v>27317.94</v>
      </c>
      <c r="H1990" s="660" t="s">
        <v>1373</v>
      </c>
      <c r="I1990" s="795">
        <v>300000</v>
      </c>
      <c r="J1990" s="796" t="s">
        <v>3704</v>
      </c>
      <c r="K1990" s="794" t="s">
        <v>1162</v>
      </c>
    </row>
    <row r="1991" spans="2:11" ht="15.6" x14ac:dyDescent="0.3">
      <c r="B1991" s="793" t="s">
        <v>3707</v>
      </c>
      <c r="C1991" s="797" t="s">
        <v>3904</v>
      </c>
      <c r="D1991" s="791" t="s">
        <v>3905</v>
      </c>
      <c r="E1991" s="784" t="s">
        <v>3511</v>
      </c>
      <c r="F1991" s="791">
        <v>2013</v>
      </c>
      <c r="G1991" s="785">
        <f>VLOOKUP(D:D,[21]Лист1!C:D,2,0)</f>
        <v>75950</v>
      </c>
      <c r="H1991" s="660" t="s">
        <v>1373</v>
      </c>
      <c r="I1991" s="795">
        <v>300000</v>
      </c>
      <c r="J1991" s="796" t="s">
        <v>3704</v>
      </c>
      <c r="K1991" s="798" t="s">
        <v>1333</v>
      </c>
    </row>
    <row r="1992" spans="2:11" ht="15.6" x14ac:dyDescent="0.3">
      <c r="B1992" s="793" t="s">
        <v>3707</v>
      </c>
      <c r="C1992" s="793" t="s">
        <v>3756</v>
      </c>
      <c r="D1992" s="794" t="s">
        <v>3906</v>
      </c>
      <c r="E1992" s="784" t="s">
        <v>1372</v>
      </c>
      <c r="F1992" s="794">
        <v>2022</v>
      </c>
      <c r="G1992" s="785">
        <f>VLOOKUP(D:D,[21]Лист1!C:D,2,0)</f>
        <v>10174500</v>
      </c>
      <c r="H1992" s="660" t="s">
        <v>1373</v>
      </c>
      <c r="I1992" s="795">
        <v>300000</v>
      </c>
      <c r="J1992" s="796" t="s">
        <v>3704</v>
      </c>
      <c r="K1992" s="794" t="s">
        <v>1162</v>
      </c>
    </row>
    <row r="1993" spans="2:11" ht="15.6" x14ac:dyDescent="0.3">
      <c r="B1993" s="793" t="s">
        <v>3707</v>
      </c>
      <c r="C1993" s="793" t="s">
        <v>3907</v>
      </c>
      <c r="D1993" s="791" t="s">
        <v>3908</v>
      </c>
      <c r="E1993" s="784" t="s">
        <v>3511</v>
      </c>
      <c r="F1993" s="791">
        <v>2011</v>
      </c>
      <c r="G1993" s="785">
        <f>VLOOKUP(D:D,[21]Лист1!C:D,2,0)</f>
        <v>56250</v>
      </c>
      <c r="H1993" s="660" t="s">
        <v>1373</v>
      </c>
      <c r="I1993" s="795">
        <v>300000</v>
      </c>
      <c r="J1993" s="796" t="s">
        <v>3704</v>
      </c>
      <c r="K1993" s="794" t="s">
        <v>1162</v>
      </c>
    </row>
    <row r="1994" spans="2:11" ht="15.6" x14ac:dyDescent="0.3">
      <c r="B1994" s="793" t="s">
        <v>3707</v>
      </c>
      <c r="C1994" s="797" t="s">
        <v>3745</v>
      </c>
      <c r="D1994" s="791" t="s">
        <v>3909</v>
      </c>
      <c r="E1994" s="784" t="s">
        <v>3511</v>
      </c>
      <c r="F1994" s="791">
        <v>2017</v>
      </c>
      <c r="G1994" s="785">
        <f>VLOOKUP(D:D,[21]Лист1!C:D,2,0)</f>
        <v>75950</v>
      </c>
      <c r="H1994" s="660" t="s">
        <v>1373</v>
      </c>
      <c r="I1994" s="795">
        <v>300000</v>
      </c>
      <c r="J1994" s="796" t="s">
        <v>3704</v>
      </c>
      <c r="K1994" s="798" t="s">
        <v>1333</v>
      </c>
    </row>
    <row r="1995" spans="2:11" ht="15.6" x14ac:dyDescent="0.3">
      <c r="B1995" s="793" t="s">
        <v>3707</v>
      </c>
      <c r="C1995" s="793" t="s">
        <v>3756</v>
      </c>
      <c r="D1995" s="794" t="s">
        <v>3910</v>
      </c>
      <c r="E1995" s="784" t="s">
        <v>3511</v>
      </c>
      <c r="F1995" s="791">
        <v>2022</v>
      </c>
      <c r="G1995" s="785">
        <f>VLOOKUP(D:D,[21]Лист1!C:D,2,0)</f>
        <v>10174500</v>
      </c>
      <c r="H1995" s="660" t="s">
        <v>1373</v>
      </c>
      <c r="I1995" s="795">
        <v>300000</v>
      </c>
      <c r="J1995" s="796" t="s">
        <v>3704</v>
      </c>
      <c r="K1995" s="794" t="s">
        <v>1162</v>
      </c>
    </row>
    <row r="1996" spans="2:11" ht="15.6" x14ac:dyDescent="0.3">
      <c r="B1996" s="793" t="s">
        <v>3707</v>
      </c>
      <c r="C1996" s="793" t="s">
        <v>3514</v>
      </c>
      <c r="D1996" s="791" t="s">
        <v>3911</v>
      </c>
      <c r="E1996" s="784" t="s">
        <v>3511</v>
      </c>
      <c r="F1996" s="791">
        <v>2017</v>
      </c>
      <c r="G1996" s="785">
        <f>VLOOKUP(D:D,[21]Лист1!C:D,2,0)</f>
        <v>81075</v>
      </c>
      <c r="H1996" s="660" t="s">
        <v>1373</v>
      </c>
      <c r="I1996" s="795">
        <v>300000</v>
      </c>
      <c r="J1996" s="796" t="s">
        <v>3704</v>
      </c>
      <c r="K1996" s="794" t="s">
        <v>1162</v>
      </c>
    </row>
    <row r="1997" spans="2:11" ht="15.6" x14ac:dyDescent="0.3">
      <c r="B1997" s="793" t="s">
        <v>1396</v>
      </c>
      <c r="C1997" s="799" t="s">
        <v>3912</v>
      </c>
      <c r="D1997" s="794" t="s">
        <v>3913</v>
      </c>
      <c r="E1997" s="784" t="s">
        <v>3511</v>
      </c>
      <c r="F1997" s="791">
        <v>2022</v>
      </c>
      <c r="G1997" s="785">
        <f>VLOOKUP(D:D,[21]Лист1!C:D,2,0)</f>
        <v>29412187.5</v>
      </c>
      <c r="H1997" s="660" t="s">
        <v>1373</v>
      </c>
      <c r="I1997" s="795">
        <v>650000</v>
      </c>
      <c r="J1997" s="796" t="s">
        <v>3704</v>
      </c>
      <c r="K1997" s="794" t="s">
        <v>1162</v>
      </c>
    </row>
    <row r="1998" spans="2:11" ht="15.6" x14ac:dyDescent="0.3">
      <c r="B1998" s="793" t="s">
        <v>3707</v>
      </c>
      <c r="C1998" s="793" t="s">
        <v>3756</v>
      </c>
      <c r="D1998" s="794" t="s">
        <v>3914</v>
      </c>
      <c r="E1998" s="784" t="s">
        <v>3511</v>
      </c>
      <c r="F1998" s="791">
        <v>2022</v>
      </c>
      <c r="G1998" s="785">
        <f>VLOOKUP(D:D,[21]Лист1!C:D,2,0)</f>
        <v>10174500</v>
      </c>
      <c r="H1998" s="660" t="s">
        <v>1373</v>
      </c>
      <c r="I1998" s="795">
        <v>300000</v>
      </c>
      <c r="J1998" s="796" t="s">
        <v>3704</v>
      </c>
      <c r="K1998" s="794" t="s">
        <v>1162</v>
      </c>
    </row>
    <row r="1999" spans="2:11" ht="15.6" x14ac:dyDescent="0.3">
      <c r="B1999" s="793" t="s">
        <v>3707</v>
      </c>
      <c r="C1999" s="793" t="s">
        <v>3756</v>
      </c>
      <c r="D1999" s="794" t="s">
        <v>3915</v>
      </c>
      <c r="E1999" s="784" t="s">
        <v>3511</v>
      </c>
      <c r="F1999" s="794">
        <v>2022</v>
      </c>
      <c r="G1999" s="785">
        <f>VLOOKUP(D:D,[21]Лист1!C:D,2,0)</f>
        <v>10174500</v>
      </c>
      <c r="H1999" s="660" t="s">
        <v>1373</v>
      </c>
      <c r="I1999" s="795">
        <v>300000</v>
      </c>
      <c r="J1999" s="796" t="s">
        <v>3704</v>
      </c>
      <c r="K1999" s="794" t="s">
        <v>1162</v>
      </c>
    </row>
    <row r="2000" spans="2:11" ht="15.6" x14ac:dyDescent="0.3">
      <c r="B2000" s="793" t="s">
        <v>3707</v>
      </c>
      <c r="C2000" s="797" t="s">
        <v>3904</v>
      </c>
      <c r="D2000" s="791" t="s">
        <v>3916</v>
      </c>
      <c r="E2000" s="784" t="s">
        <v>3511</v>
      </c>
      <c r="F2000" s="791">
        <v>2017</v>
      </c>
      <c r="G2000" s="785">
        <f>VLOOKUP(D:D,[21]Лист1!C:D,2,0)</f>
        <v>75950</v>
      </c>
      <c r="H2000" s="660" t="s">
        <v>1373</v>
      </c>
      <c r="I2000" s="795">
        <v>300000</v>
      </c>
      <c r="J2000" s="796" t="s">
        <v>3704</v>
      </c>
      <c r="K2000" s="798" t="s">
        <v>1333</v>
      </c>
    </row>
    <row r="2001" spans="2:11" ht="15.6" x14ac:dyDescent="0.3">
      <c r="B2001" s="793" t="s">
        <v>3707</v>
      </c>
      <c r="C2001" s="793" t="s">
        <v>3756</v>
      </c>
      <c r="D2001" s="794" t="s">
        <v>3917</v>
      </c>
      <c r="E2001" s="784" t="s">
        <v>1377</v>
      </c>
      <c r="F2001" s="791">
        <v>2022</v>
      </c>
      <c r="G2001" s="785">
        <f>VLOOKUP(D:D,[21]Лист1!C:D,2,0)</f>
        <v>10174500</v>
      </c>
      <c r="H2001" s="660" t="s">
        <v>1373</v>
      </c>
      <c r="I2001" s="795">
        <v>300000</v>
      </c>
      <c r="J2001" s="796" t="s">
        <v>3704</v>
      </c>
      <c r="K2001" s="794" t="s">
        <v>1162</v>
      </c>
    </row>
    <row r="2002" spans="2:11" ht="15.6" x14ac:dyDescent="0.3">
      <c r="B2002" s="793" t="s">
        <v>3707</v>
      </c>
      <c r="C2002" s="793" t="s">
        <v>3677</v>
      </c>
      <c r="D2002" s="791" t="s">
        <v>3918</v>
      </c>
      <c r="E2002" s="784" t="s">
        <v>3511</v>
      </c>
      <c r="F2002" s="791">
        <v>2012</v>
      </c>
      <c r="G2002" s="785">
        <f>VLOOKUP(D:D,[21]Лист1!C:D,2,0)</f>
        <v>43982.14</v>
      </c>
      <c r="H2002" s="660" t="s">
        <v>1373</v>
      </c>
      <c r="I2002" s="795">
        <v>300000</v>
      </c>
      <c r="J2002" s="796" t="s">
        <v>3704</v>
      </c>
      <c r="K2002" s="798" t="s">
        <v>1333</v>
      </c>
    </row>
    <row r="2003" spans="2:11" ht="15.6" x14ac:dyDescent="0.3">
      <c r="B2003" s="793" t="s">
        <v>3707</v>
      </c>
      <c r="C2003" s="793" t="s">
        <v>3514</v>
      </c>
      <c r="D2003" s="794" t="s">
        <v>3919</v>
      </c>
      <c r="E2003" s="784" t="s">
        <v>3511</v>
      </c>
      <c r="F2003" s="794">
        <v>2017</v>
      </c>
      <c r="G2003" s="785">
        <f>VLOOKUP(D:D,[21]Лист1!C:D,2,0)</f>
        <v>75950</v>
      </c>
      <c r="H2003" s="660" t="s">
        <v>1373</v>
      </c>
      <c r="I2003" s="795">
        <v>300000</v>
      </c>
      <c r="J2003" s="796" t="s">
        <v>3704</v>
      </c>
      <c r="K2003" s="794" t="s">
        <v>1162</v>
      </c>
    </row>
    <row r="2004" spans="2:11" ht="15.6" x14ac:dyDescent="0.3">
      <c r="B2004" s="793" t="s">
        <v>3707</v>
      </c>
      <c r="C2004" s="793" t="s">
        <v>3756</v>
      </c>
      <c r="D2004" s="794" t="s">
        <v>3920</v>
      </c>
      <c r="E2004" s="784" t="s">
        <v>3511</v>
      </c>
      <c r="F2004" s="791">
        <v>2022</v>
      </c>
      <c r="G2004" s="785">
        <f>VLOOKUP(D:D,[21]Лист1!C:D,2,0)</f>
        <v>10174500</v>
      </c>
      <c r="H2004" s="660" t="s">
        <v>1373</v>
      </c>
      <c r="I2004" s="795">
        <v>300000</v>
      </c>
      <c r="J2004" s="796" t="s">
        <v>3704</v>
      </c>
      <c r="K2004" s="794" t="s">
        <v>1162</v>
      </c>
    </row>
    <row r="2005" spans="2:11" ht="15.6" x14ac:dyDescent="0.3">
      <c r="B2005" s="793" t="s">
        <v>3707</v>
      </c>
      <c r="C2005" s="793" t="s">
        <v>3921</v>
      </c>
      <c r="D2005" s="791" t="s">
        <v>3922</v>
      </c>
      <c r="E2005" s="784" t="s">
        <v>3511</v>
      </c>
      <c r="F2005" s="791">
        <v>2003</v>
      </c>
      <c r="G2005" s="785">
        <f>VLOOKUP(D:D,[21]Лист1!C:D,2,0)</f>
        <v>21542.07</v>
      </c>
      <c r="H2005" s="660" t="s">
        <v>1373</v>
      </c>
      <c r="I2005" s="795">
        <v>300000</v>
      </c>
      <c r="J2005" s="796" t="s">
        <v>3704</v>
      </c>
      <c r="K2005" s="798" t="s">
        <v>1333</v>
      </c>
    </row>
    <row r="2006" spans="2:11" ht="15.6" x14ac:dyDescent="0.3">
      <c r="B2006" s="793" t="s">
        <v>3707</v>
      </c>
      <c r="C2006" s="793" t="s">
        <v>3812</v>
      </c>
      <c r="D2006" s="791" t="s">
        <v>3923</v>
      </c>
      <c r="E2006" s="784" t="s">
        <v>1372</v>
      </c>
      <c r="F2006" s="791">
        <v>2014</v>
      </c>
      <c r="G2006" s="785" t="e">
        <f>VLOOKUP(D:D,[21]Лист1!C:D,2,0)</f>
        <v>#N/A</v>
      </c>
      <c r="H2006" s="660" t="s">
        <v>1373</v>
      </c>
      <c r="I2006" s="795">
        <v>300000</v>
      </c>
      <c r="J2006" s="796" t="s">
        <v>3704</v>
      </c>
      <c r="K2006" s="794" t="s">
        <v>1162</v>
      </c>
    </row>
    <row r="2007" spans="2:11" ht="15.6" x14ac:dyDescent="0.3">
      <c r="B2007" s="793" t="s">
        <v>3707</v>
      </c>
      <c r="C2007" s="793" t="s">
        <v>3806</v>
      </c>
      <c r="D2007" s="794" t="s">
        <v>3924</v>
      </c>
      <c r="E2007" s="784" t="s">
        <v>3511</v>
      </c>
      <c r="F2007" s="791">
        <v>2023</v>
      </c>
      <c r="G2007" s="785">
        <f>VLOOKUP(D:D,[21]Лист1!C:D,2,0)</f>
        <v>12785517.92</v>
      </c>
      <c r="H2007" s="660" t="s">
        <v>1373</v>
      </c>
      <c r="I2007" s="795">
        <v>300000</v>
      </c>
      <c r="J2007" s="796" t="s">
        <v>3704</v>
      </c>
      <c r="K2007" s="794" t="s">
        <v>1162</v>
      </c>
    </row>
    <row r="2008" spans="2:11" ht="15.6" x14ac:dyDescent="0.3">
      <c r="B2008" s="793" t="s">
        <v>3707</v>
      </c>
      <c r="C2008" s="793" t="s">
        <v>3756</v>
      </c>
      <c r="D2008" s="794" t="s">
        <v>3925</v>
      </c>
      <c r="E2008" s="784" t="s">
        <v>3511</v>
      </c>
      <c r="F2008" s="791">
        <v>2022</v>
      </c>
      <c r="G2008" s="785">
        <f>VLOOKUP(D:D,[21]Лист1!C:D,2,0)</f>
        <v>10174500</v>
      </c>
      <c r="H2008" s="660" t="s">
        <v>1373</v>
      </c>
      <c r="I2008" s="795">
        <v>300000</v>
      </c>
      <c r="J2008" s="796" t="s">
        <v>3704</v>
      </c>
      <c r="K2008" s="794" t="s">
        <v>1162</v>
      </c>
    </row>
    <row r="2009" spans="2:11" ht="15.6" x14ac:dyDescent="0.3">
      <c r="B2009" s="793" t="s">
        <v>3707</v>
      </c>
      <c r="C2009" s="793" t="s">
        <v>3562</v>
      </c>
      <c r="D2009" s="791" t="s">
        <v>3926</v>
      </c>
      <c r="E2009" s="784" t="s">
        <v>3511</v>
      </c>
      <c r="F2009" s="791">
        <v>2011</v>
      </c>
      <c r="G2009" s="785">
        <f>VLOOKUP(D:D,[21]Лист1!C:D,2,0)</f>
        <v>78250</v>
      </c>
      <c r="H2009" s="660" t="s">
        <v>1373</v>
      </c>
      <c r="I2009" s="795">
        <v>300000</v>
      </c>
      <c r="J2009" s="796" t="s">
        <v>3704</v>
      </c>
      <c r="K2009" s="794" t="s">
        <v>1162</v>
      </c>
    </row>
    <row r="2010" spans="2:11" ht="15.6" x14ac:dyDescent="0.3">
      <c r="B2010" s="793" t="s">
        <v>3707</v>
      </c>
      <c r="C2010" s="793" t="s">
        <v>3802</v>
      </c>
      <c r="D2010" s="791" t="s">
        <v>3927</v>
      </c>
      <c r="E2010" s="784" t="s">
        <v>3511</v>
      </c>
      <c r="F2010" s="791">
        <v>2012</v>
      </c>
      <c r="G2010" s="785">
        <f>VLOOKUP(D:D,[21]Лист1!C:D,2,0)</f>
        <v>76955</v>
      </c>
      <c r="H2010" s="660" t="s">
        <v>1373</v>
      </c>
      <c r="I2010" s="795">
        <v>300000</v>
      </c>
      <c r="J2010" s="796" t="s">
        <v>3704</v>
      </c>
      <c r="K2010" s="794" t="s">
        <v>1162</v>
      </c>
    </row>
    <row r="2011" spans="2:11" ht="15.6" x14ac:dyDescent="0.3">
      <c r="B2011" s="793" t="s">
        <v>3707</v>
      </c>
      <c r="C2011" s="793" t="s">
        <v>3756</v>
      </c>
      <c r="D2011" s="794" t="s">
        <v>3928</v>
      </c>
      <c r="E2011" s="784" t="s">
        <v>3511</v>
      </c>
      <c r="F2011" s="791">
        <v>2022</v>
      </c>
      <c r="G2011" s="785">
        <f>VLOOKUP(D:D,[21]Лист1!C:D,2,0)</f>
        <v>10174500</v>
      </c>
      <c r="H2011" s="660" t="s">
        <v>1373</v>
      </c>
      <c r="I2011" s="795">
        <v>300000</v>
      </c>
      <c r="J2011" s="796" t="s">
        <v>3704</v>
      </c>
      <c r="K2011" s="794" t="s">
        <v>1162</v>
      </c>
    </row>
    <row r="2012" spans="2:11" ht="15.6" x14ac:dyDescent="0.3">
      <c r="B2012" s="793" t="s">
        <v>3707</v>
      </c>
      <c r="C2012" s="793" t="s">
        <v>3756</v>
      </c>
      <c r="D2012" s="794" t="s">
        <v>3929</v>
      </c>
      <c r="E2012" s="784" t="s">
        <v>1372</v>
      </c>
      <c r="F2012" s="794">
        <v>2022</v>
      </c>
      <c r="G2012" s="785">
        <f>VLOOKUP(D:D,[21]Лист1!C:D,2,0)</f>
        <v>10174500</v>
      </c>
      <c r="H2012" s="660" t="s">
        <v>1373</v>
      </c>
      <c r="I2012" s="795">
        <v>300000</v>
      </c>
      <c r="J2012" s="796" t="s">
        <v>3704</v>
      </c>
      <c r="K2012" s="794" t="s">
        <v>1162</v>
      </c>
    </row>
    <row r="2013" spans="2:11" ht="15.6" x14ac:dyDescent="0.3">
      <c r="B2013" s="793" t="s">
        <v>3707</v>
      </c>
      <c r="C2013" s="793" t="s">
        <v>3756</v>
      </c>
      <c r="D2013" s="794" t="s">
        <v>3930</v>
      </c>
      <c r="E2013" s="784" t="s">
        <v>3511</v>
      </c>
      <c r="F2013" s="791">
        <v>2022</v>
      </c>
      <c r="G2013" s="785">
        <f>VLOOKUP(D:D,[21]Лист1!C:D,2,0)</f>
        <v>10174500</v>
      </c>
      <c r="H2013" s="660" t="s">
        <v>1373</v>
      </c>
      <c r="I2013" s="795">
        <v>300000</v>
      </c>
      <c r="J2013" s="796" t="s">
        <v>3704</v>
      </c>
      <c r="K2013" s="794" t="s">
        <v>1162</v>
      </c>
    </row>
    <row r="2014" spans="2:11" ht="15.6" x14ac:dyDescent="0.3">
      <c r="B2014" s="793" t="s">
        <v>3707</v>
      </c>
      <c r="C2014" s="793" t="s">
        <v>3812</v>
      </c>
      <c r="D2014" s="791" t="s">
        <v>3931</v>
      </c>
      <c r="E2014" s="784" t="s">
        <v>1377</v>
      </c>
      <c r="F2014" s="791">
        <v>2013</v>
      </c>
      <c r="G2014" s="785">
        <f>VLOOKUP(D:D,[21]Лист1!C:D,2,0)</f>
        <v>45875</v>
      </c>
      <c r="H2014" s="660" t="s">
        <v>1373</v>
      </c>
      <c r="I2014" s="795">
        <v>300000</v>
      </c>
      <c r="J2014" s="796" t="s">
        <v>3704</v>
      </c>
      <c r="K2014" s="794" t="s">
        <v>1162</v>
      </c>
    </row>
    <row r="2015" spans="2:11" ht="15.6" x14ac:dyDescent="0.3">
      <c r="B2015" s="793" t="s">
        <v>3707</v>
      </c>
      <c r="C2015" s="797" t="s">
        <v>3904</v>
      </c>
      <c r="D2015" s="791" t="s">
        <v>3932</v>
      </c>
      <c r="E2015" s="784" t="s">
        <v>3511</v>
      </c>
      <c r="F2015" s="791">
        <v>2017</v>
      </c>
      <c r="G2015" s="785">
        <f>VLOOKUP(D:D,[21]Лист1!C:D,2,0)</f>
        <v>75950</v>
      </c>
      <c r="H2015" s="660" t="s">
        <v>1373</v>
      </c>
      <c r="I2015" s="795">
        <v>300000</v>
      </c>
      <c r="J2015" s="796" t="s">
        <v>3704</v>
      </c>
      <c r="K2015" s="798" t="s">
        <v>1333</v>
      </c>
    </row>
    <row r="2016" spans="2:11" ht="15.6" x14ac:dyDescent="0.3">
      <c r="B2016" s="793" t="s">
        <v>3707</v>
      </c>
      <c r="C2016" s="797" t="s">
        <v>3907</v>
      </c>
      <c r="D2016" s="791" t="s">
        <v>3933</v>
      </c>
      <c r="E2016" s="784" t="s">
        <v>3511</v>
      </c>
      <c r="F2016" s="791">
        <v>2008</v>
      </c>
      <c r="G2016" s="785">
        <f>VLOOKUP(D:D,[21]Лист1!C:D,2,0)</f>
        <v>55036.33</v>
      </c>
      <c r="H2016" s="660" t="s">
        <v>1373</v>
      </c>
      <c r="I2016" s="795">
        <v>300000</v>
      </c>
      <c r="J2016" s="796" t="s">
        <v>3704</v>
      </c>
      <c r="K2016" s="798" t="s">
        <v>1333</v>
      </c>
    </row>
    <row r="2017" spans="2:11" ht="15.6" x14ac:dyDescent="0.3">
      <c r="B2017" s="793" t="s">
        <v>3707</v>
      </c>
      <c r="C2017" s="793" t="s">
        <v>3804</v>
      </c>
      <c r="D2017" s="794" t="s">
        <v>3934</v>
      </c>
      <c r="E2017" s="784" t="s">
        <v>3511</v>
      </c>
      <c r="F2017" s="791">
        <v>2022</v>
      </c>
      <c r="G2017" s="785">
        <f>VLOOKUP(D:D,[21]Лист1!C:D,2,0)</f>
        <v>9856250.0500000007</v>
      </c>
      <c r="H2017" s="660" t="s">
        <v>1373</v>
      </c>
      <c r="I2017" s="795">
        <v>300000</v>
      </c>
      <c r="J2017" s="796" t="s">
        <v>3704</v>
      </c>
      <c r="K2017" s="794" t="s">
        <v>1162</v>
      </c>
    </row>
    <row r="2018" spans="2:11" ht="15.6" x14ac:dyDescent="0.3">
      <c r="B2018" s="793" t="s">
        <v>3707</v>
      </c>
      <c r="C2018" s="797" t="s">
        <v>3904</v>
      </c>
      <c r="D2018" s="791" t="s">
        <v>3935</v>
      </c>
      <c r="E2018" s="784" t="s">
        <v>3511</v>
      </c>
      <c r="F2018" s="791">
        <v>2013</v>
      </c>
      <c r="G2018" s="785">
        <f>VLOOKUP(D:D,[21]Лист1!C:D,2,0)</f>
        <v>42250</v>
      </c>
      <c r="H2018" s="660" t="s">
        <v>1373</v>
      </c>
      <c r="I2018" s="795">
        <v>300000</v>
      </c>
      <c r="J2018" s="796" t="s">
        <v>3704</v>
      </c>
      <c r="K2018" s="798" t="s">
        <v>1333</v>
      </c>
    </row>
    <row r="2019" spans="2:11" ht="15.6" x14ac:dyDescent="0.3">
      <c r="B2019" s="793" t="s">
        <v>3707</v>
      </c>
      <c r="C2019" s="799" t="s">
        <v>3936</v>
      </c>
      <c r="D2019" s="794" t="s">
        <v>3937</v>
      </c>
      <c r="E2019" s="784" t="s">
        <v>3511</v>
      </c>
      <c r="F2019" s="794">
        <v>2024</v>
      </c>
      <c r="G2019" s="785" t="e">
        <f>VLOOKUP(D:D,[21]Лист1!C:D,2,0)</f>
        <v>#N/A</v>
      </c>
      <c r="H2019" s="660" t="s">
        <v>1373</v>
      </c>
      <c r="I2019" s="795">
        <v>300000</v>
      </c>
      <c r="J2019" s="796" t="s">
        <v>3704</v>
      </c>
      <c r="K2019" s="794" t="s">
        <v>1162</v>
      </c>
    </row>
    <row r="2020" spans="2:11" ht="15.6" x14ac:dyDescent="0.3">
      <c r="B2020" s="793" t="s">
        <v>3707</v>
      </c>
      <c r="C2020" s="793" t="s">
        <v>3938</v>
      </c>
      <c r="D2020" s="791" t="s">
        <v>3939</v>
      </c>
      <c r="E2020" s="784" t="s">
        <v>3511</v>
      </c>
      <c r="F2020" s="791">
        <v>2013</v>
      </c>
      <c r="G2020" s="785">
        <f>VLOOKUP(D:D,[21]Лист1!C:D,2,0)</f>
        <v>114375</v>
      </c>
      <c r="H2020" s="660" t="s">
        <v>1373</v>
      </c>
      <c r="I2020" s="795">
        <v>300000</v>
      </c>
      <c r="J2020" s="796" t="s">
        <v>3704</v>
      </c>
      <c r="K2020" s="794" t="s">
        <v>1162</v>
      </c>
    </row>
    <row r="2021" spans="2:11" ht="15.6" x14ac:dyDescent="0.3">
      <c r="B2021" s="793" t="s">
        <v>3707</v>
      </c>
      <c r="C2021" s="797" t="s">
        <v>3749</v>
      </c>
      <c r="D2021" s="791" t="s">
        <v>3940</v>
      </c>
      <c r="E2021" s="784" t="s">
        <v>3511</v>
      </c>
      <c r="F2021" s="791">
        <v>2020</v>
      </c>
      <c r="G2021" s="785">
        <f>VLOOKUP(D:D,[21]Лист1!C:D,2,0)</f>
        <v>75950</v>
      </c>
      <c r="H2021" s="660" t="s">
        <v>1373</v>
      </c>
      <c r="I2021" s="795">
        <v>300000</v>
      </c>
      <c r="J2021" s="796" t="s">
        <v>3704</v>
      </c>
      <c r="K2021" s="798" t="s">
        <v>1333</v>
      </c>
    </row>
    <row r="2022" spans="2:11" ht="15.6" x14ac:dyDescent="0.3">
      <c r="B2022" s="793" t="s">
        <v>3707</v>
      </c>
      <c r="C2022" s="793" t="s">
        <v>3756</v>
      </c>
      <c r="D2022" s="794" t="s">
        <v>3941</v>
      </c>
      <c r="E2022" s="784" t="s">
        <v>3511</v>
      </c>
      <c r="F2022" s="791">
        <v>2023</v>
      </c>
      <c r="G2022" s="785">
        <f>VLOOKUP(D:D,[21]Лист1!C:D,2,0)</f>
        <v>12785517.92</v>
      </c>
      <c r="H2022" s="660" t="s">
        <v>1373</v>
      </c>
      <c r="I2022" s="795">
        <v>300000</v>
      </c>
      <c r="J2022" s="796" t="s">
        <v>3704</v>
      </c>
      <c r="K2022" s="794" t="s">
        <v>1162</v>
      </c>
    </row>
    <row r="2023" spans="2:11" ht="15.6" x14ac:dyDescent="0.3">
      <c r="B2023" s="793" t="s">
        <v>3707</v>
      </c>
      <c r="C2023" s="793" t="s">
        <v>3804</v>
      </c>
      <c r="D2023" s="794" t="s">
        <v>3942</v>
      </c>
      <c r="E2023" s="784" t="s">
        <v>3511</v>
      </c>
      <c r="F2023" s="791">
        <v>2022</v>
      </c>
      <c r="G2023" s="785">
        <f>VLOOKUP(D:D,[21]Лист1!C:D,2,0)</f>
        <v>9856250.0500000007</v>
      </c>
      <c r="H2023" s="660" t="s">
        <v>1373</v>
      </c>
      <c r="I2023" s="795">
        <v>300000</v>
      </c>
      <c r="J2023" s="796" t="s">
        <v>3704</v>
      </c>
      <c r="K2023" s="794" t="s">
        <v>1162</v>
      </c>
    </row>
    <row r="2024" spans="2:11" ht="15.6" x14ac:dyDescent="0.3">
      <c r="B2024" s="793" t="s">
        <v>3707</v>
      </c>
      <c r="C2024" s="793" t="s">
        <v>3721</v>
      </c>
      <c r="D2024" s="791" t="s">
        <v>3943</v>
      </c>
      <c r="E2024" s="784" t="s">
        <v>3511</v>
      </c>
      <c r="F2024" s="791">
        <v>2003</v>
      </c>
      <c r="G2024" s="785">
        <f>VLOOKUP(D:D,[21]Лист1!C:D,2,0)</f>
        <v>96627.21</v>
      </c>
      <c r="H2024" s="660" t="s">
        <v>1373</v>
      </c>
      <c r="I2024" s="795">
        <v>300000</v>
      </c>
      <c r="J2024" s="796" t="s">
        <v>3704</v>
      </c>
      <c r="K2024" s="794" t="s">
        <v>1162</v>
      </c>
    </row>
    <row r="2025" spans="2:11" ht="15.6" x14ac:dyDescent="0.3">
      <c r="B2025" s="793" t="s">
        <v>3707</v>
      </c>
      <c r="C2025" s="793" t="s">
        <v>3756</v>
      </c>
      <c r="D2025" s="794" t="s">
        <v>3944</v>
      </c>
      <c r="E2025" s="784" t="s">
        <v>1372</v>
      </c>
      <c r="F2025" s="794">
        <v>2022</v>
      </c>
      <c r="G2025" s="785">
        <f>VLOOKUP(D:D,[21]Лист1!C:D,2,0)</f>
        <v>10174500</v>
      </c>
      <c r="H2025" s="660" t="s">
        <v>1373</v>
      </c>
      <c r="I2025" s="795">
        <v>300000</v>
      </c>
      <c r="J2025" s="796" t="s">
        <v>3704</v>
      </c>
      <c r="K2025" s="794" t="s">
        <v>1162</v>
      </c>
    </row>
    <row r="2026" spans="2:11" ht="15.6" x14ac:dyDescent="0.3">
      <c r="B2026" s="793" t="s">
        <v>3707</v>
      </c>
      <c r="C2026" s="793" t="s">
        <v>3802</v>
      </c>
      <c r="D2026" s="791" t="s">
        <v>3945</v>
      </c>
      <c r="E2026" s="784" t="s">
        <v>3511</v>
      </c>
      <c r="F2026" s="791">
        <v>2003</v>
      </c>
      <c r="G2026" s="785">
        <f>VLOOKUP(D:D,[21]Лист1!C:D,2,0)</f>
        <v>25150.86</v>
      </c>
      <c r="H2026" s="660" t="s">
        <v>1373</v>
      </c>
      <c r="I2026" s="795">
        <v>300000</v>
      </c>
      <c r="J2026" s="796" t="s">
        <v>3704</v>
      </c>
      <c r="K2026" s="794" t="s">
        <v>1162</v>
      </c>
    </row>
    <row r="2027" spans="2:11" ht="15.6" x14ac:dyDescent="0.3">
      <c r="B2027" s="793" t="s">
        <v>3707</v>
      </c>
      <c r="C2027" s="799" t="s">
        <v>1370</v>
      </c>
      <c r="D2027" s="794" t="s">
        <v>3946</v>
      </c>
      <c r="E2027" s="784" t="s">
        <v>3511</v>
      </c>
      <c r="F2027" s="794">
        <v>2024</v>
      </c>
      <c r="G2027" s="785" t="e">
        <f>VLOOKUP(D:D,[21]Лист1!C:D,2,0)</f>
        <v>#N/A</v>
      </c>
      <c r="H2027" s="660" t="s">
        <v>1373</v>
      </c>
      <c r="I2027" s="795">
        <v>300000</v>
      </c>
      <c r="J2027" s="796" t="s">
        <v>3704</v>
      </c>
      <c r="K2027" s="794" t="s">
        <v>1162</v>
      </c>
    </row>
    <row r="2028" spans="2:11" ht="15.6" x14ac:dyDescent="0.3">
      <c r="B2028" s="793" t="s">
        <v>3707</v>
      </c>
      <c r="C2028" s="793" t="s">
        <v>3823</v>
      </c>
      <c r="D2028" s="791" t="s">
        <v>3947</v>
      </c>
      <c r="E2028" s="784" t="s">
        <v>3511</v>
      </c>
      <c r="F2028" s="791">
        <v>2010</v>
      </c>
      <c r="G2028" s="785">
        <f>VLOOKUP(D:D,[21]Лист1!C:D,2,0)</f>
        <v>207387.5</v>
      </c>
      <c r="H2028" s="660" t="s">
        <v>1373</v>
      </c>
      <c r="I2028" s="795">
        <v>300000</v>
      </c>
      <c r="J2028" s="796" t="s">
        <v>3704</v>
      </c>
      <c r="K2028" s="794" t="s">
        <v>1162</v>
      </c>
    </row>
    <row r="2029" spans="2:11" ht="15.6" x14ac:dyDescent="0.3">
      <c r="B2029" s="793" t="s">
        <v>3707</v>
      </c>
      <c r="C2029" s="797" t="s">
        <v>3904</v>
      </c>
      <c r="D2029" s="791" t="s">
        <v>3948</v>
      </c>
      <c r="E2029" s="784" t="s">
        <v>3511</v>
      </c>
      <c r="F2029" s="791">
        <v>2017</v>
      </c>
      <c r="G2029" s="785">
        <f>VLOOKUP(D:D,[21]Лист1!C:D,2,0)</f>
        <v>75950</v>
      </c>
      <c r="H2029" s="660" t="s">
        <v>1373</v>
      </c>
      <c r="I2029" s="795">
        <v>300000</v>
      </c>
      <c r="J2029" s="796" t="s">
        <v>3704</v>
      </c>
      <c r="K2029" s="798" t="s">
        <v>1333</v>
      </c>
    </row>
    <row r="2030" spans="2:11" ht="15.6" x14ac:dyDescent="0.3">
      <c r="B2030" s="793" t="s">
        <v>3707</v>
      </c>
      <c r="C2030" s="793" t="s">
        <v>3949</v>
      </c>
      <c r="D2030" s="794" t="s">
        <v>3950</v>
      </c>
      <c r="E2030" s="784" t="s">
        <v>3511</v>
      </c>
      <c r="F2030" s="794">
        <v>2004</v>
      </c>
      <c r="G2030" s="785">
        <f>VLOOKUP(D:D,[21]Лист1!C:D,2,0)</f>
        <v>17850</v>
      </c>
      <c r="H2030" s="660" t="s">
        <v>1373</v>
      </c>
      <c r="I2030" s="795">
        <v>300000</v>
      </c>
      <c r="J2030" s="796" t="s">
        <v>3704</v>
      </c>
      <c r="K2030" s="794" t="s">
        <v>1162</v>
      </c>
    </row>
    <row r="2031" spans="2:11" ht="15.6" x14ac:dyDescent="0.3">
      <c r="B2031" s="793" t="s">
        <v>3707</v>
      </c>
      <c r="C2031" s="793" t="s">
        <v>3756</v>
      </c>
      <c r="D2031" s="791" t="s">
        <v>3951</v>
      </c>
      <c r="E2031" s="784" t="s">
        <v>3511</v>
      </c>
      <c r="F2031" s="791">
        <v>2003</v>
      </c>
      <c r="G2031" s="785" t="e">
        <f>VLOOKUP(D:D,[21]Лист1!C:D,2,0)</f>
        <v>#N/A</v>
      </c>
      <c r="H2031" s="660" t="s">
        <v>1373</v>
      </c>
      <c r="I2031" s="795">
        <v>300000</v>
      </c>
      <c r="J2031" s="796" t="s">
        <v>3704</v>
      </c>
      <c r="K2031" s="798" t="s">
        <v>1333</v>
      </c>
    </row>
    <row r="2032" spans="2:11" ht="15.6" x14ac:dyDescent="0.3">
      <c r="B2032" s="793" t="s">
        <v>3707</v>
      </c>
      <c r="C2032" s="799" t="s">
        <v>3637</v>
      </c>
      <c r="D2032" s="794" t="s">
        <v>3952</v>
      </c>
      <c r="E2032" s="784" t="s">
        <v>3511</v>
      </c>
      <c r="F2032" s="794">
        <v>2023</v>
      </c>
      <c r="G2032" s="785" t="e">
        <f>VLOOKUP(D:D,[21]Лист1!C:D,2,0)</f>
        <v>#N/A</v>
      </c>
      <c r="H2032" s="660" t="s">
        <v>1373</v>
      </c>
      <c r="I2032" s="795">
        <v>300000</v>
      </c>
      <c r="J2032" s="796" t="s">
        <v>3704</v>
      </c>
      <c r="K2032" s="794" t="s">
        <v>1162</v>
      </c>
    </row>
    <row r="2033" spans="2:11" ht="15.6" x14ac:dyDescent="0.3">
      <c r="B2033" s="793" t="s">
        <v>3707</v>
      </c>
      <c r="C2033" s="793" t="s">
        <v>1769</v>
      </c>
      <c r="D2033" s="791" t="s">
        <v>3953</v>
      </c>
      <c r="E2033" s="784" t="s">
        <v>3511</v>
      </c>
      <c r="F2033" s="791">
        <v>2018</v>
      </c>
      <c r="G2033" s="785">
        <f>VLOOKUP(D:D,[21]Лист1!C:D,2,0)</f>
        <v>106500</v>
      </c>
      <c r="H2033" s="660" t="s">
        <v>1373</v>
      </c>
      <c r="I2033" s="795">
        <v>300000</v>
      </c>
      <c r="J2033" s="796" t="s">
        <v>3704</v>
      </c>
      <c r="K2033" s="794" t="s">
        <v>1162</v>
      </c>
    </row>
    <row r="2034" spans="2:11" ht="15.6" x14ac:dyDescent="0.3">
      <c r="B2034" s="793" t="s">
        <v>3707</v>
      </c>
      <c r="C2034" s="797" t="s">
        <v>3954</v>
      </c>
      <c r="D2034" s="791" t="s">
        <v>3955</v>
      </c>
      <c r="E2034" s="784" t="s">
        <v>3511</v>
      </c>
      <c r="F2034" s="791">
        <v>2003</v>
      </c>
      <c r="G2034" s="785">
        <f>VLOOKUP(D:D,[21]Лист1!C:D,2,0)</f>
        <v>66900</v>
      </c>
      <c r="H2034" s="660" t="s">
        <v>1373</v>
      </c>
      <c r="I2034" s="795">
        <v>300000</v>
      </c>
      <c r="J2034" s="796" t="s">
        <v>3704</v>
      </c>
      <c r="K2034" s="798" t="s">
        <v>1333</v>
      </c>
    </row>
    <row r="2035" spans="2:11" ht="15.6" x14ac:dyDescent="0.3">
      <c r="B2035" s="793" t="s">
        <v>3707</v>
      </c>
      <c r="C2035" s="793" t="s">
        <v>3756</v>
      </c>
      <c r="D2035" s="794" t="s">
        <v>3956</v>
      </c>
      <c r="E2035" s="784" t="s">
        <v>3511</v>
      </c>
      <c r="F2035" s="791">
        <v>2022</v>
      </c>
      <c r="G2035" s="785">
        <f>VLOOKUP(D:D,[21]Лист1!C:D,2,0)</f>
        <v>10174500</v>
      </c>
      <c r="H2035" s="660" t="s">
        <v>1373</v>
      </c>
      <c r="I2035" s="795">
        <v>300000</v>
      </c>
      <c r="J2035" s="796" t="s">
        <v>3704</v>
      </c>
      <c r="K2035" s="794" t="s">
        <v>1162</v>
      </c>
    </row>
    <row r="2036" spans="2:11" ht="15.6" x14ac:dyDescent="0.3">
      <c r="B2036" s="793" t="s">
        <v>3707</v>
      </c>
      <c r="C2036" s="793" t="s">
        <v>1769</v>
      </c>
      <c r="D2036" s="791" t="s">
        <v>3957</v>
      </c>
      <c r="E2036" s="784" t="s">
        <v>1372</v>
      </c>
      <c r="F2036" s="791">
        <v>2018</v>
      </c>
      <c r="G2036" s="785">
        <f>VLOOKUP(D:D,[21]Лист1!C:D,2,0)</f>
        <v>106500</v>
      </c>
      <c r="H2036" s="660" t="s">
        <v>1373</v>
      </c>
      <c r="I2036" s="795">
        <v>300000</v>
      </c>
      <c r="J2036" s="796" t="s">
        <v>3704</v>
      </c>
      <c r="K2036" s="794" t="s">
        <v>1162</v>
      </c>
    </row>
    <row r="2037" spans="2:11" ht="15.6" x14ac:dyDescent="0.3">
      <c r="B2037" s="793" t="s">
        <v>3707</v>
      </c>
      <c r="C2037" s="793" t="s">
        <v>3810</v>
      </c>
      <c r="D2037" s="791" t="s">
        <v>3958</v>
      </c>
      <c r="E2037" s="784" t="s">
        <v>3511</v>
      </c>
      <c r="F2037" s="791">
        <v>2009</v>
      </c>
      <c r="G2037" s="785">
        <f>VLOOKUP(D:D,[21]Лист1!C:D,2,0)</f>
        <v>41175</v>
      </c>
      <c r="H2037" s="660" t="s">
        <v>1373</v>
      </c>
      <c r="I2037" s="795">
        <v>300000</v>
      </c>
      <c r="J2037" s="796" t="s">
        <v>3704</v>
      </c>
      <c r="K2037" s="794" t="s">
        <v>1162</v>
      </c>
    </row>
    <row r="2038" spans="2:11" ht="15.6" x14ac:dyDescent="0.3">
      <c r="B2038" s="793" t="s">
        <v>3707</v>
      </c>
      <c r="C2038" s="797" t="s">
        <v>3745</v>
      </c>
      <c r="D2038" s="791" t="s">
        <v>3959</v>
      </c>
      <c r="E2038" s="784" t="s">
        <v>3511</v>
      </c>
      <c r="F2038" s="791">
        <v>2017</v>
      </c>
      <c r="G2038" s="785">
        <f>VLOOKUP(D:D,[21]Лист1!C:D,2,0)</f>
        <v>75950</v>
      </c>
      <c r="H2038" s="660" t="s">
        <v>1373</v>
      </c>
      <c r="I2038" s="795">
        <v>300000</v>
      </c>
      <c r="J2038" s="796" t="s">
        <v>3704</v>
      </c>
      <c r="K2038" s="798" t="s">
        <v>1333</v>
      </c>
    </row>
    <row r="2039" spans="2:11" ht="15.6" x14ac:dyDescent="0.3">
      <c r="B2039" s="793" t="s">
        <v>3707</v>
      </c>
      <c r="C2039" s="793" t="s">
        <v>3960</v>
      </c>
      <c r="D2039" s="791" t="s">
        <v>3961</v>
      </c>
      <c r="E2039" s="784" t="s">
        <v>3511</v>
      </c>
      <c r="F2039" s="791">
        <v>2007</v>
      </c>
      <c r="G2039" s="785">
        <f>VLOOKUP(D:D,[21]Лист1!C:D,2,0)</f>
        <v>41522.58</v>
      </c>
      <c r="H2039" s="660" t="s">
        <v>1373</v>
      </c>
      <c r="I2039" s="795">
        <v>300000</v>
      </c>
      <c r="J2039" s="796" t="s">
        <v>3704</v>
      </c>
      <c r="K2039" s="794" t="s">
        <v>1162</v>
      </c>
    </row>
    <row r="2040" spans="2:11" ht="15.6" x14ac:dyDescent="0.3">
      <c r="B2040" s="793" t="s">
        <v>3707</v>
      </c>
      <c r="C2040" s="793" t="s">
        <v>3756</v>
      </c>
      <c r="D2040" s="794" t="s">
        <v>3962</v>
      </c>
      <c r="E2040" s="784" t="s">
        <v>3511</v>
      </c>
      <c r="F2040" s="794">
        <v>2022</v>
      </c>
      <c r="G2040" s="785">
        <f>VLOOKUP(D:D,[21]Лист1!C:D,2,0)</f>
        <v>10174500</v>
      </c>
      <c r="H2040" s="660" t="s">
        <v>1373</v>
      </c>
      <c r="I2040" s="795">
        <v>300000</v>
      </c>
      <c r="J2040" s="796" t="s">
        <v>3704</v>
      </c>
      <c r="K2040" s="794" t="s">
        <v>1162</v>
      </c>
    </row>
    <row r="2041" spans="2:11" ht="15.6" x14ac:dyDescent="0.3">
      <c r="B2041" s="793" t="s">
        <v>3707</v>
      </c>
      <c r="C2041" s="793" t="s">
        <v>3509</v>
      </c>
      <c r="D2041" s="791" t="s">
        <v>3963</v>
      </c>
      <c r="E2041" s="784" t="s">
        <v>3511</v>
      </c>
      <c r="F2041" s="791">
        <v>2017</v>
      </c>
      <c r="G2041" s="785">
        <f>VLOOKUP(D:D,[21]Лист1!C:D,2,0)</f>
        <v>121624.99</v>
      </c>
      <c r="H2041" s="660" t="s">
        <v>1373</v>
      </c>
      <c r="I2041" s="795">
        <v>300000</v>
      </c>
      <c r="J2041" s="796" t="s">
        <v>3704</v>
      </c>
      <c r="K2041" s="798" t="s">
        <v>1333</v>
      </c>
    </row>
    <row r="2042" spans="2:11" ht="15.6" x14ac:dyDescent="0.3">
      <c r="B2042" s="793" t="s">
        <v>3707</v>
      </c>
      <c r="C2042" s="799" t="s">
        <v>3637</v>
      </c>
      <c r="D2042" s="794" t="s">
        <v>3964</v>
      </c>
      <c r="E2042" s="784" t="s">
        <v>3511</v>
      </c>
      <c r="F2042" s="794">
        <v>2023</v>
      </c>
      <c r="G2042" s="785" t="e">
        <f>VLOOKUP(D:D,[21]Лист1!C:D,2,0)</f>
        <v>#N/A</v>
      </c>
      <c r="H2042" s="660" t="s">
        <v>1373</v>
      </c>
      <c r="I2042" s="795">
        <v>300000</v>
      </c>
      <c r="J2042" s="796" t="s">
        <v>3704</v>
      </c>
      <c r="K2042" s="794" t="s">
        <v>1162</v>
      </c>
    </row>
    <row r="2043" spans="2:11" ht="15.6" x14ac:dyDescent="0.3">
      <c r="B2043" s="793" t="s">
        <v>3707</v>
      </c>
      <c r="C2043" s="793" t="s">
        <v>3677</v>
      </c>
      <c r="D2043" s="791" t="s">
        <v>3965</v>
      </c>
      <c r="E2043" s="784" t="s">
        <v>3511</v>
      </c>
      <c r="F2043" s="791">
        <v>2012</v>
      </c>
      <c r="G2043" s="785">
        <f>VLOOKUP(D:D,[21]Лист1!C:D,2,0)</f>
        <v>43982.14</v>
      </c>
      <c r="H2043" s="660" t="s">
        <v>1373</v>
      </c>
      <c r="I2043" s="795">
        <v>300000</v>
      </c>
      <c r="J2043" s="796" t="s">
        <v>3704</v>
      </c>
      <c r="K2043" s="794" t="s">
        <v>1162</v>
      </c>
    </row>
    <row r="2044" spans="2:11" ht="15.6" x14ac:dyDescent="0.3">
      <c r="B2044" s="793" t="s">
        <v>3707</v>
      </c>
      <c r="C2044" s="799" t="s">
        <v>3637</v>
      </c>
      <c r="D2044" s="794" t="s">
        <v>3966</v>
      </c>
      <c r="E2044" s="784" t="s">
        <v>3511</v>
      </c>
      <c r="F2044" s="794">
        <v>2023</v>
      </c>
      <c r="G2044" s="785" t="e">
        <f>VLOOKUP(D:D,[21]Лист1!C:D,2,0)</f>
        <v>#N/A</v>
      </c>
      <c r="H2044" s="660" t="s">
        <v>1373</v>
      </c>
      <c r="I2044" s="795">
        <v>300000</v>
      </c>
      <c r="J2044" s="796" t="s">
        <v>3704</v>
      </c>
      <c r="K2044" s="794" t="s">
        <v>1162</v>
      </c>
    </row>
    <row r="2045" spans="2:11" ht="15.6" x14ac:dyDescent="0.3">
      <c r="B2045" s="793" t="s">
        <v>3707</v>
      </c>
      <c r="C2045" s="793" t="s">
        <v>3564</v>
      </c>
      <c r="D2045" s="791" t="s">
        <v>3967</v>
      </c>
      <c r="E2045" s="784" t="s">
        <v>1372</v>
      </c>
      <c r="F2045" s="791">
        <v>2007</v>
      </c>
      <c r="G2045" s="785">
        <f>VLOOKUP(D:D,[21]Лист1!C:D,2,0)</f>
        <v>24019.119999999999</v>
      </c>
      <c r="H2045" s="660" t="s">
        <v>1373</v>
      </c>
      <c r="I2045" s="795">
        <v>300000</v>
      </c>
      <c r="J2045" s="796" t="s">
        <v>3704</v>
      </c>
      <c r="K2045" s="794" t="s">
        <v>1162</v>
      </c>
    </row>
    <row r="2046" spans="2:11" ht="15.6" x14ac:dyDescent="0.3">
      <c r="B2046" s="793" t="s">
        <v>3707</v>
      </c>
      <c r="C2046" s="793" t="s">
        <v>3968</v>
      </c>
      <c r="D2046" s="791" t="s">
        <v>3969</v>
      </c>
      <c r="E2046" s="784" t="s">
        <v>3511</v>
      </c>
      <c r="F2046" s="791">
        <v>2006</v>
      </c>
      <c r="G2046" s="785">
        <f>VLOOKUP(D:D,[21]Лист1!C:D,2,0)</f>
        <v>157558.38</v>
      </c>
      <c r="H2046" s="660" t="s">
        <v>1373</v>
      </c>
      <c r="I2046" s="795">
        <v>300000</v>
      </c>
      <c r="J2046" s="796" t="s">
        <v>3704</v>
      </c>
      <c r="K2046" s="794" t="s">
        <v>1162</v>
      </c>
    </row>
    <row r="2047" spans="2:11" ht="15.6" x14ac:dyDescent="0.3">
      <c r="B2047" s="793" t="s">
        <v>3707</v>
      </c>
      <c r="C2047" s="793" t="s">
        <v>3806</v>
      </c>
      <c r="D2047" s="794" t="s">
        <v>3970</v>
      </c>
      <c r="E2047" s="784" t="s">
        <v>3511</v>
      </c>
      <c r="F2047" s="794">
        <v>2023</v>
      </c>
      <c r="G2047" s="785">
        <f>VLOOKUP(D:D,[21]Лист1!C:D,2,0)</f>
        <v>12785517.92</v>
      </c>
      <c r="H2047" s="660" t="s">
        <v>1373</v>
      </c>
      <c r="I2047" s="795">
        <v>300000</v>
      </c>
      <c r="J2047" s="796" t="s">
        <v>3704</v>
      </c>
      <c r="K2047" s="798" t="s">
        <v>1333</v>
      </c>
    </row>
    <row r="2048" spans="2:11" ht="15.6" x14ac:dyDescent="0.3">
      <c r="B2048" s="793" t="s">
        <v>1396</v>
      </c>
      <c r="C2048" s="793" t="s">
        <v>3971</v>
      </c>
      <c r="D2048" s="791" t="s">
        <v>3972</v>
      </c>
      <c r="E2048" s="784" t="s">
        <v>3511</v>
      </c>
      <c r="F2048" s="791">
        <v>2012</v>
      </c>
      <c r="G2048" s="785">
        <f>VLOOKUP(D:D,[21]Лист1!C:D,2,0)</f>
        <v>212500</v>
      </c>
      <c r="H2048" s="660" t="s">
        <v>1373</v>
      </c>
      <c r="I2048" s="795">
        <v>650000</v>
      </c>
      <c r="J2048" s="796" t="s">
        <v>3704</v>
      </c>
      <c r="K2048" s="794" t="s">
        <v>1162</v>
      </c>
    </row>
    <row r="2049" spans="2:11" ht="15.6" x14ac:dyDescent="0.3">
      <c r="B2049" s="793" t="s">
        <v>3707</v>
      </c>
      <c r="C2049" s="793" t="s">
        <v>3721</v>
      </c>
      <c r="D2049" s="791" t="s">
        <v>3973</v>
      </c>
      <c r="E2049" s="784" t="s">
        <v>1377</v>
      </c>
      <c r="F2049" s="791">
        <v>2005</v>
      </c>
      <c r="G2049" s="785">
        <f>VLOOKUP(D:D,[21]Лист1!C:D,2,0)</f>
        <v>103478.43</v>
      </c>
      <c r="H2049" s="660" t="s">
        <v>1373</v>
      </c>
      <c r="I2049" s="795">
        <v>300000</v>
      </c>
      <c r="J2049" s="796" t="s">
        <v>3704</v>
      </c>
      <c r="K2049" s="794" t="s">
        <v>1162</v>
      </c>
    </row>
    <row r="2050" spans="2:11" ht="15.6" x14ac:dyDescent="0.3">
      <c r="B2050" s="793" t="s">
        <v>3707</v>
      </c>
      <c r="C2050" s="793" t="s">
        <v>3514</v>
      </c>
      <c r="D2050" s="791" t="s">
        <v>3974</v>
      </c>
      <c r="E2050" s="784" t="s">
        <v>3511</v>
      </c>
      <c r="F2050" s="791">
        <v>2017</v>
      </c>
      <c r="G2050" s="785" t="e">
        <f>VLOOKUP(D:D,[21]Лист1!C:D,2,0)</f>
        <v>#N/A</v>
      </c>
      <c r="H2050" s="660" t="s">
        <v>1373</v>
      </c>
      <c r="I2050" s="795">
        <v>300000</v>
      </c>
      <c r="J2050" s="796" t="s">
        <v>3704</v>
      </c>
      <c r="K2050" s="794" t="s">
        <v>1162</v>
      </c>
    </row>
    <row r="2051" spans="2:11" ht="15.6" x14ac:dyDescent="0.3">
      <c r="B2051" s="793" t="s">
        <v>3707</v>
      </c>
      <c r="C2051" s="797" t="s">
        <v>3517</v>
      </c>
      <c r="D2051" s="791" t="s">
        <v>3975</v>
      </c>
      <c r="E2051" s="784" t="s">
        <v>3511</v>
      </c>
      <c r="F2051" s="791">
        <v>2017</v>
      </c>
      <c r="G2051" s="785">
        <f>VLOOKUP(D:D,[21]Лист1!C:D,2,0)</f>
        <v>116499.99</v>
      </c>
      <c r="H2051" s="660" t="s">
        <v>1373</v>
      </c>
      <c r="I2051" s="795">
        <v>300000</v>
      </c>
      <c r="J2051" s="796" t="s">
        <v>3704</v>
      </c>
      <c r="K2051" s="798" t="s">
        <v>1333</v>
      </c>
    </row>
    <row r="2052" spans="2:11" ht="15.6" x14ac:dyDescent="0.3">
      <c r="B2052" s="793" t="s">
        <v>1396</v>
      </c>
      <c r="C2052" s="799" t="s">
        <v>3976</v>
      </c>
      <c r="D2052" s="794" t="s">
        <v>3977</v>
      </c>
      <c r="E2052" s="784" t="s">
        <v>3511</v>
      </c>
      <c r="F2052" s="794">
        <v>2024</v>
      </c>
      <c r="G2052" s="785" t="e">
        <f>VLOOKUP(D:D,[21]Лист1!C:D,2,0)</f>
        <v>#N/A</v>
      </c>
      <c r="H2052" s="660" t="s">
        <v>1373</v>
      </c>
      <c r="I2052" s="795">
        <v>300000</v>
      </c>
      <c r="J2052" s="796" t="s">
        <v>3704</v>
      </c>
      <c r="K2052" s="794" t="s">
        <v>1162</v>
      </c>
    </row>
    <row r="2053" spans="2:11" ht="15.6" x14ac:dyDescent="0.3">
      <c r="B2053" s="793" t="s">
        <v>3707</v>
      </c>
      <c r="C2053" s="793" t="s">
        <v>3810</v>
      </c>
      <c r="D2053" s="791" t="s">
        <v>3978</v>
      </c>
      <c r="E2053" s="784" t="s">
        <v>1377</v>
      </c>
      <c r="F2053" s="791">
        <v>2013</v>
      </c>
      <c r="G2053" s="785">
        <f>VLOOKUP(D:D,[21]Лист1!C:D,2,0)</f>
        <v>45375</v>
      </c>
      <c r="H2053" s="660" t="s">
        <v>1373</v>
      </c>
      <c r="I2053" s="795">
        <v>450000</v>
      </c>
      <c r="J2053" s="796" t="s">
        <v>3704</v>
      </c>
      <c r="K2053" s="798" t="s">
        <v>1333</v>
      </c>
    </row>
    <row r="2054" spans="2:11" ht="15.6" x14ac:dyDescent="0.3">
      <c r="B2054" s="793" t="s">
        <v>3707</v>
      </c>
      <c r="C2054" s="793" t="s">
        <v>3721</v>
      </c>
      <c r="D2054" s="791" t="s">
        <v>3979</v>
      </c>
      <c r="E2054" s="784" t="s">
        <v>3511</v>
      </c>
      <c r="F2054" s="791">
        <v>2008</v>
      </c>
      <c r="G2054" s="785">
        <f>VLOOKUP(D:D,[21]Лист1!C:D,2,0)</f>
        <v>107078.76</v>
      </c>
      <c r="H2054" s="660" t="s">
        <v>1373</v>
      </c>
      <c r="I2054" s="795">
        <v>300000</v>
      </c>
      <c r="J2054" s="796" t="s">
        <v>3704</v>
      </c>
      <c r="K2054" s="794" t="s">
        <v>1162</v>
      </c>
    </row>
    <row r="2055" spans="2:11" ht="15.6" x14ac:dyDescent="0.3">
      <c r="B2055" s="793" t="s">
        <v>3707</v>
      </c>
      <c r="C2055" s="799" t="s">
        <v>1370</v>
      </c>
      <c r="D2055" s="794" t="s">
        <v>3980</v>
      </c>
      <c r="E2055" s="784" t="s">
        <v>3511</v>
      </c>
      <c r="F2055" s="794">
        <v>2024</v>
      </c>
      <c r="G2055" s="785" t="e">
        <f>VLOOKUP(D:D,[21]Лист1!C:D,2,0)</f>
        <v>#N/A</v>
      </c>
      <c r="H2055" s="660" t="s">
        <v>1373</v>
      </c>
      <c r="I2055" s="795">
        <v>300000</v>
      </c>
      <c r="J2055" s="796" t="s">
        <v>3704</v>
      </c>
      <c r="K2055" s="794" t="s">
        <v>1162</v>
      </c>
    </row>
    <row r="2056" spans="2:11" ht="15.6" x14ac:dyDescent="0.3">
      <c r="B2056" s="793" t="s">
        <v>3707</v>
      </c>
      <c r="C2056" s="793" t="s">
        <v>3812</v>
      </c>
      <c r="D2056" s="791" t="s">
        <v>3981</v>
      </c>
      <c r="E2056" s="784" t="s">
        <v>3511</v>
      </c>
      <c r="F2056" s="791">
        <v>2013</v>
      </c>
      <c r="G2056" s="785">
        <f>VLOOKUP(D:D,[21]Лист1!C:D,2,0)</f>
        <v>55026.79</v>
      </c>
      <c r="H2056" s="660" t="s">
        <v>1373</v>
      </c>
      <c r="I2056" s="795">
        <v>300000</v>
      </c>
      <c r="J2056" s="796" t="s">
        <v>3704</v>
      </c>
      <c r="K2056" s="798" t="s">
        <v>1333</v>
      </c>
    </row>
    <row r="2057" spans="2:11" ht="15.6" x14ac:dyDescent="0.3">
      <c r="B2057" s="793" t="s">
        <v>3707</v>
      </c>
      <c r="C2057" s="793" t="s">
        <v>2276</v>
      </c>
      <c r="D2057" s="791" t="s">
        <v>3982</v>
      </c>
      <c r="E2057" s="784" t="s">
        <v>3511</v>
      </c>
      <c r="F2057" s="791">
        <v>2014</v>
      </c>
      <c r="G2057" s="785">
        <f>VLOOKUP(D:D,[21]Лист1!C:D,2,0)</f>
        <v>136975</v>
      </c>
      <c r="H2057" s="660" t="s">
        <v>1373</v>
      </c>
      <c r="I2057" s="795">
        <v>300000</v>
      </c>
      <c r="J2057" s="796" t="s">
        <v>3704</v>
      </c>
      <c r="K2057" s="794" t="s">
        <v>1162</v>
      </c>
    </row>
    <row r="2058" spans="2:11" ht="15.6" x14ac:dyDescent="0.3">
      <c r="B2058" s="793" t="s">
        <v>3707</v>
      </c>
      <c r="C2058" s="793" t="s">
        <v>3137</v>
      </c>
      <c r="D2058" s="791" t="s">
        <v>3983</v>
      </c>
      <c r="E2058" s="784" t="s">
        <v>3511</v>
      </c>
      <c r="F2058" s="791">
        <v>2001</v>
      </c>
      <c r="G2058" s="785">
        <f>VLOOKUP(D:D,[21]Лист1!C:D,2,0)</f>
        <v>19412</v>
      </c>
      <c r="H2058" s="660" t="s">
        <v>1373</v>
      </c>
      <c r="I2058" s="795">
        <v>300000</v>
      </c>
      <c r="J2058" s="796" t="s">
        <v>3704</v>
      </c>
      <c r="K2058" s="798" t="s">
        <v>1333</v>
      </c>
    </row>
    <row r="2059" spans="2:11" ht="15.6" x14ac:dyDescent="0.3">
      <c r="B2059" s="793" t="s">
        <v>3707</v>
      </c>
      <c r="C2059" s="797" t="s">
        <v>3984</v>
      </c>
      <c r="D2059" s="791" t="s">
        <v>3985</v>
      </c>
      <c r="E2059" s="784" t="s">
        <v>1372</v>
      </c>
      <c r="F2059" s="791">
        <v>2006</v>
      </c>
      <c r="G2059" s="785">
        <f>VLOOKUP(D:D,[21]Лист1!C:D,2,0)</f>
        <v>32504.13</v>
      </c>
      <c r="H2059" s="660" t="s">
        <v>1373</v>
      </c>
      <c r="I2059" s="795">
        <v>300000</v>
      </c>
      <c r="J2059" s="796" t="s">
        <v>3704</v>
      </c>
      <c r="K2059" s="798" t="s">
        <v>1333</v>
      </c>
    </row>
    <row r="2060" spans="2:11" ht="15.6" x14ac:dyDescent="0.3">
      <c r="B2060" s="793" t="s">
        <v>3707</v>
      </c>
      <c r="C2060" s="793" t="s">
        <v>3756</v>
      </c>
      <c r="D2060" s="794" t="s">
        <v>3986</v>
      </c>
      <c r="E2060" s="784" t="s">
        <v>3511</v>
      </c>
      <c r="F2060" s="791">
        <v>2023</v>
      </c>
      <c r="G2060" s="785">
        <f>VLOOKUP(D:D,[21]Лист1!C:D,2,0)</f>
        <v>12785517.92</v>
      </c>
      <c r="H2060" s="660" t="s">
        <v>1373</v>
      </c>
      <c r="I2060" s="795">
        <v>300000</v>
      </c>
      <c r="J2060" s="796" t="s">
        <v>3704</v>
      </c>
      <c r="K2060" s="794" t="s">
        <v>1162</v>
      </c>
    </row>
    <row r="2061" spans="2:11" ht="15.6" x14ac:dyDescent="0.3">
      <c r="B2061" s="793" t="s">
        <v>3707</v>
      </c>
      <c r="C2061" s="797" t="s">
        <v>3987</v>
      </c>
      <c r="D2061" s="791" t="s">
        <v>3988</v>
      </c>
      <c r="E2061" s="784" t="s">
        <v>3511</v>
      </c>
      <c r="F2061" s="791">
        <v>2013</v>
      </c>
      <c r="G2061" s="785">
        <f>VLOOKUP(D:D,[21]Лист1!C:D,2,0)</f>
        <v>31050</v>
      </c>
      <c r="H2061" s="660" t="s">
        <v>1373</v>
      </c>
      <c r="I2061" s="795">
        <v>300000</v>
      </c>
      <c r="J2061" s="796" t="s">
        <v>3704</v>
      </c>
      <c r="K2061" s="798" t="s">
        <v>1333</v>
      </c>
    </row>
    <row r="2062" spans="2:11" ht="15.6" x14ac:dyDescent="0.3">
      <c r="B2062" s="793" t="s">
        <v>3707</v>
      </c>
      <c r="C2062" s="797" t="s">
        <v>3989</v>
      </c>
      <c r="D2062" s="791" t="s">
        <v>3990</v>
      </c>
      <c r="E2062" s="784" t="s">
        <v>3511</v>
      </c>
      <c r="F2062" s="791">
        <v>2016</v>
      </c>
      <c r="G2062" s="785" t="e">
        <f>VLOOKUP(D:D,[21]Лист1!C:D,2,0)</f>
        <v>#N/A</v>
      </c>
      <c r="H2062" s="660" t="s">
        <v>1373</v>
      </c>
      <c r="I2062" s="795">
        <v>300000</v>
      </c>
      <c r="J2062" s="796" t="s">
        <v>3704</v>
      </c>
      <c r="K2062" s="798" t="s">
        <v>1333</v>
      </c>
    </row>
    <row r="2063" spans="2:11" ht="15.6" x14ac:dyDescent="0.3">
      <c r="B2063" s="793" t="s">
        <v>3707</v>
      </c>
      <c r="C2063" s="799" t="s">
        <v>1370</v>
      </c>
      <c r="D2063" s="794" t="s">
        <v>3991</v>
      </c>
      <c r="E2063" s="784" t="s">
        <v>3511</v>
      </c>
      <c r="F2063" s="794">
        <v>2024</v>
      </c>
      <c r="G2063" s="785" t="e">
        <f>VLOOKUP(D:D,[21]Лист1!C:D,2,0)</f>
        <v>#N/A</v>
      </c>
      <c r="H2063" s="660" t="s">
        <v>1373</v>
      </c>
      <c r="I2063" s="795">
        <v>300000</v>
      </c>
      <c r="J2063" s="796" t="s">
        <v>3704</v>
      </c>
      <c r="K2063" s="794" t="s">
        <v>1162</v>
      </c>
    </row>
    <row r="2064" spans="2:11" ht="15.6" x14ac:dyDescent="0.3">
      <c r="B2064" s="793" t="s">
        <v>3707</v>
      </c>
      <c r="C2064" s="797" t="s">
        <v>3710</v>
      </c>
      <c r="D2064" s="791" t="s">
        <v>3992</v>
      </c>
      <c r="E2064" s="784" t="s">
        <v>3511</v>
      </c>
      <c r="F2064" s="791">
        <v>2017</v>
      </c>
      <c r="G2064" s="785">
        <f>VLOOKUP(D:D,[21]Лист1!C:D,2,0)</f>
        <v>75950</v>
      </c>
      <c r="H2064" s="660" t="s">
        <v>1373</v>
      </c>
      <c r="I2064" s="795">
        <v>300000</v>
      </c>
      <c r="J2064" s="796" t="s">
        <v>3704</v>
      </c>
      <c r="K2064" s="798" t="s">
        <v>1333</v>
      </c>
    </row>
    <row r="2065" spans="2:11" ht="15.6" x14ac:dyDescent="0.3">
      <c r="B2065" s="793" t="s">
        <v>3707</v>
      </c>
      <c r="C2065" s="799" t="s">
        <v>1370</v>
      </c>
      <c r="D2065" s="794" t="s">
        <v>3993</v>
      </c>
      <c r="E2065" s="784" t="s">
        <v>3511</v>
      </c>
      <c r="F2065" s="794">
        <v>2024</v>
      </c>
      <c r="G2065" s="785" t="e">
        <f>VLOOKUP(D:D,[21]Лист1!C:D,2,0)</f>
        <v>#N/A</v>
      </c>
      <c r="H2065" s="660" t="s">
        <v>1373</v>
      </c>
      <c r="I2065" s="795">
        <v>300000</v>
      </c>
      <c r="J2065" s="796" t="s">
        <v>3704</v>
      </c>
      <c r="K2065" s="794" t="s">
        <v>1162</v>
      </c>
    </row>
    <row r="2066" spans="2:11" ht="15.6" x14ac:dyDescent="0.3">
      <c r="B2066" s="793" t="s">
        <v>3707</v>
      </c>
      <c r="C2066" s="793" t="s">
        <v>3514</v>
      </c>
      <c r="D2066" s="794" t="s">
        <v>3994</v>
      </c>
      <c r="E2066" s="784" t="s">
        <v>3511</v>
      </c>
      <c r="F2066" s="794">
        <v>2017</v>
      </c>
      <c r="G2066" s="785">
        <f>VLOOKUP(D:D,[21]Лист1!C:D,2,0)</f>
        <v>75950</v>
      </c>
      <c r="H2066" s="660" t="s">
        <v>1373</v>
      </c>
      <c r="I2066" s="795">
        <v>300000</v>
      </c>
      <c r="J2066" s="796" t="s">
        <v>3704</v>
      </c>
      <c r="K2066" s="794" t="s">
        <v>1162</v>
      </c>
    </row>
    <row r="2067" spans="2:11" ht="15.6" x14ac:dyDescent="0.3">
      <c r="B2067" s="793" t="s">
        <v>3707</v>
      </c>
      <c r="C2067" s="793" t="s">
        <v>3995</v>
      </c>
      <c r="D2067" s="791" t="s">
        <v>3996</v>
      </c>
      <c r="E2067" s="784" t="s">
        <v>3511</v>
      </c>
      <c r="F2067" s="791">
        <v>2015</v>
      </c>
      <c r="G2067" s="785">
        <f>VLOOKUP(D:D,[21]Лист1!C:D,2,0)</f>
        <v>125000</v>
      </c>
      <c r="H2067" s="660" t="s">
        <v>1373</v>
      </c>
      <c r="I2067" s="795">
        <v>650000</v>
      </c>
      <c r="J2067" s="796" t="s">
        <v>3704</v>
      </c>
      <c r="K2067" s="794" t="s">
        <v>1162</v>
      </c>
    </row>
    <row r="2068" spans="2:11" ht="15.6" x14ac:dyDescent="0.3">
      <c r="B2068" s="793" t="s">
        <v>3707</v>
      </c>
      <c r="C2068" s="793" t="s">
        <v>3564</v>
      </c>
      <c r="D2068" s="791" t="s">
        <v>3997</v>
      </c>
      <c r="E2068" s="784" t="s">
        <v>3511</v>
      </c>
      <c r="F2068" s="791">
        <v>2008</v>
      </c>
      <c r="G2068" s="785">
        <f>VLOOKUP(D:D,[21]Лист1!C:D,2,0)</f>
        <v>25897.9</v>
      </c>
      <c r="H2068" s="660" t="s">
        <v>1373</v>
      </c>
      <c r="I2068" s="795">
        <v>300000</v>
      </c>
      <c r="J2068" s="796" t="s">
        <v>3704</v>
      </c>
      <c r="K2068" s="794" t="s">
        <v>1162</v>
      </c>
    </row>
    <row r="2069" spans="2:11" ht="15.6" x14ac:dyDescent="0.3">
      <c r="B2069" s="793" t="s">
        <v>3707</v>
      </c>
      <c r="C2069" s="797" t="s">
        <v>3998</v>
      </c>
      <c r="D2069" s="791" t="s">
        <v>3999</v>
      </c>
      <c r="E2069" s="784" t="s">
        <v>3511</v>
      </c>
      <c r="F2069" s="791">
        <v>2007</v>
      </c>
      <c r="G2069" s="785">
        <f>VLOOKUP(D:D,[21]Лист1!C:D,2,0)</f>
        <v>29939</v>
      </c>
      <c r="H2069" s="660" t="s">
        <v>1373</v>
      </c>
      <c r="I2069" s="795">
        <v>300000</v>
      </c>
      <c r="J2069" s="796" t="s">
        <v>3704</v>
      </c>
      <c r="K2069" s="798" t="s">
        <v>1333</v>
      </c>
    </row>
    <row r="2070" spans="2:11" ht="15.6" x14ac:dyDescent="0.3">
      <c r="B2070" s="793" t="s">
        <v>3707</v>
      </c>
      <c r="C2070" s="793" t="s">
        <v>4000</v>
      </c>
      <c r="D2070" s="791" t="s">
        <v>4001</v>
      </c>
      <c r="E2070" s="784" t="s">
        <v>3511</v>
      </c>
      <c r="F2070" s="791">
        <v>2005</v>
      </c>
      <c r="G2070" s="785">
        <f>VLOOKUP(D:D,[21]Лист1!C:D,2,0)</f>
        <v>157558.38</v>
      </c>
      <c r="H2070" s="660" t="s">
        <v>1373</v>
      </c>
      <c r="I2070" s="795">
        <v>300000</v>
      </c>
      <c r="J2070" s="796" t="s">
        <v>3704</v>
      </c>
      <c r="K2070" s="794" t="s">
        <v>1162</v>
      </c>
    </row>
    <row r="2071" spans="2:11" ht="15.6" x14ac:dyDescent="0.3">
      <c r="B2071" s="793" t="s">
        <v>3707</v>
      </c>
      <c r="C2071" s="793" t="s">
        <v>3514</v>
      </c>
      <c r="D2071" s="794" t="s">
        <v>4002</v>
      </c>
      <c r="E2071" s="784" t="s">
        <v>3511</v>
      </c>
      <c r="F2071" s="794">
        <v>2013</v>
      </c>
      <c r="G2071" s="785">
        <f>VLOOKUP(D:D,[21]Лист1!C:D,2,0)</f>
        <v>43500</v>
      </c>
      <c r="H2071" s="660" t="s">
        <v>1373</v>
      </c>
      <c r="I2071" s="795">
        <v>300000</v>
      </c>
      <c r="J2071" s="796" t="s">
        <v>3704</v>
      </c>
      <c r="K2071" s="798" t="s">
        <v>1333</v>
      </c>
    </row>
    <row r="2072" spans="2:11" ht="15.6" x14ac:dyDescent="0.3">
      <c r="B2072" s="793" t="s">
        <v>3707</v>
      </c>
      <c r="C2072" s="797" t="s">
        <v>3998</v>
      </c>
      <c r="D2072" s="791" t="s">
        <v>4003</v>
      </c>
      <c r="E2072" s="784" t="s">
        <v>3511</v>
      </c>
      <c r="F2072" s="791">
        <v>2006</v>
      </c>
      <c r="G2072" s="785">
        <f>VLOOKUP(D:D,[21]Лист1!C:D,2,0)</f>
        <v>36260.870000000003</v>
      </c>
      <c r="H2072" s="660" t="s">
        <v>1373</v>
      </c>
      <c r="I2072" s="795">
        <v>300000</v>
      </c>
      <c r="J2072" s="796" t="s">
        <v>3704</v>
      </c>
      <c r="K2072" s="798" t="s">
        <v>1333</v>
      </c>
    </row>
    <row r="2073" spans="2:11" ht="15.6" x14ac:dyDescent="0.3">
      <c r="B2073" s="793" t="s">
        <v>3707</v>
      </c>
      <c r="C2073" s="793" t="s">
        <v>3514</v>
      </c>
      <c r="D2073" s="791" t="s">
        <v>4004</v>
      </c>
      <c r="E2073" s="784" t="s">
        <v>3511</v>
      </c>
      <c r="F2073" s="791">
        <v>2017</v>
      </c>
      <c r="G2073" s="785">
        <f>VLOOKUP(D:D,[21]Лист1!C:D,2,0)</f>
        <v>75950</v>
      </c>
      <c r="H2073" s="660" t="s">
        <v>1373</v>
      </c>
      <c r="I2073" s="795">
        <v>300000</v>
      </c>
      <c r="J2073" s="796" t="s">
        <v>3704</v>
      </c>
      <c r="K2073" s="794" t="s">
        <v>1162</v>
      </c>
    </row>
    <row r="2074" spans="2:11" ht="15.6" x14ac:dyDescent="0.3">
      <c r="B2074" s="793" t="s">
        <v>3707</v>
      </c>
      <c r="C2074" s="793" t="s">
        <v>3812</v>
      </c>
      <c r="D2074" s="791" t="s">
        <v>4005</v>
      </c>
      <c r="E2074" s="784" t="s">
        <v>1372</v>
      </c>
      <c r="F2074" s="791">
        <v>2013</v>
      </c>
      <c r="G2074" s="785">
        <f>VLOOKUP(D:D,[21]Лист1!C:D,2,0)</f>
        <v>49687.5</v>
      </c>
      <c r="H2074" s="660" t="s">
        <v>1373</v>
      </c>
      <c r="I2074" s="795">
        <v>300000</v>
      </c>
      <c r="J2074" s="796" t="s">
        <v>3704</v>
      </c>
      <c r="K2074" s="794" t="s">
        <v>1162</v>
      </c>
    </row>
    <row r="2075" spans="2:11" ht="15.6" x14ac:dyDescent="0.3">
      <c r="B2075" s="793" t="s">
        <v>3707</v>
      </c>
      <c r="C2075" s="793" t="s">
        <v>4006</v>
      </c>
      <c r="D2075" s="794" t="s">
        <v>4007</v>
      </c>
      <c r="E2075" s="784" t="s">
        <v>3511</v>
      </c>
      <c r="F2075" s="794">
        <v>2012</v>
      </c>
      <c r="G2075" s="785">
        <f>VLOOKUP(D:D,[21]Лист1!C:D,2,0)</f>
        <v>77111.61</v>
      </c>
      <c r="H2075" s="660" t="s">
        <v>1373</v>
      </c>
      <c r="I2075" s="795">
        <v>300000</v>
      </c>
      <c r="J2075" s="796" t="s">
        <v>3704</v>
      </c>
      <c r="K2075" s="798" t="s">
        <v>1333</v>
      </c>
    </row>
    <row r="2076" spans="2:11" ht="15.6" x14ac:dyDescent="0.3">
      <c r="B2076" s="793" t="s">
        <v>1396</v>
      </c>
      <c r="C2076" s="793" t="s">
        <v>4008</v>
      </c>
      <c r="D2076" s="791" t="s">
        <v>4009</v>
      </c>
      <c r="E2076" s="784" t="s">
        <v>3511</v>
      </c>
      <c r="F2076" s="791">
        <v>2011</v>
      </c>
      <c r="G2076" s="785">
        <f>VLOOKUP(D:D,[21]Лист1!C:D,2,0)</f>
        <v>94062.5</v>
      </c>
      <c r="H2076" s="660" t="s">
        <v>1373</v>
      </c>
      <c r="I2076" s="795">
        <v>650000</v>
      </c>
      <c r="J2076" s="796" t="s">
        <v>3704</v>
      </c>
      <c r="K2076" s="794" t="s">
        <v>1162</v>
      </c>
    </row>
    <row r="2077" spans="2:11" ht="15.6" x14ac:dyDescent="0.3">
      <c r="B2077" s="793" t="s">
        <v>3707</v>
      </c>
      <c r="C2077" s="797" t="s">
        <v>3998</v>
      </c>
      <c r="D2077" s="791" t="s">
        <v>4010</v>
      </c>
      <c r="E2077" s="784" t="s">
        <v>3511</v>
      </c>
      <c r="F2077" s="791">
        <v>2016</v>
      </c>
      <c r="G2077" s="785">
        <f>VLOOKUP(D:D,[21]Лист1!C:D,2,0)</f>
        <v>104000.4</v>
      </c>
      <c r="H2077" s="660" t="s">
        <v>1373</v>
      </c>
      <c r="I2077" s="795">
        <v>300000</v>
      </c>
      <c r="J2077" s="796" t="s">
        <v>3704</v>
      </c>
      <c r="K2077" s="798" t="s">
        <v>1333</v>
      </c>
    </row>
    <row r="2078" spans="2:11" ht="15.6" x14ac:dyDescent="0.3">
      <c r="B2078" s="793" t="s">
        <v>3707</v>
      </c>
      <c r="C2078" s="793" t="s">
        <v>4011</v>
      </c>
      <c r="D2078" s="794" t="s">
        <v>4012</v>
      </c>
      <c r="E2078" s="784" t="s">
        <v>3511</v>
      </c>
      <c r="F2078" s="794">
        <v>2006</v>
      </c>
      <c r="G2078" s="785">
        <f>VLOOKUP(D:D,[21]Лист1!C:D,2,0)</f>
        <v>37336.35</v>
      </c>
      <c r="H2078" s="660" t="s">
        <v>1373</v>
      </c>
      <c r="I2078" s="795">
        <v>300000</v>
      </c>
      <c r="J2078" s="796" t="s">
        <v>3704</v>
      </c>
      <c r="K2078" s="798" t="s">
        <v>1333</v>
      </c>
    </row>
    <row r="2079" spans="2:11" ht="15.6" x14ac:dyDescent="0.3">
      <c r="B2079" s="793" t="s">
        <v>3707</v>
      </c>
      <c r="C2079" s="793" t="s">
        <v>4013</v>
      </c>
      <c r="D2079" s="791" t="s">
        <v>4014</v>
      </c>
      <c r="E2079" s="784" t="s">
        <v>3511</v>
      </c>
      <c r="F2079" s="791">
        <v>2007</v>
      </c>
      <c r="G2079" s="785">
        <f>VLOOKUP(D:D,[21]Лист1!C:D,2,0)</f>
        <v>50953.61</v>
      </c>
      <c r="H2079" s="660" t="s">
        <v>1373</v>
      </c>
      <c r="I2079" s="795">
        <v>300000</v>
      </c>
      <c r="J2079" s="796" t="s">
        <v>3704</v>
      </c>
      <c r="K2079" s="794" t="s">
        <v>1162</v>
      </c>
    </row>
    <row r="2080" spans="2:11" ht="15.6" x14ac:dyDescent="0.3">
      <c r="B2080" s="793" t="s">
        <v>3707</v>
      </c>
      <c r="C2080" s="793" t="s">
        <v>3855</v>
      </c>
      <c r="D2080" s="791" t="s">
        <v>4015</v>
      </c>
      <c r="E2080" s="784" t="s">
        <v>3511</v>
      </c>
      <c r="F2080" s="791">
        <v>2008</v>
      </c>
      <c r="G2080" s="785">
        <f>VLOOKUP(D:D,[21]Лист1!C:D,2,0)</f>
        <v>155236.60999999999</v>
      </c>
      <c r="H2080" s="660" t="s">
        <v>1373</v>
      </c>
      <c r="I2080" s="795">
        <v>300000</v>
      </c>
      <c r="J2080" s="796" t="s">
        <v>3704</v>
      </c>
      <c r="K2080" s="794" t="s">
        <v>1162</v>
      </c>
    </row>
    <row r="2081" spans="2:11" ht="15.6" x14ac:dyDescent="0.3">
      <c r="B2081" s="793" t="s">
        <v>3707</v>
      </c>
      <c r="C2081" s="793" t="s">
        <v>3514</v>
      </c>
      <c r="D2081" s="791" t="s">
        <v>4016</v>
      </c>
      <c r="E2081" s="784" t="s">
        <v>1377</v>
      </c>
      <c r="F2081" s="791">
        <v>2013</v>
      </c>
      <c r="G2081" s="785">
        <f>VLOOKUP(D:D,[21]Лист1!C:D,2,0)</f>
        <v>45375</v>
      </c>
      <c r="H2081" s="660" t="s">
        <v>1373</v>
      </c>
      <c r="I2081" s="795">
        <v>300000</v>
      </c>
      <c r="J2081" s="796" t="s">
        <v>3704</v>
      </c>
      <c r="K2081" s="794" t="s">
        <v>1162</v>
      </c>
    </row>
    <row r="2082" spans="2:11" ht="15.6" x14ac:dyDescent="0.3">
      <c r="B2082" s="793" t="s">
        <v>3707</v>
      </c>
      <c r="C2082" s="793" t="s">
        <v>4017</v>
      </c>
      <c r="D2082" s="791" t="s">
        <v>4018</v>
      </c>
      <c r="E2082" s="784" t="s">
        <v>3511</v>
      </c>
      <c r="F2082" s="791">
        <v>2000</v>
      </c>
      <c r="G2082" s="785">
        <f>VLOOKUP(D:D,[21]Лист1!C:D,2,0)</f>
        <v>11668.13</v>
      </c>
      <c r="H2082" s="660" t="s">
        <v>1373</v>
      </c>
      <c r="I2082" s="795">
        <v>300000</v>
      </c>
      <c r="J2082" s="796" t="s">
        <v>3704</v>
      </c>
      <c r="K2082" s="794" t="s">
        <v>1162</v>
      </c>
    </row>
    <row r="2083" spans="2:11" ht="15.6" x14ac:dyDescent="0.3">
      <c r="B2083" s="793" t="s">
        <v>3707</v>
      </c>
      <c r="C2083" s="797" t="s">
        <v>3710</v>
      </c>
      <c r="D2083" s="791" t="s">
        <v>4019</v>
      </c>
      <c r="E2083" s="784" t="s">
        <v>3511</v>
      </c>
      <c r="F2083" s="791">
        <v>2014</v>
      </c>
      <c r="G2083" s="785">
        <f>VLOOKUP(D:D,[21]Лист1!C:D,2,0)</f>
        <v>47598.22</v>
      </c>
      <c r="H2083" s="660" t="s">
        <v>1373</v>
      </c>
      <c r="I2083" s="795">
        <v>300000</v>
      </c>
      <c r="J2083" s="796" t="s">
        <v>3704</v>
      </c>
      <c r="K2083" s="798" t="s">
        <v>1333</v>
      </c>
    </row>
    <row r="2084" spans="2:11" ht="15.6" x14ac:dyDescent="0.3">
      <c r="B2084" s="793" t="s">
        <v>3707</v>
      </c>
      <c r="C2084" s="797" t="s">
        <v>4020</v>
      </c>
      <c r="D2084" s="791" t="s">
        <v>4021</v>
      </c>
      <c r="E2084" s="784" t="s">
        <v>3511</v>
      </c>
      <c r="F2084" s="791">
        <v>2005</v>
      </c>
      <c r="G2084" s="785" t="e">
        <f>VLOOKUP(D:D,[21]Лист1!C:D,2,0)</f>
        <v>#N/A</v>
      </c>
      <c r="H2084" s="660" t="s">
        <v>1373</v>
      </c>
      <c r="I2084" s="795">
        <v>300000</v>
      </c>
      <c r="J2084" s="796" t="s">
        <v>3704</v>
      </c>
      <c r="K2084" s="798" t="s">
        <v>1333</v>
      </c>
    </row>
    <row r="2085" spans="2:11" ht="15.6" x14ac:dyDescent="0.3">
      <c r="B2085" s="793" t="s">
        <v>3707</v>
      </c>
      <c r="C2085" s="797" t="s">
        <v>3710</v>
      </c>
      <c r="D2085" s="791" t="s">
        <v>4022</v>
      </c>
      <c r="E2085" s="784" t="s">
        <v>3511</v>
      </c>
      <c r="F2085" s="791">
        <v>2013</v>
      </c>
      <c r="G2085" s="785">
        <f>VLOOKUP(D:D,[21]Лист1!C:D,2,0)</f>
        <v>43500</v>
      </c>
      <c r="H2085" s="660" t="s">
        <v>1373</v>
      </c>
      <c r="I2085" s="795">
        <v>300000</v>
      </c>
      <c r="J2085" s="796" t="s">
        <v>3704</v>
      </c>
      <c r="K2085" s="798" t="s">
        <v>1333</v>
      </c>
    </row>
    <row r="2086" spans="2:11" ht="15.6" x14ac:dyDescent="0.3">
      <c r="B2086" s="793" t="s">
        <v>3707</v>
      </c>
      <c r="C2086" s="797" t="s">
        <v>3514</v>
      </c>
      <c r="D2086" s="791" t="s">
        <v>4023</v>
      </c>
      <c r="E2086" s="784" t="s">
        <v>3511</v>
      </c>
      <c r="F2086" s="791">
        <v>2017</v>
      </c>
      <c r="G2086" s="785">
        <f>VLOOKUP(D:D,[21]Лист1!C:D,2,0)</f>
        <v>75950</v>
      </c>
      <c r="H2086" s="660" t="s">
        <v>1373</v>
      </c>
      <c r="I2086" s="795">
        <v>300000</v>
      </c>
      <c r="J2086" s="796" t="s">
        <v>3704</v>
      </c>
      <c r="K2086" s="794" t="s">
        <v>1162</v>
      </c>
    </row>
    <row r="2087" spans="2:11" ht="15.6" x14ac:dyDescent="0.3">
      <c r="B2087" s="793" t="s">
        <v>3707</v>
      </c>
      <c r="C2087" s="793" t="s">
        <v>4024</v>
      </c>
      <c r="D2087" s="791" t="s">
        <v>4025</v>
      </c>
      <c r="E2087" s="784" t="s">
        <v>3511</v>
      </c>
      <c r="F2087" s="791">
        <v>2006</v>
      </c>
      <c r="G2087" s="785">
        <f>VLOOKUP(D:D,[21]Лист1!C:D,2,0)</f>
        <v>41927.17</v>
      </c>
      <c r="H2087" s="660" t="s">
        <v>1373</v>
      </c>
      <c r="I2087" s="795">
        <v>300000</v>
      </c>
      <c r="J2087" s="796" t="s">
        <v>3704</v>
      </c>
      <c r="K2087" s="794" t="s">
        <v>1162</v>
      </c>
    </row>
    <row r="2088" spans="2:11" ht="15.6" x14ac:dyDescent="0.3">
      <c r="B2088" s="793" t="s">
        <v>3707</v>
      </c>
      <c r="C2088" s="793" t="s">
        <v>3835</v>
      </c>
      <c r="D2088" s="791" t="s">
        <v>4026</v>
      </c>
      <c r="E2088" s="784" t="s">
        <v>1372</v>
      </c>
      <c r="F2088" s="791">
        <v>2013</v>
      </c>
      <c r="G2088" s="785">
        <f>VLOOKUP(D:D,[21]Лист1!C:D,2,0)</f>
        <v>147500</v>
      </c>
      <c r="H2088" s="660" t="s">
        <v>1373</v>
      </c>
      <c r="I2088" s="795">
        <v>300000</v>
      </c>
      <c r="J2088" s="796" t="s">
        <v>3704</v>
      </c>
      <c r="K2088" s="794" t="s">
        <v>1162</v>
      </c>
    </row>
    <row r="2089" spans="2:11" ht="15.6" x14ac:dyDescent="0.3">
      <c r="B2089" s="793" t="s">
        <v>3707</v>
      </c>
      <c r="C2089" s="793" t="s">
        <v>3564</v>
      </c>
      <c r="D2089" s="791" t="s">
        <v>4027</v>
      </c>
      <c r="E2089" s="784" t="s">
        <v>3511</v>
      </c>
      <c r="F2089" s="791">
        <v>2008</v>
      </c>
      <c r="G2089" s="785">
        <f>VLOOKUP(D:D,[21]Лист1!C:D,2,0)</f>
        <v>25793</v>
      </c>
      <c r="H2089" s="660" t="s">
        <v>1373</v>
      </c>
      <c r="I2089" s="795">
        <v>300000</v>
      </c>
      <c r="J2089" s="796" t="s">
        <v>3704</v>
      </c>
      <c r="K2089" s="794" t="s">
        <v>1162</v>
      </c>
    </row>
    <row r="2090" spans="2:11" ht="15.6" x14ac:dyDescent="0.3">
      <c r="B2090" s="793" t="s">
        <v>3707</v>
      </c>
      <c r="C2090" s="793" t="s">
        <v>3859</v>
      </c>
      <c r="D2090" s="791" t="s">
        <v>4028</v>
      </c>
      <c r="E2090" s="784" t="s">
        <v>3511</v>
      </c>
      <c r="F2090" s="791">
        <v>2012</v>
      </c>
      <c r="G2090" s="785">
        <f>VLOOKUP(D:D,[21]Лист1!C:D,2,0)</f>
        <v>85125</v>
      </c>
      <c r="H2090" s="660" t="s">
        <v>1373</v>
      </c>
      <c r="I2090" s="795">
        <v>300000</v>
      </c>
      <c r="J2090" s="796" t="s">
        <v>3704</v>
      </c>
      <c r="K2090" s="794" t="s">
        <v>1162</v>
      </c>
    </row>
    <row r="2091" spans="2:11" ht="15.6" x14ac:dyDescent="0.3">
      <c r="B2091" s="793" t="s">
        <v>3707</v>
      </c>
      <c r="C2091" s="797" t="s">
        <v>4020</v>
      </c>
      <c r="D2091" s="791" t="s">
        <v>4029</v>
      </c>
      <c r="E2091" s="784" t="s">
        <v>3511</v>
      </c>
      <c r="F2091" s="791">
        <v>2006</v>
      </c>
      <c r="G2091" s="785">
        <f>VLOOKUP(D:D,[21]Лист1!C:D,2,0)</f>
        <v>36389.279999999999</v>
      </c>
      <c r="H2091" s="660" t="s">
        <v>1373</v>
      </c>
      <c r="I2091" s="795">
        <v>300000</v>
      </c>
      <c r="J2091" s="796" t="s">
        <v>3704</v>
      </c>
      <c r="K2091" s="798" t="s">
        <v>1333</v>
      </c>
    </row>
    <row r="2092" spans="2:11" ht="15.6" x14ac:dyDescent="0.3">
      <c r="B2092" s="793" t="s">
        <v>3707</v>
      </c>
      <c r="C2092" s="793" t="s">
        <v>3756</v>
      </c>
      <c r="D2092" s="794" t="s">
        <v>4030</v>
      </c>
      <c r="E2092" s="784" t="s">
        <v>3511</v>
      </c>
      <c r="F2092" s="791">
        <v>2023</v>
      </c>
      <c r="G2092" s="785">
        <f>VLOOKUP(D:D,[21]Лист1!C:D,2,0)</f>
        <v>12785517.92</v>
      </c>
      <c r="H2092" s="660" t="s">
        <v>1373</v>
      </c>
      <c r="I2092" s="795">
        <v>300000</v>
      </c>
      <c r="J2092" s="796" t="s">
        <v>3704</v>
      </c>
      <c r="K2092" s="794" t="s">
        <v>1162</v>
      </c>
    </row>
    <row r="2093" spans="2:11" ht="15.6" x14ac:dyDescent="0.3">
      <c r="B2093" s="793" t="s">
        <v>3707</v>
      </c>
      <c r="C2093" s="793" t="s">
        <v>4031</v>
      </c>
      <c r="D2093" s="791" t="s">
        <v>4032</v>
      </c>
      <c r="E2093" s="784" t="s">
        <v>1377</v>
      </c>
      <c r="F2093" s="791">
        <v>2014</v>
      </c>
      <c r="G2093" s="785">
        <f>VLOOKUP(D:D,[21]Лист1!C:D,2,0)</f>
        <v>49175</v>
      </c>
      <c r="H2093" s="660" t="s">
        <v>1373</v>
      </c>
      <c r="I2093" s="795">
        <v>300000</v>
      </c>
      <c r="J2093" s="796" t="s">
        <v>3704</v>
      </c>
      <c r="K2093" s="794" t="s">
        <v>1162</v>
      </c>
    </row>
    <row r="2094" spans="2:11" ht="15.6" x14ac:dyDescent="0.3">
      <c r="B2094" s="793" t="s">
        <v>4033</v>
      </c>
      <c r="C2094" s="793" t="s">
        <v>4034</v>
      </c>
      <c r="D2094" s="794" t="s">
        <v>4035</v>
      </c>
      <c r="E2094" s="784" t="s">
        <v>3511</v>
      </c>
      <c r="F2094" s="794">
        <v>2013</v>
      </c>
      <c r="G2094" s="785" t="e">
        <f>VLOOKUP(D:D,[21]Лист1!C:D,2,0)</f>
        <v>#N/A</v>
      </c>
      <c r="H2094" s="660" t="s">
        <v>1373</v>
      </c>
      <c r="I2094" s="795">
        <v>300000</v>
      </c>
      <c r="J2094" s="796" t="s">
        <v>3704</v>
      </c>
      <c r="K2094" s="794" t="s">
        <v>1162</v>
      </c>
    </row>
    <row r="2095" spans="2:11" ht="15.6" x14ac:dyDescent="0.3">
      <c r="B2095" s="793" t="s">
        <v>3707</v>
      </c>
      <c r="C2095" s="793" t="s">
        <v>3514</v>
      </c>
      <c r="D2095" s="791" t="s">
        <v>4036</v>
      </c>
      <c r="E2095" s="784" t="s">
        <v>3511</v>
      </c>
      <c r="F2095" s="791">
        <v>2017</v>
      </c>
      <c r="G2095" s="785">
        <f>VLOOKUP(D:D,[21]Лист1!C:D,2,0)</f>
        <v>75950</v>
      </c>
      <c r="H2095" s="660" t="s">
        <v>1373</v>
      </c>
      <c r="I2095" s="795">
        <v>300000</v>
      </c>
      <c r="J2095" s="796" t="s">
        <v>3704</v>
      </c>
      <c r="K2095" s="794" t="s">
        <v>1162</v>
      </c>
    </row>
    <row r="2096" spans="2:11" ht="15.6" x14ac:dyDescent="0.3">
      <c r="B2096" s="793" t="s">
        <v>3707</v>
      </c>
      <c r="C2096" s="793" t="s">
        <v>3509</v>
      </c>
      <c r="D2096" s="791" t="s">
        <v>4037</v>
      </c>
      <c r="E2096" s="784" t="s">
        <v>3511</v>
      </c>
      <c r="F2096" s="791">
        <v>2017</v>
      </c>
      <c r="G2096" s="785" t="e">
        <f>VLOOKUP(D:D,[21]Лист1!C:D,2,0)</f>
        <v>#N/A</v>
      </c>
      <c r="H2096" s="660" t="s">
        <v>1373</v>
      </c>
      <c r="I2096" s="795">
        <v>300000</v>
      </c>
      <c r="J2096" s="796" t="s">
        <v>3704</v>
      </c>
      <c r="K2096" s="794" t="s">
        <v>1162</v>
      </c>
    </row>
    <row r="2097" spans="2:11" ht="15.6" x14ac:dyDescent="0.3">
      <c r="B2097" s="793" t="s">
        <v>3707</v>
      </c>
      <c r="C2097" s="793" t="s">
        <v>3938</v>
      </c>
      <c r="D2097" s="791" t="s">
        <v>4038</v>
      </c>
      <c r="E2097" s="784" t="s">
        <v>3511</v>
      </c>
      <c r="F2097" s="791">
        <v>2013</v>
      </c>
      <c r="G2097" s="785">
        <f>VLOOKUP(D:D,[21]Лист1!C:D,2,0)</f>
        <v>142687.5</v>
      </c>
      <c r="H2097" s="660" t="s">
        <v>1373</v>
      </c>
      <c r="I2097" s="795">
        <v>300000</v>
      </c>
      <c r="J2097" s="796" t="s">
        <v>3704</v>
      </c>
      <c r="K2097" s="794" t="s">
        <v>1162</v>
      </c>
    </row>
    <row r="2098" spans="2:11" ht="15.6" x14ac:dyDescent="0.3">
      <c r="B2098" s="793" t="s">
        <v>3707</v>
      </c>
      <c r="C2098" s="797" t="s">
        <v>3745</v>
      </c>
      <c r="D2098" s="791" t="s">
        <v>4039</v>
      </c>
      <c r="E2098" s="784" t="s">
        <v>3511</v>
      </c>
      <c r="F2098" s="791">
        <v>2017</v>
      </c>
      <c r="G2098" s="785">
        <f>VLOOKUP(D:D,[21]Лист1!C:D,2,0)</f>
        <v>75950</v>
      </c>
      <c r="H2098" s="660" t="s">
        <v>1373</v>
      </c>
      <c r="I2098" s="795">
        <v>300000</v>
      </c>
      <c r="J2098" s="796" t="s">
        <v>3704</v>
      </c>
      <c r="K2098" s="798" t="s">
        <v>1333</v>
      </c>
    </row>
    <row r="2099" spans="2:11" ht="15.6" x14ac:dyDescent="0.3">
      <c r="B2099" s="793" t="s">
        <v>3707</v>
      </c>
      <c r="C2099" s="797" t="s">
        <v>4040</v>
      </c>
      <c r="D2099" s="791" t="s">
        <v>4041</v>
      </c>
      <c r="E2099" s="784" t="s">
        <v>3511</v>
      </c>
      <c r="F2099" s="791">
        <v>2013</v>
      </c>
      <c r="G2099" s="785">
        <f>VLOOKUP(D:D,[21]Лист1!C:D,2,0)</f>
        <v>43500</v>
      </c>
      <c r="H2099" s="660" t="s">
        <v>1373</v>
      </c>
      <c r="I2099" s="795">
        <v>300000</v>
      </c>
      <c r="J2099" s="796" t="s">
        <v>3704</v>
      </c>
      <c r="K2099" s="798" t="s">
        <v>1333</v>
      </c>
    </row>
    <row r="2100" spans="2:11" ht="15.6" x14ac:dyDescent="0.3">
      <c r="B2100" s="793" t="s">
        <v>3707</v>
      </c>
      <c r="C2100" s="793" t="s">
        <v>3514</v>
      </c>
      <c r="D2100" s="791" t="s">
        <v>4042</v>
      </c>
      <c r="E2100" s="784" t="s">
        <v>3511</v>
      </c>
      <c r="F2100" s="791">
        <v>2011</v>
      </c>
      <c r="G2100" s="785">
        <f>VLOOKUP(D:D,[21]Лист1!C:D,2,0)</f>
        <v>39250</v>
      </c>
      <c r="H2100" s="660" t="s">
        <v>1373</v>
      </c>
      <c r="I2100" s="795">
        <v>300000</v>
      </c>
      <c r="J2100" s="796" t="s">
        <v>3704</v>
      </c>
      <c r="K2100" s="794" t="s">
        <v>1162</v>
      </c>
    </row>
    <row r="2101" spans="2:11" ht="15.6" x14ac:dyDescent="0.3">
      <c r="B2101" s="793" t="s">
        <v>3707</v>
      </c>
      <c r="C2101" s="797" t="s">
        <v>3745</v>
      </c>
      <c r="D2101" s="791" t="s">
        <v>4043</v>
      </c>
      <c r="E2101" s="784" t="s">
        <v>3511</v>
      </c>
      <c r="F2101" s="791">
        <v>2012</v>
      </c>
      <c r="G2101" s="785">
        <f>VLOOKUP(D:D,[21]Лист1!C:D,2,0)</f>
        <v>39722.39</v>
      </c>
      <c r="H2101" s="660" t="s">
        <v>1373</v>
      </c>
      <c r="I2101" s="795">
        <v>300000</v>
      </c>
      <c r="J2101" s="796" t="s">
        <v>3704</v>
      </c>
      <c r="K2101" s="798" t="s">
        <v>1333</v>
      </c>
    </row>
    <row r="2102" spans="2:11" ht="15.6" x14ac:dyDescent="0.3">
      <c r="B2102" s="793" t="s">
        <v>3707</v>
      </c>
      <c r="C2102" s="793" t="s">
        <v>3812</v>
      </c>
      <c r="D2102" s="791" t="s">
        <v>4044</v>
      </c>
      <c r="E2102" s="784" t="s">
        <v>3511</v>
      </c>
      <c r="F2102" s="791">
        <v>2014</v>
      </c>
      <c r="G2102" s="785">
        <f>VLOOKUP(D:D,[21]Лист1!C:D,2,0)</f>
        <v>45875</v>
      </c>
      <c r="H2102" s="660" t="s">
        <v>1373</v>
      </c>
      <c r="I2102" s="795">
        <v>300000</v>
      </c>
      <c r="J2102" s="796" t="s">
        <v>3704</v>
      </c>
      <c r="K2102" s="794" t="s">
        <v>1162</v>
      </c>
    </row>
    <row r="2103" spans="2:11" ht="15.6" x14ac:dyDescent="0.3">
      <c r="B2103" s="793" t="s">
        <v>3707</v>
      </c>
      <c r="C2103" s="793" t="s">
        <v>3806</v>
      </c>
      <c r="D2103" s="794" t="s">
        <v>4045</v>
      </c>
      <c r="E2103" s="784" t="s">
        <v>3511</v>
      </c>
      <c r="F2103" s="794">
        <v>2023</v>
      </c>
      <c r="G2103" s="785">
        <f>VLOOKUP(D:D,[21]Лист1!C:D,2,0)</f>
        <v>11608982.08</v>
      </c>
      <c r="H2103" s="660" t="s">
        <v>1373</v>
      </c>
      <c r="I2103" s="795">
        <v>300000</v>
      </c>
      <c r="J2103" s="796" t="s">
        <v>3704</v>
      </c>
      <c r="K2103" s="794" t="s">
        <v>1162</v>
      </c>
    </row>
    <row r="2104" spans="2:11" ht="15.6" x14ac:dyDescent="0.3">
      <c r="B2104" s="793" t="s">
        <v>3707</v>
      </c>
      <c r="C2104" s="797" t="s">
        <v>4046</v>
      </c>
      <c r="D2104" s="791" t="s">
        <v>4047</v>
      </c>
      <c r="E2104" s="784" t="s">
        <v>3511</v>
      </c>
      <c r="F2104" s="791">
        <v>2013</v>
      </c>
      <c r="G2104" s="785">
        <f>VLOOKUP(D:D,[21]Лист1!C:D,2,0)</f>
        <v>31050</v>
      </c>
      <c r="H2104" s="660" t="s">
        <v>1373</v>
      </c>
      <c r="I2104" s="795">
        <v>300000</v>
      </c>
      <c r="J2104" s="796" t="s">
        <v>3704</v>
      </c>
      <c r="K2104" s="798" t="s">
        <v>1333</v>
      </c>
    </row>
    <row r="2105" spans="2:11" ht="15.6" x14ac:dyDescent="0.3">
      <c r="B2105" s="793" t="s">
        <v>3707</v>
      </c>
      <c r="C2105" s="793" t="s">
        <v>4048</v>
      </c>
      <c r="D2105" s="791" t="s">
        <v>4049</v>
      </c>
      <c r="E2105" s="784" t="s">
        <v>3511</v>
      </c>
      <c r="F2105" s="791">
        <v>2011</v>
      </c>
      <c r="G2105" s="785">
        <f>VLOOKUP(D:D,[21]Лист1!C:D,2,0)</f>
        <v>38250</v>
      </c>
      <c r="H2105" s="660" t="s">
        <v>1373</v>
      </c>
      <c r="I2105" s="795">
        <v>300000</v>
      </c>
      <c r="J2105" s="796" t="s">
        <v>3704</v>
      </c>
      <c r="K2105" s="794" t="s">
        <v>1162</v>
      </c>
    </row>
    <row r="2106" spans="2:11" ht="15.6" x14ac:dyDescent="0.3">
      <c r="B2106" s="793" t="s">
        <v>3707</v>
      </c>
      <c r="C2106" s="793" t="s">
        <v>3806</v>
      </c>
      <c r="D2106" s="794" t="s">
        <v>4050</v>
      </c>
      <c r="E2106" s="784" t="s">
        <v>3511</v>
      </c>
      <c r="F2106" s="794">
        <v>2023</v>
      </c>
      <c r="G2106" s="785">
        <f>VLOOKUP(D:D,[21]Лист1!C:D,2,0)</f>
        <v>11608982.08</v>
      </c>
      <c r="H2106" s="660" t="s">
        <v>1373</v>
      </c>
      <c r="I2106" s="795">
        <v>300000</v>
      </c>
      <c r="J2106" s="796" t="s">
        <v>3704</v>
      </c>
      <c r="K2106" s="794" t="s">
        <v>1162</v>
      </c>
    </row>
    <row r="2107" spans="2:11" ht="15.6" x14ac:dyDescent="0.3">
      <c r="B2107" s="793" t="s">
        <v>3707</v>
      </c>
      <c r="C2107" s="797" t="s">
        <v>1769</v>
      </c>
      <c r="D2107" s="791" t="s">
        <v>4051</v>
      </c>
      <c r="E2107" s="784" t="s">
        <v>3511</v>
      </c>
      <c r="F2107" s="794">
        <v>2019</v>
      </c>
      <c r="G2107" s="785">
        <f>VLOOKUP(D:D,[21]Лист1!C:D,2,0)</f>
        <v>571714.30000000005</v>
      </c>
      <c r="H2107" s="660" t="s">
        <v>1373</v>
      </c>
      <c r="I2107" s="795">
        <v>300000</v>
      </c>
      <c r="J2107" s="796" t="s">
        <v>3704</v>
      </c>
      <c r="K2107" s="794" t="s">
        <v>1162</v>
      </c>
    </row>
    <row r="2108" spans="2:11" ht="15.6" x14ac:dyDescent="0.3">
      <c r="B2108" s="793" t="s">
        <v>4052</v>
      </c>
      <c r="C2108" s="797" t="s">
        <v>4053</v>
      </c>
      <c r="D2108" s="791" t="s">
        <v>3636</v>
      </c>
      <c r="E2108" s="784" t="s">
        <v>3511</v>
      </c>
      <c r="F2108" s="791"/>
      <c r="G2108" s="785" t="e">
        <f>VLOOKUP(D:D,[21]Лист1!C:D,2,0)</f>
        <v>#N/A</v>
      </c>
      <c r="H2108" s="660" t="s">
        <v>1373</v>
      </c>
      <c r="I2108" s="795">
        <v>300000</v>
      </c>
      <c r="J2108" s="796" t="s">
        <v>3704</v>
      </c>
      <c r="K2108" s="794" t="s">
        <v>1162</v>
      </c>
    </row>
    <row r="2109" spans="2:11" ht="15.6" x14ac:dyDescent="0.3">
      <c r="B2109" s="793" t="s">
        <v>3707</v>
      </c>
      <c r="C2109" s="797" t="s">
        <v>4054</v>
      </c>
      <c r="D2109" s="791" t="s">
        <v>4055</v>
      </c>
      <c r="E2109" s="784" t="s">
        <v>3511</v>
      </c>
      <c r="F2109" s="791">
        <v>2018</v>
      </c>
      <c r="G2109" s="785">
        <f>VLOOKUP(D:D,[21]Лист1!C:D,2,0)</f>
        <v>106500</v>
      </c>
      <c r="H2109" s="660" t="s">
        <v>1373</v>
      </c>
      <c r="I2109" s="795">
        <v>300000</v>
      </c>
      <c r="J2109" s="796" t="s">
        <v>3704</v>
      </c>
      <c r="K2109" s="798" t="s">
        <v>1333</v>
      </c>
    </row>
    <row r="2110" spans="2:11" ht="15.6" x14ac:dyDescent="0.3">
      <c r="B2110" s="793" t="s">
        <v>3707</v>
      </c>
      <c r="C2110" s="797" t="s">
        <v>3987</v>
      </c>
      <c r="D2110" s="791" t="s">
        <v>4056</v>
      </c>
      <c r="E2110" s="784" t="s">
        <v>3511</v>
      </c>
      <c r="F2110" s="791">
        <v>2014</v>
      </c>
      <c r="G2110" s="785">
        <f>VLOOKUP(D:D,[21]Лист1!C:D,2,0)</f>
        <v>42250</v>
      </c>
      <c r="H2110" s="660" t="s">
        <v>1373</v>
      </c>
      <c r="I2110" s="795">
        <v>300000</v>
      </c>
      <c r="J2110" s="796" t="s">
        <v>3704</v>
      </c>
      <c r="K2110" s="798" t="s">
        <v>1333</v>
      </c>
    </row>
    <row r="2111" spans="2:11" ht="15.6" x14ac:dyDescent="0.3">
      <c r="B2111" s="793" t="s">
        <v>3707</v>
      </c>
      <c r="C2111" s="793" t="s">
        <v>3607</v>
      </c>
      <c r="D2111" s="791" t="s">
        <v>4057</v>
      </c>
      <c r="E2111" s="784" t="s">
        <v>3511</v>
      </c>
      <c r="F2111" s="791">
        <v>2011</v>
      </c>
      <c r="G2111" s="785">
        <f>VLOOKUP(D:D,[21]Лист1!C:D,2,0)</f>
        <v>27232.14</v>
      </c>
      <c r="H2111" s="660" t="s">
        <v>1373</v>
      </c>
      <c r="I2111" s="795">
        <v>300000</v>
      </c>
      <c r="J2111" s="796" t="s">
        <v>3704</v>
      </c>
      <c r="K2111" s="794" t="s">
        <v>1162</v>
      </c>
    </row>
    <row r="2112" spans="2:11" ht="15.6" x14ac:dyDescent="0.3">
      <c r="B2112" s="793" t="s">
        <v>3707</v>
      </c>
      <c r="C2112" s="793" t="s">
        <v>4058</v>
      </c>
      <c r="D2112" s="791" t="s">
        <v>4059</v>
      </c>
      <c r="E2112" s="784" t="s">
        <v>3511</v>
      </c>
      <c r="F2112" s="791">
        <v>2008</v>
      </c>
      <c r="G2112" s="785">
        <f>VLOOKUP(D:D,[21]Лист1!C:D,2,0)</f>
        <v>139380.04999999999</v>
      </c>
      <c r="H2112" s="660" t="s">
        <v>1373</v>
      </c>
      <c r="I2112" s="795">
        <v>300000</v>
      </c>
      <c r="J2112" s="796" t="s">
        <v>3704</v>
      </c>
      <c r="K2112" s="794" t="s">
        <v>1162</v>
      </c>
    </row>
    <row r="2113" spans="2:11" ht="15.6" x14ac:dyDescent="0.3">
      <c r="B2113" s="793" t="s">
        <v>3707</v>
      </c>
      <c r="C2113" s="793" t="s">
        <v>4060</v>
      </c>
      <c r="D2113" s="791" t="s">
        <v>4061</v>
      </c>
      <c r="E2113" s="784" t="s">
        <v>3511</v>
      </c>
      <c r="F2113" s="791">
        <v>2007</v>
      </c>
      <c r="G2113" s="785" t="e">
        <f>VLOOKUP(D:D,[21]Лист1!C:D,2,0)</f>
        <v>#N/A</v>
      </c>
      <c r="H2113" s="660" t="s">
        <v>1373</v>
      </c>
      <c r="I2113" s="795">
        <v>300000</v>
      </c>
      <c r="J2113" s="796" t="s">
        <v>3704</v>
      </c>
      <c r="K2113" s="794" t="s">
        <v>1162</v>
      </c>
    </row>
    <row r="2114" spans="2:11" ht="15.6" x14ac:dyDescent="0.3">
      <c r="B2114" s="793" t="s">
        <v>3707</v>
      </c>
      <c r="C2114" s="797" t="s">
        <v>3514</v>
      </c>
      <c r="D2114" s="791" t="s">
        <v>4062</v>
      </c>
      <c r="E2114" s="784" t="s">
        <v>3511</v>
      </c>
      <c r="F2114" s="791">
        <v>2017</v>
      </c>
      <c r="G2114" s="785">
        <f>VLOOKUP(D:D,[21]Лист1!C:D,2,0)</f>
        <v>75950</v>
      </c>
      <c r="H2114" s="660" t="s">
        <v>1373</v>
      </c>
      <c r="I2114" s="795">
        <v>300000</v>
      </c>
      <c r="J2114" s="796" t="s">
        <v>3704</v>
      </c>
      <c r="K2114" s="798" t="s">
        <v>1333</v>
      </c>
    </row>
    <row r="2115" spans="2:11" ht="15.6" x14ac:dyDescent="0.3">
      <c r="B2115" s="793" t="s">
        <v>3707</v>
      </c>
      <c r="C2115" s="797" t="s">
        <v>4020</v>
      </c>
      <c r="D2115" s="791" t="s">
        <v>4063</v>
      </c>
      <c r="E2115" s="784" t="s">
        <v>3511</v>
      </c>
      <c r="F2115" s="791">
        <v>2003</v>
      </c>
      <c r="G2115" s="785">
        <f>VLOOKUP(D:D,[21]Лист1!C:D,2,0)</f>
        <v>21542.07</v>
      </c>
      <c r="H2115" s="660" t="s">
        <v>1373</v>
      </c>
      <c r="I2115" s="795">
        <v>300000</v>
      </c>
      <c r="J2115" s="796" t="s">
        <v>3704</v>
      </c>
      <c r="K2115" s="798" t="s">
        <v>1333</v>
      </c>
    </row>
    <row r="2116" spans="2:11" ht="15.6" x14ac:dyDescent="0.3">
      <c r="B2116" s="793" t="s">
        <v>3707</v>
      </c>
      <c r="C2116" s="797" t="s">
        <v>4064</v>
      </c>
      <c r="D2116" s="791" t="s">
        <v>4065</v>
      </c>
      <c r="E2116" s="784" t="s">
        <v>3511</v>
      </c>
      <c r="F2116" s="791">
        <v>2007</v>
      </c>
      <c r="G2116" s="785">
        <f>VLOOKUP(D:D,[21]Лист1!C:D,2,0)</f>
        <v>40038.230000000003</v>
      </c>
      <c r="H2116" s="660" t="s">
        <v>1373</v>
      </c>
      <c r="I2116" s="795">
        <v>300000</v>
      </c>
      <c r="J2116" s="796" t="s">
        <v>3704</v>
      </c>
      <c r="K2116" s="798" t="s">
        <v>1333</v>
      </c>
    </row>
    <row r="2117" spans="2:11" ht="15.6" x14ac:dyDescent="0.3">
      <c r="B2117" s="793" t="s">
        <v>3707</v>
      </c>
      <c r="C2117" s="797" t="s">
        <v>4066</v>
      </c>
      <c r="D2117" s="791" t="s">
        <v>4067</v>
      </c>
      <c r="E2117" s="784" t="s">
        <v>3511</v>
      </c>
      <c r="F2117" s="791">
        <v>2007</v>
      </c>
      <c r="G2117" s="785">
        <f>VLOOKUP(D:D,[21]Лист1!C:D,2,0)</f>
        <v>21500</v>
      </c>
      <c r="H2117" s="660" t="s">
        <v>1373</v>
      </c>
      <c r="I2117" s="795">
        <v>300000</v>
      </c>
      <c r="J2117" s="796" t="s">
        <v>3704</v>
      </c>
      <c r="K2117" s="798" t="s">
        <v>1333</v>
      </c>
    </row>
    <row r="2118" spans="2:11" ht="15.6" x14ac:dyDescent="0.3">
      <c r="B2118" s="793" t="s">
        <v>3707</v>
      </c>
      <c r="C2118" s="793" t="s">
        <v>3756</v>
      </c>
      <c r="D2118" s="794" t="s">
        <v>4068</v>
      </c>
      <c r="E2118" s="784" t="s">
        <v>3511</v>
      </c>
      <c r="F2118" s="791">
        <v>2023</v>
      </c>
      <c r="G2118" s="785">
        <f>VLOOKUP(D:D,[21]Лист1!C:D,2,0)</f>
        <v>12785517.92</v>
      </c>
      <c r="H2118" s="660" t="s">
        <v>1373</v>
      </c>
      <c r="I2118" s="795">
        <v>300000</v>
      </c>
      <c r="J2118" s="796" t="s">
        <v>3704</v>
      </c>
      <c r="K2118" s="794" t="s">
        <v>1162</v>
      </c>
    </row>
    <row r="2119" spans="2:11" ht="15.6" x14ac:dyDescent="0.3">
      <c r="B2119" s="793" t="s">
        <v>3707</v>
      </c>
      <c r="C2119" s="793" t="s">
        <v>3806</v>
      </c>
      <c r="D2119" s="794" t="s">
        <v>4069</v>
      </c>
      <c r="E2119" s="784" t="s">
        <v>3511</v>
      </c>
      <c r="F2119" s="794">
        <v>2023</v>
      </c>
      <c r="G2119" s="785">
        <f>VLOOKUP(D:D,[21]Лист1!C:D,2,0)</f>
        <v>11608982.08</v>
      </c>
      <c r="H2119" s="660" t="s">
        <v>1373</v>
      </c>
      <c r="I2119" s="795">
        <v>300000</v>
      </c>
      <c r="J2119" s="796" t="s">
        <v>3704</v>
      </c>
      <c r="K2119" s="794" t="s">
        <v>1162</v>
      </c>
    </row>
    <row r="2120" spans="2:11" ht="15.6" x14ac:dyDescent="0.3">
      <c r="B2120" s="793" t="s">
        <v>3707</v>
      </c>
      <c r="C2120" s="797" t="s">
        <v>4070</v>
      </c>
      <c r="D2120" s="791" t="s">
        <v>4071</v>
      </c>
      <c r="E2120" s="784" t="s">
        <v>3511</v>
      </c>
      <c r="F2120" s="791">
        <v>2012</v>
      </c>
      <c r="G2120" s="785">
        <f>VLOOKUP(D:D,[21]Лист1!C:D,2,0)</f>
        <v>39722.39</v>
      </c>
      <c r="H2120" s="660" t="s">
        <v>1373</v>
      </c>
      <c r="I2120" s="795">
        <v>300000</v>
      </c>
      <c r="J2120" s="796" t="s">
        <v>3704</v>
      </c>
      <c r="K2120" s="798" t="s">
        <v>1333</v>
      </c>
    </row>
    <row r="2121" spans="2:11" ht="15.6" x14ac:dyDescent="0.3">
      <c r="B2121" s="793" t="s">
        <v>3707</v>
      </c>
      <c r="C2121" s="793" t="s">
        <v>2620</v>
      </c>
      <c r="D2121" s="791" t="s">
        <v>4072</v>
      </c>
      <c r="E2121" s="784" t="s">
        <v>1372</v>
      </c>
      <c r="F2121" s="794">
        <v>2023</v>
      </c>
      <c r="G2121" s="785">
        <f>VLOOKUP(D:D,[21]Лист1!C:D,2,0)</f>
        <v>5412064.3300000001</v>
      </c>
      <c r="H2121" s="660" t="s">
        <v>1373</v>
      </c>
      <c r="I2121" s="795">
        <v>300000</v>
      </c>
      <c r="J2121" s="796" t="s">
        <v>3704</v>
      </c>
      <c r="K2121" s="794" t="s">
        <v>1162</v>
      </c>
    </row>
    <row r="2122" spans="2:11" ht="15.6" x14ac:dyDescent="0.3">
      <c r="B2122" s="793" t="s">
        <v>3707</v>
      </c>
      <c r="C2122" s="793" t="s">
        <v>4073</v>
      </c>
      <c r="D2122" s="791" t="s">
        <v>4074</v>
      </c>
      <c r="E2122" s="784" t="s">
        <v>3511</v>
      </c>
      <c r="F2122" s="791">
        <v>2005</v>
      </c>
      <c r="G2122" s="785">
        <f>VLOOKUP(D:D,[21]Лист1!C:D,2,0)</f>
        <v>54574</v>
      </c>
      <c r="H2122" s="660" t="s">
        <v>1373</v>
      </c>
      <c r="I2122" s="795">
        <v>300000</v>
      </c>
      <c r="J2122" s="796" t="s">
        <v>3704</v>
      </c>
      <c r="K2122" s="794" t="s">
        <v>1162</v>
      </c>
    </row>
    <row r="2123" spans="2:11" ht="15.6" x14ac:dyDescent="0.3">
      <c r="B2123" s="793" t="s">
        <v>3707</v>
      </c>
      <c r="C2123" s="793" t="s">
        <v>3812</v>
      </c>
      <c r="D2123" s="794" t="s">
        <v>4075</v>
      </c>
      <c r="E2123" s="784" t="s">
        <v>3511</v>
      </c>
      <c r="F2123" s="794">
        <v>2013</v>
      </c>
      <c r="G2123" s="785">
        <f>VLOOKUP(D:D,[21]Лист1!C:D,2,0)</f>
        <v>49687.5</v>
      </c>
      <c r="H2123" s="660" t="s">
        <v>1373</v>
      </c>
      <c r="I2123" s="795">
        <v>300000</v>
      </c>
      <c r="J2123" s="796" t="s">
        <v>3704</v>
      </c>
      <c r="K2123" s="794" t="s">
        <v>1162</v>
      </c>
    </row>
    <row r="2124" spans="2:11" ht="15.6" x14ac:dyDescent="0.3">
      <c r="B2124" s="793" t="s">
        <v>3707</v>
      </c>
      <c r="C2124" s="797" t="s">
        <v>4076</v>
      </c>
      <c r="D2124" s="791" t="s">
        <v>4077</v>
      </c>
      <c r="E2124" s="784" t="s">
        <v>3511</v>
      </c>
      <c r="F2124" s="791">
        <v>2008</v>
      </c>
      <c r="G2124" s="785">
        <f>VLOOKUP(D:D,[21]Лист1!C:D,2,0)</f>
        <v>22750</v>
      </c>
      <c r="H2124" s="660" t="s">
        <v>1373</v>
      </c>
      <c r="I2124" s="795">
        <v>300000</v>
      </c>
      <c r="J2124" s="796" t="s">
        <v>3704</v>
      </c>
      <c r="K2124" s="794" t="s">
        <v>1162</v>
      </c>
    </row>
    <row r="2125" spans="2:11" ht="15.6" x14ac:dyDescent="0.3">
      <c r="B2125" s="793" t="s">
        <v>3707</v>
      </c>
      <c r="C2125" s="793" t="s">
        <v>3806</v>
      </c>
      <c r="D2125" s="791" t="s">
        <v>4078</v>
      </c>
      <c r="E2125" s="784" t="s">
        <v>3511</v>
      </c>
      <c r="F2125" s="794">
        <v>2023</v>
      </c>
      <c r="G2125" s="785">
        <f>VLOOKUP(D:D,[21]Лист1!C:D,2,0)</f>
        <v>12785517.92</v>
      </c>
      <c r="H2125" s="660" t="s">
        <v>1373</v>
      </c>
      <c r="I2125" s="795">
        <v>300000</v>
      </c>
      <c r="J2125" s="796" t="s">
        <v>3704</v>
      </c>
      <c r="K2125" s="798" t="s">
        <v>1333</v>
      </c>
    </row>
    <row r="2126" spans="2:11" ht="15.6" x14ac:dyDescent="0.3">
      <c r="B2126" s="793" t="s">
        <v>3707</v>
      </c>
      <c r="C2126" s="793" t="s">
        <v>3514</v>
      </c>
      <c r="D2126" s="791" t="s">
        <v>4079</v>
      </c>
      <c r="E2126" s="784" t="s">
        <v>3511</v>
      </c>
      <c r="F2126" s="791">
        <v>2014</v>
      </c>
      <c r="G2126" s="785">
        <f>VLOOKUP(D:D,[21]Лист1!C:D,2,0)</f>
        <v>47000</v>
      </c>
      <c r="H2126" s="660" t="s">
        <v>1373</v>
      </c>
      <c r="I2126" s="795">
        <v>300000</v>
      </c>
      <c r="J2126" s="796" t="s">
        <v>3704</v>
      </c>
      <c r="K2126" s="794" t="s">
        <v>1162</v>
      </c>
    </row>
    <row r="2127" spans="2:11" ht="15.6" x14ac:dyDescent="0.3">
      <c r="B2127" s="793" t="s">
        <v>3707</v>
      </c>
      <c r="C2127" s="797" t="s">
        <v>3745</v>
      </c>
      <c r="D2127" s="791" t="s">
        <v>4080</v>
      </c>
      <c r="E2127" s="784" t="s">
        <v>3511</v>
      </c>
      <c r="F2127" s="791">
        <v>2017</v>
      </c>
      <c r="G2127" s="785">
        <f>VLOOKUP(D:D,[21]Лист1!C:D,2,0)</f>
        <v>75950</v>
      </c>
      <c r="H2127" s="660" t="s">
        <v>1373</v>
      </c>
      <c r="I2127" s="795">
        <v>300000</v>
      </c>
      <c r="J2127" s="796" t="s">
        <v>3704</v>
      </c>
      <c r="K2127" s="798" t="s">
        <v>1333</v>
      </c>
    </row>
    <row r="2128" spans="2:11" ht="15.6" x14ac:dyDescent="0.3">
      <c r="B2128" s="793" t="s">
        <v>3707</v>
      </c>
      <c r="C2128" s="793" t="s">
        <v>2620</v>
      </c>
      <c r="D2128" s="791" t="s">
        <v>4081</v>
      </c>
      <c r="E2128" s="784" t="s">
        <v>3511</v>
      </c>
      <c r="F2128" s="794">
        <v>2023</v>
      </c>
      <c r="G2128" s="785">
        <f>VLOOKUP(D:D,[21]Лист1!C:D,2,0)</f>
        <v>5412064.3300000001</v>
      </c>
      <c r="H2128" s="660" t="s">
        <v>1373</v>
      </c>
      <c r="I2128" s="795">
        <v>300000</v>
      </c>
      <c r="J2128" s="796" t="s">
        <v>3704</v>
      </c>
      <c r="K2128" s="794" t="s">
        <v>1162</v>
      </c>
    </row>
    <row r="2129" spans="2:11" ht="15.6" x14ac:dyDescent="0.3">
      <c r="B2129" s="793" t="s">
        <v>3707</v>
      </c>
      <c r="C2129" s="793" t="s">
        <v>3514</v>
      </c>
      <c r="D2129" s="794" t="s">
        <v>4082</v>
      </c>
      <c r="E2129" s="784" t="s">
        <v>3511</v>
      </c>
      <c r="F2129" s="794">
        <v>2017</v>
      </c>
      <c r="G2129" s="785">
        <f>VLOOKUP(D:D,[21]Лист1!C:D,2,0)</f>
        <v>75950</v>
      </c>
      <c r="H2129" s="660" t="s">
        <v>1373</v>
      </c>
      <c r="I2129" s="795">
        <v>300000</v>
      </c>
      <c r="J2129" s="796" t="s">
        <v>3704</v>
      </c>
      <c r="K2129" s="794" t="s">
        <v>1162</v>
      </c>
    </row>
    <row r="2130" spans="2:11" ht="15.6" x14ac:dyDescent="0.3">
      <c r="B2130" s="793" t="s">
        <v>3707</v>
      </c>
      <c r="C2130" s="793" t="s">
        <v>3514</v>
      </c>
      <c r="D2130" s="791" t="s">
        <v>4083</v>
      </c>
      <c r="E2130" s="784" t="s">
        <v>3511</v>
      </c>
      <c r="F2130" s="791">
        <v>2017</v>
      </c>
      <c r="G2130" s="785">
        <f>VLOOKUP(D:D,[21]Лист1!C:D,2,0)</f>
        <v>75950</v>
      </c>
      <c r="H2130" s="660" t="s">
        <v>1373</v>
      </c>
      <c r="I2130" s="795">
        <v>300000</v>
      </c>
      <c r="J2130" s="796" t="s">
        <v>3704</v>
      </c>
      <c r="K2130" s="794" t="s">
        <v>1162</v>
      </c>
    </row>
    <row r="2131" spans="2:11" ht="15.6" x14ac:dyDescent="0.3">
      <c r="B2131" s="793" t="s">
        <v>3707</v>
      </c>
      <c r="C2131" s="793" t="s">
        <v>3835</v>
      </c>
      <c r="D2131" s="791" t="s">
        <v>4084</v>
      </c>
      <c r="E2131" s="784" t="s">
        <v>3511</v>
      </c>
      <c r="F2131" s="791">
        <v>2013</v>
      </c>
      <c r="G2131" s="785">
        <f>VLOOKUP(D:D,[21]Лист1!C:D,2,0)</f>
        <v>147500</v>
      </c>
      <c r="H2131" s="660" t="s">
        <v>1373</v>
      </c>
      <c r="I2131" s="795">
        <v>300000</v>
      </c>
      <c r="J2131" s="796" t="s">
        <v>3704</v>
      </c>
      <c r="K2131" s="794" t="s">
        <v>1162</v>
      </c>
    </row>
    <row r="2132" spans="2:11" ht="15.6" x14ac:dyDescent="0.3">
      <c r="B2132" s="793" t="s">
        <v>3707</v>
      </c>
      <c r="C2132" s="793" t="s">
        <v>3802</v>
      </c>
      <c r="D2132" s="791" t="s">
        <v>4085</v>
      </c>
      <c r="E2132" s="784" t="s">
        <v>3511</v>
      </c>
      <c r="F2132" s="791">
        <v>2007</v>
      </c>
      <c r="G2132" s="785">
        <f>VLOOKUP(D:D,[21]Лист1!C:D,2,0)</f>
        <v>50953.61</v>
      </c>
      <c r="H2132" s="660" t="s">
        <v>1373</v>
      </c>
      <c r="I2132" s="795">
        <v>300000</v>
      </c>
      <c r="J2132" s="796" t="s">
        <v>3704</v>
      </c>
      <c r="K2132" s="794" t="s">
        <v>1162</v>
      </c>
    </row>
    <row r="2133" spans="2:11" ht="15.6" x14ac:dyDescent="0.3">
      <c r="B2133" s="793" t="s">
        <v>3707</v>
      </c>
      <c r="C2133" s="797" t="s">
        <v>4086</v>
      </c>
      <c r="D2133" s="791" t="s">
        <v>4087</v>
      </c>
      <c r="E2133" s="784" t="s">
        <v>3511</v>
      </c>
      <c r="F2133" s="791">
        <v>2015</v>
      </c>
      <c r="G2133" s="785">
        <f>VLOOKUP(D:D,[21]Лист1!C:D,2,0)</f>
        <v>125000</v>
      </c>
      <c r="H2133" s="660" t="s">
        <v>1373</v>
      </c>
      <c r="I2133" s="795">
        <v>650000</v>
      </c>
      <c r="J2133" s="796" t="s">
        <v>3704</v>
      </c>
      <c r="K2133" s="794" t="s">
        <v>1162</v>
      </c>
    </row>
    <row r="2134" spans="2:11" ht="15.6" x14ac:dyDescent="0.3">
      <c r="B2134" s="793" t="s">
        <v>3707</v>
      </c>
      <c r="C2134" s="793" t="s">
        <v>4088</v>
      </c>
      <c r="D2134" s="791" t="s">
        <v>4089</v>
      </c>
      <c r="E2134" s="784" t="s">
        <v>3511</v>
      </c>
      <c r="F2134" s="791">
        <v>2016</v>
      </c>
      <c r="G2134" s="785">
        <f>VLOOKUP(D:D,[21]Лист1!C:D,2,0)</f>
        <v>109125.4</v>
      </c>
      <c r="H2134" s="660" t="s">
        <v>1373</v>
      </c>
      <c r="I2134" s="795">
        <v>300000</v>
      </c>
      <c r="J2134" s="796" t="s">
        <v>3704</v>
      </c>
      <c r="K2134" s="794" t="s">
        <v>1162</v>
      </c>
    </row>
    <row r="2135" spans="2:11" ht="15.6" x14ac:dyDescent="0.3">
      <c r="B2135" s="793" t="s">
        <v>3707</v>
      </c>
      <c r="C2135" s="793" t="s">
        <v>3514</v>
      </c>
      <c r="D2135" s="794" t="s">
        <v>4090</v>
      </c>
      <c r="E2135" s="784" t="s">
        <v>3511</v>
      </c>
      <c r="F2135" s="794">
        <v>2009</v>
      </c>
      <c r="G2135" s="785">
        <f>VLOOKUP(D:D,[21]Лист1!C:D,2,0)</f>
        <v>41175</v>
      </c>
      <c r="H2135" s="660" t="s">
        <v>1373</v>
      </c>
      <c r="I2135" s="795">
        <v>300000</v>
      </c>
      <c r="J2135" s="796" t="s">
        <v>3704</v>
      </c>
      <c r="K2135" s="794" t="s">
        <v>1162</v>
      </c>
    </row>
    <row r="2136" spans="2:11" ht="15.6" x14ac:dyDescent="0.3">
      <c r="B2136" s="793" t="s">
        <v>3707</v>
      </c>
      <c r="C2136" s="793" t="s">
        <v>2620</v>
      </c>
      <c r="D2136" s="791" t="s">
        <v>4091</v>
      </c>
      <c r="E2136" s="784" t="s">
        <v>3511</v>
      </c>
      <c r="F2136" s="794">
        <v>2023</v>
      </c>
      <c r="G2136" s="785" t="e">
        <f>VLOOKUP(D:D,[21]Лист1!C:D,2,0)</f>
        <v>#N/A</v>
      </c>
      <c r="H2136" s="660" t="s">
        <v>1373</v>
      </c>
      <c r="I2136" s="795">
        <v>300000</v>
      </c>
      <c r="J2136" s="796" t="s">
        <v>3704</v>
      </c>
      <c r="K2136" s="794" t="s">
        <v>1162</v>
      </c>
    </row>
    <row r="2137" spans="2:11" ht="15.6" x14ac:dyDescent="0.3">
      <c r="B2137" s="793" t="s">
        <v>3707</v>
      </c>
      <c r="C2137" s="793" t="s">
        <v>3514</v>
      </c>
      <c r="D2137" s="791" t="s">
        <v>4092</v>
      </c>
      <c r="E2137" s="784" t="s">
        <v>3511</v>
      </c>
      <c r="F2137" s="791">
        <v>2017</v>
      </c>
      <c r="G2137" s="785" t="e">
        <f>VLOOKUP(D:D,[21]Лист1!C:D,2,0)</f>
        <v>#N/A</v>
      </c>
      <c r="H2137" s="660" t="s">
        <v>1373</v>
      </c>
      <c r="I2137" s="795">
        <v>300000</v>
      </c>
      <c r="J2137" s="796" t="s">
        <v>3704</v>
      </c>
      <c r="K2137" s="794" t="s">
        <v>1162</v>
      </c>
    </row>
    <row r="2138" spans="2:11" ht="15.6" x14ac:dyDescent="0.3">
      <c r="B2138" s="793" t="s">
        <v>3707</v>
      </c>
      <c r="C2138" s="793" t="s">
        <v>3806</v>
      </c>
      <c r="D2138" s="794" t="s">
        <v>4093</v>
      </c>
      <c r="E2138" s="784" t="s">
        <v>3511</v>
      </c>
      <c r="F2138" s="794">
        <v>2023</v>
      </c>
      <c r="G2138" s="785">
        <f>VLOOKUP(D:D,[21]Лист1!C:D,2,0)</f>
        <v>12785517.92</v>
      </c>
      <c r="H2138" s="660" t="s">
        <v>1373</v>
      </c>
      <c r="I2138" s="795">
        <v>300000</v>
      </c>
      <c r="J2138" s="796" t="s">
        <v>3704</v>
      </c>
      <c r="K2138" s="794" t="s">
        <v>1162</v>
      </c>
    </row>
    <row r="2139" spans="2:11" ht="15.6" x14ac:dyDescent="0.3">
      <c r="B2139" s="793" t="s">
        <v>3707</v>
      </c>
      <c r="C2139" s="793" t="s">
        <v>3802</v>
      </c>
      <c r="D2139" s="791" t="s">
        <v>4094</v>
      </c>
      <c r="E2139" s="784" t="s">
        <v>3511</v>
      </c>
      <c r="F2139" s="791">
        <v>2012</v>
      </c>
      <c r="G2139" s="785">
        <f>VLOOKUP(D:D,[21]Лист1!C:D,2,0)</f>
        <v>76955</v>
      </c>
      <c r="H2139" s="660" t="s">
        <v>1373</v>
      </c>
      <c r="I2139" s="795">
        <v>300000</v>
      </c>
      <c r="J2139" s="796" t="s">
        <v>3704</v>
      </c>
      <c r="K2139" s="794" t="s">
        <v>1162</v>
      </c>
    </row>
    <row r="2140" spans="2:11" ht="15.6" x14ac:dyDescent="0.3">
      <c r="B2140" s="793" t="s">
        <v>3707</v>
      </c>
      <c r="C2140" s="797" t="s">
        <v>3514</v>
      </c>
      <c r="D2140" s="791" t="s">
        <v>4095</v>
      </c>
      <c r="E2140" s="784" t="s">
        <v>1372</v>
      </c>
      <c r="F2140" s="791">
        <v>2013</v>
      </c>
      <c r="G2140" s="785">
        <f>VLOOKUP(D:D,[21]Лист1!C:D,2,0)</f>
        <v>42250</v>
      </c>
      <c r="H2140" s="660" t="s">
        <v>1373</v>
      </c>
      <c r="I2140" s="795">
        <v>300000</v>
      </c>
      <c r="J2140" s="796" t="s">
        <v>3704</v>
      </c>
      <c r="K2140" s="798" t="s">
        <v>1333</v>
      </c>
    </row>
    <row r="2141" spans="2:11" ht="15.6" x14ac:dyDescent="0.3">
      <c r="B2141" s="793" t="s">
        <v>3707</v>
      </c>
      <c r="C2141" s="793" t="s">
        <v>4031</v>
      </c>
      <c r="D2141" s="791" t="s">
        <v>4096</v>
      </c>
      <c r="E2141" s="784" t="s">
        <v>1372</v>
      </c>
      <c r="F2141" s="791">
        <v>2014</v>
      </c>
      <c r="G2141" s="785">
        <f>VLOOKUP(D:D,[21]Лист1!C:D,2,0)</f>
        <v>49175</v>
      </c>
      <c r="H2141" s="660" t="s">
        <v>1373</v>
      </c>
      <c r="I2141" s="795">
        <v>300000</v>
      </c>
      <c r="J2141" s="796" t="s">
        <v>3704</v>
      </c>
      <c r="K2141" s="794" t="s">
        <v>1162</v>
      </c>
    </row>
    <row r="2142" spans="2:11" ht="15.6" x14ac:dyDescent="0.3">
      <c r="B2142" s="793" t="s">
        <v>3707</v>
      </c>
      <c r="C2142" s="793" t="s">
        <v>4006</v>
      </c>
      <c r="D2142" s="794" t="s">
        <v>4097</v>
      </c>
      <c r="E2142" s="784" t="s">
        <v>3511</v>
      </c>
      <c r="F2142" s="794">
        <v>2012</v>
      </c>
      <c r="G2142" s="785">
        <f>VLOOKUP(D:D,[21]Лист1!C:D,2,0)</f>
        <v>77000</v>
      </c>
      <c r="H2142" s="660" t="s">
        <v>1373</v>
      </c>
      <c r="I2142" s="795">
        <v>300000</v>
      </c>
      <c r="J2142" s="796" t="s">
        <v>3704</v>
      </c>
      <c r="K2142" s="794" t="s">
        <v>1162</v>
      </c>
    </row>
    <row r="2143" spans="2:11" ht="15.6" x14ac:dyDescent="0.3">
      <c r="B2143" s="793" t="s">
        <v>3707</v>
      </c>
      <c r="C2143" s="797" t="s">
        <v>1613</v>
      </c>
      <c r="D2143" s="791" t="s">
        <v>4098</v>
      </c>
      <c r="E2143" s="784" t="s">
        <v>3511</v>
      </c>
      <c r="F2143" s="791">
        <v>2006</v>
      </c>
      <c r="G2143" s="785">
        <f>VLOOKUP(D:D,[21]Лист1!C:D,2,0)</f>
        <v>56846.07</v>
      </c>
      <c r="H2143" s="660" t="s">
        <v>1373</v>
      </c>
      <c r="I2143" s="795">
        <v>300000</v>
      </c>
      <c r="J2143" s="796" t="s">
        <v>3704</v>
      </c>
      <c r="K2143" s="798" t="s">
        <v>1333</v>
      </c>
    </row>
    <row r="2144" spans="2:11" ht="15.6" x14ac:dyDescent="0.3">
      <c r="B2144" s="793" t="s">
        <v>3707</v>
      </c>
      <c r="C2144" s="793" t="s">
        <v>2620</v>
      </c>
      <c r="D2144" s="791" t="s">
        <v>4099</v>
      </c>
      <c r="E2144" s="784" t="s">
        <v>3511</v>
      </c>
      <c r="F2144" s="794">
        <v>2023</v>
      </c>
      <c r="G2144" s="785">
        <f>VLOOKUP(D:D,[21]Лист1!C:D,2,0)</f>
        <v>5412064.3300000001</v>
      </c>
      <c r="H2144" s="660" t="s">
        <v>1373</v>
      </c>
      <c r="I2144" s="795">
        <v>300000</v>
      </c>
      <c r="J2144" s="796" t="s">
        <v>3704</v>
      </c>
      <c r="K2144" s="794" t="s">
        <v>1162</v>
      </c>
    </row>
    <row r="2145" spans="2:11" ht="15.6" x14ac:dyDescent="0.3">
      <c r="B2145" s="793" t="s">
        <v>3707</v>
      </c>
      <c r="C2145" s="793" t="s">
        <v>3806</v>
      </c>
      <c r="D2145" s="794" t="s">
        <v>4100</v>
      </c>
      <c r="E2145" s="784" t="s">
        <v>3511</v>
      </c>
      <c r="F2145" s="794">
        <v>2023</v>
      </c>
      <c r="G2145" s="785">
        <f>VLOOKUP(D:D,[21]Лист1!C:D,2,0)</f>
        <v>12785517.92</v>
      </c>
      <c r="H2145" s="660" t="s">
        <v>1373</v>
      </c>
      <c r="I2145" s="795">
        <v>300000</v>
      </c>
      <c r="J2145" s="796" t="s">
        <v>3704</v>
      </c>
      <c r="K2145" s="794" t="s">
        <v>1162</v>
      </c>
    </row>
    <row r="2146" spans="2:11" ht="15.6" x14ac:dyDescent="0.3">
      <c r="B2146" s="793" t="s">
        <v>3707</v>
      </c>
      <c r="C2146" s="797" t="s">
        <v>4017</v>
      </c>
      <c r="D2146" s="791" t="s">
        <v>4101</v>
      </c>
      <c r="E2146" s="784" t="s">
        <v>3511</v>
      </c>
      <c r="F2146" s="791">
        <v>2000</v>
      </c>
      <c r="G2146" s="785">
        <f>VLOOKUP(D:D,[21]Лист1!C:D,2,0)</f>
        <v>13552</v>
      </c>
      <c r="H2146" s="660" t="s">
        <v>1373</v>
      </c>
      <c r="I2146" s="795">
        <v>300000</v>
      </c>
      <c r="J2146" s="796" t="s">
        <v>3704</v>
      </c>
      <c r="K2146" s="798" t="s">
        <v>1333</v>
      </c>
    </row>
    <row r="2147" spans="2:11" ht="15.6" x14ac:dyDescent="0.3">
      <c r="B2147" s="793" t="s">
        <v>3707</v>
      </c>
      <c r="C2147" s="793" t="s">
        <v>3514</v>
      </c>
      <c r="D2147" s="794" t="s">
        <v>4102</v>
      </c>
      <c r="E2147" s="784" t="s">
        <v>3511</v>
      </c>
      <c r="F2147" s="794">
        <v>2017</v>
      </c>
      <c r="G2147" s="785">
        <f>VLOOKUP(D:D,[21]Лист1!C:D,2,0)</f>
        <v>75950</v>
      </c>
      <c r="H2147" s="660" t="s">
        <v>1373</v>
      </c>
      <c r="I2147" s="795">
        <v>300000</v>
      </c>
      <c r="J2147" s="796" t="s">
        <v>3704</v>
      </c>
      <c r="K2147" s="794" t="s">
        <v>1162</v>
      </c>
    </row>
    <row r="2148" spans="2:11" ht="15.6" x14ac:dyDescent="0.3">
      <c r="B2148" s="793" t="s">
        <v>3707</v>
      </c>
      <c r="C2148" s="793" t="s">
        <v>3712</v>
      </c>
      <c r="D2148" s="791" t="s">
        <v>4103</v>
      </c>
      <c r="E2148" s="784" t="s">
        <v>3511</v>
      </c>
      <c r="F2148" s="791">
        <v>2010</v>
      </c>
      <c r="G2148" s="785">
        <f>VLOOKUP(D:D,[21]Лист1!C:D,2,0)</f>
        <v>170443.25</v>
      </c>
      <c r="H2148" s="660" t="s">
        <v>1373</v>
      </c>
      <c r="I2148" s="795">
        <v>300000</v>
      </c>
      <c r="J2148" s="796" t="s">
        <v>3704</v>
      </c>
      <c r="K2148" s="794" t="s">
        <v>1162</v>
      </c>
    </row>
    <row r="2149" spans="2:11" ht="15.6" x14ac:dyDescent="0.3">
      <c r="B2149" s="793" t="s">
        <v>3707</v>
      </c>
      <c r="C2149" s="793" t="s">
        <v>3823</v>
      </c>
      <c r="D2149" s="791" t="s">
        <v>4104</v>
      </c>
      <c r="E2149" s="784" t="s">
        <v>3511</v>
      </c>
      <c r="F2149" s="791">
        <v>2011</v>
      </c>
      <c r="G2149" s="785">
        <f>VLOOKUP(D:D,[21]Лист1!C:D,2,0)</f>
        <v>206250</v>
      </c>
      <c r="H2149" s="660" t="s">
        <v>1373</v>
      </c>
      <c r="I2149" s="795">
        <v>300000</v>
      </c>
      <c r="J2149" s="796" t="s">
        <v>3704</v>
      </c>
      <c r="K2149" s="794" t="s">
        <v>1162</v>
      </c>
    </row>
    <row r="2150" spans="2:11" ht="15.6" x14ac:dyDescent="0.3">
      <c r="B2150" s="793" t="s">
        <v>3707</v>
      </c>
      <c r="C2150" s="793" t="s">
        <v>3712</v>
      </c>
      <c r="D2150" s="791" t="s">
        <v>4105</v>
      </c>
      <c r="E2150" s="784" t="s">
        <v>3511</v>
      </c>
      <c r="F2150" s="791">
        <v>2003</v>
      </c>
      <c r="G2150" s="785">
        <f>VLOOKUP(D:D,[21]Лист1!C:D,2,0)</f>
        <v>110110</v>
      </c>
      <c r="H2150" s="660" t="s">
        <v>1373</v>
      </c>
      <c r="I2150" s="795">
        <v>300000</v>
      </c>
      <c r="J2150" s="796" t="s">
        <v>3704</v>
      </c>
      <c r="K2150" s="794" t="s">
        <v>1162</v>
      </c>
    </row>
    <row r="2151" spans="2:11" ht="15.6" x14ac:dyDescent="0.3">
      <c r="B2151" s="793" t="s">
        <v>3707</v>
      </c>
      <c r="C2151" s="797" t="s">
        <v>3514</v>
      </c>
      <c r="D2151" s="791" t="s">
        <v>4106</v>
      </c>
      <c r="E2151" s="784" t="s">
        <v>3511</v>
      </c>
      <c r="F2151" s="791">
        <v>2014</v>
      </c>
      <c r="G2151" s="785">
        <f>VLOOKUP(D:D,[21]Лист1!C:D,2,0)</f>
        <v>44125</v>
      </c>
      <c r="H2151" s="660" t="s">
        <v>1373</v>
      </c>
      <c r="I2151" s="795">
        <v>300000</v>
      </c>
      <c r="J2151" s="796" t="s">
        <v>3704</v>
      </c>
      <c r="K2151" s="798" t="s">
        <v>1333</v>
      </c>
    </row>
    <row r="2152" spans="2:11" ht="15.6" x14ac:dyDescent="0.3">
      <c r="B2152" s="793" t="s">
        <v>3707</v>
      </c>
      <c r="C2152" s="797" t="s">
        <v>3745</v>
      </c>
      <c r="D2152" s="791" t="s">
        <v>4107</v>
      </c>
      <c r="E2152" s="784" t="s">
        <v>3511</v>
      </c>
      <c r="F2152" s="791">
        <v>2013</v>
      </c>
      <c r="G2152" s="785">
        <f>VLOOKUP(D:D,[21]Лист1!C:D,2,0)</f>
        <v>43500</v>
      </c>
      <c r="H2152" s="660" t="s">
        <v>1373</v>
      </c>
      <c r="I2152" s="795">
        <v>300000</v>
      </c>
      <c r="J2152" s="796" t="s">
        <v>3704</v>
      </c>
      <c r="K2152" s="798" t="s">
        <v>1333</v>
      </c>
    </row>
    <row r="2153" spans="2:11" ht="15.6" x14ac:dyDescent="0.3">
      <c r="B2153" s="793" t="s">
        <v>3707</v>
      </c>
      <c r="C2153" s="797" t="s">
        <v>3745</v>
      </c>
      <c r="D2153" s="791" t="s">
        <v>4108</v>
      </c>
      <c r="E2153" s="784" t="s">
        <v>3511</v>
      </c>
      <c r="F2153" s="791">
        <v>2014</v>
      </c>
      <c r="G2153" s="785">
        <f>VLOOKUP(D:D,[21]Лист1!C:D,2,0)</f>
        <v>39750</v>
      </c>
      <c r="H2153" s="660" t="s">
        <v>1373</v>
      </c>
      <c r="I2153" s="795">
        <v>300000</v>
      </c>
      <c r="J2153" s="796" t="s">
        <v>3704</v>
      </c>
      <c r="K2153" s="798" t="s">
        <v>1333</v>
      </c>
    </row>
    <row r="2154" spans="2:11" ht="15.6" x14ac:dyDescent="0.3">
      <c r="B2154" s="793" t="s">
        <v>3707</v>
      </c>
      <c r="C2154" s="793" t="s">
        <v>3742</v>
      </c>
      <c r="D2154" s="791" t="s">
        <v>4109</v>
      </c>
      <c r="E2154" s="784" t="s">
        <v>3511</v>
      </c>
      <c r="F2154" s="791">
        <v>2014</v>
      </c>
      <c r="G2154" s="785">
        <f>VLOOKUP(D:D,[21]Лист1!C:D,2,0)</f>
        <v>47000</v>
      </c>
      <c r="H2154" s="660" t="s">
        <v>1373</v>
      </c>
      <c r="I2154" s="795">
        <v>300000</v>
      </c>
      <c r="J2154" s="796" t="s">
        <v>3704</v>
      </c>
      <c r="K2154" s="798" t="s">
        <v>1333</v>
      </c>
    </row>
    <row r="2155" spans="2:11" ht="15.6" x14ac:dyDescent="0.3">
      <c r="B2155" s="793" t="s">
        <v>1396</v>
      </c>
      <c r="C2155" s="797" t="s">
        <v>3679</v>
      </c>
      <c r="D2155" s="791" t="s">
        <v>4110</v>
      </c>
      <c r="E2155" s="784" t="s">
        <v>3511</v>
      </c>
      <c r="F2155" s="791">
        <v>2004</v>
      </c>
      <c r="G2155" s="785" t="e">
        <f>VLOOKUP(D:D,[21]Лист1!C:D,2,0)</f>
        <v>#N/A</v>
      </c>
      <c r="H2155" s="660" t="s">
        <v>1373</v>
      </c>
      <c r="I2155" s="795">
        <v>450000</v>
      </c>
      <c r="J2155" s="796" t="s">
        <v>3704</v>
      </c>
      <c r="K2155" s="798" t="s">
        <v>1333</v>
      </c>
    </row>
    <row r="2156" spans="2:11" ht="15.6" x14ac:dyDescent="0.3">
      <c r="B2156" s="793" t="s">
        <v>3707</v>
      </c>
      <c r="C2156" s="799" t="s">
        <v>3936</v>
      </c>
      <c r="D2156" s="794" t="s">
        <v>3689</v>
      </c>
      <c r="E2156" s="784" t="s">
        <v>3511</v>
      </c>
      <c r="F2156" s="794">
        <v>2024</v>
      </c>
      <c r="G2156" s="785" t="e">
        <f>VLOOKUP(D:D,[21]Лист1!C:D,2,0)</f>
        <v>#N/A</v>
      </c>
      <c r="H2156" s="660" t="s">
        <v>1373</v>
      </c>
      <c r="I2156" s="795">
        <v>500000</v>
      </c>
      <c r="J2156" s="796" t="s">
        <v>3704</v>
      </c>
      <c r="K2156" s="794" t="s">
        <v>1162</v>
      </c>
    </row>
    <row r="2157" spans="2:11" ht="15.6" x14ac:dyDescent="0.3">
      <c r="B2157" s="793" t="s">
        <v>1396</v>
      </c>
      <c r="C2157" s="797" t="s">
        <v>4111</v>
      </c>
      <c r="D2157" s="791" t="s">
        <v>4112</v>
      </c>
      <c r="E2157" s="784" t="s">
        <v>3511</v>
      </c>
      <c r="F2157" s="791">
        <v>2004</v>
      </c>
      <c r="G2157" s="785" t="e">
        <f>VLOOKUP(D:D,[21]Лист1!C:D,2,0)</f>
        <v>#N/A</v>
      </c>
      <c r="H2157" s="660" t="s">
        <v>1373</v>
      </c>
      <c r="I2157" s="795">
        <v>450000</v>
      </c>
      <c r="J2157" s="796" t="s">
        <v>3704</v>
      </c>
      <c r="K2157" s="798" t="s">
        <v>1333</v>
      </c>
    </row>
    <row r="2158" spans="2:11" ht="15.6" x14ac:dyDescent="0.3">
      <c r="B2158" s="793" t="s">
        <v>1396</v>
      </c>
      <c r="C2158" s="797" t="s">
        <v>2986</v>
      </c>
      <c r="D2158" s="791" t="s">
        <v>4113</v>
      </c>
      <c r="E2158" s="784" t="s">
        <v>3511</v>
      </c>
      <c r="F2158" s="791">
        <v>1995</v>
      </c>
      <c r="G2158" s="785" t="e">
        <f>VLOOKUP(D:D,[21]Лист1!C:D,2,0)</f>
        <v>#N/A</v>
      </c>
      <c r="H2158" s="660" t="s">
        <v>1373</v>
      </c>
      <c r="I2158" s="795">
        <v>450000</v>
      </c>
      <c r="J2158" s="796" t="s">
        <v>3704</v>
      </c>
      <c r="K2158" s="798" t="s">
        <v>1333</v>
      </c>
    </row>
    <row r="2159" spans="2:11" ht="15.6" x14ac:dyDescent="0.3">
      <c r="B2159" s="793" t="s">
        <v>1396</v>
      </c>
      <c r="C2159" s="797" t="s">
        <v>4114</v>
      </c>
      <c r="D2159" s="791" t="s">
        <v>4115</v>
      </c>
      <c r="E2159" s="784" t="s">
        <v>3511</v>
      </c>
      <c r="F2159" s="791">
        <v>2005</v>
      </c>
      <c r="G2159" s="785" t="e">
        <f>VLOOKUP(D:D,[21]Лист1!C:D,2,0)</f>
        <v>#N/A</v>
      </c>
      <c r="H2159" s="660" t="s">
        <v>1373</v>
      </c>
      <c r="I2159" s="795">
        <v>450000</v>
      </c>
      <c r="J2159" s="796" t="s">
        <v>3704</v>
      </c>
      <c r="K2159" s="798" t="s">
        <v>1333</v>
      </c>
    </row>
    <row r="2160" spans="2:11" ht="15.6" x14ac:dyDescent="0.3">
      <c r="B2160" s="793" t="s">
        <v>3707</v>
      </c>
      <c r="C2160" s="797" t="s">
        <v>4116</v>
      </c>
      <c r="D2160" s="791" t="s">
        <v>4117</v>
      </c>
      <c r="E2160" s="784" t="s">
        <v>3511</v>
      </c>
      <c r="F2160" s="791">
        <v>2011</v>
      </c>
      <c r="G2160" s="785">
        <f>VLOOKUP(D:D,[21]Лист1!C:D,2,0)</f>
        <v>64983.26</v>
      </c>
      <c r="H2160" s="660" t="s">
        <v>1373</v>
      </c>
      <c r="I2160" s="795">
        <v>300000</v>
      </c>
      <c r="J2160" s="796" t="s">
        <v>3704</v>
      </c>
      <c r="K2160" s="798" t="s">
        <v>1333</v>
      </c>
    </row>
    <row r="2161" spans="2:11" ht="15.6" x14ac:dyDescent="0.3">
      <c r="B2161" s="793" t="s">
        <v>3707</v>
      </c>
      <c r="C2161" s="797" t="s">
        <v>4118</v>
      </c>
      <c r="D2161" s="791" t="s">
        <v>4119</v>
      </c>
      <c r="E2161" s="784" t="s">
        <v>3511</v>
      </c>
      <c r="F2161" s="791">
        <v>2003</v>
      </c>
      <c r="G2161" s="785">
        <f>VLOOKUP(D:D,[21]Лист1!C:D,2,0)</f>
        <v>21542.07</v>
      </c>
      <c r="H2161" s="660" t="s">
        <v>1373</v>
      </c>
      <c r="I2161" s="795">
        <v>300000</v>
      </c>
      <c r="J2161" s="796" t="s">
        <v>3704</v>
      </c>
      <c r="K2161" s="798" t="s">
        <v>1333</v>
      </c>
    </row>
    <row r="2162" spans="2:11" ht="15.6" x14ac:dyDescent="0.3">
      <c r="B2162" s="793" t="s">
        <v>3707</v>
      </c>
      <c r="C2162" s="793" t="s">
        <v>4120</v>
      </c>
      <c r="D2162" s="791" t="s">
        <v>4121</v>
      </c>
      <c r="E2162" s="784" t="s">
        <v>1372</v>
      </c>
      <c r="F2162" s="791">
        <v>2008</v>
      </c>
      <c r="G2162" s="785">
        <f>VLOOKUP(D:D,[21]Лист1!C:D,2,0)</f>
        <v>107801.33</v>
      </c>
      <c r="H2162" s="660" t="s">
        <v>1373</v>
      </c>
      <c r="I2162" s="795">
        <v>300000</v>
      </c>
      <c r="J2162" s="796" t="s">
        <v>3704</v>
      </c>
      <c r="K2162" s="794" t="s">
        <v>1162</v>
      </c>
    </row>
    <row r="2163" spans="2:11" ht="15.6" x14ac:dyDescent="0.3">
      <c r="B2163" s="793" t="s">
        <v>3707</v>
      </c>
      <c r="C2163" s="793" t="s">
        <v>4122</v>
      </c>
      <c r="D2163" s="791" t="s">
        <v>4123</v>
      </c>
      <c r="E2163" s="784" t="s">
        <v>3511</v>
      </c>
      <c r="F2163" s="791">
        <v>2011</v>
      </c>
      <c r="G2163" s="785" t="e">
        <f>VLOOKUP(D:D,[21]Лист1!C:D,2,0)</f>
        <v>#N/A</v>
      </c>
      <c r="H2163" s="660" t="s">
        <v>1373</v>
      </c>
      <c r="I2163" s="795">
        <v>300000</v>
      </c>
      <c r="J2163" s="796" t="s">
        <v>3704</v>
      </c>
      <c r="K2163" s="794" t="s">
        <v>1162</v>
      </c>
    </row>
    <row r="2164" spans="2:11" ht="15.6" x14ac:dyDescent="0.3">
      <c r="B2164" s="793" t="s">
        <v>3707</v>
      </c>
      <c r="C2164" s="793" t="s">
        <v>4124</v>
      </c>
      <c r="D2164" s="791" t="s">
        <v>4125</v>
      </c>
      <c r="E2164" s="784" t="s">
        <v>3511</v>
      </c>
      <c r="F2164" s="791">
        <v>2004</v>
      </c>
      <c r="G2164" s="785">
        <f>VLOOKUP(D:D,[21]Лист1!C:D,2,0)</f>
        <v>51913.04</v>
      </c>
      <c r="H2164" s="660" t="s">
        <v>1373</v>
      </c>
      <c r="I2164" s="795">
        <v>300000</v>
      </c>
      <c r="J2164" s="796" t="s">
        <v>3704</v>
      </c>
      <c r="K2164" s="794" t="s">
        <v>1162</v>
      </c>
    </row>
    <row r="2165" spans="2:11" ht="15.6" x14ac:dyDescent="0.3">
      <c r="B2165" s="793" t="s">
        <v>3707</v>
      </c>
      <c r="C2165" s="797" t="s">
        <v>3554</v>
      </c>
      <c r="D2165" s="791" t="s">
        <v>4126</v>
      </c>
      <c r="E2165" s="784" t="s">
        <v>3511</v>
      </c>
      <c r="F2165" s="791">
        <v>2001</v>
      </c>
      <c r="G2165" s="785">
        <f>VLOOKUP(D:D,[21]Лист1!C:D,2,0)</f>
        <v>17022.28</v>
      </c>
      <c r="H2165" s="660" t="s">
        <v>1373</v>
      </c>
      <c r="I2165" s="795">
        <v>300000</v>
      </c>
      <c r="J2165" s="796" t="s">
        <v>3704</v>
      </c>
      <c r="K2165" s="798" t="s">
        <v>1333</v>
      </c>
    </row>
    <row r="2166" spans="2:11" ht="15.6" x14ac:dyDescent="0.3">
      <c r="B2166" s="793" t="s">
        <v>3707</v>
      </c>
      <c r="C2166" s="793" t="s">
        <v>3810</v>
      </c>
      <c r="D2166" s="791" t="s">
        <v>4127</v>
      </c>
      <c r="E2166" s="784" t="s">
        <v>1377</v>
      </c>
      <c r="F2166" s="791">
        <v>2013</v>
      </c>
      <c r="G2166" s="785">
        <f>VLOOKUP(D:D,[21]Лист1!C:D,2,0)</f>
        <v>45375</v>
      </c>
      <c r="H2166" s="660" t="s">
        <v>1373</v>
      </c>
      <c r="I2166" s="795">
        <v>300000</v>
      </c>
      <c r="J2166" s="796" t="s">
        <v>3704</v>
      </c>
      <c r="K2166" s="794" t="s">
        <v>1162</v>
      </c>
    </row>
    <row r="2167" spans="2:11" ht="15.6" x14ac:dyDescent="0.3">
      <c r="B2167" s="793" t="s">
        <v>1396</v>
      </c>
      <c r="C2167" s="793" t="s">
        <v>3604</v>
      </c>
      <c r="D2167" s="791" t="s">
        <v>4128</v>
      </c>
      <c r="E2167" s="784" t="s">
        <v>3511</v>
      </c>
      <c r="F2167" s="791">
        <v>2001</v>
      </c>
      <c r="G2167" s="785">
        <f>VLOOKUP(D:D,[21]Лист1!C:D,2,0)</f>
        <v>85152.320000000007</v>
      </c>
      <c r="H2167" s="660" t="s">
        <v>1373</v>
      </c>
      <c r="I2167" s="795">
        <v>500000</v>
      </c>
      <c r="J2167" s="796" t="s">
        <v>3704</v>
      </c>
      <c r="K2167" s="794" t="s">
        <v>1162</v>
      </c>
    </row>
    <row r="2168" spans="2:11" ht="15.6" x14ac:dyDescent="0.3">
      <c r="B2168" s="793" t="s">
        <v>3707</v>
      </c>
      <c r="C2168" s="793" t="s">
        <v>1769</v>
      </c>
      <c r="D2168" s="794" t="s">
        <v>4129</v>
      </c>
      <c r="E2168" s="784" t="s">
        <v>3511</v>
      </c>
      <c r="F2168" s="794">
        <v>2019</v>
      </c>
      <c r="G2168" s="785">
        <f>VLOOKUP(D:D,[21]Лист1!C:D,2,0)</f>
        <v>571714.30000000005</v>
      </c>
      <c r="H2168" s="660" t="s">
        <v>1373</v>
      </c>
      <c r="I2168" s="795">
        <v>300000</v>
      </c>
      <c r="J2168" s="796" t="s">
        <v>3704</v>
      </c>
      <c r="K2168" s="794" t="s">
        <v>1162</v>
      </c>
    </row>
    <row r="2169" spans="2:11" ht="15.6" x14ac:dyDescent="0.3">
      <c r="B2169" s="793" t="s">
        <v>3707</v>
      </c>
      <c r="C2169" s="797" t="s">
        <v>3570</v>
      </c>
      <c r="D2169" s="791" t="s">
        <v>4130</v>
      </c>
      <c r="E2169" s="784" t="s">
        <v>3511</v>
      </c>
      <c r="F2169" s="791">
        <v>2011</v>
      </c>
      <c r="G2169" s="785">
        <f>VLOOKUP(D:D,[21]Лист1!C:D,2,0)</f>
        <v>67625</v>
      </c>
      <c r="H2169" s="660" t="s">
        <v>1373</v>
      </c>
      <c r="I2169" s="795">
        <v>300000</v>
      </c>
      <c r="J2169" s="796" t="s">
        <v>3704</v>
      </c>
      <c r="K2169" s="798" t="s">
        <v>1333</v>
      </c>
    </row>
    <row r="2170" spans="2:11" ht="15.6" x14ac:dyDescent="0.3">
      <c r="B2170" s="793" t="s">
        <v>3707</v>
      </c>
      <c r="C2170" s="793" t="s">
        <v>4131</v>
      </c>
      <c r="D2170" s="791" t="s">
        <v>4132</v>
      </c>
      <c r="E2170" s="784" t="s">
        <v>3511</v>
      </c>
      <c r="F2170" s="791">
        <v>2012</v>
      </c>
      <c r="G2170" s="785">
        <f>VLOOKUP(D:D,[21]Лист1!C:D,2,0)</f>
        <v>49750</v>
      </c>
      <c r="H2170" s="660" t="s">
        <v>1373</v>
      </c>
      <c r="I2170" s="795">
        <v>300000</v>
      </c>
      <c r="J2170" s="796" t="s">
        <v>3704</v>
      </c>
      <c r="K2170" s="798" t="s">
        <v>1333</v>
      </c>
    </row>
    <row r="2171" spans="2:11" ht="15.6" x14ac:dyDescent="0.3">
      <c r="B2171" s="793" t="s">
        <v>3707</v>
      </c>
      <c r="C2171" s="797" t="s">
        <v>3514</v>
      </c>
      <c r="D2171" s="791" t="s">
        <v>4133</v>
      </c>
      <c r="E2171" s="784" t="s">
        <v>3511</v>
      </c>
      <c r="F2171" s="791">
        <v>2013</v>
      </c>
      <c r="G2171" s="785">
        <f>VLOOKUP(D:D,[21]Лист1!C:D,2,0)</f>
        <v>42250</v>
      </c>
      <c r="H2171" s="660" t="s">
        <v>1373</v>
      </c>
      <c r="I2171" s="795">
        <v>300000</v>
      </c>
      <c r="J2171" s="796" t="s">
        <v>3704</v>
      </c>
      <c r="K2171" s="798" t="s">
        <v>1333</v>
      </c>
    </row>
    <row r="2172" spans="2:11" ht="15.6" x14ac:dyDescent="0.3">
      <c r="B2172" s="793" t="s">
        <v>3707</v>
      </c>
      <c r="C2172" s="793" t="s">
        <v>4134</v>
      </c>
      <c r="D2172" s="791" t="s">
        <v>4135</v>
      </c>
      <c r="E2172" s="784" t="s">
        <v>3511</v>
      </c>
      <c r="F2172" s="791">
        <v>2007</v>
      </c>
      <c r="G2172" s="785">
        <f>VLOOKUP(D:D,[21]Лист1!C:D,2,0)</f>
        <v>111151.79</v>
      </c>
      <c r="H2172" s="660" t="s">
        <v>1373</v>
      </c>
      <c r="I2172" s="795">
        <v>500000</v>
      </c>
      <c r="J2172" s="796" t="s">
        <v>3704</v>
      </c>
      <c r="K2172" s="794" t="s">
        <v>1162</v>
      </c>
    </row>
    <row r="2173" spans="2:11" ht="15.6" x14ac:dyDescent="0.3">
      <c r="B2173" s="793" t="s">
        <v>3707</v>
      </c>
      <c r="C2173" s="793" t="s">
        <v>3715</v>
      </c>
      <c r="D2173" s="791" t="s">
        <v>4136</v>
      </c>
      <c r="E2173" s="784" t="s">
        <v>1372</v>
      </c>
      <c r="F2173" s="794">
        <v>2023</v>
      </c>
      <c r="G2173" s="785" t="e">
        <f>VLOOKUP(D:D,[21]Лист1!C:D,2,0)</f>
        <v>#N/A</v>
      </c>
      <c r="H2173" s="660" t="s">
        <v>1373</v>
      </c>
      <c r="I2173" s="795">
        <v>300000</v>
      </c>
      <c r="J2173" s="796" t="s">
        <v>3704</v>
      </c>
      <c r="K2173" s="794" t="s">
        <v>1162</v>
      </c>
    </row>
    <row r="2174" spans="2:11" ht="15.6" x14ac:dyDescent="0.3">
      <c r="B2174" s="793" t="s">
        <v>3707</v>
      </c>
      <c r="C2174" s="797" t="s">
        <v>3514</v>
      </c>
      <c r="D2174" s="791" t="s">
        <v>4137</v>
      </c>
      <c r="E2174" s="784" t="s">
        <v>3511</v>
      </c>
      <c r="F2174" s="791">
        <v>2017</v>
      </c>
      <c r="G2174" s="785">
        <f>VLOOKUP(D:D,[21]Лист1!C:D,2,0)</f>
        <v>75950</v>
      </c>
      <c r="H2174" s="660" t="s">
        <v>1373</v>
      </c>
      <c r="I2174" s="795">
        <v>300000</v>
      </c>
      <c r="J2174" s="796" t="s">
        <v>3704</v>
      </c>
      <c r="K2174" s="794" t="s">
        <v>1162</v>
      </c>
    </row>
    <row r="2175" spans="2:11" ht="15.6" x14ac:dyDescent="0.3">
      <c r="B2175" s="793" t="s">
        <v>3707</v>
      </c>
      <c r="C2175" s="797" t="s">
        <v>3514</v>
      </c>
      <c r="D2175" s="791" t="s">
        <v>4138</v>
      </c>
      <c r="E2175" s="784" t="s">
        <v>3511</v>
      </c>
      <c r="F2175" s="791">
        <v>2017</v>
      </c>
      <c r="G2175" s="785">
        <f>VLOOKUP(D:D,[21]Лист1!C:D,2,0)</f>
        <v>75950</v>
      </c>
      <c r="H2175" s="660" t="s">
        <v>1373</v>
      </c>
      <c r="I2175" s="795">
        <v>300000</v>
      </c>
      <c r="J2175" s="796" t="s">
        <v>3704</v>
      </c>
      <c r="K2175" s="798" t="s">
        <v>1333</v>
      </c>
    </row>
    <row r="2176" spans="2:11" ht="15.6" x14ac:dyDescent="0.3">
      <c r="B2176" s="793" t="s">
        <v>3707</v>
      </c>
      <c r="C2176" s="793" t="s">
        <v>3907</v>
      </c>
      <c r="D2176" s="791" t="s">
        <v>4139</v>
      </c>
      <c r="E2176" s="784" t="s">
        <v>3511</v>
      </c>
      <c r="F2176" s="791">
        <v>2008</v>
      </c>
      <c r="G2176" s="785">
        <f>VLOOKUP(D:D,[21]Лист1!C:D,2,0)</f>
        <v>54875</v>
      </c>
      <c r="H2176" s="660" t="s">
        <v>1373</v>
      </c>
      <c r="I2176" s="795">
        <v>300000</v>
      </c>
      <c r="J2176" s="796" t="s">
        <v>3704</v>
      </c>
      <c r="K2176" s="794" t="s">
        <v>1162</v>
      </c>
    </row>
    <row r="2177" spans="2:11" ht="15.6" x14ac:dyDescent="0.3">
      <c r="B2177" s="793" t="s">
        <v>3707</v>
      </c>
      <c r="C2177" s="793" t="s">
        <v>2910</v>
      </c>
      <c r="D2177" s="791" t="s">
        <v>4140</v>
      </c>
      <c r="E2177" s="784" t="s">
        <v>3511</v>
      </c>
      <c r="F2177" s="791">
        <v>2011</v>
      </c>
      <c r="G2177" s="785">
        <f>VLOOKUP(D:D,[21]Лист1!C:D,2,0)</f>
        <v>63392.86</v>
      </c>
      <c r="H2177" s="660" t="s">
        <v>1373</v>
      </c>
      <c r="I2177" s="795">
        <v>300000</v>
      </c>
      <c r="J2177" s="796" t="s">
        <v>3704</v>
      </c>
      <c r="K2177" s="794" t="s">
        <v>1162</v>
      </c>
    </row>
    <row r="2178" spans="2:11" ht="15.6" x14ac:dyDescent="0.3">
      <c r="B2178" s="793" t="s">
        <v>3707</v>
      </c>
      <c r="C2178" s="797" t="s">
        <v>4141</v>
      </c>
      <c r="D2178" s="791" t="s">
        <v>4142</v>
      </c>
      <c r="E2178" s="784" t="s">
        <v>3511</v>
      </c>
      <c r="F2178" s="791">
        <v>2013</v>
      </c>
      <c r="G2178" s="785">
        <f>VLOOKUP(D:D,[21]Лист1!C:D,2,0)</f>
        <v>307243.5</v>
      </c>
      <c r="H2178" s="660" t="s">
        <v>1373</v>
      </c>
      <c r="I2178" s="795">
        <v>300000</v>
      </c>
      <c r="J2178" s="796" t="s">
        <v>3704</v>
      </c>
      <c r="K2178" s="794" t="s">
        <v>1162</v>
      </c>
    </row>
    <row r="2179" spans="2:11" ht="15.6" x14ac:dyDescent="0.3">
      <c r="B2179" s="793" t="s">
        <v>3707</v>
      </c>
      <c r="C2179" s="797" t="s">
        <v>4143</v>
      </c>
      <c r="D2179" s="791" t="s">
        <v>4144</v>
      </c>
      <c r="E2179" s="784" t="s">
        <v>3511</v>
      </c>
      <c r="F2179" s="791">
        <v>2005</v>
      </c>
      <c r="G2179" s="785">
        <f>VLOOKUP(D:D,[21]Лист1!C:D,2,0)</f>
        <v>63407.35</v>
      </c>
      <c r="H2179" s="660" t="s">
        <v>1373</v>
      </c>
      <c r="I2179" s="795">
        <v>300000</v>
      </c>
      <c r="J2179" s="796" t="s">
        <v>3704</v>
      </c>
      <c r="K2179" s="798" t="s">
        <v>1333</v>
      </c>
    </row>
    <row r="2180" spans="2:11" ht="15.6" x14ac:dyDescent="0.3">
      <c r="B2180" s="793" t="s">
        <v>3707</v>
      </c>
      <c r="C2180" s="797" t="s">
        <v>3810</v>
      </c>
      <c r="D2180" s="791" t="s">
        <v>4145</v>
      </c>
      <c r="E2180" s="784" t="s">
        <v>3511</v>
      </c>
      <c r="F2180" s="791">
        <v>2009</v>
      </c>
      <c r="G2180" s="785">
        <f>VLOOKUP(D:D,[21]Лист1!C:D,2,0)</f>
        <v>41175</v>
      </c>
      <c r="H2180" s="660" t="s">
        <v>1373</v>
      </c>
      <c r="I2180" s="795">
        <v>300000</v>
      </c>
      <c r="J2180" s="796" t="s">
        <v>3704</v>
      </c>
      <c r="K2180" s="794" t="s">
        <v>1162</v>
      </c>
    </row>
    <row r="2181" spans="2:11" ht="15.6" x14ac:dyDescent="0.3">
      <c r="B2181" s="793" t="s">
        <v>3707</v>
      </c>
      <c r="C2181" s="797" t="s">
        <v>4146</v>
      </c>
      <c r="D2181" s="791" t="s">
        <v>4147</v>
      </c>
      <c r="E2181" s="784" t="s">
        <v>3511</v>
      </c>
      <c r="F2181" s="791">
        <v>1999</v>
      </c>
      <c r="G2181" s="785">
        <f>VLOOKUP(D:D,[21]Лист1!C:D,2,0)</f>
        <v>76276.72</v>
      </c>
      <c r="H2181" s="660" t="s">
        <v>1373</v>
      </c>
      <c r="I2181" s="795">
        <v>300000</v>
      </c>
      <c r="J2181" s="796" t="s">
        <v>3704</v>
      </c>
      <c r="K2181" s="798" t="s">
        <v>1333</v>
      </c>
    </row>
    <row r="2182" spans="2:11" ht="15.6" x14ac:dyDescent="0.3">
      <c r="B2182" s="793" t="s">
        <v>3707</v>
      </c>
      <c r="C2182" s="793" t="s">
        <v>3514</v>
      </c>
      <c r="D2182" s="791" t="s">
        <v>4148</v>
      </c>
      <c r="E2182" s="784" t="s">
        <v>3511</v>
      </c>
      <c r="F2182" s="791">
        <v>2013</v>
      </c>
      <c r="G2182" s="785">
        <f>VLOOKUP(D:D,[21]Лист1!C:D,2,0)</f>
        <v>45375</v>
      </c>
      <c r="H2182" s="660" t="s">
        <v>1373</v>
      </c>
      <c r="I2182" s="795">
        <v>300000</v>
      </c>
      <c r="J2182" s="796" t="s">
        <v>3704</v>
      </c>
      <c r="K2182" s="794" t="s">
        <v>1162</v>
      </c>
    </row>
    <row r="2183" spans="2:11" ht="15.6" x14ac:dyDescent="0.3">
      <c r="B2183" s="793" t="s">
        <v>3707</v>
      </c>
      <c r="C2183" s="793" t="s">
        <v>4149</v>
      </c>
      <c r="D2183" s="794" t="s">
        <v>4150</v>
      </c>
      <c r="E2183" s="784" t="s">
        <v>3511</v>
      </c>
      <c r="F2183" s="794">
        <v>2019</v>
      </c>
      <c r="G2183" s="785">
        <f>VLOOKUP(D:D,[21]Лист1!C:D,2,0)</f>
        <v>612128.57999999996</v>
      </c>
      <c r="H2183" s="660" t="s">
        <v>1373</v>
      </c>
      <c r="I2183" s="795">
        <v>300000</v>
      </c>
      <c r="J2183" s="796" t="s">
        <v>3704</v>
      </c>
      <c r="K2183" s="794" t="s">
        <v>1162</v>
      </c>
    </row>
    <row r="2184" spans="2:11" ht="15.6" x14ac:dyDescent="0.3">
      <c r="B2184" s="793" t="s">
        <v>3707</v>
      </c>
      <c r="C2184" s="793" t="s">
        <v>3756</v>
      </c>
      <c r="D2184" s="791" t="s">
        <v>4151</v>
      </c>
      <c r="E2184" s="784" t="s">
        <v>3511</v>
      </c>
      <c r="F2184" s="791">
        <v>2023</v>
      </c>
      <c r="G2184" s="785" t="e">
        <f>VLOOKUP(D:D,[21]Лист1!C:D,2,0)</f>
        <v>#N/A</v>
      </c>
      <c r="H2184" s="660" t="s">
        <v>1373</v>
      </c>
      <c r="I2184" s="795">
        <v>300000</v>
      </c>
      <c r="J2184" s="796" t="s">
        <v>3704</v>
      </c>
      <c r="K2184" s="794" t="s">
        <v>1162</v>
      </c>
    </row>
    <row r="2185" spans="2:11" ht="15.6" x14ac:dyDescent="0.3">
      <c r="B2185" s="793" t="s">
        <v>1396</v>
      </c>
      <c r="C2185" s="797" t="s">
        <v>3604</v>
      </c>
      <c r="D2185" s="791" t="s">
        <v>4152</v>
      </c>
      <c r="E2185" s="784" t="s">
        <v>3511</v>
      </c>
      <c r="F2185" s="791">
        <v>2007</v>
      </c>
      <c r="G2185" s="785">
        <f>VLOOKUP(D:D,[21]Лист1!C:D,2,0)</f>
        <v>243157.89</v>
      </c>
      <c r="H2185" s="660" t="s">
        <v>1373</v>
      </c>
      <c r="I2185" s="795">
        <v>450000</v>
      </c>
      <c r="J2185" s="796" t="s">
        <v>3704</v>
      </c>
      <c r="K2185" s="798" t="s">
        <v>1333</v>
      </c>
    </row>
    <row r="2186" spans="2:11" ht="15.6" x14ac:dyDescent="0.3">
      <c r="B2186" s="793" t="s">
        <v>3707</v>
      </c>
      <c r="C2186" s="797" t="s">
        <v>3514</v>
      </c>
      <c r="D2186" s="791" t="s">
        <v>4153</v>
      </c>
      <c r="E2186" s="784" t="s">
        <v>3511</v>
      </c>
      <c r="F2186" s="791">
        <v>2017</v>
      </c>
      <c r="G2186" s="785">
        <f>VLOOKUP(D:D,[21]Лист1!C:D,2,0)</f>
        <v>75950</v>
      </c>
      <c r="H2186" s="660" t="s">
        <v>1373</v>
      </c>
      <c r="I2186" s="795">
        <v>300000</v>
      </c>
      <c r="J2186" s="796" t="s">
        <v>3704</v>
      </c>
      <c r="K2186" s="798" t="s">
        <v>1333</v>
      </c>
    </row>
    <row r="2187" spans="2:11" ht="15.6" x14ac:dyDescent="0.3">
      <c r="B2187" s="793" t="s">
        <v>3707</v>
      </c>
      <c r="C2187" s="793" t="s">
        <v>3810</v>
      </c>
      <c r="D2187" s="791" t="s">
        <v>4154</v>
      </c>
      <c r="E2187" s="784" t="s">
        <v>3511</v>
      </c>
      <c r="F2187" s="791">
        <v>2013</v>
      </c>
      <c r="G2187" s="785">
        <f>VLOOKUP(D:D,[21]Лист1!C:D,2,0)</f>
        <v>43500</v>
      </c>
      <c r="H2187" s="660" t="s">
        <v>1373</v>
      </c>
      <c r="I2187" s="795">
        <v>300000</v>
      </c>
      <c r="J2187" s="796" t="s">
        <v>3704</v>
      </c>
      <c r="K2187" s="798" t="s">
        <v>1333</v>
      </c>
    </row>
    <row r="2188" spans="2:11" ht="15.6" x14ac:dyDescent="0.3">
      <c r="B2188" s="793" t="s">
        <v>1396</v>
      </c>
      <c r="C2188" s="793" t="s">
        <v>3604</v>
      </c>
      <c r="D2188" s="791" t="s">
        <v>4155</v>
      </c>
      <c r="E2188" s="784" t="s">
        <v>3511</v>
      </c>
      <c r="F2188" s="791">
        <v>2003</v>
      </c>
      <c r="G2188" s="785">
        <f>VLOOKUP(D:D,[21]Лист1!C:D,2,0)</f>
        <v>99062.07</v>
      </c>
      <c r="H2188" s="660" t="s">
        <v>1373</v>
      </c>
      <c r="I2188" s="795">
        <v>500000</v>
      </c>
      <c r="J2188" s="796" t="s">
        <v>3704</v>
      </c>
      <c r="K2188" s="794" t="s">
        <v>1162</v>
      </c>
    </row>
    <row r="2189" spans="2:11" ht="15.6" x14ac:dyDescent="0.3">
      <c r="B2189" s="793" t="s">
        <v>3707</v>
      </c>
      <c r="C2189" s="799" t="s">
        <v>3907</v>
      </c>
      <c r="D2189" s="800" t="s">
        <v>4156</v>
      </c>
      <c r="E2189" s="784" t="s">
        <v>3511</v>
      </c>
      <c r="F2189" s="800">
        <v>2008</v>
      </c>
      <c r="G2189" s="785">
        <f>VLOOKUP(D:D,[21]Лист1!C:D,2,0)</f>
        <v>55058.080000000002</v>
      </c>
      <c r="H2189" s="660" t="s">
        <v>1373</v>
      </c>
      <c r="I2189" s="795">
        <v>300000</v>
      </c>
      <c r="J2189" s="796" t="s">
        <v>3704</v>
      </c>
      <c r="K2189" s="794" t="s">
        <v>1162</v>
      </c>
    </row>
    <row r="2190" spans="2:11" ht="15.6" x14ac:dyDescent="0.3">
      <c r="B2190" s="793" t="s">
        <v>3707</v>
      </c>
      <c r="C2190" s="793" t="s">
        <v>3789</v>
      </c>
      <c r="D2190" s="794" t="s">
        <v>4157</v>
      </c>
      <c r="E2190" s="784" t="s">
        <v>3511</v>
      </c>
      <c r="F2190" s="794">
        <v>2009</v>
      </c>
      <c r="G2190" s="785">
        <f>VLOOKUP(D:D,[21]Лист1!C:D,2,0)</f>
        <v>41353</v>
      </c>
      <c r="H2190" s="660" t="s">
        <v>1373</v>
      </c>
      <c r="I2190" s="795">
        <v>300000</v>
      </c>
      <c r="J2190" s="796" t="s">
        <v>3704</v>
      </c>
      <c r="K2190" s="794" t="s">
        <v>1162</v>
      </c>
    </row>
    <row r="2191" spans="2:11" ht="15.6" x14ac:dyDescent="0.3">
      <c r="B2191" s="793" t="s">
        <v>3707</v>
      </c>
      <c r="C2191" s="793" t="s">
        <v>1442</v>
      </c>
      <c r="D2191" s="791" t="s">
        <v>4158</v>
      </c>
      <c r="E2191" s="784" t="s">
        <v>3511</v>
      </c>
      <c r="F2191" s="791">
        <v>2006</v>
      </c>
      <c r="G2191" s="785">
        <f>VLOOKUP(D:D,[21]Лист1!C:D,2,0)</f>
        <v>157558.38</v>
      </c>
      <c r="H2191" s="660" t="s">
        <v>1373</v>
      </c>
      <c r="I2191" s="795">
        <v>300000</v>
      </c>
      <c r="J2191" s="796" t="s">
        <v>3704</v>
      </c>
      <c r="K2191" s="794" t="s">
        <v>1162</v>
      </c>
    </row>
    <row r="2192" spans="2:11" ht="15.6" x14ac:dyDescent="0.3">
      <c r="B2192" s="793" t="s">
        <v>3707</v>
      </c>
      <c r="C2192" s="793" t="s">
        <v>4159</v>
      </c>
      <c r="D2192" s="794" t="s">
        <v>4160</v>
      </c>
      <c r="E2192" s="784" t="s">
        <v>3511</v>
      </c>
      <c r="F2192" s="794">
        <v>2004</v>
      </c>
      <c r="G2192" s="785">
        <f>VLOOKUP(D:D,[21]Лист1!C:D,2,0)</f>
        <v>57313.04</v>
      </c>
      <c r="H2192" s="660" t="s">
        <v>1373</v>
      </c>
      <c r="I2192" s="795">
        <v>300000</v>
      </c>
      <c r="J2192" s="796" t="s">
        <v>3704</v>
      </c>
      <c r="K2192" s="794" t="s">
        <v>1162</v>
      </c>
    </row>
    <row r="2193" spans="2:11" ht="15.6" x14ac:dyDescent="0.3">
      <c r="B2193" s="793" t="s">
        <v>3707</v>
      </c>
      <c r="C2193" s="793" t="s">
        <v>4161</v>
      </c>
      <c r="D2193" s="791" t="s">
        <v>4162</v>
      </c>
      <c r="E2193" s="784" t="s">
        <v>3511</v>
      </c>
      <c r="F2193" s="791">
        <v>2015</v>
      </c>
      <c r="G2193" s="785">
        <f>VLOOKUP(D:D,[21]Лист1!C:D,2,0)</f>
        <v>510000</v>
      </c>
      <c r="H2193" s="660" t="s">
        <v>1373</v>
      </c>
      <c r="I2193" s="795">
        <v>300000</v>
      </c>
      <c r="J2193" s="796" t="s">
        <v>3704</v>
      </c>
      <c r="K2193" s="794" t="s">
        <v>1162</v>
      </c>
    </row>
    <row r="2194" spans="2:11" ht="15.6" x14ac:dyDescent="0.3">
      <c r="B2194" s="793" t="s">
        <v>3707</v>
      </c>
      <c r="C2194" s="797" t="s">
        <v>3845</v>
      </c>
      <c r="D2194" s="791" t="s">
        <v>4163</v>
      </c>
      <c r="E2194" s="784" t="s">
        <v>3511</v>
      </c>
      <c r="F2194" s="791">
        <v>2012</v>
      </c>
      <c r="G2194" s="785">
        <f>VLOOKUP(D:D,[21]Лист1!C:D,2,0)</f>
        <v>64687.5</v>
      </c>
      <c r="H2194" s="660" t="s">
        <v>1373</v>
      </c>
      <c r="I2194" s="795">
        <v>300000</v>
      </c>
      <c r="J2194" s="796" t="s">
        <v>3704</v>
      </c>
      <c r="K2194" s="794" t="s">
        <v>1162</v>
      </c>
    </row>
    <row r="2195" spans="2:11" ht="15.6" x14ac:dyDescent="0.3">
      <c r="B2195" s="793" t="s">
        <v>3707</v>
      </c>
      <c r="C2195" s="797" t="s">
        <v>4164</v>
      </c>
      <c r="D2195" s="791" t="s">
        <v>4165</v>
      </c>
      <c r="E2195" s="784" t="s">
        <v>3511</v>
      </c>
      <c r="F2195" s="791">
        <v>2013</v>
      </c>
      <c r="G2195" s="785">
        <f>VLOOKUP(D:D,[21]Лист1!C:D,2,0)</f>
        <v>174375</v>
      </c>
      <c r="H2195" s="660" t="s">
        <v>1373</v>
      </c>
      <c r="I2195" s="795">
        <v>300000</v>
      </c>
      <c r="J2195" s="796" t="s">
        <v>3704</v>
      </c>
      <c r="K2195" s="794" t="s">
        <v>1162</v>
      </c>
    </row>
    <row r="2196" spans="2:11" ht="15.6" x14ac:dyDescent="0.3">
      <c r="B2196" s="793" t="s">
        <v>3707</v>
      </c>
      <c r="C2196" s="797" t="s">
        <v>3514</v>
      </c>
      <c r="D2196" s="791" t="s">
        <v>4166</v>
      </c>
      <c r="E2196" s="784" t="s">
        <v>3511</v>
      </c>
      <c r="F2196" s="791">
        <v>2014</v>
      </c>
      <c r="G2196" s="785">
        <f>VLOOKUP(D:D,[21]Лист1!C:D,2,0)</f>
        <v>47000</v>
      </c>
      <c r="H2196" s="660" t="s">
        <v>1373</v>
      </c>
      <c r="I2196" s="795">
        <v>300000</v>
      </c>
      <c r="J2196" s="796" t="s">
        <v>3704</v>
      </c>
      <c r="K2196" s="798" t="s">
        <v>1333</v>
      </c>
    </row>
    <row r="2197" spans="2:11" ht="15.6" x14ac:dyDescent="0.3">
      <c r="B2197" s="793" t="s">
        <v>3707</v>
      </c>
      <c r="C2197" s="797" t="s">
        <v>4167</v>
      </c>
      <c r="D2197" s="791" t="s">
        <v>4168</v>
      </c>
      <c r="E2197" s="784" t="s">
        <v>3511</v>
      </c>
      <c r="F2197" s="791">
        <v>2007</v>
      </c>
      <c r="G2197" s="785">
        <f>VLOOKUP(D:D,[21]Лист1!C:D,2,0)</f>
        <v>82700</v>
      </c>
      <c r="H2197" s="660" t="s">
        <v>1373</v>
      </c>
      <c r="I2197" s="795">
        <v>300000</v>
      </c>
      <c r="J2197" s="796" t="s">
        <v>3704</v>
      </c>
      <c r="K2197" s="794" t="s">
        <v>1162</v>
      </c>
    </row>
    <row r="2198" spans="2:11" ht="15.6" x14ac:dyDescent="0.3">
      <c r="B2198" s="793" t="s">
        <v>1396</v>
      </c>
      <c r="C2198" s="799" t="s">
        <v>3894</v>
      </c>
      <c r="D2198" s="794" t="s">
        <v>4169</v>
      </c>
      <c r="E2198" s="784" t="s">
        <v>3511</v>
      </c>
      <c r="F2198" s="791">
        <v>2022</v>
      </c>
      <c r="G2198" s="785">
        <f>VLOOKUP(D:D,[21]Лист1!C:D,2,0)</f>
        <v>31702187.5</v>
      </c>
      <c r="H2198" s="660" t="s">
        <v>1373</v>
      </c>
      <c r="I2198" s="795">
        <v>500000</v>
      </c>
      <c r="J2198" s="796" t="s">
        <v>3704</v>
      </c>
      <c r="K2198" s="794" t="s">
        <v>1162</v>
      </c>
    </row>
    <row r="2199" spans="2:11" ht="15.6" x14ac:dyDescent="0.3">
      <c r="B2199" s="793" t="s">
        <v>3707</v>
      </c>
      <c r="C2199" s="793" t="s">
        <v>3715</v>
      </c>
      <c r="D2199" s="791" t="s">
        <v>4170</v>
      </c>
      <c r="E2199" s="784" t="s">
        <v>1372</v>
      </c>
      <c r="F2199" s="794">
        <v>2023</v>
      </c>
      <c r="G2199" s="785" t="e">
        <f>VLOOKUP(D:D,[21]Лист1!C:D,2,0)</f>
        <v>#N/A</v>
      </c>
      <c r="H2199" s="660" t="s">
        <v>1373</v>
      </c>
      <c r="I2199" s="795">
        <v>300000</v>
      </c>
      <c r="J2199" s="796" t="s">
        <v>3704</v>
      </c>
      <c r="K2199" s="798" t="s">
        <v>1333</v>
      </c>
    </row>
    <row r="2200" spans="2:11" ht="15.6" x14ac:dyDescent="0.3">
      <c r="B2200" s="793" t="s">
        <v>4052</v>
      </c>
      <c r="C2200" s="797" t="s">
        <v>1715</v>
      </c>
      <c r="D2200" s="791" t="s">
        <v>4171</v>
      </c>
      <c r="E2200" s="784" t="s">
        <v>3511</v>
      </c>
      <c r="F2200" s="791">
        <v>2006</v>
      </c>
      <c r="G2200" s="785" t="e">
        <f>VLOOKUP(D:D,[21]Лист1!C:D,2,0)</f>
        <v>#N/A</v>
      </c>
      <c r="H2200" s="660" t="s">
        <v>1373</v>
      </c>
      <c r="I2200" s="795">
        <v>100000</v>
      </c>
      <c r="J2200" s="796" t="s">
        <v>3704</v>
      </c>
      <c r="K2200" s="798" t="s">
        <v>1333</v>
      </c>
    </row>
    <row r="2201" spans="2:11" ht="15.6" x14ac:dyDescent="0.3">
      <c r="B2201" s="793" t="s">
        <v>3707</v>
      </c>
      <c r="C2201" s="793" t="s">
        <v>3715</v>
      </c>
      <c r="D2201" s="791" t="s">
        <v>4172</v>
      </c>
      <c r="E2201" s="784" t="s">
        <v>1372</v>
      </c>
      <c r="F2201" s="794">
        <v>2023</v>
      </c>
      <c r="G2201" s="785" t="e">
        <f>VLOOKUP(D:D,[21]Лист1!C:D,2,0)</f>
        <v>#N/A</v>
      </c>
      <c r="H2201" s="660" t="s">
        <v>1373</v>
      </c>
      <c r="I2201" s="795">
        <v>300000</v>
      </c>
      <c r="J2201" s="796" t="s">
        <v>3704</v>
      </c>
      <c r="K2201" s="794" t="s">
        <v>1162</v>
      </c>
    </row>
    <row r="2202" spans="2:11" ht="15.6" x14ac:dyDescent="0.3">
      <c r="B2202" s="793" t="s">
        <v>3707</v>
      </c>
      <c r="C2202" s="793" t="s">
        <v>3715</v>
      </c>
      <c r="D2202" s="791" t="s">
        <v>4173</v>
      </c>
      <c r="E2202" s="784" t="s">
        <v>1372</v>
      </c>
      <c r="F2202" s="794">
        <v>2023</v>
      </c>
      <c r="G2202" s="785" t="e">
        <f>VLOOKUP(D:D,[21]Лист1!C:D,2,0)</f>
        <v>#N/A</v>
      </c>
      <c r="H2202" s="660" t="s">
        <v>1373</v>
      </c>
      <c r="I2202" s="795">
        <v>300000</v>
      </c>
      <c r="J2202" s="796" t="s">
        <v>3704</v>
      </c>
      <c r="K2202" s="794" t="s">
        <v>1162</v>
      </c>
    </row>
    <row r="2203" spans="2:11" ht="15.6" x14ac:dyDescent="0.3">
      <c r="B2203" s="793" t="s">
        <v>3707</v>
      </c>
      <c r="C2203" s="793" t="s">
        <v>3715</v>
      </c>
      <c r="D2203" s="791" t="s">
        <v>4174</v>
      </c>
      <c r="E2203" s="784" t="s">
        <v>1372</v>
      </c>
      <c r="F2203" s="794">
        <v>2023</v>
      </c>
      <c r="G2203" s="785" t="e">
        <f>VLOOKUP(D:D,[21]Лист1!C:D,2,0)</f>
        <v>#N/A</v>
      </c>
      <c r="H2203" s="660" t="s">
        <v>1373</v>
      </c>
      <c r="I2203" s="795">
        <v>300000</v>
      </c>
      <c r="J2203" s="796" t="s">
        <v>3704</v>
      </c>
      <c r="K2203" s="794" t="s">
        <v>1162</v>
      </c>
    </row>
    <row r="2204" spans="2:11" ht="15.6" x14ac:dyDescent="0.3">
      <c r="B2204" s="793" t="s">
        <v>3707</v>
      </c>
      <c r="C2204" s="793" t="s">
        <v>3756</v>
      </c>
      <c r="D2204" s="791" t="s">
        <v>4175</v>
      </c>
      <c r="E2204" s="784" t="s">
        <v>3511</v>
      </c>
      <c r="F2204" s="791">
        <v>2023</v>
      </c>
      <c r="G2204" s="785" t="e">
        <f>VLOOKUP(D:D,[21]Лист1!C:D,2,0)</f>
        <v>#N/A</v>
      </c>
      <c r="H2204" s="660" t="s">
        <v>1373</v>
      </c>
      <c r="I2204" s="795">
        <v>300000</v>
      </c>
      <c r="J2204" s="796" t="s">
        <v>3704</v>
      </c>
      <c r="K2204" s="798" t="s">
        <v>1333</v>
      </c>
    </row>
    <row r="2205" spans="2:11" ht="15.6" x14ac:dyDescent="0.3">
      <c r="B2205" s="793" t="s">
        <v>3707</v>
      </c>
      <c r="C2205" s="793" t="s">
        <v>3715</v>
      </c>
      <c r="D2205" s="791" t="s">
        <v>4176</v>
      </c>
      <c r="E2205" s="784" t="s">
        <v>1372</v>
      </c>
      <c r="F2205" s="794">
        <v>2023</v>
      </c>
      <c r="G2205" s="785" t="e">
        <f>VLOOKUP(D:D,[21]Лист1!C:D,2,0)</f>
        <v>#N/A</v>
      </c>
      <c r="H2205" s="660" t="s">
        <v>1373</v>
      </c>
      <c r="I2205" s="795">
        <v>300000</v>
      </c>
      <c r="J2205" s="796" t="s">
        <v>3704</v>
      </c>
      <c r="K2205" s="794" t="s">
        <v>1162</v>
      </c>
    </row>
    <row r="2206" spans="2:11" ht="15.6" x14ac:dyDescent="0.3">
      <c r="B2206" s="793" t="s">
        <v>3707</v>
      </c>
      <c r="C2206" s="793" t="s">
        <v>3715</v>
      </c>
      <c r="D2206" s="791" t="s">
        <v>4177</v>
      </c>
      <c r="E2206" s="784" t="s">
        <v>1372</v>
      </c>
      <c r="F2206" s="794">
        <v>2023</v>
      </c>
      <c r="G2206" s="785" t="e">
        <f>VLOOKUP(D:D,[21]Лист1!C:D,2,0)</f>
        <v>#N/A</v>
      </c>
      <c r="H2206" s="660" t="s">
        <v>1373</v>
      </c>
      <c r="I2206" s="795">
        <v>300000</v>
      </c>
      <c r="J2206" s="796" t="s">
        <v>3704</v>
      </c>
      <c r="K2206" s="798" t="s">
        <v>1333</v>
      </c>
    </row>
    <row r="2207" spans="2:11" ht="15.6" x14ac:dyDescent="0.3">
      <c r="B2207" s="793" t="s">
        <v>3707</v>
      </c>
      <c r="C2207" s="793" t="s">
        <v>3756</v>
      </c>
      <c r="D2207" s="791" t="s">
        <v>4178</v>
      </c>
      <c r="E2207" s="784" t="s">
        <v>3511</v>
      </c>
      <c r="F2207" s="791">
        <v>2023</v>
      </c>
      <c r="G2207" s="785" t="e">
        <f>VLOOKUP(D:D,[21]Лист1!C:D,2,0)</f>
        <v>#N/A</v>
      </c>
      <c r="H2207" s="660" t="s">
        <v>1373</v>
      </c>
      <c r="I2207" s="795">
        <v>300000</v>
      </c>
      <c r="J2207" s="796" t="s">
        <v>3704</v>
      </c>
      <c r="K2207" s="798" t="s">
        <v>1333</v>
      </c>
    </row>
    <row r="2208" spans="2:11" ht="15.6" x14ac:dyDescent="0.3">
      <c r="B2208" s="793" t="s">
        <v>1396</v>
      </c>
      <c r="C2208" s="797" t="s">
        <v>4179</v>
      </c>
      <c r="D2208" s="791" t="s">
        <v>4180</v>
      </c>
      <c r="E2208" s="784" t="s">
        <v>3511</v>
      </c>
      <c r="F2208" s="791">
        <v>2008</v>
      </c>
      <c r="G2208" s="785">
        <f>VLOOKUP(D:D,[21]Лист1!C:D,2,0)</f>
        <v>148995.54</v>
      </c>
      <c r="H2208" s="660" t="s">
        <v>1373</v>
      </c>
      <c r="I2208" s="795">
        <v>450000</v>
      </c>
      <c r="J2208" s="796" t="s">
        <v>3704</v>
      </c>
      <c r="K2208" s="798" t="s">
        <v>1333</v>
      </c>
    </row>
    <row r="2209" spans="2:11" ht="15.6" x14ac:dyDescent="0.3">
      <c r="B2209" s="793" t="s">
        <v>1396</v>
      </c>
      <c r="C2209" s="797" t="s">
        <v>4181</v>
      </c>
      <c r="D2209" s="791" t="s">
        <v>4182</v>
      </c>
      <c r="E2209" s="784" t="s">
        <v>3511</v>
      </c>
      <c r="F2209" s="791">
        <v>2003</v>
      </c>
      <c r="G2209" s="785">
        <f>VLOOKUP(D:D,[21]Лист1!C:D,2,0)</f>
        <v>36573.279999999999</v>
      </c>
      <c r="H2209" s="660" t="s">
        <v>1373</v>
      </c>
      <c r="I2209" s="795">
        <v>500000</v>
      </c>
      <c r="J2209" s="796" t="s">
        <v>3704</v>
      </c>
      <c r="K2209" s="798" t="s">
        <v>1333</v>
      </c>
    </row>
    <row r="2210" spans="2:11" ht="15.6" x14ac:dyDescent="0.3">
      <c r="B2210" s="793" t="s">
        <v>1396</v>
      </c>
      <c r="C2210" s="797" t="s">
        <v>4183</v>
      </c>
      <c r="D2210" s="791" t="s">
        <v>4184</v>
      </c>
      <c r="E2210" s="784" t="s">
        <v>3511</v>
      </c>
      <c r="F2210" s="791">
        <v>2002</v>
      </c>
      <c r="G2210" s="785">
        <f>VLOOKUP(D:D,[21]Лист1!C:D,2,0)</f>
        <v>48000</v>
      </c>
      <c r="H2210" s="660" t="s">
        <v>1373</v>
      </c>
      <c r="I2210" s="795">
        <v>500000</v>
      </c>
      <c r="J2210" s="796" t="s">
        <v>3704</v>
      </c>
      <c r="K2210" s="798" t="s">
        <v>1333</v>
      </c>
    </row>
    <row r="2211" spans="2:11" ht="15.6" x14ac:dyDescent="0.3">
      <c r="B2211" s="793" t="s">
        <v>1396</v>
      </c>
      <c r="C2211" s="797" t="s">
        <v>4185</v>
      </c>
      <c r="D2211" s="791" t="s">
        <v>4186</v>
      </c>
      <c r="E2211" s="784" t="s">
        <v>3511</v>
      </c>
      <c r="F2211" s="791">
        <v>2005</v>
      </c>
      <c r="G2211" s="785">
        <f>VLOOKUP(D:D,[21]Лист1!C:D,2,0)</f>
        <v>51521.74</v>
      </c>
      <c r="H2211" s="660" t="s">
        <v>1373</v>
      </c>
      <c r="I2211" s="795">
        <v>500000</v>
      </c>
      <c r="J2211" s="796" t="s">
        <v>3704</v>
      </c>
      <c r="K2211" s="798" t="s">
        <v>1333</v>
      </c>
    </row>
    <row r="2212" spans="2:11" ht="15.6" x14ac:dyDescent="0.3">
      <c r="B2212" s="793" t="s">
        <v>1396</v>
      </c>
      <c r="C2212" s="797" t="s">
        <v>4185</v>
      </c>
      <c r="D2212" s="791" t="s">
        <v>4187</v>
      </c>
      <c r="E2212" s="784" t="s">
        <v>3511</v>
      </c>
      <c r="F2212" s="791">
        <v>2007</v>
      </c>
      <c r="G2212" s="785">
        <f>VLOOKUP(D:D,[21]Лист1!C:D,2,0)</f>
        <v>71118.84</v>
      </c>
      <c r="H2212" s="660" t="s">
        <v>1373</v>
      </c>
      <c r="I2212" s="795">
        <v>500000</v>
      </c>
      <c r="J2212" s="796" t="s">
        <v>3704</v>
      </c>
      <c r="K2212" s="798" t="s">
        <v>1333</v>
      </c>
    </row>
    <row r="2213" spans="2:11" ht="15.6" x14ac:dyDescent="0.3">
      <c r="B2213" s="793" t="s">
        <v>1396</v>
      </c>
      <c r="C2213" s="797" t="s">
        <v>4188</v>
      </c>
      <c r="D2213" s="791" t="s">
        <v>4189</v>
      </c>
      <c r="E2213" s="784" t="s">
        <v>3511</v>
      </c>
      <c r="F2213" s="794">
        <v>2023</v>
      </c>
      <c r="G2213" s="785">
        <f>VLOOKUP(D:D,[21]Лист1!C:D,2,0)</f>
        <v>7964126.3600000003</v>
      </c>
      <c r="H2213" s="660" t="s">
        <v>1373</v>
      </c>
      <c r="I2213" s="795">
        <v>500000</v>
      </c>
      <c r="J2213" s="796" t="s">
        <v>3704</v>
      </c>
      <c r="K2213" s="794" t="s">
        <v>1162</v>
      </c>
    </row>
    <row r="2214" spans="2:11" ht="15.6" x14ac:dyDescent="0.3">
      <c r="B2214" s="793" t="s">
        <v>1396</v>
      </c>
      <c r="C2214" s="797" t="s">
        <v>4190</v>
      </c>
      <c r="D2214" s="791" t="s">
        <v>3680</v>
      </c>
      <c r="E2214" s="784" t="s">
        <v>3511</v>
      </c>
      <c r="F2214" s="791">
        <v>2014</v>
      </c>
      <c r="G2214" s="785">
        <f>VLOOKUP(D:D,[21]Лист1!C:D,2,0)</f>
        <v>41260.870000000003</v>
      </c>
      <c r="H2214" s="660" t="s">
        <v>1373</v>
      </c>
      <c r="I2214" s="795">
        <v>500000</v>
      </c>
      <c r="J2214" s="796" t="s">
        <v>3704</v>
      </c>
      <c r="K2214" s="798" t="s">
        <v>1333</v>
      </c>
    </row>
    <row r="2215" spans="2:11" ht="15.6" x14ac:dyDescent="0.3">
      <c r="B2215" s="793" t="s">
        <v>1396</v>
      </c>
      <c r="C2215" s="793" t="s">
        <v>4190</v>
      </c>
      <c r="D2215" s="794" t="s">
        <v>4191</v>
      </c>
      <c r="E2215" s="784" t="s">
        <v>3511</v>
      </c>
      <c r="F2215" s="794">
        <v>1983</v>
      </c>
      <c r="G2215" s="785">
        <f>VLOOKUP(D:D,[21]Лист1!C:D,2,0)</f>
        <v>66.08</v>
      </c>
      <c r="H2215" s="660" t="s">
        <v>1373</v>
      </c>
      <c r="I2215" s="795">
        <v>500000</v>
      </c>
      <c r="J2215" s="796" t="s">
        <v>3704</v>
      </c>
      <c r="K2215" s="794" t="s">
        <v>1162</v>
      </c>
    </row>
    <row r="2216" spans="2:11" ht="15.6" x14ac:dyDescent="0.3">
      <c r="B2216" s="793" t="s">
        <v>1396</v>
      </c>
      <c r="C2216" s="793" t="s">
        <v>4192</v>
      </c>
      <c r="D2216" s="791" t="s">
        <v>4193</v>
      </c>
      <c r="E2216" s="784" t="s">
        <v>3511</v>
      </c>
      <c r="F2216" s="791">
        <v>2004</v>
      </c>
      <c r="G2216" s="785">
        <f>VLOOKUP(D:D,[21]Лист1!C:D,2,0)</f>
        <v>41260.870000000003</v>
      </c>
      <c r="H2216" s="660" t="s">
        <v>1373</v>
      </c>
      <c r="I2216" s="795">
        <v>500000</v>
      </c>
      <c r="J2216" s="796" t="s">
        <v>3704</v>
      </c>
      <c r="K2216" s="798" t="s">
        <v>1333</v>
      </c>
    </row>
    <row r="2217" spans="2:11" ht="15.6" x14ac:dyDescent="0.3">
      <c r="B2217" s="793" t="s">
        <v>1396</v>
      </c>
      <c r="C2217" s="793" t="s">
        <v>4194</v>
      </c>
      <c r="D2217" s="791" t="s">
        <v>4195</v>
      </c>
      <c r="E2217" s="784" t="s">
        <v>3511</v>
      </c>
      <c r="F2217" s="791">
        <v>2007</v>
      </c>
      <c r="G2217" s="785">
        <f>VLOOKUP(D:D,[21]Лист1!C:D,2,0)</f>
        <v>206321.6</v>
      </c>
      <c r="H2217" s="660" t="s">
        <v>1373</v>
      </c>
      <c r="I2217" s="795">
        <v>500000</v>
      </c>
      <c r="J2217" s="796" t="s">
        <v>3704</v>
      </c>
      <c r="K2217" s="794" t="s">
        <v>1162</v>
      </c>
    </row>
    <row r="2218" spans="2:11" ht="15.6" x14ac:dyDescent="0.3">
      <c r="B2218" s="793" t="s">
        <v>1396</v>
      </c>
      <c r="C2218" s="793" t="s">
        <v>4194</v>
      </c>
      <c r="D2218" s="791" t="s">
        <v>4196</v>
      </c>
      <c r="E2218" s="784" t="s">
        <v>3511</v>
      </c>
      <c r="F2218" s="791">
        <v>2011</v>
      </c>
      <c r="G2218" s="785">
        <f>VLOOKUP(D:D,[21]Лист1!C:D,2,0)</f>
        <v>216304.23</v>
      </c>
      <c r="H2218" s="660" t="s">
        <v>1373</v>
      </c>
      <c r="I2218" s="795">
        <v>500000</v>
      </c>
      <c r="J2218" s="796" t="s">
        <v>3704</v>
      </c>
      <c r="K2218" s="794" t="s">
        <v>1162</v>
      </c>
    </row>
    <row r="2219" spans="2:11" ht="15.6" x14ac:dyDescent="0.3">
      <c r="B2219" s="793" t="s">
        <v>1396</v>
      </c>
      <c r="C2219" s="793" t="s">
        <v>4197</v>
      </c>
      <c r="D2219" s="791" t="s">
        <v>4198</v>
      </c>
      <c r="E2219" s="784" t="s">
        <v>3511</v>
      </c>
      <c r="F2219" s="791">
        <v>2009</v>
      </c>
      <c r="G2219" s="785" t="e">
        <f>VLOOKUP(D:D,[21]Лист1!C:D,2,0)</f>
        <v>#N/A</v>
      </c>
      <c r="H2219" s="660" t="s">
        <v>1373</v>
      </c>
      <c r="I2219" s="795">
        <v>500000</v>
      </c>
      <c r="J2219" s="796" t="s">
        <v>3704</v>
      </c>
      <c r="K2219" s="794" t="s">
        <v>1162</v>
      </c>
    </row>
    <row r="2220" spans="2:11" ht="15.6" x14ac:dyDescent="0.3">
      <c r="B2220" s="793" t="s">
        <v>1396</v>
      </c>
      <c r="C2220" s="797" t="s">
        <v>4199</v>
      </c>
      <c r="D2220" s="791" t="s">
        <v>4200</v>
      </c>
      <c r="E2220" s="784" t="s">
        <v>3511</v>
      </c>
      <c r="F2220" s="791">
        <v>2002</v>
      </c>
      <c r="G2220" s="785">
        <f>VLOOKUP(D:D,[21]Лист1!C:D,2,0)</f>
        <v>38632</v>
      </c>
      <c r="H2220" s="660" t="s">
        <v>1373</v>
      </c>
      <c r="I2220" s="795">
        <v>500000</v>
      </c>
      <c r="J2220" s="796" t="s">
        <v>3704</v>
      </c>
      <c r="K2220" s="798" t="s">
        <v>1333</v>
      </c>
    </row>
    <row r="2221" spans="2:11" ht="15.6" x14ac:dyDescent="0.3">
      <c r="B2221" s="793" t="s">
        <v>1396</v>
      </c>
      <c r="C2221" s="793" t="s">
        <v>4201</v>
      </c>
      <c r="D2221" s="791" t="s">
        <v>4202</v>
      </c>
      <c r="E2221" s="784" t="s">
        <v>3511</v>
      </c>
      <c r="F2221" s="791">
        <v>2012</v>
      </c>
      <c r="G2221" s="785">
        <f>VLOOKUP(D:D,[21]Лист1!C:D,2,0)</f>
        <v>165650</v>
      </c>
      <c r="H2221" s="660" t="s">
        <v>1373</v>
      </c>
      <c r="I2221" s="795">
        <v>500000</v>
      </c>
      <c r="J2221" s="796" t="s">
        <v>3704</v>
      </c>
      <c r="K2221" s="794" t="s">
        <v>1162</v>
      </c>
    </row>
    <row r="2222" spans="2:11" ht="15.6" x14ac:dyDescent="0.3">
      <c r="B2222" s="793" t="s">
        <v>1396</v>
      </c>
      <c r="C2222" s="793" t="s">
        <v>4203</v>
      </c>
      <c r="D2222" s="791" t="s">
        <v>4204</v>
      </c>
      <c r="E2222" s="784" t="s">
        <v>3511</v>
      </c>
      <c r="F2222" s="791">
        <v>2006</v>
      </c>
      <c r="G2222" s="785">
        <f>VLOOKUP(D:D,[21]Лист1!C:D,2,0)</f>
        <v>161352.29999999999</v>
      </c>
      <c r="H2222" s="660" t="s">
        <v>1373</v>
      </c>
      <c r="I2222" s="795">
        <v>500000</v>
      </c>
      <c r="J2222" s="796" t="s">
        <v>3704</v>
      </c>
      <c r="K2222" s="794" t="s">
        <v>1162</v>
      </c>
    </row>
    <row r="2223" spans="2:11" ht="15.6" x14ac:dyDescent="0.3">
      <c r="B2223" s="793" t="s">
        <v>1396</v>
      </c>
      <c r="C2223" s="793" t="s">
        <v>4205</v>
      </c>
      <c r="D2223" s="791" t="s">
        <v>4206</v>
      </c>
      <c r="E2223" s="784" t="s">
        <v>3511</v>
      </c>
      <c r="F2223" s="791">
        <v>2013</v>
      </c>
      <c r="G2223" s="785">
        <f>VLOOKUP(D:D,[21]Лист1!C:D,2,0)</f>
        <v>89683.04</v>
      </c>
      <c r="H2223" s="660" t="s">
        <v>1373</v>
      </c>
      <c r="I2223" s="795">
        <v>500000</v>
      </c>
      <c r="J2223" s="796" t="s">
        <v>3704</v>
      </c>
      <c r="K2223" s="794" t="s">
        <v>1162</v>
      </c>
    </row>
    <row r="2224" spans="2:11" ht="15.6" x14ac:dyDescent="0.3">
      <c r="B2224" s="793" t="s">
        <v>1396</v>
      </c>
      <c r="C2224" s="797" t="s">
        <v>4207</v>
      </c>
      <c r="D2224" s="791" t="s">
        <v>4208</v>
      </c>
      <c r="E2224" s="784" t="s">
        <v>3511</v>
      </c>
      <c r="F2224" s="791">
        <v>2009</v>
      </c>
      <c r="G2224" s="785">
        <f>VLOOKUP(D:D,[21]Лист1!C:D,2,0)</f>
        <v>149053.31</v>
      </c>
      <c r="H2224" s="660" t="s">
        <v>1373</v>
      </c>
      <c r="I2224" s="795">
        <v>500000</v>
      </c>
      <c r="J2224" s="796" t="s">
        <v>3704</v>
      </c>
      <c r="K2224" s="798" t="s">
        <v>1333</v>
      </c>
    </row>
    <row r="2225" spans="2:11" ht="15.6" x14ac:dyDescent="0.3">
      <c r="B2225" s="793" t="s">
        <v>1396</v>
      </c>
      <c r="C2225" s="793" t="s">
        <v>4201</v>
      </c>
      <c r="D2225" s="791" t="s">
        <v>4209</v>
      </c>
      <c r="E2225" s="784" t="s">
        <v>3511</v>
      </c>
      <c r="F2225" s="791">
        <v>1987</v>
      </c>
      <c r="G2225" s="785" t="e">
        <f>VLOOKUP(D:D,[21]Лист1!C:D,2,0)</f>
        <v>#N/A</v>
      </c>
      <c r="H2225" s="660" t="s">
        <v>1373</v>
      </c>
      <c r="I2225" s="795">
        <v>500000</v>
      </c>
      <c r="J2225" s="796" t="s">
        <v>3704</v>
      </c>
      <c r="K2225" s="798" t="s">
        <v>1333</v>
      </c>
    </row>
    <row r="2226" spans="2:11" ht="15.6" x14ac:dyDescent="0.3">
      <c r="B2226" s="793" t="s">
        <v>1396</v>
      </c>
      <c r="C2226" s="797" t="s">
        <v>4210</v>
      </c>
      <c r="D2226" s="791" t="s">
        <v>4211</v>
      </c>
      <c r="E2226" s="784" t="s">
        <v>3511</v>
      </c>
      <c r="F2226" s="791">
        <v>2018</v>
      </c>
      <c r="G2226" s="785">
        <f>VLOOKUP(D:D,[21]Лист1!C:D,2,0)</f>
        <v>3850880</v>
      </c>
      <c r="H2226" s="660" t="s">
        <v>1373</v>
      </c>
      <c r="I2226" s="795">
        <v>500000</v>
      </c>
      <c r="J2226" s="796" t="s">
        <v>3704</v>
      </c>
      <c r="K2226" s="794" t="s">
        <v>1162</v>
      </c>
    </row>
    <row r="2227" spans="2:11" ht="15.6" x14ac:dyDescent="0.3">
      <c r="B2227" s="793" t="s">
        <v>4052</v>
      </c>
      <c r="C2227" s="797" t="s">
        <v>2306</v>
      </c>
      <c r="D2227" s="791" t="s">
        <v>4212</v>
      </c>
      <c r="E2227" s="784" t="s">
        <v>3511</v>
      </c>
      <c r="F2227" s="791">
        <v>2004</v>
      </c>
      <c r="G2227" s="785">
        <f>VLOOKUP(D:D,[21]Лист1!C:D,2,0)</f>
        <v>12209.07</v>
      </c>
      <c r="H2227" s="660" t="s">
        <v>1373</v>
      </c>
      <c r="I2227" s="795">
        <v>100000</v>
      </c>
      <c r="J2227" s="796" t="s">
        <v>3704</v>
      </c>
      <c r="K2227" s="798" t="s">
        <v>1333</v>
      </c>
    </row>
    <row r="2228" spans="2:11" ht="15.6" x14ac:dyDescent="0.3">
      <c r="B2228" s="793" t="s">
        <v>4052</v>
      </c>
      <c r="C2228" s="797" t="s">
        <v>4213</v>
      </c>
      <c r="D2228" s="791" t="s">
        <v>4214</v>
      </c>
      <c r="E2228" s="784" t="s">
        <v>3511</v>
      </c>
      <c r="F2228" s="791">
        <v>2005</v>
      </c>
      <c r="G2228" s="785">
        <f>VLOOKUP(D:D,[21]Лист1!C:D,2,0)</f>
        <v>12009.87</v>
      </c>
      <c r="H2228" s="660" t="s">
        <v>1373</v>
      </c>
      <c r="I2228" s="795">
        <v>100000</v>
      </c>
      <c r="J2228" s="796" t="s">
        <v>3704</v>
      </c>
      <c r="K2228" s="798" t="s">
        <v>1333</v>
      </c>
    </row>
    <row r="2229" spans="2:11" ht="15.6" x14ac:dyDescent="0.3">
      <c r="B2229" s="793" t="s">
        <v>4052</v>
      </c>
      <c r="C2229" s="797" t="s">
        <v>3521</v>
      </c>
      <c r="D2229" s="791" t="s">
        <v>4215</v>
      </c>
      <c r="E2229" s="784" t="s">
        <v>3511</v>
      </c>
      <c r="F2229" s="791">
        <v>2004</v>
      </c>
      <c r="G2229" s="785">
        <f>VLOOKUP(D:D,[21]Лист1!C:D,2,0)</f>
        <v>595</v>
      </c>
      <c r="H2229" s="660" t="s">
        <v>1373</v>
      </c>
      <c r="I2229" s="795">
        <v>100000</v>
      </c>
      <c r="J2229" s="796" t="s">
        <v>3704</v>
      </c>
      <c r="K2229" s="798" t="s">
        <v>1333</v>
      </c>
    </row>
    <row r="2230" spans="2:11" ht="15.6" x14ac:dyDescent="0.3">
      <c r="B2230" s="793" t="s">
        <v>4052</v>
      </c>
      <c r="C2230" s="797" t="s">
        <v>3521</v>
      </c>
      <c r="D2230" s="791" t="s">
        <v>4216</v>
      </c>
      <c r="E2230" s="784" t="s">
        <v>3511</v>
      </c>
      <c r="F2230" s="791">
        <v>1978</v>
      </c>
      <c r="G2230" s="785">
        <f>VLOOKUP(D:D,[21]Лист1!C:D,2,0)</f>
        <v>534</v>
      </c>
      <c r="H2230" s="660" t="s">
        <v>1373</v>
      </c>
      <c r="I2230" s="795">
        <v>100000</v>
      </c>
      <c r="J2230" s="796" t="s">
        <v>3704</v>
      </c>
      <c r="K2230" s="798" t="s">
        <v>1333</v>
      </c>
    </row>
    <row r="2231" spans="2:11" ht="15.6" x14ac:dyDescent="0.3">
      <c r="B2231" s="793" t="s">
        <v>4052</v>
      </c>
      <c r="C2231" s="797" t="s">
        <v>1715</v>
      </c>
      <c r="D2231" s="791" t="s">
        <v>4217</v>
      </c>
      <c r="E2231" s="784" t="s">
        <v>3511</v>
      </c>
      <c r="F2231" s="791">
        <v>1988</v>
      </c>
      <c r="G2231" s="785">
        <f>VLOOKUP(D:D,[21]Лист1!C:D,2,0)</f>
        <v>4250</v>
      </c>
      <c r="H2231" s="660" t="s">
        <v>1373</v>
      </c>
      <c r="I2231" s="795">
        <v>100000</v>
      </c>
      <c r="J2231" s="796" t="s">
        <v>3704</v>
      </c>
      <c r="K2231" s="798" t="s">
        <v>1333</v>
      </c>
    </row>
    <row r="2232" spans="2:11" ht="15.6" x14ac:dyDescent="0.3">
      <c r="B2232" s="793" t="s">
        <v>4052</v>
      </c>
      <c r="C2232" s="797" t="s">
        <v>4218</v>
      </c>
      <c r="D2232" s="791" t="s">
        <v>4219</v>
      </c>
      <c r="E2232" s="784" t="s">
        <v>3511</v>
      </c>
      <c r="F2232" s="791">
        <v>2005</v>
      </c>
      <c r="G2232" s="785">
        <f>VLOOKUP(D:D,[21]Лист1!C:D,2,0)</f>
        <v>11956.87</v>
      </c>
      <c r="H2232" s="660" t="s">
        <v>1373</v>
      </c>
      <c r="I2232" s="795">
        <v>100000</v>
      </c>
      <c r="J2232" s="796" t="s">
        <v>3704</v>
      </c>
      <c r="K2232" s="798" t="s">
        <v>1333</v>
      </c>
    </row>
    <row r="2233" spans="2:11" ht="15.6" x14ac:dyDescent="0.3">
      <c r="B2233" s="793" t="s">
        <v>4052</v>
      </c>
      <c r="C2233" s="797" t="s">
        <v>1715</v>
      </c>
      <c r="D2233" s="791" t="s">
        <v>4220</v>
      </c>
      <c r="E2233" s="784" t="s">
        <v>3511</v>
      </c>
      <c r="F2233" s="791">
        <v>2004</v>
      </c>
      <c r="G2233" s="785" t="e">
        <f>VLOOKUP(D:D,[21]Лист1!C:D,2,0)</f>
        <v>#N/A</v>
      </c>
      <c r="H2233" s="660" t="s">
        <v>1373</v>
      </c>
      <c r="I2233" s="795">
        <v>100000</v>
      </c>
      <c r="J2233" s="796" t="s">
        <v>3704</v>
      </c>
      <c r="K2233" s="798" t="s">
        <v>1333</v>
      </c>
    </row>
    <row r="2234" spans="2:11" ht="15.6" x14ac:dyDescent="0.3">
      <c r="B2234" s="793" t="s">
        <v>4052</v>
      </c>
      <c r="C2234" s="797" t="s">
        <v>4218</v>
      </c>
      <c r="D2234" s="791" t="s">
        <v>4221</v>
      </c>
      <c r="E2234" s="784" t="s">
        <v>3511</v>
      </c>
      <c r="F2234" s="791">
        <v>2001</v>
      </c>
      <c r="G2234" s="785">
        <f>VLOOKUP(D:D,[21]Лист1!C:D,2,0)</f>
        <v>16447.740000000002</v>
      </c>
      <c r="H2234" s="660" t="s">
        <v>1373</v>
      </c>
      <c r="I2234" s="795">
        <v>100000</v>
      </c>
      <c r="J2234" s="796" t="s">
        <v>3704</v>
      </c>
      <c r="K2234" s="798" t="s">
        <v>1333</v>
      </c>
    </row>
    <row r="2235" spans="2:11" ht="15.6" x14ac:dyDescent="0.3">
      <c r="B2235" s="793" t="s">
        <v>4052</v>
      </c>
      <c r="C2235" s="797" t="s">
        <v>3521</v>
      </c>
      <c r="D2235" s="791" t="s">
        <v>4222</v>
      </c>
      <c r="E2235" s="784" t="s">
        <v>3511</v>
      </c>
      <c r="F2235" s="791">
        <v>2004</v>
      </c>
      <c r="G2235" s="785">
        <f>VLOOKUP(D:D,[21]Лист1!C:D,2,0)</f>
        <v>13478.43</v>
      </c>
      <c r="H2235" s="660" t="s">
        <v>1373</v>
      </c>
      <c r="I2235" s="795">
        <v>100000</v>
      </c>
      <c r="J2235" s="796" t="s">
        <v>3704</v>
      </c>
      <c r="K2235" s="798" t="s">
        <v>1333</v>
      </c>
    </row>
    <row r="2236" spans="2:11" ht="15.6" x14ac:dyDescent="0.3">
      <c r="B2236" s="793" t="s">
        <v>4052</v>
      </c>
      <c r="C2236" s="797" t="s">
        <v>1715</v>
      </c>
      <c r="D2236" s="791" t="s">
        <v>4223</v>
      </c>
      <c r="E2236" s="784" t="s">
        <v>3511</v>
      </c>
      <c r="F2236" s="791">
        <v>2005</v>
      </c>
      <c r="G2236" s="785">
        <f>VLOOKUP(D:D,[21]Лист1!C:D,2,0)</f>
        <v>11956.87</v>
      </c>
      <c r="H2236" s="660" t="s">
        <v>1373</v>
      </c>
      <c r="I2236" s="795">
        <v>100000</v>
      </c>
      <c r="J2236" s="796" t="s">
        <v>3704</v>
      </c>
      <c r="K2236" s="798" t="s">
        <v>1333</v>
      </c>
    </row>
    <row r="2237" spans="2:11" ht="15.6" x14ac:dyDescent="0.3">
      <c r="B2237" s="793" t="s">
        <v>4052</v>
      </c>
      <c r="C2237" s="797" t="s">
        <v>4224</v>
      </c>
      <c r="D2237" s="791" t="s">
        <v>4225</v>
      </c>
      <c r="E2237" s="784" t="s">
        <v>3511</v>
      </c>
      <c r="F2237" s="791">
        <v>2004</v>
      </c>
      <c r="G2237" s="785">
        <f>VLOOKUP(D:D,[21]Лист1!C:D,2,0)</f>
        <v>12209.07</v>
      </c>
      <c r="H2237" s="660" t="s">
        <v>1373</v>
      </c>
      <c r="I2237" s="795">
        <v>100000</v>
      </c>
      <c r="J2237" s="796" t="s">
        <v>3704</v>
      </c>
      <c r="K2237" s="798" t="s">
        <v>1333</v>
      </c>
    </row>
    <row r="2238" spans="2:11" ht="15.6" x14ac:dyDescent="0.3">
      <c r="B2238" s="793" t="s">
        <v>4052</v>
      </c>
      <c r="C2238" s="797" t="s">
        <v>4226</v>
      </c>
      <c r="D2238" s="791" t="s">
        <v>4227</v>
      </c>
      <c r="E2238" s="784" t="s">
        <v>3511</v>
      </c>
      <c r="F2238" s="791">
        <v>2007</v>
      </c>
      <c r="G2238" s="785">
        <f>VLOOKUP(D:D,[21]Лист1!C:D,2,0)</f>
        <v>16447.740000000002</v>
      </c>
      <c r="H2238" s="660" t="s">
        <v>1373</v>
      </c>
      <c r="I2238" s="795">
        <v>100000</v>
      </c>
      <c r="J2238" s="796" t="s">
        <v>3704</v>
      </c>
      <c r="K2238" s="798" t="s">
        <v>1333</v>
      </c>
    </row>
    <row r="2239" spans="2:11" ht="15.6" x14ac:dyDescent="0.3">
      <c r="B2239" s="793" t="s">
        <v>4052</v>
      </c>
      <c r="C2239" s="797" t="s">
        <v>3521</v>
      </c>
      <c r="D2239" s="791" t="s">
        <v>4228</v>
      </c>
      <c r="E2239" s="784" t="s">
        <v>3511</v>
      </c>
      <c r="F2239" s="791">
        <v>1968</v>
      </c>
      <c r="G2239" s="785">
        <f>VLOOKUP(D:D,[21]Лист1!C:D,2,0)</f>
        <v>13478.43</v>
      </c>
      <c r="H2239" s="660" t="s">
        <v>1373</v>
      </c>
      <c r="I2239" s="795">
        <v>100000</v>
      </c>
      <c r="J2239" s="796" t="s">
        <v>3704</v>
      </c>
      <c r="K2239" s="798" t="s">
        <v>1333</v>
      </c>
    </row>
    <row r="2240" spans="2:11" ht="15.6" x14ac:dyDescent="0.3">
      <c r="B2240" s="793" t="s">
        <v>1396</v>
      </c>
      <c r="C2240" s="797" t="s">
        <v>4229</v>
      </c>
      <c r="D2240" s="791" t="s">
        <v>4230</v>
      </c>
      <c r="E2240" s="784" t="s">
        <v>3511</v>
      </c>
      <c r="F2240" s="791">
        <v>2005</v>
      </c>
      <c r="G2240" s="785" t="e">
        <f>VLOOKUP(D:D,[21]Лист1!C:D,2,0)</f>
        <v>#N/A</v>
      </c>
      <c r="H2240" s="660" t="s">
        <v>1373</v>
      </c>
      <c r="I2240" s="795">
        <v>500000</v>
      </c>
      <c r="J2240" s="796" t="s">
        <v>3704</v>
      </c>
      <c r="K2240" s="798" t="s">
        <v>1333</v>
      </c>
    </row>
    <row r="2241" spans="2:11" ht="15.6" x14ac:dyDescent="0.3">
      <c r="B2241" s="793" t="s">
        <v>1396</v>
      </c>
      <c r="C2241" s="793" t="s">
        <v>4231</v>
      </c>
      <c r="D2241" s="791" t="s">
        <v>4232</v>
      </c>
      <c r="E2241" s="784" t="s">
        <v>3511</v>
      </c>
      <c r="F2241" s="791">
        <v>2012</v>
      </c>
      <c r="G2241" s="785" t="e">
        <f>VLOOKUP(D:D,[21]Лист1!C:D,2,0)</f>
        <v>#N/A</v>
      </c>
      <c r="H2241" s="660" t="s">
        <v>1373</v>
      </c>
      <c r="I2241" s="795">
        <v>500000</v>
      </c>
      <c r="J2241" s="796" t="s">
        <v>3704</v>
      </c>
      <c r="K2241" s="794" t="s">
        <v>1162</v>
      </c>
    </row>
    <row r="2242" spans="2:11" ht="15.6" x14ac:dyDescent="0.3">
      <c r="B2242" s="793" t="s">
        <v>1396</v>
      </c>
      <c r="C2242" s="797" t="s">
        <v>2092</v>
      </c>
      <c r="D2242" s="791" t="s">
        <v>4233</v>
      </c>
      <c r="E2242" s="784" t="s">
        <v>3511</v>
      </c>
      <c r="F2242" s="791">
        <v>2005</v>
      </c>
      <c r="G2242" s="785" t="e">
        <f>VLOOKUP(D:D,[21]Лист1!C:D,2,0)</f>
        <v>#N/A</v>
      </c>
      <c r="H2242" s="660" t="s">
        <v>1373</v>
      </c>
      <c r="I2242" s="795">
        <v>500000</v>
      </c>
      <c r="J2242" s="796" t="s">
        <v>3704</v>
      </c>
      <c r="K2242" s="798" t="s">
        <v>1333</v>
      </c>
    </row>
    <row r="2243" spans="2:11" ht="15.6" x14ac:dyDescent="0.3">
      <c r="B2243" s="793" t="s">
        <v>1396</v>
      </c>
      <c r="C2243" s="797" t="s">
        <v>4234</v>
      </c>
      <c r="D2243" s="791" t="s">
        <v>4235</v>
      </c>
      <c r="E2243" s="784" t="s">
        <v>3511</v>
      </c>
      <c r="F2243" s="791">
        <v>2003</v>
      </c>
      <c r="G2243" s="785" t="e">
        <f>VLOOKUP(D:D,[21]Лист1!C:D,2,0)</f>
        <v>#N/A</v>
      </c>
      <c r="H2243" s="660" t="s">
        <v>1373</v>
      </c>
      <c r="I2243" s="795">
        <v>500000</v>
      </c>
      <c r="J2243" s="796" t="s">
        <v>3704</v>
      </c>
      <c r="K2243" s="798" t="s">
        <v>1333</v>
      </c>
    </row>
    <row r="2244" spans="2:11" ht="15.6" x14ac:dyDescent="0.3">
      <c r="B2244" s="793" t="s">
        <v>1396</v>
      </c>
      <c r="C2244" s="797" t="s">
        <v>4236</v>
      </c>
      <c r="D2244" s="791"/>
      <c r="E2244" s="784" t="s">
        <v>3511</v>
      </c>
      <c r="F2244" s="794">
        <v>2024</v>
      </c>
      <c r="G2244" s="785" t="e">
        <f>VLOOKUP(D:D,[21]Лист1!C:D,2,0)</f>
        <v>#N/A</v>
      </c>
      <c r="H2244" s="660" t="s">
        <v>1373</v>
      </c>
      <c r="I2244" s="795">
        <v>500000</v>
      </c>
      <c r="J2244" s="796" t="s">
        <v>3704</v>
      </c>
      <c r="K2244" s="794" t="s">
        <v>1162</v>
      </c>
    </row>
    <row r="2245" spans="2:11" ht="15.6" x14ac:dyDescent="0.3">
      <c r="B2245" s="793" t="s">
        <v>1396</v>
      </c>
      <c r="C2245" s="797" t="s">
        <v>4237</v>
      </c>
      <c r="D2245" s="791"/>
      <c r="E2245" s="784" t="s">
        <v>3511</v>
      </c>
      <c r="F2245" s="794">
        <v>2024</v>
      </c>
      <c r="G2245" s="785" t="e">
        <f>VLOOKUP(D:D,[21]Лист1!C:D,2,0)</f>
        <v>#N/A</v>
      </c>
      <c r="H2245" s="660" t="s">
        <v>1373</v>
      </c>
      <c r="I2245" s="795">
        <v>500000</v>
      </c>
      <c r="J2245" s="796" t="s">
        <v>3704</v>
      </c>
      <c r="K2245" s="794" t="s">
        <v>1162</v>
      </c>
    </row>
  </sheetData>
  <autoFilter ref="A4:M2245"/>
  <mergeCells count="1">
    <mergeCell ref="B2:H2"/>
  </mergeCells>
  <conditionalFormatting sqref="C1853">
    <cfRule type="duplicateValues" dxfId="172" priority="14"/>
  </conditionalFormatting>
  <conditionalFormatting sqref="C1854">
    <cfRule type="duplicateValues" dxfId="171" priority="13"/>
  </conditionalFormatting>
  <conditionalFormatting sqref="D284:D357 D379:D422">
    <cfRule type="duplicateValues" dxfId="170" priority="163"/>
    <cfRule type="duplicateValues" dxfId="169" priority="162"/>
  </conditionalFormatting>
  <conditionalFormatting sqref="D358:D378">
    <cfRule type="duplicateValues" dxfId="168" priority="160"/>
    <cfRule type="duplicateValues" dxfId="167" priority="161"/>
  </conditionalFormatting>
  <conditionalFormatting sqref="D1849 F1849">
    <cfRule type="duplicateValues" dxfId="166" priority="21"/>
  </conditionalFormatting>
  <conditionalFormatting sqref="D1854">
    <cfRule type="duplicateValues" dxfId="165" priority="36"/>
  </conditionalFormatting>
  <conditionalFormatting sqref="D1861">
    <cfRule type="duplicateValues" dxfId="164" priority="33"/>
  </conditionalFormatting>
  <conditionalFormatting sqref="D1870">
    <cfRule type="duplicateValues" dxfId="163" priority="22"/>
  </conditionalFormatting>
  <conditionalFormatting sqref="D1902:D1903">
    <cfRule type="duplicateValues" dxfId="162" priority="31"/>
  </conditionalFormatting>
  <conditionalFormatting sqref="D1907">
    <cfRule type="duplicateValues" dxfId="161" priority="37"/>
  </conditionalFormatting>
  <conditionalFormatting sqref="D1909:D1910">
    <cfRule type="duplicateValues" dxfId="160" priority="95"/>
  </conditionalFormatting>
  <conditionalFormatting sqref="D1920">
    <cfRule type="duplicateValues" dxfId="159" priority="39"/>
  </conditionalFormatting>
  <conditionalFormatting sqref="D1935">
    <cfRule type="duplicateValues" dxfId="158" priority="85"/>
  </conditionalFormatting>
  <conditionalFormatting sqref="D1944">
    <cfRule type="duplicateValues" dxfId="157" priority="44"/>
  </conditionalFormatting>
  <conditionalFormatting sqref="D1950:D1951">
    <cfRule type="duplicateValues" dxfId="156" priority="42"/>
    <cfRule type="duplicateValues" dxfId="155" priority="40"/>
    <cfRule type="duplicateValues" dxfId="154" priority="41"/>
  </conditionalFormatting>
  <conditionalFormatting sqref="D2026 D1952 D2024 D1980 D1891">
    <cfRule type="duplicateValues" dxfId="153" priority="45"/>
  </conditionalFormatting>
  <conditionalFormatting sqref="D2036 D2071 D2047 D2040 D1974 D2095:D2096 D2033:D2034 D1957 D1953:D1955">
    <cfRule type="duplicateValues" dxfId="152" priority="96"/>
  </conditionalFormatting>
  <conditionalFormatting sqref="D2061">
    <cfRule type="duplicateValues" dxfId="151" priority="72"/>
  </conditionalFormatting>
  <conditionalFormatting sqref="D2090">
    <cfRule type="duplicateValues" dxfId="150" priority="73"/>
  </conditionalFormatting>
  <conditionalFormatting sqref="D2093">
    <cfRule type="duplicateValues" dxfId="149" priority="88"/>
  </conditionalFormatting>
  <conditionalFormatting sqref="D2096">
    <cfRule type="duplicateValues" dxfId="148" priority="87"/>
  </conditionalFormatting>
  <conditionalFormatting sqref="D2104">
    <cfRule type="duplicateValues" dxfId="147" priority="29"/>
  </conditionalFormatting>
  <conditionalFormatting sqref="D2105">
    <cfRule type="duplicateValues" dxfId="146" priority="23"/>
  </conditionalFormatting>
  <conditionalFormatting sqref="D2132">
    <cfRule type="duplicateValues" dxfId="145" priority="140"/>
    <cfRule type="duplicateValues" dxfId="144" priority="139"/>
    <cfRule type="duplicateValues" dxfId="143" priority="141"/>
  </conditionalFormatting>
  <conditionalFormatting sqref="D2134:D2143 D2145:D2146 D2149">
    <cfRule type="duplicateValues" dxfId="142" priority="148"/>
    <cfRule type="duplicateValues" dxfId="141" priority="147"/>
    <cfRule type="duplicateValues" dxfId="140" priority="146"/>
  </conditionalFormatting>
  <conditionalFormatting sqref="D2147">
    <cfRule type="duplicateValues" dxfId="139" priority="145"/>
  </conditionalFormatting>
  <conditionalFormatting sqref="D2152 D2134:D2143 D2145:D2146 D2149:D2150">
    <cfRule type="duplicateValues" dxfId="138" priority="149"/>
    <cfRule type="duplicateValues" dxfId="137" priority="151"/>
    <cfRule type="duplicateValues" dxfId="136" priority="150"/>
  </conditionalFormatting>
  <conditionalFormatting sqref="D2173">
    <cfRule type="duplicateValues" dxfId="135" priority="137"/>
  </conditionalFormatting>
  <conditionalFormatting sqref="D2174">
    <cfRule type="duplicateValues" dxfId="134" priority="109"/>
  </conditionalFormatting>
  <conditionalFormatting sqref="D2175">
    <cfRule type="duplicateValues" dxfId="133" priority="110"/>
  </conditionalFormatting>
  <conditionalFormatting sqref="D2177">
    <cfRule type="duplicateValues" dxfId="132" priority="112"/>
  </conditionalFormatting>
  <conditionalFormatting sqref="D2178:D2179">
    <cfRule type="duplicateValues" dxfId="131" priority="111"/>
  </conditionalFormatting>
  <conditionalFormatting sqref="D2182">
    <cfRule type="duplicateValues" dxfId="130" priority="113"/>
  </conditionalFormatting>
  <conditionalFormatting sqref="D2183">
    <cfRule type="duplicateValues" dxfId="129" priority="114"/>
  </conditionalFormatting>
  <conditionalFormatting sqref="D2184">
    <cfRule type="duplicateValues" dxfId="128" priority="115"/>
  </conditionalFormatting>
  <conditionalFormatting sqref="D2185">
    <cfRule type="duplicateValues" dxfId="127" priority="116"/>
  </conditionalFormatting>
  <conditionalFormatting sqref="D2186">
    <cfRule type="duplicateValues" dxfId="126" priority="117"/>
  </conditionalFormatting>
  <conditionalFormatting sqref="D2202 D2144 D2123">
    <cfRule type="duplicateValues" dxfId="125" priority="159"/>
  </conditionalFormatting>
  <conditionalFormatting sqref="D2202">
    <cfRule type="duplicateValues" dxfId="124" priority="136"/>
  </conditionalFormatting>
  <conditionalFormatting sqref="D2215">
    <cfRule type="duplicateValues" dxfId="123" priority="156"/>
  </conditionalFormatting>
  <conditionalFormatting sqref="D2224">
    <cfRule type="duplicateValues" dxfId="122" priority="154"/>
    <cfRule type="duplicateValues" dxfId="121" priority="153"/>
    <cfRule type="duplicateValues" dxfId="120" priority="152"/>
  </conditionalFormatting>
  <conditionalFormatting sqref="D2228:D2230">
    <cfRule type="duplicateValues" dxfId="119" priority="118"/>
  </conditionalFormatting>
  <conditionalFormatting sqref="D2239">
    <cfRule type="duplicateValues" dxfId="118" priority="143"/>
    <cfRule type="duplicateValues" dxfId="117" priority="142"/>
    <cfRule type="duplicateValues" dxfId="116" priority="144"/>
  </conditionalFormatting>
  <conditionalFormatting sqref="D2241">
    <cfRule type="duplicateValues" dxfId="115" priority="119"/>
  </conditionalFormatting>
  <conditionalFormatting sqref="F1851 D1851">
    <cfRule type="duplicateValues" dxfId="114" priority="32"/>
  </conditionalFormatting>
  <conditionalFormatting sqref="F1852 D1852">
    <cfRule type="duplicateValues" dxfId="113" priority="74"/>
  </conditionalFormatting>
  <conditionalFormatting sqref="F1853 D1853">
    <cfRule type="duplicateValues" dxfId="112" priority="35"/>
  </conditionalFormatting>
  <conditionalFormatting sqref="F1854">
    <cfRule type="duplicateValues" dxfId="111" priority="12"/>
  </conditionalFormatting>
  <conditionalFormatting sqref="F1855 D1855">
    <cfRule type="duplicateValues" dxfId="110" priority="89"/>
  </conditionalFormatting>
  <conditionalFormatting sqref="F1856 D1856">
    <cfRule type="duplicateValues" dxfId="109" priority="75"/>
  </conditionalFormatting>
  <conditionalFormatting sqref="F1857 D1857">
    <cfRule type="duplicateValues" dxfId="108" priority="76"/>
  </conditionalFormatting>
  <conditionalFormatting sqref="F1858 D1858">
    <cfRule type="duplicateValues" dxfId="107" priority="77"/>
  </conditionalFormatting>
  <conditionalFormatting sqref="F1859 D1859">
    <cfRule type="duplicateValues" dxfId="106" priority="46"/>
  </conditionalFormatting>
  <conditionalFormatting sqref="F1861 D1878 D1861 F1878">
    <cfRule type="duplicateValues" dxfId="105" priority="24"/>
  </conditionalFormatting>
  <conditionalFormatting sqref="F1867 D1867">
    <cfRule type="duplicateValues" dxfId="104" priority="51"/>
  </conditionalFormatting>
  <conditionalFormatting sqref="F1868 D1868">
    <cfRule type="duplicateValues" dxfId="103" priority="47"/>
  </conditionalFormatting>
  <conditionalFormatting sqref="F1870">
    <cfRule type="duplicateValues" dxfId="102" priority="18"/>
  </conditionalFormatting>
  <conditionalFormatting sqref="F1872 D1872">
    <cfRule type="duplicateValues" dxfId="101" priority="48"/>
  </conditionalFormatting>
  <conditionalFormatting sqref="F1873 D1873">
    <cfRule type="duplicateValues" dxfId="100" priority="54"/>
  </conditionalFormatting>
  <conditionalFormatting sqref="F1874 D1874 F1877">
    <cfRule type="duplicateValues" dxfId="99" priority="43"/>
  </conditionalFormatting>
  <conditionalFormatting sqref="F1879 D1879">
    <cfRule type="duplicateValues" dxfId="98" priority="79"/>
  </conditionalFormatting>
  <conditionalFormatting sqref="F1880 D1880">
    <cfRule type="duplicateValues" dxfId="97" priority="55"/>
  </conditionalFormatting>
  <conditionalFormatting sqref="F1882 D1882">
    <cfRule type="duplicateValues" dxfId="96" priority="49"/>
  </conditionalFormatting>
  <conditionalFormatting sqref="F1884 D1884">
    <cfRule type="duplicateValues" dxfId="95" priority="50"/>
  </conditionalFormatting>
  <conditionalFormatting sqref="F1885 D1885">
    <cfRule type="duplicateValues" dxfId="94" priority="82"/>
  </conditionalFormatting>
  <conditionalFormatting sqref="F1886">
    <cfRule type="duplicateValues" dxfId="93" priority="11"/>
  </conditionalFormatting>
  <conditionalFormatting sqref="F1889 D1889">
    <cfRule type="duplicateValues" dxfId="92" priority="52"/>
  </conditionalFormatting>
  <conditionalFormatting sqref="F1892 D1892 D1886:D1887">
    <cfRule type="duplicateValues" dxfId="91" priority="34"/>
  </conditionalFormatting>
  <conditionalFormatting sqref="F1895 D1895">
    <cfRule type="duplicateValues" dxfId="90" priority="56"/>
  </conditionalFormatting>
  <conditionalFormatting sqref="F1896 D1896">
    <cfRule type="duplicateValues" dxfId="89" priority="58"/>
  </conditionalFormatting>
  <conditionalFormatting sqref="F1897 D1897">
    <cfRule type="duplicateValues" dxfId="88" priority="64"/>
  </conditionalFormatting>
  <conditionalFormatting sqref="F1898 D1898">
    <cfRule type="duplicateValues" dxfId="87" priority="60"/>
  </conditionalFormatting>
  <conditionalFormatting sqref="F1899 D1899">
    <cfRule type="duplicateValues" dxfId="86" priority="62"/>
  </conditionalFormatting>
  <conditionalFormatting sqref="F1900 D1900">
    <cfRule type="duplicateValues" dxfId="85" priority="90"/>
  </conditionalFormatting>
  <conditionalFormatting sqref="F1901 D1901">
    <cfRule type="duplicateValues" dxfId="84" priority="63"/>
  </conditionalFormatting>
  <conditionalFormatting sqref="F1902:F1903 D1902:D1903">
    <cfRule type="duplicateValues" dxfId="83" priority="25"/>
  </conditionalFormatting>
  <conditionalFormatting sqref="F1903">
    <cfRule type="duplicateValues" dxfId="82" priority="15"/>
  </conditionalFormatting>
  <conditionalFormatting sqref="F1906">
    <cfRule type="duplicateValues" dxfId="81" priority="9"/>
  </conditionalFormatting>
  <conditionalFormatting sqref="F1907 D1907">
    <cfRule type="duplicateValues" dxfId="80" priority="94"/>
  </conditionalFormatting>
  <conditionalFormatting sqref="F1908 D1908">
    <cfRule type="duplicateValues" dxfId="79" priority="65"/>
  </conditionalFormatting>
  <conditionalFormatting sqref="F1909">
    <cfRule type="duplicateValues" dxfId="78" priority="10"/>
  </conditionalFormatting>
  <conditionalFormatting sqref="F1913">
    <cfRule type="duplicateValues" dxfId="77" priority="8"/>
  </conditionalFormatting>
  <conditionalFormatting sqref="F1915 D1915">
    <cfRule type="duplicateValues" dxfId="76" priority="59"/>
  </conditionalFormatting>
  <conditionalFormatting sqref="F1916 D1916">
    <cfRule type="duplicateValues" dxfId="75" priority="80"/>
  </conditionalFormatting>
  <conditionalFormatting sqref="F1917 D1917">
    <cfRule type="duplicateValues" dxfId="74" priority="93"/>
  </conditionalFormatting>
  <conditionalFormatting sqref="F1917">
    <cfRule type="duplicateValues" dxfId="73" priority="19"/>
  </conditionalFormatting>
  <conditionalFormatting sqref="F1918 D1918">
    <cfRule type="duplicateValues" dxfId="72" priority="83"/>
  </conditionalFormatting>
  <conditionalFormatting sqref="F1919 D1919">
    <cfRule type="duplicateValues" dxfId="71" priority="91"/>
  </conditionalFormatting>
  <conditionalFormatting sqref="F1921 D1921">
    <cfRule type="duplicateValues" dxfId="70" priority="66"/>
  </conditionalFormatting>
  <conditionalFormatting sqref="F1924">
    <cfRule type="duplicateValues" dxfId="69" priority="16"/>
  </conditionalFormatting>
  <conditionalFormatting sqref="F1927 D1927">
    <cfRule type="duplicateValues" dxfId="68" priority="67"/>
  </conditionalFormatting>
  <conditionalFormatting sqref="F1930 D1930">
    <cfRule type="duplicateValues" dxfId="67" priority="68"/>
  </conditionalFormatting>
  <conditionalFormatting sqref="F1931 D1931">
    <cfRule type="duplicateValues" dxfId="66" priority="69"/>
  </conditionalFormatting>
  <conditionalFormatting sqref="F1932 D1932">
    <cfRule type="duplicateValues" dxfId="65" priority="27"/>
  </conditionalFormatting>
  <conditionalFormatting sqref="F1933 D1933">
    <cfRule type="duplicateValues" dxfId="64" priority="26"/>
  </conditionalFormatting>
  <conditionalFormatting sqref="F1956 D1956">
    <cfRule type="duplicateValues" dxfId="63" priority="84"/>
  </conditionalFormatting>
  <conditionalFormatting sqref="F1971 D1971">
    <cfRule type="duplicateValues" dxfId="62" priority="81"/>
  </conditionalFormatting>
  <conditionalFormatting sqref="F1993 D1993">
    <cfRule type="duplicateValues" dxfId="61" priority="38"/>
  </conditionalFormatting>
  <conditionalFormatting sqref="F2008 D2008">
    <cfRule type="duplicateValues" dxfId="60" priority="71"/>
  </conditionalFormatting>
  <conditionalFormatting sqref="F2012 D2012">
    <cfRule type="duplicateValues" dxfId="59" priority="86"/>
  </conditionalFormatting>
  <conditionalFormatting sqref="F2043 D2043">
    <cfRule type="duplicateValues" dxfId="58" priority="78"/>
  </conditionalFormatting>
  <conditionalFormatting sqref="F2045 D2045">
    <cfRule type="duplicateValues" dxfId="57" priority="61"/>
  </conditionalFormatting>
  <conditionalFormatting sqref="F2083 D2083">
    <cfRule type="duplicateValues" dxfId="56" priority="70"/>
  </conditionalFormatting>
  <conditionalFormatting sqref="F2091 D2091">
    <cfRule type="duplicateValues" dxfId="55" priority="92"/>
  </conditionalFormatting>
  <conditionalFormatting sqref="F2095 F2071 F2047 F2033 F1955 F1957">
    <cfRule type="duplicateValues" dxfId="54" priority="20"/>
  </conditionalFormatting>
  <conditionalFormatting sqref="F2097 D2097">
    <cfRule type="duplicateValues" dxfId="53" priority="53"/>
  </conditionalFormatting>
  <conditionalFormatting sqref="F2103 D2103">
    <cfRule type="duplicateValues" dxfId="52" priority="28"/>
  </conditionalFormatting>
  <conditionalFormatting sqref="F2104 D2104">
    <cfRule type="duplicateValues" dxfId="51" priority="30"/>
  </conditionalFormatting>
  <conditionalFormatting sqref="F2105">
    <cfRule type="duplicateValues" dxfId="50" priority="17"/>
  </conditionalFormatting>
  <conditionalFormatting sqref="F2107 D2107">
    <cfRule type="duplicateValues" dxfId="49" priority="57"/>
  </conditionalFormatting>
  <conditionalFormatting sqref="F2108 D2108">
    <cfRule type="duplicateValues" dxfId="48" priority="97"/>
  </conditionalFormatting>
  <conditionalFormatting sqref="F2109 D2109">
    <cfRule type="duplicateValues" dxfId="47" priority="98"/>
  </conditionalFormatting>
  <conditionalFormatting sqref="F2110 D2110">
    <cfRule type="duplicateValues" dxfId="46" priority="99"/>
  </conditionalFormatting>
  <conditionalFormatting sqref="F2131 D2131">
    <cfRule type="duplicateValues" dxfId="45" priority="158"/>
  </conditionalFormatting>
  <conditionalFormatting sqref="F2134 D2134">
    <cfRule type="duplicateValues" dxfId="44" priority="101"/>
  </conditionalFormatting>
  <conditionalFormatting sqref="F2135 D2135">
    <cfRule type="duplicateValues" dxfId="43" priority="102"/>
  </conditionalFormatting>
  <conditionalFormatting sqref="F2136 D2136">
    <cfRule type="duplicateValues" dxfId="42" priority="103"/>
  </conditionalFormatting>
  <conditionalFormatting sqref="F2137 D2137">
    <cfRule type="duplicateValues" dxfId="41" priority="100"/>
  </conditionalFormatting>
  <conditionalFormatting sqref="F2137">
    <cfRule type="duplicateValues" dxfId="40" priority="6"/>
  </conditionalFormatting>
  <conditionalFormatting sqref="F2138 D2138">
    <cfRule type="duplicateValues" dxfId="39" priority="104"/>
  </conditionalFormatting>
  <conditionalFormatting sqref="F2139 D2139">
    <cfRule type="duplicateValues" dxfId="38" priority="105"/>
  </conditionalFormatting>
  <conditionalFormatting sqref="F2140 D2140">
    <cfRule type="duplicateValues" dxfId="37" priority="106"/>
  </conditionalFormatting>
  <conditionalFormatting sqref="F2144 F2123">
    <cfRule type="duplicateValues" dxfId="36" priority="7"/>
  </conditionalFormatting>
  <conditionalFormatting sqref="F2147">
    <cfRule type="duplicateValues" dxfId="35" priority="1"/>
  </conditionalFormatting>
  <conditionalFormatting sqref="F2159 D2159">
    <cfRule type="duplicateValues" dxfId="34" priority="107"/>
  </conditionalFormatting>
  <conditionalFormatting sqref="F2162 D2162">
    <cfRule type="duplicateValues" dxfId="33" priority="157"/>
  </conditionalFormatting>
  <conditionalFormatting sqref="F2167:F2168 D2167">
    <cfRule type="duplicateValues" dxfId="32" priority="108"/>
  </conditionalFormatting>
  <conditionalFormatting sqref="F2173 D2173">
    <cfRule type="duplicateValues" dxfId="31" priority="138"/>
  </conditionalFormatting>
  <conditionalFormatting sqref="F2174 D2174">
    <cfRule type="duplicateValues" dxfId="30" priority="120"/>
  </conditionalFormatting>
  <conditionalFormatting sqref="F2175 D2175">
    <cfRule type="duplicateValues" dxfId="29" priority="121"/>
  </conditionalFormatting>
  <conditionalFormatting sqref="F2177 D2177">
    <cfRule type="duplicateValues" dxfId="28" priority="124"/>
  </conditionalFormatting>
  <conditionalFormatting sqref="F2178:F2179 D2178:D2179">
    <cfRule type="duplicateValues" dxfId="27" priority="122"/>
  </conditionalFormatting>
  <conditionalFormatting sqref="F2180 D2180">
    <cfRule type="duplicateValues" dxfId="26" priority="123"/>
  </conditionalFormatting>
  <conditionalFormatting sqref="F2182 D2182">
    <cfRule type="duplicateValues" dxfId="25" priority="125"/>
  </conditionalFormatting>
  <conditionalFormatting sqref="F2183 D2183">
    <cfRule type="duplicateValues" dxfId="24" priority="126"/>
  </conditionalFormatting>
  <conditionalFormatting sqref="F2184 D2184">
    <cfRule type="duplicateValues" dxfId="23" priority="127"/>
  </conditionalFormatting>
  <conditionalFormatting sqref="F2185 D2185">
    <cfRule type="duplicateValues" dxfId="22" priority="128"/>
  </conditionalFormatting>
  <conditionalFormatting sqref="F2186 D2186">
    <cfRule type="duplicateValues" dxfId="21" priority="130"/>
  </conditionalFormatting>
  <conditionalFormatting sqref="F2187 D2187">
    <cfRule type="duplicateValues" dxfId="20" priority="129"/>
  </conditionalFormatting>
  <conditionalFormatting sqref="F2198 D2198">
    <cfRule type="duplicateValues" dxfId="19" priority="131"/>
  </conditionalFormatting>
  <conditionalFormatting sqref="F2199 D2199">
    <cfRule type="duplicateValues" dxfId="18" priority="132"/>
  </conditionalFormatting>
  <conditionalFormatting sqref="F2200 D2200">
    <cfRule type="duplicateValues" dxfId="17" priority="135"/>
  </conditionalFormatting>
  <conditionalFormatting sqref="F2201 D2201">
    <cfRule type="duplicateValues" dxfId="16" priority="133"/>
  </conditionalFormatting>
  <conditionalFormatting sqref="F2203 D2203">
    <cfRule type="duplicateValues" dxfId="15" priority="155"/>
  </conditionalFormatting>
  <conditionalFormatting sqref="F2204 D2204">
    <cfRule type="duplicateValues" dxfId="14" priority="134"/>
  </conditionalFormatting>
  <conditionalFormatting sqref="F2217">
    <cfRule type="duplicateValues" dxfId="13" priority="5"/>
  </conditionalFormatting>
  <conditionalFormatting sqref="F2218">
    <cfRule type="duplicateValues" dxfId="12" priority="4"/>
  </conditionalFormatting>
  <conditionalFormatting sqref="F2219">
    <cfRule type="duplicateValues" dxfId="11" priority="3"/>
  </conditionalFormatting>
  <conditionalFormatting sqref="F2220">
    <cfRule type="duplicateValues" dxfId="10" priority="2"/>
  </conditionalFormatting>
  <hyperlinks>
    <hyperlink ref="C1823" r:id="rId1" tooltip="Toyota Hiace (Тойота Хайс) - Продажа, Цены, Отзывы, Фото: 1079 объявлений" display="https://www.google.com/url?sa=i&amp;url=https%3A%2F%2Ftoyota.drom.ru%2Fhiace%2F&amp;psig=AOvVaw2chBUufg-VJVE_W9sM5I8z&amp;ust=1599505980670000&amp;source=images&amp;cd=vfe&amp;ved=2ahUKEwjVx8-fntXrAhWGtCoKHeIlD2AQr4kDegUIARCxAQ"/>
  </hyperlinks>
  <pageMargins left="0.7" right="0.7" top="0.75" bottom="0.75" header="0.3" footer="0.3"/>
  <pageSetup paperSize="9" orientation="portrait"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250"/>
  <sheetViews>
    <sheetView workbookViewId="0">
      <selection activeCell="I5" sqref="I5"/>
    </sheetView>
  </sheetViews>
  <sheetFormatPr defaultColWidth="9.109375" defaultRowHeight="15.6" x14ac:dyDescent="0.3"/>
  <cols>
    <col min="1" max="1" width="9.109375" style="801"/>
    <col min="2" max="2" width="22.33203125" style="801" customWidth="1"/>
    <col min="3" max="3" width="26.44140625" style="803" customWidth="1"/>
    <col min="4" max="4" width="13.6640625" style="804" customWidth="1"/>
    <col min="5" max="5" width="18.44140625" style="804" customWidth="1"/>
    <col min="6" max="7" width="25.109375" style="805" customWidth="1"/>
    <col min="8" max="8" width="29" style="804" customWidth="1"/>
    <col min="9" max="9" width="18.6640625" style="806" customWidth="1"/>
    <col min="10" max="10" width="23.109375" style="801" bestFit="1" customWidth="1"/>
    <col min="11" max="11" width="26.88671875" style="801" bestFit="1" customWidth="1"/>
    <col min="12" max="12" width="12.6640625" style="801" customWidth="1"/>
    <col min="13" max="16384" width="9.109375" style="801"/>
  </cols>
  <sheetData>
    <row r="1" spans="1:11" ht="20.25" customHeight="1" x14ac:dyDescent="0.3">
      <c r="B1" s="802"/>
    </row>
    <row r="2" spans="1:11" x14ac:dyDescent="0.3">
      <c r="B2" s="1249" t="s">
        <v>1357</v>
      </c>
      <c r="C2" s="1249"/>
      <c r="D2" s="1249"/>
      <c r="E2" s="1249"/>
      <c r="F2" s="1249"/>
      <c r="G2" s="1249"/>
      <c r="H2" s="1249"/>
    </row>
    <row r="3" spans="1:11" x14ac:dyDescent="0.3">
      <c r="B3" s="807"/>
      <c r="C3" s="807"/>
      <c r="D3" s="807"/>
      <c r="E3" s="807"/>
      <c r="F3" s="807"/>
      <c r="G3" s="807"/>
      <c r="H3" s="807"/>
    </row>
    <row r="4" spans="1:11" ht="41.4" x14ac:dyDescent="0.3">
      <c r="A4" s="808" t="s">
        <v>1358</v>
      </c>
      <c r="B4" s="809" t="s">
        <v>1359</v>
      </c>
      <c r="C4" s="809" t="s">
        <v>1360</v>
      </c>
      <c r="D4" s="809" t="s">
        <v>1361</v>
      </c>
      <c r="E4" s="810" t="s">
        <v>1362</v>
      </c>
      <c r="F4" s="811" t="s">
        <v>1363</v>
      </c>
      <c r="G4" s="811" t="s">
        <v>1364</v>
      </c>
      <c r="H4" s="812" t="s">
        <v>1365</v>
      </c>
      <c r="I4" s="813" t="s">
        <v>1366</v>
      </c>
      <c r="J4" s="814" t="s">
        <v>1367</v>
      </c>
      <c r="K4" s="814" t="s">
        <v>1368</v>
      </c>
    </row>
    <row r="5" spans="1:11" ht="31.2" x14ac:dyDescent="0.3">
      <c r="A5" s="815">
        <v>1</v>
      </c>
      <c r="B5" s="815" t="s">
        <v>1369</v>
      </c>
      <c r="C5" s="816" t="s">
        <v>4238</v>
      </c>
      <c r="D5" s="816" t="s">
        <v>2100</v>
      </c>
      <c r="E5" s="784" t="s">
        <v>1387</v>
      </c>
      <c r="F5" s="816">
        <v>2024</v>
      </c>
      <c r="G5" s="817">
        <v>7840000</v>
      </c>
      <c r="H5" s="784" t="s">
        <v>1373</v>
      </c>
      <c r="I5" s="818">
        <v>250000</v>
      </c>
      <c r="J5" s="784" t="s">
        <v>4239</v>
      </c>
      <c r="K5" s="784" t="s">
        <v>1164</v>
      </c>
    </row>
    <row r="6" spans="1:11" x14ac:dyDescent="0.3">
      <c r="A6" s="819"/>
      <c r="B6" s="820"/>
      <c r="C6" s="821"/>
      <c r="D6" s="822"/>
      <c r="E6" s="822"/>
      <c r="F6" s="823"/>
      <c r="G6" s="823"/>
      <c r="H6" s="822"/>
      <c r="I6" s="824"/>
      <c r="J6" s="819"/>
      <c r="K6" s="819"/>
    </row>
    <row r="7" spans="1:11" x14ac:dyDescent="0.3">
      <c r="A7" s="819"/>
      <c r="B7" s="820"/>
      <c r="C7" s="821"/>
      <c r="D7" s="821"/>
      <c r="E7" s="821"/>
      <c r="F7" s="823"/>
      <c r="G7" s="823"/>
      <c r="H7" s="822"/>
      <c r="I7" s="825"/>
      <c r="J7" s="819"/>
      <c r="K7" s="819"/>
    </row>
    <row r="8" spans="1:11" x14ac:dyDescent="0.3">
      <c r="A8" s="819"/>
      <c r="B8" s="820"/>
      <c r="C8" s="821"/>
      <c r="D8" s="821"/>
      <c r="E8" s="821"/>
      <c r="F8" s="823"/>
      <c r="G8" s="823"/>
      <c r="H8" s="822"/>
      <c r="I8" s="824"/>
      <c r="J8" s="819"/>
      <c r="K8" s="819"/>
    </row>
    <row r="9" spans="1:11" x14ac:dyDescent="0.3">
      <c r="A9" s="819"/>
      <c r="B9" s="820"/>
      <c r="C9" s="821"/>
      <c r="D9" s="821"/>
      <c r="E9" s="821"/>
      <c r="F9" s="823"/>
      <c r="G9" s="823"/>
      <c r="H9" s="822"/>
      <c r="I9" s="824"/>
      <c r="J9" s="819"/>
      <c r="K9" s="819"/>
    </row>
    <row r="10" spans="1:11" x14ac:dyDescent="0.3">
      <c r="A10" s="819"/>
      <c r="B10" s="820"/>
      <c r="C10" s="821"/>
      <c r="D10" s="821"/>
      <c r="E10" s="821"/>
      <c r="F10" s="823"/>
      <c r="G10" s="823"/>
      <c r="H10" s="822"/>
      <c r="I10" s="825"/>
      <c r="J10" s="819"/>
      <c r="K10" s="819"/>
    </row>
    <row r="11" spans="1:11" x14ac:dyDescent="0.3">
      <c r="A11" s="819"/>
      <c r="B11" s="820"/>
      <c r="C11" s="821"/>
      <c r="D11" s="821"/>
      <c r="E11" s="821"/>
      <c r="F11" s="823"/>
      <c r="G11" s="823"/>
      <c r="H11" s="822"/>
      <c r="I11" s="824"/>
      <c r="J11" s="819"/>
      <c r="K11" s="819"/>
    </row>
    <row r="12" spans="1:11" x14ac:dyDescent="0.3">
      <c r="A12" s="819"/>
      <c r="B12" s="820"/>
      <c r="C12" s="821"/>
      <c r="D12" s="821"/>
      <c r="E12" s="821"/>
      <c r="F12" s="823"/>
      <c r="G12" s="823"/>
      <c r="H12" s="822"/>
      <c r="I12" s="825"/>
      <c r="J12" s="819"/>
      <c r="K12" s="819"/>
    </row>
    <row r="13" spans="1:11" x14ac:dyDescent="0.3">
      <c r="A13" s="819"/>
      <c r="B13" s="820"/>
      <c r="C13" s="821"/>
      <c r="D13" s="821"/>
      <c r="E13" s="821"/>
      <c r="F13" s="823"/>
      <c r="G13" s="823"/>
      <c r="H13" s="822"/>
      <c r="I13" s="824"/>
      <c r="J13" s="819"/>
      <c r="K13" s="819"/>
    </row>
    <row r="14" spans="1:11" x14ac:dyDescent="0.3">
      <c r="A14" s="819"/>
      <c r="B14" s="820"/>
      <c r="C14" s="821"/>
      <c r="D14" s="822"/>
      <c r="E14" s="822"/>
      <c r="F14" s="823"/>
      <c r="G14" s="823"/>
      <c r="H14" s="822"/>
      <c r="I14" s="825"/>
      <c r="J14" s="819"/>
      <c r="K14" s="819"/>
    </row>
    <row r="15" spans="1:11" x14ac:dyDescent="0.3">
      <c r="A15" s="819"/>
      <c r="B15" s="820"/>
      <c r="C15" s="821"/>
      <c r="D15" s="821"/>
      <c r="E15" s="821"/>
      <c r="F15" s="823"/>
      <c r="G15" s="823"/>
      <c r="H15" s="822"/>
      <c r="I15" s="825"/>
      <c r="J15" s="819"/>
      <c r="K15" s="819"/>
    </row>
    <row r="16" spans="1:11" x14ac:dyDescent="0.3">
      <c r="A16" s="819"/>
      <c r="B16" s="820"/>
      <c r="C16" s="821"/>
      <c r="D16" s="821"/>
      <c r="E16" s="821"/>
      <c r="F16" s="823"/>
      <c r="G16" s="823"/>
      <c r="H16" s="822"/>
      <c r="I16" s="824"/>
      <c r="J16" s="819"/>
      <c r="K16" s="819"/>
    </row>
    <row r="17" spans="1:11" x14ac:dyDescent="0.3">
      <c r="A17" s="819"/>
      <c r="B17" s="820"/>
      <c r="C17" s="821"/>
      <c r="D17" s="821"/>
      <c r="E17" s="821"/>
      <c r="F17" s="823"/>
      <c r="G17" s="823"/>
      <c r="H17" s="822"/>
      <c r="I17" s="824"/>
      <c r="J17" s="819"/>
      <c r="K17" s="819"/>
    </row>
    <row r="18" spans="1:11" x14ac:dyDescent="0.3">
      <c r="A18" s="819"/>
      <c r="B18" s="820"/>
      <c r="C18" s="821"/>
      <c r="D18" s="821"/>
      <c r="E18" s="821"/>
      <c r="F18" s="823"/>
      <c r="G18" s="823"/>
      <c r="H18" s="822"/>
      <c r="I18" s="824"/>
      <c r="J18" s="819"/>
      <c r="K18" s="819"/>
    </row>
    <row r="19" spans="1:11" x14ac:dyDescent="0.3">
      <c r="A19" s="819"/>
      <c r="B19" s="820"/>
      <c r="C19" s="821"/>
      <c r="D19" s="821"/>
      <c r="E19" s="821"/>
      <c r="F19" s="823"/>
      <c r="G19" s="823"/>
      <c r="H19" s="822"/>
      <c r="I19" s="825"/>
      <c r="J19" s="819"/>
      <c r="K19" s="819"/>
    </row>
    <row r="20" spans="1:11" x14ac:dyDescent="0.3">
      <c r="A20" s="819"/>
      <c r="B20" s="820"/>
      <c r="C20" s="821"/>
      <c r="D20" s="821"/>
      <c r="E20" s="821"/>
      <c r="F20" s="823"/>
      <c r="G20" s="823"/>
      <c r="H20" s="822"/>
      <c r="I20" s="824"/>
      <c r="J20" s="819"/>
      <c r="K20" s="819"/>
    </row>
    <row r="21" spans="1:11" x14ac:dyDescent="0.3">
      <c r="A21" s="819"/>
      <c r="B21" s="820"/>
      <c r="C21" s="821"/>
      <c r="D21" s="821"/>
      <c r="E21" s="821"/>
      <c r="F21" s="823"/>
      <c r="G21" s="823"/>
      <c r="H21" s="822"/>
      <c r="I21" s="824"/>
      <c r="J21" s="819"/>
      <c r="K21" s="819"/>
    </row>
    <row r="22" spans="1:11" x14ac:dyDescent="0.3">
      <c r="A22" s="819"/>
      <c r="B22" s="820"/>
      <c r="C22" s="821"/>
      <c r="D22" s="821"/>
      <c r="E22" s="821"/>
      <c r="F22" s="823"/>
      <c r="G22" s="823"/>
      <c r="H22" s="822"/>
      <c r="I22" s="824"/>
      <c r="J22" s="819"/>
      <c r="K22" s="819"/>
    </row>
    <row r="23" spans="1:11" x14ac:dyDescent="0.3">
      <c r="A23" s="819"/>
      <c r="B23" s="820"/>
      <c r="C23" s="821"/>
      <c r="D23" s="821"/>
      <c r="E23" s="821"/>
      <c r="F23" s="823"/>
      <c r="G23" s="823"/>
      <c r="H23" s="822"/>
      <c r="I23" s="824"/>
      <c r="J23" s="819"/>
      <c r="K23" s="819"/>
    </row>
    <row r="24" spans="1:11" x14ac:dyDescent="0.3">
      <c r="A24" s="819"/>
      <c r="B24" s="820"/>
      <c r="C24" s="821"/>
      <c r="D24" s="821"/>
      <c r="E24" s="821"/>
      <c r="F24" s="823"/>
      <c r="G24" s="823"/>
      <c r="H24" s="822"/>
      <c r="I24" s="825"/>
      <c r="J24" s="819"/>
      <c r="K24" s="819"/>
    </row>
    <row r="25" spans="1:11" x14ac:dyDescent="0.3">
      <c r="A25" s="819"/>
      <c r="B25" s="820"/>
      <c r="C25" s="821"/>
      <c r="D25" s="821"/>
      <c r="E25" s="821"/>
      <c r="F25" s="823"/>
      <c r="G25" s="823"/>
      <c r="H25" s="822"/>
      <c r="I25" s="824"/>
      <c r="J25" s="819"/>
      <c r="K25" s="819"/>
    </row>
    <row r="26" spans="1:11" x14ac:dyDescent="0.3">
      <c r="A26" s="819"/>
      <c r="B26" s="820"/>
      <c r="C26" s="821"/>
      <c r="D26" s="821"/>
      <c r="E26" s="821"/>
      <c r="F26" s="823"/>
      <c r="G26" s="823"/>
      <c r="H26" s="822"/>
      <c r="I26" s="824"/>
      <c r="J26" s="819"/>
      <c r="K26" s="819"/>
    </row>
    <row r="27" spans="1:11" x14ac:dyDescent="0.3">
      <c r="A27" s="819"/>
      <c r="B27" s="820"/>
      <c r="C27" s="821"/>
      <c r="D27" s="821"/>
      <c r="E27" s="821"/>
      <c r="F27" s="823"/>
      <c r="G27" s="823"/>
      <c r="H27" s="822"/>
      <c r="I27" s="824"/>
      <c r="J27" s="819"/>
      <c r="K27" s="819"/>
    </row>
    <row r="28" spans="1:11" x14ac:dyDescent="0.3">
      <c r="A28" s="819"/>
      <c r="B28" s="820"/>
      <c r="C28" s="821"/>
      <c r="D28" s="821"/>
      <c r="E28" s="821"/>
      <c r="F28" s="823"/>
      <c r="G28" s="823"/>
      <c r="H28" s="822"/>
      <c r="I28" s="825"/>
      <c r="J28" s="819"/>
      <c r="K28" s="819"/>
    </row>
    <row r="29" spans="1:11" x14ac:dyDescent="0.3">
      <c r="A29" s="819"/>
      <c r="B29" s="820"/>
      <c r="C29" s="821"/>
      <c r="D29" s="822"/>
      <c r="E29" s="822"/>
      <c r="F29" s="823"/>
      <c r="G29" s="823"/>
      <c r="H29" s="822"/>
      <c r="I29" s="824"/>
      <c r="J29" s="819"/>
      <c r="K29" s="819"/>
    </row>
    <row r="30" spans="1:11" x14ac:dyDescent="0.3">
      <c r="A30" s="819"/>
      <c r="B30" s="820"/>
      <c r="C30" s="821"/>
      <c r="D30" s="821"/>
      <c r="E30" s="821"/>
      <c r="F30" s="823"/>
      <c r="G30" s="823"/>
      <c r="H30" s="822"/>
      <c r="I30" s="824"/>
      <c r="J30" s="819"/>
      <c r="K30" s="819"/>
    </row>
    <row r="31" spans="1:11" x14ac:dyDescent="0.3">
      <c r="A31" s="819"/>
      <c r="B31" s="820"/>
      <c r="C31" s="821"/>
      <c r="D31" s="821"/>
      <c r="E31" s="821"/>
      <c r="F31" s="823"/>
      <c r="G31" s="823"/>
      <c r="H31" s="822"/>
      <c r="I31" s="825"/>
      <c r="J31" s="819"/>
      <c r="K31" s="819"/>
    </row>
    <row r="32" spans="1:11" x14ac:dyDescent="0.3">
      <c r="A32" s="819"/>
      <c r="B32" s="820"/>
      <c r="C32" s="821"/>
      <c r="D32" s="821"/>
      <c r="E32" s="821"/>
      <c r="F32" s="823"/>
      <c r="G32" s="823"/>
      <c r="H32" s="822"/>
      <c r="I32" s="824"/>
      <c r="J32" s="819"/>
      <c r="K32" s="819"/>
    </row>
    <row r="33" spans="1:11" x14ac:dyDescent="0.3">
      <c r="A33" s="819"/>
      <c r="B33" s="820"/>
      <c r="C33" s="822"/>
      <c r="D33" s="822"/>
      <c r="E33" s="822"/>
      <c r="F33" s="823"/>
      <c r="G33" s="823"/>
      <c r="H33" s="822"/>
      <c r="I33" s="824"/>
      <c r="J33" s="819"/>
      <c r="K33" s="819"/>
    </row>
    <row r="34" spans="1:11" x14ac:dyDescent="0.3">
      <c r="A34" s="819"/>
      <c r="B34" s="820"/>
      <c r="C34" s="822"/>
      <c r="D34" s="822"/>
      <c r="E34" s="822"/>
      <c r="F34" s="823"/>
      <c r="G34" s="823"/>
      <c r="H34" s="822"/>
      <c r="I34" s="824"/>
      <c r="J34" s="819"/>
      <c r="K34" s="819"/>
    </row>
    <row r="35" spans="1:11" x14ac:dyDescent="0.3">
      <c r="A35" s="819"/>
      <c r="B35" s="820"/>
      <c r="C35" s="821"/>
      <c r="D35" s="822"/>
      <c r="E35" s="822"/>
      <c r="F35" s="823"/>
      <c r="G35" s="823"/>
      <c r="H35" s="822"/>
      <c r="I35" s="825"/>
      <c r="J35" s="819"/>
      <c r="K35" s="819"/>
    </row>
    <row r="36" spans="1:11" x14ac:dyDescent="0.3">
      <c r="A36" s="819"/>
      <c r="B36" s="820"/>
      <c r="C36" s="821"/>
      <c r="D36" s="821"/>
      <c r="E36" s="821"/>
      <c r="F36" s="823"/>
      <c r="G36" s="823"/>
      <c r="H36" s="822"/>
      <c r="I36" s="825"/>
      <c r="J36" s="819"/>
      <c r="K36" s="819"/>
    </row>
    <row r="37" spans="1:11" x14ac:dyDescent="0.3">
      <c r="A37" s="819"/>
      <c r="B37" s="820"/>
      <c r="C37" s="821"/>
      <c r="D37" s="821"/>
      <c r="E37" s="821"/>
      <c r="F37" s="823"/>
      <c r="G37" s="823"/>
      <c r="H37" s="822"/>
      <c r="I37" s="824"/>
      <c r="J37" s="819"/>
      <c r="K37" s="819"/>
    </row>
    <row r="38" spans="1:11" x14ac:dyDescent="0.3">
      <c r="A38" s="819"/>
      <c r="B38" s="820"/>
      <c r="C38" s="821"/>
      <c r="D38" s="822"/>
      <c r="E38" s="822"/>
      <c r="F38" s="823"/>
      <c r="G38" s="823"/>
      <c r="H38" s="822"/>
      <c r="I38" s="825"/>
      <c r="J38" s="819"/>
      <c r="K38" s="819"/>
    </row>
    <row r="39" spans="1:11" x14ac:dyDescent="0.3">
      <c r="A39" s="819"/>
      <c r="B39" s="820"/>
      <c r="C39" s="821"/>
      <c r="D39" s="822"/>
      <c r="E39" s="822"/>
      <c r="F39" s="823"/>
      <c r="G39" s="823"/>
      <c r="H39" s="822"/>
      <c r="I39" s="825"/>
      <c r="J39" s="819"/>
      <c r="K39" s="819"/>
    </row>
    <row r="40" spans="1:11" x14ac:dyDescent="0.3">
      <c r="A40" s="819"/>
      <c r="B40" s="820"/>
      <c r="C40" s="821"/>
      <c r="D40" s="821"/>
      <c r="E40" s="821"/>
      <c r="F40" s="823"/>
      <c r="G40" s="823"/>
      <c r="H40" s="822"/>
      <c r="I40" s="824"/>
      <c r="J40" s="819"/>
      <c r="K40" s="819"/>
    </row>
    <row r="41" spans="1:11" x14ac:dyDescent="0.3">
      <c r="A41" s="819"/>
      <c r="B41" s="820"/>
      <c r="C41" s="821"/>
      <c r="D41" s="821"/>
      <c r="E41" s="821"/>
      <c r="F41" s="823"/>
      <c r="G41" s="823"/>
      <c r="H41" s="822"/>
      <c r="I41" s="825"/>
      <c r="J41" s="819"/>
      <c r="K41" s="819"/>
    </row>
    <row r="42" spans="1:11" x14ac:dyDescent="0.3">
      <c r="A42" s="819"/>
      <c r="B42" s="820"/>
      <c r="C42" s="821"/>
      <c r="D42" s="821"/>
      <c r="E42" s="821"/>
      <c r="F42" s="823"/>
      <c r="G42" s="823"/>
      <c r="H42" s="822"/>
      <c r="I42" s="825"/>
      <c r="J42" s="819"/>
      <c r="K42" s="819"/>
    </row>
    <row r="43" spans="1:11" x14ac:dyDescent="0.3">
      <c r="A43" s="819"/>
      <c r="B43" s="820"/>
      <c r="C43" s="821"/>
      <c r="D43" s="821"/>
      <c r="E43" s="821"/>
      <c r="F43" s="823"/>
      <c r="G43" s="823"/>
      <c r="H43" s="822"/>
      <c r="I43" s="825"/>
      <c r="J43" s="819"/>
      <c r="K43" s="819"/>
    </row>
    <row r="44" spans="1:11" x14ac:dyDescent="0.3">
      <c r="A44" s="819"/>
      <c r="B44" s="820"/>
      <c r="C44" s="821"/>
      <c r="D44" s="821"/>
      <c r="E44" s="821"/>
      <c r="F44" s="823"/>
      <c r="G44" s="823"/>
      <c r="H44" s="822"/>
      <c r="I44" s="824"/>
      <c r="J44" s="819"/>
      <c r="K44" s="819"/>
    </row>
    <row r="45" spans="1:11" x14ac:dyDescent="0.3">
      <c r="A45" s="819"/>
      <c r="B45" s="820"/>
      <c r="C45" s="821"/>
      <c r="D45" s="821"/>
      <c r="E45" s="821"/>
      <c r="F45" s="823"/>
      <c r="G45" s="823"/>
      <c r="H45" s="822"/>
      <c r="I45" s="824"/>
      <c r="J45" s="819"/>
      <c r="K45" s="819"/>
    </row>
    <row r="46" spans="1:11" x14ac:dyDescent="0.3">
      <c r="A46" s="819"/>
      <c r="B46" s="820"/>
      <c r="C46" s="821"/>
      <c r="D46" s="821"/>
      <c r="E46" s="821"/>
      <c r="F46" s="823"/>
      <c r="G46" s="823"/>
      <c r="H46" s="822"/>
      <c r="I46" s="824"/>
      <c r="J46" s="819"/>
      <c r="K46" s="819"/>
    </row>
    <row r="47" spans="1:11" x14ac:dyDescent="0.3">
      <c r="A47" s="819"/>
      <c r="B47" s="820"/>
      <c r="C47" s="821"/>
      <c r="D47" s="821"/>
      <c r="E47" s="821"/>
      <c r="F47" s="823"/>
      <c r="G47" s="823"/>
      <c r="H47" s="822"/>
      <c r="I47" s="824"/>
      <c r="J47" s="819"/>
      <c r="K47" s="819"/>
    </row>
    <row r="48" spans="1:11" x14ac:dyDescent="0.3">
      <c r="A48" s="819"/>
      <c r="B48" s="819"/>
      <c r="C48" s="826"/>
      <c r="D48" s="796"/>
      <c r="E48" s="796"/>
      <c r="F48" s="781"/>
      <c r="G48" s="781"/>
      <c r="H48" s="796"/>
      <c r="I48" s="827"/>
      <c r="J48" s="819"/>
      <c r="K48" s="819"/>
    </row>
    <row r="49" spans="1:11" x14ac:dyDescent="0.3">
      <c r="A49" s="819"/>
      <c r="B49" s="819"/>
      <c r="C49" s="826"/>
      <c r="D49" s="796"/>
      <c r="E49" s="796"/>
      <c r="F49" s="781"/>
      <c r="G49" s="781"/>
      <c r="H49" s="796"/>
      <c r="I49" s="827"/>
      <c r="J49" s="819"/>
      <c r="K49" s="819"/>
    </row>
    <row r="50" spans="1:11" x14ac:dyDescent="0.3">
      <c r="A50" s="819"/>
      <c r="B50" s="819"/>
      <c r="C50" s="826"/>
      <c r="D50" s="796"/>
      <c r="E50" s="796"/>
      <c r="F50" s="781"/>
      <c r="G50" s="781"/>
      <c r="H50" s="796"/>
      <c r="I50" s="827"/>
      <c r="J50" s="819"/>
      <c r="K50" s="819"/>
    </row>
    <row r="51" spans="1:11" x14ac:dyDescent="0.3">
      <c r="A51" s="819"/>
      <c r="B51" s="819"/>
      <c r="C51" s="826"/>
      <c r="D51" s="796"/>
      <c r="E51" s="796"/>
      <c r="F51" s="781"/>
      <c r="G51" s="781"/>
      <c r="H51" s="796"/>
      <c r="I51" s="827"/>
      <c r="J51" s="819"/>
      <c r="K51" s="819"/>
    </row>
    <row r="52" spans="1:11" x14ac:dyDescent="0.3">
      <c r="A52" s="819"/>
      <c r="B52" s="819"/>
      <c r="C52" s="826"/>
      <c r="D52" s="796"/>
      <c r="E52" s="796"/>
      <c r="F52" s="781"/>
      <c r="G52" s="781"/>
      <c r="H52" s="796"/>
      <c r="I52" s="827"/>
      <c r="J52" s="819"/>
      <c r="K52" s="819"/>
    </row>
    <row r="53" spans="1:11" x14ac:dyDescent="0.3">
      <c r="A53" s="819"/>
      <c r="B53" s="819"/>
      <c r="C53" s="826"/>
      <c r="D53" s="796"/>
      <c r="E53" s="796"/>
      <c r="F53" s="781"/>
      <c r="G53" s="781"/>
      <c r="H53" s="796"/>
      <c r="I53" s="827"/>
      <c r="J53" s="819"/>
      <c r="K53" s="819"/>
    </row>
    <row r="54" spans="1:11" x14ac:dyDescent="0.3">
      <c r="A54" s="819"/>
      <c r="B54" s="819"/>
      <c r="C54" s="826"/>
      <c r="D54" s="796"/>
      <c r="E54" s="796"/>
      <c r="F54" s="781"/>
      <c r="G54" s="781"/>
      <c r="H54" s="796"/>
      <c r="I54" s="827"/>
      <c r="J54" s="819"/>
      <c r="K54" s="819"/>
    </row>
    <row r="55" spans="1:11" x14ac:dyDescent="0.3">
      <c r="A55" s="819"/>
      <c r="B55" s="819"/>
      <c r="C55" s="826"/>
      <c r="D55" s="796"/>
      <c r="E55" s="796"/>
      <c r="F55" s="781"/>
      <c r="G55" s="781"/>
      <c r="H55" s="796"/>
      <c r="I55" s="827"/>
      <c r="J55" s="819"/>
      <c r="K55" s="819"/>
    </row>
    <row r="56" spans="1:11" x14ac:dyDescent="0.3">
      <c r="A56" s="819"/>
      <c r="B56" s="819"/>
      <c r="C56" s="826"/>
      <c r="D56" s="796"/>
      <c r="E56" s="796"/>
      <c r="F56" s="781"/>
      <c r="G56" s="781"/>
      <c r="H56" s="796"/>
      <c r="I56" s="827"/>
      <c r="J56" s="819"/>
      <c r="K56" s="819"/>
    </row>
    <row r="57" spans="1:11" x14ac:dyDescent="0.3">
      <c r="A57" s="819"/>
      <c r="B57" s="819"/>
      <c r="C57" s="826"/>
      <c r="D57" s="796"/>
      <c r="E57" s="796"/>
      <c r="F57" s="781"/>
      <c r="G57" s="781"/>
      <c r="H57" s="796"/>
      <c r="I57" s="827"/>
      <c r="J57" s="819"/>
      <c r="K57" s="819"/>
    </row>
    <row r="58" spans="1:11" x14ac:dyDescent="0.3">
      <c r="A58" s="819"/>
      <c r="B58" s="819"/>
      <c r="C58" s="826"/>
      <c r="D58" s="796"/>
      <c r="E58" s="796"/>
      <c r="F58" s="781"/>
      <c r="G58" s="781"/>
      <c r="H58" s="796"/>
      <c r="I58" s="827"/>
      <c r="J58" s="819"/>
      <c r="K58" s="819"/>
    </row>
    <row r="59" spans="1:11" x14ac:dyDescent="0.3">
      <c r="A59" s="819"/>
      <c r="B59" s="819"/>
      <c r="C59" s="826"/>
      <c r="D59" s="796"/>
      <c r="E59" s="796"/>
      <c r="F59" s="781"/>
      <c r="G59" s="781"/>
      <c r="H59" s="796"/>
      <c r="I59" s="827"/>
      <c r="J59" s="819"/>
      <c r="K59" s="819"/>
    </row>
    <row r="60" spans="1:11" x14ac:dyDescent="0.3">
      <c r="A60" s="819"/>
      <c r="B60" s="819"/>
      <c r="C60" s="826"/>
      <c r="D60" s="796"/>
      <c r="E60" s="796"/>
      <c r="F60" s="781"/>
      <c r="G60" s="781"/>
      <c r="H60" s="796"/>
      <c r="I60" s="827"/>
      <c r="J60" s="819"/>
      <c r="K60" s="819"/>
    </row>
    <row r="61" spans="1:11" x14ac:dyDescent="0.3">
      <c r="A61" s="819"/>
      <c r="B61" s="819"/>
      <c r="C61" s="826"/>
      <c r="D61" s="796"/>
      <c r="E61" s="796"/>
      <c r="F61" s="781"/>
      <c r="G61" s="781"/>
      <c r="H61" s="796"/>
      <c r="I61" s="827"/>
      <c r="J61" s="819"/>
      <c r="K61" s="819"/>
    </row>
    <row r="62" spans="1:11" x14ac:dyDescent="0.3">
      <c r="A62" s="819"/>
      <c r="B62" s="819"/>
      <c r="C62" s="826"/>
      <c r="D62" s="796"/>
      <c r="E62" s="796"/>
      <c r="F62" s="781"/>
      <c r="G62" s="781"/>
      <c r="H62" s="796"/>
      <c r="I62" s="827"/>
      <c r="J62" s="819"/>
      <c r="K62" s="819"/>
    </row>
    <row r="63" spans="1:11" x14ac:dyDescent="0.3">
      <c r="A63" s="819"/>
      <c r="B63" s="819"/>
      <c r="C63" s="826"/>
      <c r="D63" s="796"/>
      <c r="E63" s="796"/>
      <c r="F63" s="781"/>
      <c r="G63" s="781"/>
      <c r="H63" s="796"/>
      <c r="I63" s="827"/>
      <c r="J63" s="819"/>
      <c r="K63" s="819"/>
    </row>
    <row r="64" spans="1:11" x14ac:dyDescent="0.3">
      <c r="A64" s="819"/>
      <c r="B64" s="819"/>
      <c r="C64" s="826"/>
      <c r="D64" s="796"/>
      <c r="E64" s="796"/>
      <c r="F64" s="781"/>
      <c r="G64" s="781"/>
      <c r="H64" s="796"/>
      <c r="I64" s="827"/>
      <c r="J64" s="819"/>
      <c r="K64" s="819"/>
    </row>
    <row r="65" spans="1:11" x14ac:dyDescent="0.3">
      <c r="A65" s="819"/>
      <c r="B65" s="819"/>
      <c r="C65" s="826"/>
      <c r="D65" s="796"/>
      <c r="E65" s="796"/>
      <c r="F65" s="781"/>
      <c r="G65" s="781"/>
      <c r="H65" s="796"/>
      <c r="I65" s="827"/>
      <c r="J65" s="819"/>
      <c r="K65" s="819"/>
    </row>
    <row r="66" spans="1:11" x14ac:dyDescent="0.3">
      <c r="A66" s="819"/>
      <c r="B66" s="819"/>
      <c r="C66" s="826"/>
      <c r="D66" s="796"/>
      <c r="E66" s="796"/>
      <c r="F66" s="781"/>
      <c r="G66" s="781"/>
      <c r="H66" s="796"/>
      <c r="I66" s="827"/>
      <c r="J66" s="819"/>
      <c r="K66" s="819"/>
    </row>
    <row r="67" spans="1:11" x14ac:dyDescent="0.3">
      <c r="A67" s="819"/>
      <c r="B67" s="819"/>
      <c r="C67" s="826"/>
      <c r="D67" s="796"/>
      <c r="E67" s="796"/>
      <c r="F67" s="781"/>
      <c r="G67" s="781"/>
      <c r="H67" s="796"/>
      <c r="I67" s="827"/>
      <c r="J67" s="819"/>
      <c r="K67" s="819"/>
    </row>
    <row r="68" spans="1:11" x14ac:dyDescent="0.3">
      <c r="A68" s="819"/>
      <c r="B68" s="819"/>
      <c r="C68" s="826"/>
      <c r="D68" s="796"/>
      <c r="E68" s="796"/>
      <c r="F68" s="781"/>
      <c r="G68" s="781"/>
      <c r="H68" s="796"/>
      <c r="I68" s="827"/>
      <c r="J68" s="819"/>
      <c r="K68" s="819"/>
    </row>
    <row r="69" spans="1:11" x14ac:dyDescent="0.3">
      <c r="A69" s="819"/>
      <c r="B69" s="819"/>
      <c r="C69" s="826"/>
      <c r="D69" s="796"/>
      <c r="E69" s="796"/>
      <c r="F69" s="781"/>
      <c r="G69" s="781"/>
      <c r="H69" s="796"/>
      <c r="I69" s="827"/>
      <c r="J69" s="819"/>
      <c r="K69" s="819"/>
    </row>
    <row r="70" spans="1:11" x14ac:dyDescent="0.3">
      <c r="A70" s="819"/>
      <c r="B70" s="819"/>
      <c r="C70" s="826"/>
      <c r="D70" s="796"/>
      <c r="E70" s="796"/>
      <c r="F70" s="781"/>
      <c r="G70" s="781"/>
      <c r="H70" s="796"/>
      <c r="I70" s="827"/>
      <c r="J70" s="819"/>
      <c r="K70" s="819"/>
    </row>
    <row r="71" spans="1:11" x14ac:dyDescent="0.3">
      <c r="A71" s="819"/>
      <c r="B71" s="819"/>
      <c r="C71" s="826"/>
      <c r="D71" s="796"/>
      <c r="E71" s="796"/>
      <c r="F71" s="781"/>
      <c r="G71" s="781"/>
      <c r="H71" s="796"/>
      <c r="I71" s="827"/>
      <c r="J71" s="819"/>
      <c r="K71" s="819"/>
    </row>
    <row r="72" spans="1:11" x14ac:dyDescent="0.3">
      <c r="A72" s="819"/>
      <c r="B72" s="819"/>
      <c r="C72" s="826"/>
      <c r="D72" s="796"/>
      <c r="E72" s="796"/>
      <c r="F72" s="781"/>
      <c r="G72" s="781"/>
      <c r="H72" s="796"/>
      <c r="I72" s="827"/>
      <c r="J72" s="819"/>
      <c r="K72" s="819"/>
    </row>
    <row r="73" spans="1:11" x14ac:dyDescent="0.3">
      <c r="A73" s="819"/>
      <c r="B73" s="819"/>
      <c r="C73" s="826"/>
      <c r="D73" s="796"/>
      <c r="E73" s="796"/>
      <c r="F73" s="781"/>
      <c r="G73" s="781"/>
      <c r="H73" s="796"/>
      <c r="I73" s="827"/>
      <c r="J73" s="819"/>
      <c r="K73" s="819"/>
    </row>
    <row r="74" spans="1:11" x14ac:dyDescent="0.3">
      <c r="A74" s="819"/>
      <c r="B74" s="819"/>
      <c r="C74" s="826"/>
      <c r="D74" s="796"/>
      <c r="E74" s="796"/>
      <c r="F74" s="781"/>
      <c r="G74" s="781"/>
      <c r="H74" s="796"/>
      <c r="I74" s="827"/>
      <c r="J74" s="819"/>
      <c r="K74" s="819"/>
    </row>
    <row r="75" spans="1:11" x14ac:dyDescent="0.3">
      <c r="A75" s="819"/>
      <c r="B75" s="819"/>
      <c r="C75" s="826"/>
      <c r="D75" s="796"/>
      <c r="E75" s="796"/>
      <c r="F75" s="781"/>
      <c r="G75" s="781"/>
      <c r="H75" s="796"/>
      <c r="I75" s="827"/>
      <c r="J75" s="819"/>
      <c r="K75" s="819"/>
    </row>
    <row r="76" spans="1:11" x14ac:dyDescent="0.3">
      <c r="A76" s="819"/>
      <c r="B76" s="819"/>
      <c r="C76" s="826"/>
      <c r="D76" s="796"/>
      <c r="E76" s="796"/>
      <c r="F76" s="781"/>
      <c r="G76" s="781"/>
      <c r="H76" s="796"/>
      <c r="I76" s="827"/>
      <c r="J76" s="819"/>
      <c r="K76" s="819"/>
    </row>
    <row r="77" spans="1:11" x14ac:dyDescent="0.3">
      <c r="A77" s="819"/>
      <c r="B77" s="819"/>
      <c r="C77" s="826"/>
      <c r="D77" s="796"/>
      <c r="E77" s="796"/>
      <c r="F77" s="781"/>
      <c r="G77" s="781"/>
      <c r="H77" s="796"/>
      <c r="I77" s="827"/>
      <c r="J77" s="819"/>
      <c r="K77" s="819"/>
    </row>
    <row r="78" spans="1:11" x14ac:dyDescent="0.3">
      <c r="A78" s="819"/>
      <c r="B78" s="819"/>
      <c r="C78" s="826"/>
      <c r="D78" s="796"/>
      <c r="E78" s="796"/>
      <c r="F78" s="781"/>
      <c r="G78" s="781"/>
      <c r="H78" s="796"/>
      <c r="I78" s="827"/>
      <c r="J78" s="819"/>
      <c r="K78" s="819"/>
    </row>
    <row r="79" spans="1:11" x14ac:dyDescent="0.3">
      <c r="A79" s="819"/>
      <c r="B79" s="819"/>
      <c r="C79" s="826"/>
      <c r="D79" s="796"/>
      <c r="E79" s="796"/>
      <c r="F79" s="781"/>
      <c r="G79" s="781"/>
      <c r="H79" s="796"/>
      <c r="I79" s="827"/>
      <c r="J79" s="819"/>
      <c r="K79" s="819"/>
    </row>
    <row r="80" spans="1:11" x14ac:dyDescent="0.3">
      <c r="A80" s="819"/>
      <c r="B80" s="819"/>
      <c r="C80" s="826"/>
      <c r="D80" s="796"/>
      <c r="E80" s="796"/>
      <c r="F80" s="781"/>
      <c r="G80" s="781"/>
      <c r="H80" s="796"/>
      <c r="I80" s="827"/>
      <c r="J80" s="819"/>
      <c r="K80" s="819"/>
    </row>
    <row r="81" spans="1:11" x14ac:dyDescent="0.3">
      <c r="A81" s="819"/>
      <c r="B81" s="819"/>
      <c r="C81" s="826"/>
      <c r="D81" s="796"/>
      <c r="E81" s="796"/>
      <c r="F81" s="781"/>
      <c r="G81" s="781"/>
      <c r="H81" s="796"/>
      <c r="I81" s="827"/>
      <c r="J81" s="819"/>
      <c r="K81" s="819"/>
    </row>
    <row r="82" spans="1:11" x14ac:dyDescent="0.3">
      <c r="A82" s="819"/>
      <c r="B82" s="819"/>
      <c r="C82" s="826"/>
      <c r="D82" s="796"/>
      <c r="E82" s="796"/>
      <c r="F82" s="781"/>
      <c r="G82" s="781"/>
      <c r="H82" s="796"/>
      <c r="I82" s="827"/>
      <c r="J82" s="819"/>
      <c r="K82" s="819"/>
    </row>
    <row r="83" spans="1:11" x14ac:dyDescent="0.3">
      <c r="A83" s="819"/>
      <c r="B83" s="819"/>
      <c r="C83" s="826"/>
      <c r="D83" s="796"/>
      <c r="E83" s="796"/>
      <c r="F83" s="781"/>
      <c r="G83" s="781"/>
      <c r="H83" s="796"/>
      <c r="I83" s="827"/>
      <c r="J83" s="819"/>
      <c r="K83" s="819"/>
    </row>
    <row r="84" spans="1:11" x14ac:dyDescent="0.3">
      <c r="A84" s="819"/>
      <c r="B84" s="819"/>
      <c r="C84" s="826"/>
      <c r="D84" s="796"/>
      <c r="E84" s="796"/>
      <c r="F84" s="781"/>
      <c r="G84" s="781"/>
      <c r="H84" s="796"/>
      <c r="I84" s="827"/>
      <c r="J84" s="819"/>
      <c r="K84" s="819"/>
    </row>
    <row r="85" spans="1:11" x14ac:dyDescent="0.3">
      <c r="A85" s="819"/>
      <c r="B85" s="819"/>
      <c r="C85" s="826"/>
      <c r="D85" s="796"/>
      <c r="E85" s="796"/>
      <c r="F85" s="781"/>
      <c r="G85" s="781"/>
      <c r="H85" s="796"/>
      <c r="I85" s="827"/>
      <c r="J85" s="819"/>
      <c r="K85" s="819"/>
    </row>
    <row r="86" spans="1:11" x14ac:dyDescent="0.3">
      <c r="A86" s="819"/>
      <c r="B86" s="819"/>
      <c r="C86" s="826"/>
      <c r="D86" s="796"/>
      <c r="E86" s="796"/>
      <c r="F86" s="781"/>
      <c r="G86" s="781"/>
      <c r="H86" s="796"/>
      <c r="I86" s="827"/>
      <c r="J86" s="819"/>
      <c r="K86" s="819"/>
    </row>
    <row r="87" spans="1:11" x14ac:dyDescent="0.3">
      <c r="A87" s="819"/>
      <c r="B87" s="819"/>
      <c r="C87" s="826"/>
      <c r="D87" s="796"/>
      <c r="E87" s="796"/>
      <c r="F87" s="781"/>
      <c r="G87" s="781"/>
      <c r="H87" s="796"/>
      <c r="I87" s="827"/>
      <c r="J87" s="819"/>
      <c r="K87" s="819"/>
    </row>
    <row r="88" spans="1:11" x14ac:dyDescent="0.3">
      <c r="A88" s="819"/>
      <c r="B88" s="819"/>
      <c r="C88" s="826"/>
      <c r="D88" s="796"/>
      <c r="E88" s="796"/>
      <c r="F88" s="781"/>
      <c r="G88" s="781"/>
      <c r="H88" s="796"/>
      <c r="I88" s="827"/>
      <c r="J88" s="819"/>
      <c r="K88" s="819"/>
    </row>
    <row r="89" spans="1:11" x14ac:dyDescent="0.3">
      <c r="A89" s="819"/>
      <c r="B89" s="819"/>
      <c r="C89" s="826"/>
      <c r="D89" s="796"/>
      <c r="E89" s="796"/>
      <c r="F89" s="781"/>
      <c r="G89" s="781"/>
      <c r="H89" s="796"/>
      <c r="I89" s="827"/>
      <c r="J89" s="819"/>
      <c r="K89" s="819"/>
    </row>
    <row r="90" spans="1:11" x14ac:dyDescent="0.3">
      <c r="A90" s="819"/>
      <c r="B90" s="819"/>
      <c r="C90" s="826"/>
      <c r="D90" s="796"/>
      <c r="E90" s="796"/>
      <c r="F90" s="781"/>
      <c r="G90" s="781"/>
      <c r="H90" s="796"/>
      <c r="I90" s="827"/>
      <c r="J90" s="819"/>
      <c r="K90" s="819"/>
    </row>
    <row r="91" spans="1:11" x14ac:dyDescent="0.3">
      <c r="A91" s="819"/>
      <c r="B91" s="819"/>
      <c r="C91" s="826"/>
      <c r="D91" s="796"/>
      <c r="E91" s="796"/>
      <c r="F91" s="781"/>
      <c r="G91" s="781"/>
      <c r="H91" s="796"/>
      <c r="I91" s="827"/>
      <c r="J91" s="819"/>
      <c r="K91" s="819"/>
    </row>
    <row r="92" spans="1:11" x14ac:dyDescent="0.3">
      <c r="A92" s="819"/>
      <c r="B92" s="819"/>
      <c r="C92" s="826"/>
      <c r="D92" s="796"/>
      <c r="E92" s="796"/>
      <c r="F92" s="781"/>
      <c r="G92" s="781"/>
      <c r="H92" s="796"/>
      <c r="I92" s="827"/>
      <c r="J92" s="819"/>
      <c r="K92" s="819"/>
    </row>
    <row r="93" spans="1:11" x14ac:dyDescent="0.3">
      <c r="A93" s="819"/>
      <c r="B93" s="819"/>
      <c r="C93" s="826"/>
      <c r="D93" s="796"/>
      <c r="E93" s="796"/>
      <c r="F93" s="781"/>
      <c r="G93" s="781"/>
      <c r="H93" s="796"/>
      <c r="I93" s="827"/>
      <c r="J93" s="819"/>
      <c r="K93" s="819"/>
    </row>
    <row r="94" spans="1:11" x14ac:dyDescent="0.3">
      <c r="A94" s="819"/>
      <c r="B94" s="819"/>
      <c r="C94" s="826"/>
      <c r="D94" s="796"/>
      <c r="E94" s="796"/>
      <c r="F94" s="781"/>
      <c r="G94" s="781"/>
      <c r="H94" s="796"/>
      <c r="I94" s="827"/>
      <c r="J94" s="819"/>
      <c r="K94" s="819"/>
    </row>
    <row r="95" spans="1:11" x14ac:dyDescent="0.3">
      <c r="A95" s="819"/>
      <c r="B95" s="819"/>
      <c r="C95" s="826"/>
      <c r="D95" s="796"/>
      <c r="E95" s="796"/>
      <c r="F95" s="781"/>
      <c r="G95" s="781"/>
      <c r="H95" s="796"/>
      <c r="I95" s="827"/>
      <c r="J95" s="819"/>
      <c r="K95" s="819"/>
    </row>
    <row r="96" spans="1:11" x14ac:dyDescent="0.3">
      <c r="A96" s="819"/>
      <c r="B96" s="819"/>
      <c r="C96" s="826"/>
      <c r="D96" s="796"/>
      <c r="E96" s="796"/>
      <c r="F96" s="781"/>
      <c r="G96" s="781"/>
      <c r="H96" s="796"/>
      <c r="I96" s="827"/>
      <c r="J96" s="819"/>
      <c r="K96" s="819"/>
    </row>
    <row r="97" spans="1:11" x14ac:dyDescent="0.3">
      <c r="A97" s="819"/>
      <c r="B97" s="819"/>
      <c r="C97" s="826"/>
      <c r="D97" s="796"/>
      <c r="E97" s="796"/>
      <c r="F97" s="781"/>
      <c r="G97" s="781"/>
      <c r="H97" s="796"/>
      <c r="I97" s="827"/>
      <c r="J97" s="819"/>
      <c r="K97" s="819"/>
    </row>
    <row r="98" spans="1:11" x14ac:dyDescent="0.3">
      <c r="A98" s="819"/>
      <c r="B98" s="819"/>
      <c r="C98" s="826"/>
      <c r="D98" s="796"/>
      <c r="E98" s="796"/>
      <c r="F98" s="781"/>
      <c r="G98" s="781"/>
      <c r="H98" s="796"/>
      <c r="I98" s="827"/>
      <c r="J98" s="819"/>
      <c r="K98" s="819"/>
    </row>
    <row r="99" spans="1:11" x14ac:dyDescent="0.3">
      <c r="A99" s="819"/>
      <c r="B99" s="819"/>
      <c r="C99" s="826"/>
      <c r="D99" s="796"/>
      <c r="E99" s="796"/>
      <c r="F99" s="781"/>
      <c r="G99" s="781"/>
      <c r="H99" s="796"/>
      <c r="I99" s="827"/>
      <c r="J99" s="819"/>
      <c r="K99" s="819"/>
    </row>
    <row r="100" spans="1:11" x14ac:dyDescent="0.3">
      <c r="A100" s="819"/>
      <c r="B100" s="819"/>
      <c r="C100" s="826"/>
      <c r="D100" s="796"/>
      <c r="E100" s="796"/>
      <c r="F100" s="781"/>
      <c r="G100" s="781"/>
      <c r="H100" s="796"/>
      <c r="I100" s="827"/>
      <c r="J100" s="819"/>
      <c r="K100" s="819"/>
    </row>
    <row r="101" spans="1:11" x14ac:dyDescent="0.3">
      <c r="A101" s="819"/>
      <c r="B101" s="819"/>
      <c r="C101" s="826"/>
      <c r="D101" s="796"/>
      <c r="E101" s="796"/>
      <c r="F101" s="781"/>
      <c r="G101" s="781"/>
      <c r="H101" s="796"/>
      <c r="I101" s="827"/>
      <c r="J101" s="819"/>
      <c r="K101" s="819"/>
    </row>
    <row r="102" spans="1:11" x14ac:dyDescent="0.3">
      <c r="A102" s="819"/>
      <c r="B102" s="819"/>
      <c r="C102" s="826"/>
      <c r="D102" s="796"/>
      <c r="E102" s="796"/>
      <c r="F102" s="781"/>
      <c r="G102" s="781"/>
      <c r="H102" s="796"/>
      <c r="I102" s="827"/>
      <c r="J102" s="819"/>
      <c r="K102" s="819"/>
    </row>
    <row r="103" spans="1:11" x14ac:dyDescent="0.3">
      <c r="A103" s="819"/>
      <c r="B103" s="819"/>
      <c r="C103" s="826"/>
      <c r="D103" s="796"/>
      <c r="E103" s="796"/>
      <c r="F103" s="781"/>
      <c r="G103" s="781"/>
      <c r="H103" s="796"/>
      <c r="I103" s="827"/>
      <c r="J103" s="819"/>
      <c r="K103" s="819"/>
    </row>
    <row r="104" spans="1:11" x14ac:dyDescent="0.3">
      <c r="A104" s="819"/>
      <c r="B104" s="819"/>
      <c r="C104" s="826"/>
      <c r="D104" s="796"/>
      <c r="E104" s="796"/>
      <c r="F104" s="781"/>
      <c r="G104" s="781"/>
      <c r="H104" s="796"/>
      <c r="I104" s="827"/>
      <c r="J104" s="819"/>
      <c r="K104" s="819"/>
    </row>
    <row r="105" spans="1:11" x14ac:dyDescent="0.3">
      <c r="A105" s="819"/>
      <c r="B105" s="819"/>
      <c r="C105" s="826"/>
      <c r="D105" s="796"/>
      <c r="E105" s="796"/>
      <c r="F105" s="781"/>
      <c r="G105" s="781"/>
      <c r="H105" s="796"/>
      <c r="I105" s="827"/>
      <c r="J105" s="819"/>
      <c r="K105" s="819"/>
    </row>
    <row r="106" spans="1:11" x14ac:dyDescent="0.3">
      <c r="A106" s="819"/>
      <c r="B106" s="819"/>
      <c r="C106" s="826"/>
      <c r="D106" s="796"/>
      <c r="E106" s="796"/>
      <c r="F106" s="781"/>
      <c r="G106" s="781"/>
      <c r="H106" s="796"/>
      <c r="I106" s="827"/>
      <c r="J106" s="819"/>
      <c r="K106" s="819"/>
    </row>
    <row r="107" spans="1:11" x14ac:dyDescent="0.3">
      <c r="A107" s="819"/>
      <c r="B107" s="819"/>
      <c r="C107" s="826"/>
      <c r="D107" s="796"/>
      <c r="E107" s="796"/>
      <c r="F107" s="781"/>
      <c r="G107" s="781"/>
      <c r="H107" s="796"/>
      <c r="I107" s="827"/>
      <c r="J107" s="819"/>
      <c r="K107" s="819"/>
    </row>
    <row r="108" spans="1:11" x14ac:dyDescent="0.3">
      <c r="A108" s="819"/>
      <c r="B108" s="819"/>
      <c r="C108" s="826"/>
      <c r="D108" s="796"/>
      <c r="E108" s="796"/>
      <c r="F108" s="781"/>
      <c r="G108" s="781"/>
      <c r="H108" s="796"/>
      <c r="I108" s="827"/>
      <c r="J108" s="819"/>
      <c r="K108" s="819"/>
    </row>
    <row r="109" spans="1:11" x14ac:dyDescent="0.3">
      <c r="A109" s="819"/>
      <c r="B109" s="819"/>
      <c r="C109" s="826"/>
      <c r="D109" s="796"/>
      <c r="E109" s="796"/>
      <c r="F109" s="781"/>
      <c r="G109" s="781"/>
      <c r="H109" s="796"/>
      <c r="I109" s="827"/>
      <c r="J109" s="819"/>
      <c r="K109" s="819"/>
    </row>
    <row r="110" spans="1:11" x14ac:dyDescent="0.3">
      <c r="A110" s="819"/>
      <c r="B110" s="819"/>
      <c r="C110" s="826"/>
      <c r="D110" s="796"/>
      <c r="E110" s="796"/>
      <c r="F110" s="781"/>
      <c r="G110" s="781"/>
      <c r="H110" s="796"/>
      <c r="I110" s="827"/>
      <c r="J110" s="819"/>
      <c r="K110" s="819"/>
    </row>
    <row r="111" spans="1:11" x14ac:dyDescent="0.3">
      <c r="A111" s="819"/>
      <c r="B111" s="819"/>
      <c r="C111" s="826"/>
      <c r="D111" s="796"/>
      <c r="E111" s="796"/>
      <c r="F111" s="781"/>
      <c r="G111" s="781"/>
      <c r="H111" s="796"/>
      <c r="I111" s="827"/>
      <c r="J111" s="819"/>
      <c r="K111" s="819"/>
    </row>
    <row r="112" spans="1:11" x14ac:dyDescent="0.3">
      <c r="A112" s="819"/>
      <c r="B112" s="819"/>
      <c r="C112" s="826"/>
      <c r="D112" s="796"/>
      <c r="E112" s="796"/>
      <c r="F112" s="781"/>
      <c r="G112" s="781"/>
      <c r="H112" s="796"/>
      <c r="I112" s="827"/>
      <c r="J112" s="819"/>
      <c r="K112" s="819"/>
    </row>
    <row r="113" spans="1:11" x14ac:dyDescent="0.3">
      <c r="A113" s="819"/>
      <c r="B113" s="819"/>
      <c r="C113" s="826"/>
      <c r="D113" s="796"/>
      <c r="E113" s="796"/>
      <c r="F113" s="781"/>
      <c r="G113" s="781"/>
      <c r="H113" s="796"/>
      <c r="I113" s="827"/>
      <c r="J113" s="819"/>
      <c r="K113" s="819"/>
    </row>
    <row r="114" spans="1:11" x14ac:dyDescent="0.3">
      <c r="A114" s="819"/>
      <c r="B114" s="819"/>
      <c r="C114" s="826"/>
      <c r="D114" s="796"/>
      <c r="E114" s="796"/>
      <c r="F114" s="781"/>
      <c r="G114" s="781"/>
      <c r="H114" s="796"/>
      <c r="I114" s="827"/>
      <c r="J114" s="819"/>
      <c r="K114" s="819"/>
    </row>
    <row r="115" spans="1:11" x14ac:dyDescent="0.3">
      <c r="A115" s="819"/>
      <c r="B115" s="819"/>
      <c r="C115" s="826"/>
      <c r="D115" s="796"/>
      <c r="E115" s="796"/>
      <c r="F115" s="781"/>
      <c r="G115" s="781"/>
      <c r="H115" s="796"/>
      <c r="I115" s="827"/>
      <c r="J115" s="819"/>
      <c r="K115" s="819"/>
    </row>
    <row r="116" spans="1:11" x14ac:dyDescent="0.3">
      <c r="A116" s="819"/>
      <c r="B116" s="819"/>
      <c r="C116" s="826"/>
      <c r="D116" s="796"/>
      <c r="E116" s="796"/>
      <c r="F116" s="781"/>
      <c r="G116" s="781"/>
      <c r="H116" s="796"/>
      <c r="I116" s="827"/>
      <c r="J116" s="819"/>
      <c r="K116" s="819"/>
    </row>
    <row r="117" spans="1:11" x14ac:dyDescent="0.3">
      <c r="A117" s="819"/>
      <c r="B117" s="819"/>
      <c r="C117" s="826"/>
      <c r="D117" s="796"/>
      <c r="E117" s="796"/>
      <c r="F117" s="781"/>
      <c r="G117" s="781"/>
      <c r="H117" s="796"/>
      <c r="I117" s="827"/>
      <c r="J117" s="819"/>
      <c r="K117" s="819"/>
    </row>
    <row r="118" spans="1:11" x14ac:dyDescent="0.3">
      <c r="A118" s="819"/>
      <c r="B118" s="819"/>
      <c r="C118" s="826"/>
      <c r="D118" s="796"/>
      <c r="E118" s="796"/>
      <c r="F118" s="781"/>
      <c r="G118" s="781"/>
      <c r="H118" s="796"/>
      <c r="I118" s="827"/>
      <c r="J118" s="819"/>
      <c r="K118" s="819"/>
    </row>
    <row r="119" spans="1:11" x14ac:dyDescent="0.3">
      <c r="A119" s="819"/>
      <c r="B119" s="819"/>
      <c r="C119" s="826"/>
      <c r="D119" s="796"/>
      <c r="E119" s="796"/>
      <c r="F119" s="781"/>
      <c r="G119" s="781"/>
      <c r="H119" s="796"/>
      <c r="I119" s="827"/>
      <c r="J119" s="819"/>
      <c r="K119" s="819"/>
    </row>
    <row r="120" spans="1:11" x14ac:dyDescent="0.3">
      <c r="A120" s="819"/>
      <c r="B120" s="819"/>
      <c r="C120" s="826"/>
      <c r="D120" s="796"/>
      <c r="E120" s="796"/>
      <c r="F120" s="781"/>
      <c r="G120" s="781"/>
      <c r="H120" s="796"/>
      <c r="I120" s="827"/>
      <c r="J120" s="819"/>
      <c r="K120" s="819"/>
    </row>
    <row r="121" spans="1:11" x14ac:dyDescent="0.3">
      <c r="A121" s="819"/>
      <c r="B121" s="819"/>
      <c r="C121" s="826"/>
      <c r="D121" s="796"/>
      <c r="E121" s="796"/>
      <c r="F121" s="781"/>
      <c r="G121" s="781"/>
      <c r="H121" s="796"/>
      <c r="I121" s="827"/>
      <c r="J121" s="819"/>
      <c r="K121" s="819"/>
    </row>
    <row r="122" spans="1:11" x14ac:dyDescent="0.3">
      <c r="A122" s="819"/>
      <c r="B122" s="819"/>
      <c r="C122" s="826"/>
      <c r="D122" s="796"/>
      <c r="E122" s="796"/>
      <c r="F122" s="781"/>
      <c r="G122" s="781"/>
      <c r="H122" s="796"/>
      <c r="I122" s="827"/>
      <c r="J122" s="819"/>
      <c r="K122" s="819"/>
    </row>
    <row r="123" spans="1:11" x14ac:dyDescent="0.3">
      <c r="A123" s="819"/>
      <c r="B123" s="819"/>
      <c r="C123" s="826"/>
      <c r="D123" s="796"/>
      <c r="E123" s="796"/>
      <c r="F123" s="781"/>
      <c r="G123" s="781"/>
      <c r="H123" s="796"/>
      <c r="I123" s="827"/>
      <c r="J123" s="819"/>
      <c r="K123" s="819"/>
    </row>
    <row r="124" spans="1:11" x14ac:dyDescent="0.3">
      <c r="A124" s="819"/>
      <c r="B124" s="819"/>
      <c r="C124" s="826"/>
      <c r="D124" s="796"/>
      <c r="E124" s="796"/>
      <c r="F124" s="781"/>
      <c r="G124" s="781"/>
      <c r="H124" s="796"/>
      <c r="I124" s="827"/>
      <c r="J124" s="819"/>
      <c r="K124" s="819"/>
    </row>
    <row r="125" spans="1:11" x14ac:dyDescent="0.3">
      <c r="A125" s="819"/>
      <c r="B125" s="819"/>
      <c r="C125" s="826"/>
      <c r="D125" s="796"/>
      <c r="E125" s="796"/>
      <c r="F125" s="781"/>
      <c r="G125" s="781"/>
      <c r="H125" s="796"/>
      <c r="I125" s="827"/>
      <c r="J125" s="819"/>
      <c r="K125" s="819"/>
    </row>
    <row r="126" spans="1:11" x14ac:dyDescent="0.3">
      <c r="A126" s="819"/>
      <c r="B126" s="819"/>
      <c r="C126" s="826"/>
      <c r="D126" s="796"/>
      <c r="E126" s="796"/>
      <c r="F126" s="781"/>
      <c r="G126" s="781"/>
      <c r="H126" s="796"/>
      <c r="I126" s="827"/>
      <c r="J126" s="819"/>
      <c r="K126" s="819"/>
    </row>
    <row r="127" spans="1:11" x14ac:dyDescent="0.3">
      <c r="A127" s="819"/>
      <c r="B127" s="819"/>
      <c r="C127" s="826"/>
      <c r="D127" s="796"/>
      <c r="E127" s="796"/>
      <c r="F127" s="781"/>
      <c r="G127" s="781"/>
      <c r="H127" s="796"/>
      <c r="I127" s="827"/>
      <c r="J127" s="819"/>
      <c r="K127" s="819"/>
    </row>
    <row r="128" spans="1:11" x14ac:dyDescent="0.3">
      <c r="A128" s="819"/>
      <c r="B128" s="819"/>
      <c r="C128" s="826"/>
      <c r="D128" s="796"/>
      <c r="E128" s="796"/>
      <c r="F128" s="781"/>
      <c r="G128" s="781"/>
      <c r="H128" s="796"/>
      <c r="I128" s="827"/>
      <c r="J128" s="819"/>
      <c r="K128" s="819"/>
    </row>
    <row r="129" spans="1:11" x14ac:dyDescent="0.3">
      <c r="A129" s="819"/>
      <c r="B129" s="819"/>
      <c r="C129" s="826"/>
      <c r="D129" s="796"/>
      <c r="E129" s="796"/>
      <c r="F129" s="781"/>
      <c r="G129" s="781"/>
      <c r="H129" s="796"/>
      <c r="I129" s="827"/>
      <c r="J129" s="819"/>
      <c r="K129" s="819"/>
    </row>
    <row r="130" spans="1:11" x14ac:dyDescent="0.3">
      <c r="A130" s="819"/>
      <c r="B130" s="819"/>
      <c r="C130" s="826"/>
      <c r="D130" s="796"/>
      <c r="E130" s="796"/>
      <c r="F130" s="781"/>
      <c r="G130" s="781"/>
      <c r="H130" s="796"/>
      <c r="I130" s="827"/>
      <c r="J130" s="819"/>
      <c r="K130" s="819"/>
    </row>
    <row r="131" spans="1:11" x14ac:dyDescent="0.3">
      <c r="A131" s="819"/>
      <c r="B131" s="819"/>
      <c r="C131" s="826"/>
      <c r="D131" s="796"/>
      <c r="E131" s="796"/>
      <c r="F131" s="781"/>
      <c r="G131" s="781"/>
      <c r="H131" s="796"/>
      <c r="I131" s="827"/>
      <c r="J131" s="819"/>
      <c r="K131" s="819"/>
    </row>
    <row r="132" spans="1:11" x14ac:dyDescent="0.3">
      <c r="A132" s="819"/>
      <c r="B132" s="819"/>
      <c r="C132" s="826"/>
      <c r="D132" s="796"/>
      <c r="E132" s="796"/>
      <c r="F132" s="781"/>
      <c r="G132" s="781"/>
      <c r="H132" s="796"/>
      <c r="I132" s="827"/>
      <c r="J132" s="819"/>
      <c r="K132" s="819"/>
    </row>
    <row r="133" spans="1:11" x14ac:dyDescent="0.3">
      <c r="A133" s="819"/>
      <c r="B133" s="819"/>
      <c r="C133" s="826"/>
      <c r="D133" s="796"/>
      <c r="E133" s="796"/>
      <c r="F133" s="781"/>
      <c r="G133" s="781"/>
      <c r="H133" s="796"/>
      <c r="I133" s="827"/>
      <c r="J133" s="819"/>
      <c r="K133" s="819"/>
    </row>
    <row r="134" spans="1:11" x14ac:dyDescent="0.3">
      <c r="A134" s="819"/>
      <c r="B134" s="819"/>
      <c r="C134" s="826"/>
      <c r="D134" s="796"/>
      <c r="E134" s="796"/>
      <c r="F134" s="781"/>
      <c r="G134" s="781"/>
      <c r="H134" s="796"/>
      <c r="I134" s="827"/>
      <c r="J134" s="819"/>
      <c r="K134" s="819"/>
    </row>
    <row r="135" spans="1:11" x14ac:dyDescent="0.3">
      <c r="A135" s="819"/>
      <c r="B135" s="819"/>
      <c r="C135" s="826"/>
      <c r="D135" s="796"/>
      <c r="E135" s="796"/>
      <c r="F135" s="781"/>
      <c r="G135" s="781"/>
      <c r="H135" s="796"/>
      <c r="I135" s="827"/>
      <c r="J135" s="819"/>
      <c r="K135" s="819"/>
    </row>
    <row r="136" spans="1:11" x14ac:dyDescent="0.3">
      <c r="A136" s="819"/>
      <c r="B136" s="819"/>
      <c r="C136" s="826"/>
      <c r="D136" s="796"/>
      <c r="E136" s="796"/>
      <c r="F136" s="781"/>
      <c r="G136" s="781"/>
      <c r="H136" s="796"/>
      <c r="I136" s="827"/>
      <c r="J136" s="819"/>
      <c r="K136" s="819"/>
    </row>
    <row r="137" spans="1:11" x14ac:dyDescent="0.3">
      <c r="A137" s="819"/>
      <c r="B137" s="819"/>
      <c r="C137" s="826"/>
      <c r="D137" s="796"/>
      <c r="E137" s="796"/>
      <c r="F137" s="781"/>
      <c r="G137" s="781"/>
      <c r="H137" s="796"/>
      <c r="I137" s="827"/>
      <c r="J137" s="819"/>
      <c r="K137" s="819"/>
    </row>
    <row r="138" spans="1:11" x14ac:dyDescent="0.3">
      <c r="A138" s="819"/>
      <c r="B138" s="819"/>
      <c r="C138" s="826"/>
      <c r="D138" s="796"/>
      <c r="E138" s="796"/>
      <c r="F138" s="781"/>
      <c r="G138" s="781"/>
      <c r="H138" s="796"/>
      <c r="I138" s="827"/>
      <c r="J138" s="819"/>
      <c r="K138" s="819"/>
    </row>
    <row r="139" spans="1:11" x14ac:dyDescent="0.3">
      <c r="A139" s="819"/>
      <c r="B139" s="819"/>
      <c r="C139" s="826"/>
      <c r="D139" s="796"/>
      <c r="E139" s="796"/>
      <c r="F139" s="781"/>
      <c r="G139" s="781"/>
      <c r="H139" s="796"/>
      <c r="I139" s="827"/>
      <c r="J139" s="819"/>
      <c r="K139" s="819"/>
    </row>
    <row r="140" spans="1:11" x14ac:dyDescent="0.3">
      <c r="A140" s="819"/>
      <c r="B140" s="819"/>
      <c r="C140" s="826"/>
      <c r="D140" s="796"/>
      <c r="E140" s="796"/>
      <c r="F140" s="781"/>
      <c r="G140" s="781"/>
      <c r="H140" s="796"/>
      <c r="I140" s="827"/>
      <c r="J140" s="819"/>
      <c r="K140" s="819"/>
    </row>
    <row r="141" spans="1:11" x14ac:dyDescent="0.3">
      <c r="A141" s="819"/>
      <c r="B141" s="819"/>
      <c r="C141" s="826"/>
      <c r="D141" s="796"/>
      <c r="E141" s="796"/>
      <c r="F141" s="781"/>
      <c r="G141" s="781"/>
      <c r="H141" s="796"/>
      <c r="I141" s="827"/>
      <c r="J141" s="819"/>
      <c r="K141" s="819"/>
    </row>
    <row r="142" spans="1:11" x14ac:dyDescent="0.3">
      <c r="A142" s="819"/>
      <c r="B142" s="819"/>
      <c r="C142" s="826"/>
      <c r="D142" s="796"/>
      <c r="E142" s="796"/>
      <c r="F142" s="781"/>
      <c r="G142" s="781"/>
      <c r="H142" s="796"/>
      <c r="I142" s="827"/>
      <c r="J142" s="819"/>
      <c r="K142" s="819"/>
    </row>
    <row r="143" spans="1:11" x14ac:dyDescent="0.3">
      <c r="A143" s="819"/>
      <c r="B143" s="819"/>
      <c r="C143" s="826"/>
      <c r="D143" s="796"/>
      <c r="E143" s="796"/>
      <c r="F143" s="781"/>
      <c r="G143" s="781"/>
      <c r="H143" s="796"/>
      <c r="I143" s="827"/>
      <c r="J143" s="819"/>
      <c r="K143" s="819"/>
    </row>
    <row r="144" spans="1:11" x14ac:dyDescent="0.3">
      <c r="A144" s="819"/>
      <c r="B144" s="819"/>
      <c r="C144" s="826"/>
      <c r="D144" s="796"/>
      <c r="E144" s="796"/>
      <c r="F144" s="781"/>
      <c r="G144" s="781"/>
      <c r="H144" s="796"/>
      <c r="I144" s="827"/>
      <c r="J144" s="819"/>
      <c r="K144" s="819"/>
    </row>
    <row r="145" spans="1:11" x14ac:dyDescent="0.3">
      <c r="A145" s="819"/>
      <c r="B145" s="819"/>
      <c r="C145" s="826"/>
      <c r="D145" s="796"/>
      <c r="E145" s="796"/>
      <c r="F145" s="781"/>
      <c r="G145" s="781"/>
      <c r="H145" s="796"/>
      <c r="I145" s="827"/>
      <c r="J145" s="819"/>
      <c r="K145" s="819"/>
    </row>
    <row r="146" spans="1:11" x14ac:dyDescent="0.3">
      <c r="A146" s="819"/>
      <c r="B146" s="819"/>
      <c r="C146" s="826"/>
      <c r="D146" s="796"/>
      <c r="E146" s="796"/>
      <c r="F146" s="781"/>
      <c r="G146" s="781"/>
      <c r="H146" s="796"/>
      <c r="I146" s="827"/>
      <c r="J146" s="819"/>
      <c r="K146" s="819"/>
    </row>
    <row r="147" spans="1:11" x14ac:dyDescent="0.3">
      <c r="A147" s="819"/>
      <c r="B147" s="819"/>
      <c r="C147" s="826"/>
      <c r="D147" s="796"/>
      <c r="E147" s="796"/>
      <c r="F147" s="781"/>
      <c r="G147" s="781"/>
      <c r="H147" s="796"/>
      <c r="I147" s="827"/>
      <c r="J147" s="819"/>
      <c r="K147" s="819"/>
    </row>
    <row r="148" spans="1:11" x14ac:dyDescent="0.3">
      <c r="A148" s="819"/>
      <c r="B148" s="819"/>
      <c r="C148" s="826"/>
      <c r="D148" s="796"/>
      <c r="E148" s="796"/>
      <c r="F148" s="781"/>
      <c r="G148" s="781"/>
      <c r="H148" s="796"/>
      <c r="I148" s="827"/>
      <c r="J148" s="819"/>
      <c r="K148" s="819"/>
    </row>
    <row r="149" spans="1:11" x14ac:dyDescent="0.3">
      <c r="A149" s="819"/>
      <c r="B149" s="819"/>
      <c r="C149" s="826"/>
      <c r="D149" s="796"/>
      <c r="E149" s="796"/>
      <c r="F149" s="781"/>
      <c r="G149" s="781"/>
      <c r="H149" s="796"/>
      <c r="I149" s="827"/>
      <c r="J149" s="819"/>
      <c r="K149" s="819"/>
    </row>
    <row r="150" spans="1:11" x14ac:dyDescent="0.3">
      <c r="A150" s="819"/>
      <c r="B150" s="819"/>
      <c r="C150" s="826"/>
      <c r="D150" s="796"/>
      <c r="E150" s="796"/>
      <c r="F150" s="781"/>
      <c r="G150" s="781"/>
      <c r="H150" s="796"/>
      <c r="I150" s="827"/>
      <c r="J150" s="819"/>
      <c r="K150" s="819"/>
    </row>
    <row r="151" spans="1:11" x14ac:dyDescent="0.3">
      <c r="A151" s="819"/>
      <c r="B151" s="819"/>
      <c r="C151" s="826"/>
      <c r="D151" s="796"/>
      <c r="E151" s="796"/>
      <c r="F151" s="781"/>
      <c r="G151" s="781"/>
      <c r="H151" s="796"/>
      <c r="I151" s="827"/>
      <c r="J151" s="819"/>
      <c r="K151" s="819"/>
    </row>
    <row r="152" spans="1:11" x14ac:dyDescent="0.3">
      <c r="A152" s="819"/>
      <c r="B152" s="819"/>
      <c r="C152" s="826"/>
      <c r="D152" s="796"/>
      <c r="E152" s="796"/>
      <c r="F152" s="781"/>
      <c r="G152" s="781"/>
      <c r="H152" s="796"/>
      <c r="I152" s="827"/>
      <c r="J152" s="819"/>
      <c r="K152" s="819"/>
    </row>
    <row r="153" spans="1:11" x14ac:dyDescent="0.3">
      <c r="A153" s="819"/>
      <c r="B153" s="819"/>
      <c r="C153" s="826"/>
      <c r="D153" s="796"/>
      <c r="E153" s="796"/>
      <c r="F153" s="781"/>
      <c r="G153" s="781"/>
      <c r="H153" s="796"/>
      <c r="I153" s="827"/>
      <c r="J153" s="819"/>
      <c r="K153" s="819"/>
    </row>
    <row r="154" spans="1:11" x14ac:dyDescent="0.3">
      <c r="A154" s="819"/>
      <c r="B154" s="819"/>
      <c r="C154" s="826"/>
      <c r="D154" s="796"/>
      <c r="E154" s="796"/>
      <c r="F154" s="781"/>
      <c r="G154" s="781"/>
      <c r="H154" s="796"/>
      <c r="I154" s="827"/>
      <c r="J154" s="819"/>
      <c r="K154" s="819"/>
    </row>
    <row r="155" spans="1:11" x14ac:dyDescent="0.3">
      <c r="A155" s="819"/>
      <c r="B155" s="819"/>
      <c r="C155" s="826"/>
      <c r="D155" s="796"/>
      <c r="E155" s="796"/>
      <c r="F155" s="781"/>
      <c r="G155" s="781"/>
      <c r="H155" s="796"/>
      <c r="I155" s="827"/>
      <c r="J155" s="819"/>
      <c r="K155" s="819"/>
    </row>
    <row r="156" spans="1:11" x14ac:dyDescent="0.3">
      <c r="A156" s="819"/>
      <c r="B156" s="819"/>
      <c r="C156" s="826"/>
      <c r="D156" s="796"/>
      <c r="E156" s="796"/>
      <c r="F156" s="781"/>
      <c r="G156" s="781"/>
      <c r="H156" s="796"/>
      <c r="I156" s="827"/>
      <c r="J156" s="819"/>
      <c r="K156" s="819"/>
    </row>
    <row r="157" spans="1:11" x14ac:dyDescent="0.3">
      <c r="A157" s="819"/>
      <c r="B157" s="819"/>
      <c r="C157" s="826"/>
      <c r="D157" s="796"/>
      <c r="E157" s="796"/>
      <c r="F157" s="781"/>
      <c r="G157" s="781"/>
      <c r="H157" s="796"/>
      <c r="I157" s="827"/>
      <c r="J157" s="819"/>
      <c r="K157" s="819"/>
    </row>
    <row r="158" spans="1:11" x14ac:dyDescent="0.3">
      <c r="A158" s="819"/>
      <c r="B158" s="819"/>
      <c r="C158" s="826"/>
      <c r="D158" s="796"/>
      <c r="E158" s="796"/>
      <c r="F158" s="781"/>
      <c r="G158" s="781"/>
      <c r="H158" s="796"/>
      <c r="I158" s="827"/>
      <c r="J158" s="819"/>
      <c r="K158" s="819"/>
    </row>
    <row r="159" spans="1:11" x14ac:dyDescent="0.3">
      <c r="A159" s="819"/>
      <c r="B159" s="819"/>
      <c r="C159" s="826"/>
      <c r="D159" s="796"/>
      <c r="E159" s="796"/>
      <c r="F159" s="781"/>
      <c r="G159" s="781"/>
      <c r="H159" s="796"/>
      <c r="I159" s="827"/>
      <c r="J159" s="819"/>
      <c r="K159" s="819"/>
    </row>
    <row r="160" spans="1:11" x14ac:dyDescent="0.3">
      <c r="A160" s="819"/>
      <c r="B160" s="819"/>
      <c r="C160" s="826"/>
      <c r="D160" s="796"/>
      <c r="E160" s="796"/>
      <c r="F160" s="781"/>
      <c r="G160" s="781"/>
      <c r="H160" s="796"/>
      <c r="I160" s="827"/>
      <c r="J160" s="819"/>
      <c r="K160" s="819"/>
    </row>
    <row r="161" spans="1:11" x14ac:dyDescent="0.3">
      <c r="A161" s="819"/>
      <c r="B161" s="819"/>
      <c r="C161" s="826"/>
      <c r="D161" s="796"/>
      <c r="E161" s="796"/>
      <c r="F161" s="781"/>
      <c r="G161" s="781"/>
      <c r="H161" s="796"/>
      <c r="I161" s="827"/>
      <c r="J161" s="819"/>
      <c r="K161" s="819"/>
    </row>
    <row r="162" spans="1:11" x14ac:dyDescent="0.3">
      <c r="A162" s="819"/>
      <c r="B162" s="819"/>
      <c r="C162" s="826"/>
      <c r="D162" s="796"/>
      <c r="E162" s="796"/>
      <c r="F162" s="781"/>
      <c r="G162" s="781"/>
      <c r="H162" s="796"/>
      <c r="I162" s="827"/>
      <c r="J162" s="819"/>
      <c r="K162" s="819"/>
    </row>
    <row r="163" spans="1:11" x14ac:dyDescent="0.3">
      <c r="A163" s="819"/>
      <c r="B163" s="819"/>
      <c r="C163" s="826"/>
      <c r="D163" s="796"/>
      <c r="E163" s="796"/>
      <c r="F163" s="781"/>
      <c r="G163" s="781"/>
      <c r="H163" s="796"/>
      <c r="I163" s="827"/>
      <c r="J163" s="819"/>
      <c r="K163" s="819"/>
    </row>
    <row r="164" spans="1:11" x14ac:dyDescent="0.3">
      <c r="A164" s="819"/>
      <c r="B164" s="819"/>
      <c r="C164" s="826"/>
      <c r="D164" s="796"/>
      <c r="E164" s="796"/>
      <c r="F164" s="781"/>
      <c r="G164" s="781"/>
      <c r="H164" s="796"/>
      <c r="I164" s="827"/>
      <c r="J164" s="819"/>
      <c r="K164" s="819"/>
    </row>
    <row r="165" spans="1:11" x14ac:dyDescent="0.3">
      <c r="A165" s="819"/>
      <c r="B165" s="819"/>
      <c r="C165" s="826"/>
      <c r="D165" s="796"/>
      <c r="E165" s="796"/>
      <c r="F165" s="781"/>
      <c r="G165" s="781"/>
      <c r="H165" s="796"/>
      <c r="I165" s="827"/>
      <c r="J165" s="819"/>
      <c r="K165" s="819"/>
    </row>
    <row r="166" spans="1:11" x14ac:dyDescent="0.3">
      <c r="A166" s="819"/>
      <c r="B166" s="819"/>
      <c r="C166" s="826"/>
      <c r="D166" s="796"/>
      <c r="E166" s="796"/>
      <c r="F166" s="781"/>
      <c r="G166" s="781"/>
      <c r="H166" s="796"/>
      <c r="I166" s="827"/>
      <c r="J166" s="819"/>
      <c r="K166" s="819"/>
    </row>
    <row r="167" spans="1:11" x14ac:dyDescent="0.3">
      <c r="A167" s="819"/>
      <c r="B167" s="819"/>
      <c r="C167" s="826"/>
      <c r="D167" s="796"/>
      <c r="E167" s="796"/>
      <c r="F167" s="781"/>
      <c r="G167" s="781"/>
      <c r="H167" s="796"/>
      <c r="I167" s="827"/>
      <c r="J167" s="819"/>
      <c r="K167" s="819"/>
    </row>
    <row r="168" spans="1:11" x14ac:dyDescent="0.3">
      <c r="A168" s="819"/>
      <c r="B168" s="819"/>
      <c r="C168" s="826"/>
      <c r="D168" s="796"/>
      <c r="E168" s="796"/>
      <c r="F168" s="781"/>
      <c r="G168" s="781"/>
      <c r="H168" s="796"/>
      <c r="I168" s="827"/>
      <c r="J168" s="819"/>
      <c r="K168" s="819"/>
    </row>
    <row r="169" spans="1:11" x14ac:dyDescent="0.3">
      <c r="A169" s="819"/>
      <c r="B169" s="819"/>
      <c r="C169" s="826"/>
      <c r="D169" s="796"/>
      <c r="E169" s="796"/>
      <c r="F169" s="781"/>
      <c r="G169" s="781"/>
      <c r="H169" s="796"/>
      <c r="I169" s="827"/>
      <c r="J169" s="819"/>
      <c r="K169" s="819"/>
    </row>
    <row r="170" spans="1:11" x14ac:dyDescent="0.3">
      <c r="A170" s="819"/>
      <c r="B170" s="819"/>
      <c r="C170" s="826"/>
      <c r="D170" s="796"/>
      <c r="E170" s="796"/>
      <c r="F170" s="781"/>
      <c r="G170" s="781"/>
      <c r="H170" s="796"/>
      <c r="I170" s="827"/>
      <c r="J170" s="819"/>
      <c r="K170" s="819"/>
    </row>
    <row r="171" spans="1:11" x14ac:dyDescent="0.3">
      <c r="A171" s="819"/>
      <c r="B171" s="819"/>
      <c r="C171" s="826"/>
      <c r="D171" s="796"/>
      <c r="E171" s="796"/>
      <c r="F171" s="781"/>
      <c r="G171" s="781"/>
      <c r="H171" s="796"/>
      <c r="I171" s="827"/>
      <c r="J171" s="819"/>
      <c r="K171" s="819"/>
    </row>
    <row r="172" spans="1:11" x14ac:dyDescent="0.3">
      <c r="A172" s="819"/>
      <c r="B172" s="819"/>
      <c r="C172" s="826"/>
      <c r="D172" s="796"/>
      <c r="E172" s="796"/>
      <c r="F172" s="781"/>
      <c r="G172" s="781"/>
      <c r="H172" s="796"/>
      <c r="I172" s="827"/>
      <c r="J172" s="819"/>
      <c r="K172" s="819"/>
    </row>
    <row r="173" spans="1:11" x14ac:dyDescent="0.3">
      <c r="A173" s="819"/>
      <c r="B173" s="819"/>
      <c r="C173" s="826"/>
      <c r="D173" s="796"/>
      <c r="E173" s="796"/>
      <c r="F173" s="781"/>
      <c r="G173" s="781"/>
      <c r="H173" s="796"/>
      <c r="I173" s="827"/>
      <c r="J173" s="819"/>
      <c r="K173" s="819"/>
    </row>
    <row r="174" spans="1:11" x14ac:dyDescent="0.3">
      <c r="A174" s="819"/>
      <c r="B174" s="819"/>
      <c r="C174" s="826"/>
      <c r="D174" s="796"/>
      <c r="E174" s="796"/>
      <c r="F174" s="781"/>
      <c r="G174" s="781"/>
      <c r="H174" s="796"/>
      <c r="I174" s="827"/>
      <c r="J174" s="819"/>
      <c r="K174" s="819"/>
    </row>
    <row r="175" spans="1:11" x14ac:dyDescent="0.3">
      <c r="A175" s="819"/>
      <c r="B175" s="819"/>
      <c r="C175" s="826"/>
      <c r="D175" s="796"/>
      <c r="E175" s="796"/>
      <c r="F175" s="781"/>
      <c r="G175" s="781"/>
      <c r="H175" s="796"/>
      <c r="I175" s="827"/>
      <c r="J175" s="819"/>
      <c r="K175" s="819"/>
    </row>
    <row r="176" spans="1:11" x14ac:dyDescent="0.3">
      <c r="A176" s="819"/>
      <c r="B176" s="819"/>
      <c r="C176" s="826"/>
      <c r="D176" s="796"/>
      <c r="E176" s="796"/>
      <c r="F176" s="781"/>
      <c r="G176" s="781"/>
      <c r="H176" s="796"/>
      <c r="I176" s="827"/>
      <c r="J176" s="819"/>
      <c r="K176" s="819"/>
    </row>
    <row r="177" spans="1:11" x14ac:dyDescent="0.3">
      <c r="A177" s="819"/>
      <c r="B177" s="819"/>
      <c r="C177" s="826"/>
      <c r="D177" s="796"/>
      <c r="E177" s="796"/>
      <c r="F177" s="781"/>
      <c r="G177" s="781"/>
      <c r="H177" s="796"/>
      <c r="I177" s="827"/>
      <c r="J177" s="819"/>
      <c r="K177" s="819"/>
    </row>
    <row r="178" spans="1:11" x14ac:dyDescent="0.3">
      <c r="A178" s="819"/>
      <c r="B178" s="819"/>
      <c r="C178" s="826"/>
      <c r="D178" s="796"/>
      <c r="E178" s="796"/>
      <c r="F178" s="781"/>
      <c r="G178" s="781"/>
      <c r="H178" s="796"/>
      <c r="I178" s="827"/>
      <c r="J178" s="819"/>
      <c r="K178" s="819"/>
    </row>
    <row r="179" spans="1:11" x14ac:dyDescent="0.3">
      <c r="A179" s="819"/>
      <c r="B179" s="819"/>
      <c r="C179" s="826"/>
      <c r="D179" s="796"/>
      <c r="E179" s="796"/>
      <c r="F179" s="781"/>
      <c r="G179" s="781"/>
      <c r="H179" s="796"/>
      <c r="I179" s="827"/>
      <c r="J179" s="819"/>
      <c r="K179" s="819"/>
    </row>
    <row r="180" spans="1:11" x14ac:dyDescent="0.3">
      <c r="A180" s="819"/>
      <c r="B180" s="819"/>
      <c r="C180" s="826"/>
      <c r="D180" s="796"/>
      <c r="E180" s="796"/>
      <c r="F180" s="781"/>
      <c r="G180" s="781"/>
      <c r="H180" s="796"/>
      <c r="I180" s="827"/>
      <c r="J180" s="819"/>
      <c r="K180" s="819"/>
    </row>
    <row r="181" spans="1:11" x14ac:dyDescent="0.3">
      <c r="A181" s="819"/>
      <c r="B181" s="819"/>
      <c r="C181" s="826"/>
      <c r="D181" s="796"/>
      <c r="E181" s="796"/>
      <c r="F181" s="781"/>
      <c r="G181" s="781"/>
      <c r="H181" s="796"/>
      <c r="I181" s="827"/>
      <c r="J181" s="819"/>
      <c r="K181" s="819"/>
    </row>
    <row r="182" spans="1:11" x14ac:dyDescent="0.3">
      <c r="A182" s="819"/>
      <c r="B182" s="819"/>
      <c r="C182" s="826"/>
      <c r="D182" s="796"/>
      <c r="E182" s="796"/>
      <c r="F182" s="781"/>
      <c r="G182" s="781"/>
      <c r="H182" s="796"/>
      <c r="I182" s="827"/>
      <c r="J182" s="819"/>
      <c r="K182" s="819"/>
    </row>
    <row r="183" spans="1:11" x14ac:dyDescent="0.3">
      <c r="A183" s="819"/>
      <c r="B183" s="819"/>
      <c r="C183" s="826"/>
      <c r="D183" s="796"/>
      <c r="E183" s="796"/>
      <c r="F183" s="781"/>
      <c r="G183" s="781"/>
      <c r="H183" s="796"/>
      <c r="I183" s="827"/>
      <c r="J183" s="819"/>
      <c r="K183" s="819"/>
    </row>
    <row r="184" spans="1:11" x14ac:dyDescent="0.3">
      <c r="A184" s="819"/>
      <c r="B184" s="819"/>
      <c r="C184" s="826"/>
      <c r="D184" s="796"/>
      <c r="E184" s="796"/>
      <c r="F184" s="781"/>
      <c r="G184" s="781"/>
      <c r="H184" s="796"/>
      <c r="I184" s="827"/>
      <c r="J184" s="819"/>
      <c r="K184" s="819"/>
    </row>
    <row r="185" spans="1:11" x14ac:dyDescent="0.3">
      <c r="A185" s="819"/>
      <c r="B185" s="819"/>
      <c r="C185" s="826"/>
      <c r="D185" s="796"/>
      <c r="E185" s="796"/>
      <c r="F185" s="781"/>
      <c r="G185" s="781"/>
      <c r="H185" s="796"/>
      <c r="I185" s="827"/>
      <c r="J185" s="819"/>
      <c r="K185" s="819"/>
    </row>
    <row r="186" spans="1:11" x14ac:dyDescent="0.3">
      <c r="A186" s="819"/>
      <c r="B186" s="819"/>
      <c r="C186" s="826"/>
      <c r="D186" s="796"/>
      <c r="E186" s="796"/>
      <c r="F186" s="781"/>
      <c r="G186" s="781"/>
      <c r="H186" s="796"/>
      <c r="I186" s="827"/>
      <c r="J186" s="819"/>
      <c r="K186" s="819"/>
    </row>
    <row r="187" spans="1:11" x14ac:dyDescent="0.3">
      <c r="A187" s="819"/>
      <c r="B187" s="819"/>
      <c r="C187" s="826"/>
      <c r="D187" s="796"/>
      <c r="E187" s="796"/>
      <c r="F187" s="781"/>
      <c r="G187" s="781"/>
      <c r="H187" s="796"/>
      <c r="I187" s="827"/>
      <c r="J187" s="819"/>
      <c r="K187" s="819"/>
    </row>
    <row r="188" spans="1:11" x14ac:dyDescent="0.3">
      <c r="A188" s="819"/>
      <c r="B188" s="819"/>
      <c r="C188" s="826"/>
      <c r="D188" s="796"/>
      <c r="E188" s="796"/>
      <c r="F188" s="781"/>
      <c r="G188" s="781"/>
      <c r="H188" s="796"/>
      <c r="I188" s="827"/>
      <c r="J188" s="819"/>
      <c r="K188" s="819"/>
    </row>
    <row r="189" spans="1:11" x14ac:dyDescent="0.3">
      <c r="A189" s="819"/>
      <c r="B189" s="819"/>
      <c r="C189" s="826"/>
      <c r="D189" s="796"/>
      <c r="E189" s="796"/>
      <c r="F189" s="781"/>
      <c r="G189" s="781"/>
      <c r="H189" s="796"/>
      <c r="I189" s="827"/>
      <c r="J189" s="819"/>
      <c r="K189" s="819"/>
    </row>
    <row r="190" spans="1:11" x14ac:dyDescent="0.3">
      <c r="A190" s="819"/>
      <c r="B190" s="819"/>
      <c r="C190" s="826"/>
      <c r="D190" s="796"/>
      <c r="E190" s="796"/>
      <c r="F190" s="781"/>
      <c r="G190" s="781"/>
      <c r="H190" s="796"/>
      <c r="I190" s="827"/>
      <c r="J190" s="819"/>
      <c r="K190" s="819"/>
    </row>
    <row r="191" spans="1:11" x14ac:dyDescent="0.3">
      <c r="A191" s="819"/>
      <c r="B191" s="819"/>
      <c r="C191" s="826"/>
      <c r="D191" s="796"/>
      <c r="E191" s="796"/>
      <c r="F191" s="781"/>
      <c r="G191" s="781"/>
      <c r="H191" s="796"/>
      <c r="I191" s="827"/>
      <c r="J191" s="819"/>
      <c r="K191" s="819"/>
    </row>
    <row r="192" spans="1:11" x14ac:dyDescent="0.3">
      <c r="A192" s="819"/>
      <c r="B192" s="819"/>
      <c r="C192" s="826"/>
      <c r="D192" s="796"/>
      <c r="E192" s="796"/>
      <c r="F192" s="781"/>
      <c r="G192" s="781"/>
      <c r="H192" s="796"/>
      <c r="I192" s="827"/>
      <c r="J192" s="819"/>
      <c r="K192" s="819"/>
    </row>
    <row r="193" spans="1:11" x14ac:dyDescent="0.3">
      <c r="A193" s="819"/>
      <c r="B193" s="819"/>
      <c r="C193" s="826"/>
      <c r="D193" s="796"/>
      <c r="E193" s="796"/>
      <c r="F193" s="781"/>
      <c r="G193" s="781"/>
      <c r="H193" s="796"/>
      <c r="I193" s="827"/>
      <c r="J193" s="819"/>
      <c r="K193" s="819"/>
    </row>
    <row r="194" spans="1:11" x14ac:dyDescent="0.3">
      <c r="A194" s="819"/>
      <c r="B194" s="819"/>
      <c r="C194" s="826"/>
      <c r="D194" s="796"/>
      <c r="E194" s="796"/>
      <c r="F194" s="781"/>
      <c r="G194" s="781"/>
      <c r="H194" s="796"/>
      <c r="I194" s="827"/>
      <c r="J194" s="819"/>
      <c r="K194" s="819"/>
    </row>
    <row r="195" spans="1:11" x14ac:dyDescent="0.3">
      <c r="A195" s="819"/>
      <c r="B195" s="819"/>
      <c r="C195" s="826"/>
      <c r="D195" s="796"/>
      <c r="E195" s="796"/>
      <c r="F195" s="781"/>
      <c r="G195" s="781"/>
      <c r="H195" s="796"/>
      <c r="I195" s="827"/>
      <c r="J195" s="819"/>
      <c r="K195" s="819"/>
    </row>
    <row r="196" spans="1:11" x14ac:dyDescent="0.3">
      <c r="A196" s="819"/>
      <c r="B196" s="819"/>
      <c r="C196" s="826"/>
      <c r="D196" s="796"/>
      <c r="E196" s="796"/>
      <c r="F196" s="781"/>
      <c r="G196" s="781"/>
      <c r="H196" s="796"/>
      <c r="I196" s="827"/>
      <c r="J196" s="819"/>
      <c r="K196" s="819"/>
    </row>
    <row r="197" spans="1:11" x14ac:dyDescent="0.3">
      <c r="A197" s="819"/>
      <c r="B197" s="819"/>
      <c r="C197" s="826"/>
      <c r="D197" s="796"/>
      <c r="E197" s="796"/>
      <c r="F197" s="781"/>
      <c r="G197" s="781"/>
      <c r="H197" s="796"/>
      <c r="I197" s="827"/>
      <c r="J197" s="819"/>
      <c r="K197" s="819"/>
    </row>
    <row r="198" spans="1:11" x14ac:dyDescent="0.3">
      <c r="A198" s="819"/>
      <c r="B198" s="819"/>
      <c r="C198" s="826"/>
      <c r="D198" s="796"/>
      <c r="E198" s="796"/>
      <c r="F198" s="781"/>
      <c r="G198" s="781"/>
      <c r="H198" s="796"/>
      <c r="I198" s="827"/>
      <c r="J198" s="819"/>
      <c r="K198" s="819"/>
    </row>
    <row r="199" spans="1:11" x14ac:dyDescent="0.3">
      <c r="A199" s="819"/>
      <c r="B199" s="819"/>
      <c r="C199" s="826"/>
      <c r="D199" s="796"/>
      <c r="E199" s="796"/>
      <c r="F199" s="781"/>
      <c r="G199" s="781"/>
      <c r="H199" s="796"/>
      <c r="I199" s="827"/>
      <c r="J199" s="819"/>
      <c r="K199" s="819"/>
    </row>
    <row r="200" spans="1:11" x14ac:dyDescent="0.3">
      <c r="A200" s="819"/>
      <c r="B200" s="819"/>
      <c r="C200" s="826"/>
      <c r="D200" s="796"/>
      <c r="E200" s="796"/>
      <c r="F200" s="781"/>
      <c r="G200" s="781"/>
      <c r="H200" s="796"/>
      <c r="I200" s="827"/>
      <c r="J200" s="819"/>
      <c r="K200" s="819"/>
    </row>
    <row r="201" spans="1:11" x14ac:dyDescent="0.3">
      <c r="A201" s="819"/>
      <c r="B201" s="819"/>
      <c r="C201" s="826"/>
      <c r="D201" s="796"/>
      <c r="E201" s="796"/>
      <c r="F201" s="781"/>
      <c r="G201" s="781"/>
      <c r="H201" s="796"/>
      <c r="I201" s="827"/>
      <c r="J201" s="819"/>
      <c r="K201" s="819"/>
    </row>
    <row r="202" spans="1:11" x14ac:dyDescent="0.3">
      <c r="A202" s="819"/>
      <c r="B202" s="819"/>
      <c r="C202" s="826"/>
      <c r="D202" s="796"/>
      <c r="E202" s="796"/>
      <c r="F202" s="781"/>
      <c r="G202" s="781"/>
      <c r="H202" s="796"/>
      <c r="I202" s="827"/>
      <c r="J202" s="819"/>
      <c r="K202" s="819"/>
    </row>
    <row r="203" spans="1:11" x14ac:dyDescent="0.3">
      <c r="A203" s="819"/>
      <c r="B203" s="819"/>
      <c r="C203" s="826"/>
      <c r="D203" s="796"/>
      <c r="E203" s="796"/>
      <c r="F203" s="781"/>
      <c r="G203" s="781"/>
      <c r="H203" s="796"/>
      <c r="I203" s="827"/>
      <c r="J203" s="819"/>
      <c r="K203" s="819"/>
    </row>
    <row r="204" spans="1:11" x14ac:dyDescent="0.3">
      <c r="A204" s="819"/>
      <c r="B204" s="819"/>
      <c r="C204" s="826"/>
      <c r="D204" s="796"/>
      <c r="E204" s="796"/>
      <c r="F204" s="781"/>
      <c r="G204" s="781"/>
      <c r="H204" s="796"/>
      <c r="I204" s="827"/>
      <c r="J204" s="819"/>
      <c r="K204" s="819"/>
    </row>
    <row r="205" spans="1:11" x14ac:dyDescent="0.3">
      <c r="A205" s="819"/>
      <c r="B205" s="819"/>
      <c r="C205" s="826"/>
      <c r="D205" s="796"/>
      <c r="E205" s="796"/>
      <c r="F205" s="781"/>
      <c r="G205" s="781"/>
      <c r="H205" s="796"/>
      <c r="I205" s="827"/>
      <c r="J205" s="819"/>
      <c r="K205" s="819"/>
    </row>
    <row r="206" spans="1:11" x14ac:dyDescent="0.3">
      <c r="A206" s="819"/>
      <c r="B206" s="819"/>
      <c r="C206" s="826"/>
      <c r="D206" s="796"/>
      <c r="E206" s="796"/>
      <c r="F206" s="781"/>
      <c r="G206" s="781"/>
      <c r="H206" s="796"/>
      <c r="I206" s="827"/>
      <c r="J206" s="819"/>
      <c r="K206" s="819"/>
    </row>
    <row r="207" spans="1:11" x14ac:dyDescent="0.3">
      <c r="A207" s="819"/>
      <c r="B207" s="819"/>
      <c r="C207" s="826"/>
      <c r="D207" s="796"/>
      <c r="E207" s="796"/>
      <c r="F207" s="781"/>
      <c r="G207" s="781"/>
      <c r="H207" s="796"/>
      <c r="I207" s="827"/>
      <c r="J207" s="819"/>
      <c r="K207" s="819"/>
    </row>
    <row r="208" spans="1:11" x14ac:dyDescent="0.3">
      <c r="A208" s="819"/>
      <c r="B208" s="819"/>
      <c r="C208" s="826"/>
      <c r="D208" s="796"/>
      <c r="E208" s="796"/>
      <c r="F208" s="781"/>
      <c r="G208" s="781"/>
      <c r="H208" s="796"/>
      <c r="I208" s="827"/>
      <c r="J208" s="819"/>
      <c r="K208" s="819"/>
    </row>
    <row r="209" spans="1:11" x14ac:dyDescent="0.3">
      <c r="A209" s="819"/>
      <c r="B209" s="819"/>
      <c r="C209" s="826"/>
      <c r="D209" s="796"/>
      <c r="E209" s="796"/>
      <c r="F209" s="781"/>
      <c r="G209" s="781"/>
      <c r="H209" s="796"/>
      <c r="I209" s="827"/>
      <c r="J209" s="819"/>
      <c r="K209" s="819"/>
    </row>
    <row r="210" spans="1:11" x14ac:dyDescent="0.3">
      <c r="A210" s="819"/>
      <c r="B210" s="819"/>
      <c r="C210" s="826"/>
      <c r="D210" s="796"/>
      <c r="E210" s="796"/>
      <c r="F210" s="781"/>
      <c r="G210" s="781"/>
      <c r="H210" s="796"/>
      <c r="I210" s="827"/>
      <c r="J210" s="819"/>
      <c r="K210" s="819"/>
    </row>
    <row r="211" spans="1:11" x14ac:dyDescent="0.3">
      <c r="A211" s="819"/>
      <c r="B211" s="819"/>
      <c r="C211" s="826"/>
      <c r="D211" s="796"/>
      <c r="E211" s="796"/>
      <c r="F211" s="781"/>
      <c r="G211" s="781"/>
      <c r="H211" s="796"/>
      <c r="I211" s="827"/>
      <c r="J211" s="819"/>
      <c r="K211" s="819"/>
    </row>
    <row r="212" spans="1:11" x14ac:dyDescent="0.3">
      <c r="A212" s="819"/>
      <c r="B212" s="819"/>
      <c r="C212" s="826"/>
      <c r="D212" s="796"/>
      <c r="E212" s="796"/>
      <c r="F212" s="781"/>
      <c r="G212" s="781"/>
      <c r="H212" s="796"/>
      <c r="I212" s="827"/>
      <c r="J212" s="819"/>
      <c r="K212" s="819"/>
    </row>
    <row r="213" spans="1:11" x14ac:dyDescent="0.3">
      <c r="A213" s="819"/>
      <c r="B213" s="819"/>
      <c r="C213" s="826"/>
      <c r="D213" s="796"/>
      <c r="E213" s="796"/>
      <c r="F213" s="781"/>
      <c r="G213" s="781"/>
      <c r="H213" s="796"/>
      <c r="I213" s="827"/>
      <c r="J213" s="819"/>
      <c r="K213" s="819"/>
    </row>
    <row r="214" spans="1:11" x14ac:dyDescent="0.3">
      <c r="A214" s="819"/>
      <c r="B214" s="819"/>
      <c r="C214" s="826"/>
      <c r="D214" s="796"/>
      <c r="E214" s="796"/>
      <c r="F214" s="781"/>
      <c r="G214" s="781"/>
      <c r="H214" s="796"/>
      <c r="I214" s="827"/>
      <c r="J214" s="819"/>
      <c r="K214" s="819"/>
    </row>
    <row r="215" spans="1:11" x14ac:dyDescent="0.3">
      <c r="A215" s="819"/>
      <c r="B215" s="819"/>
      <c r="C215" s="826"/>
      <c r="D215" s="796"/>
      <c r="E215" s="796"/>
      <c r="F215" s="781"/>
      <c r="G215" s="781"/>
      <c r="H215" s="796"/>
      <c r="I215" s="827"/>
      <c r="J215" s="819"/>
      <c r="K215" s="819"/>
    </row>
    <row r="216" spans="1:11" x14ac:dyDescent="0.3">
      <c r="A216" s="819"/>
      <c r="B216" s="819"/>
      <c r="C216" s="826"/>
      <c r="D216" s="796"/>
      <c r="E216" s="796"/>
      <c r="F216" s="781"/>
      <c r="G216" s="781"/>
      <c r="H216" s="796"/>
      <c r="I216" s="827"/>
      <c r="J216" s="819"/>
      <c r="K216" s="819"/>
    </row>
    <row r="217" spans="1:11" x14ac:dyDescent="0.3">
      <c r="A217" s="819"/>
      <c r="B217" s="819"/>
      <c r="C217" s="826"/>
      <c r="D217" s="796"/>
      <c r="E217" s="796"/>
      <c r="F217" s="781"/>
      <c r="G217" s="781"/>
      <c r="H217" s="796"/>
      <c r="I217" s="827"/>
      <c r="J217" s="819"/>
      <c r="K217" s="819"/>
    </row>
    <row r="218" spans="1:11" x14ac:dyDescent="0.3">
      <c r="A218" s="819"/>
      <c r="B218" s="819"/>
      <c r="C218" s="826"/>
      <c r="D218" s="796"/>
      <c r="E218" s="796"/>
      <c r="F218" s="781"/>
      <c r="G218" s="781"/>
      <c r="H218" s="796"/>
      <c r="I218" s="827"/>
      <c r="J218" s="819"/>
      <c r="K218" s="819"/>
    </row>
    <row r="219" spans="1:11" x14ac:dyDescent="0.3">
      <c r="A219" s="819"/>
      <c r="B219" s="819"/>
      <c r="C219" s="826"/>
      <c r="D219" s="796"/>
      <c r="E219" s="796"/>
      <c r="F219" s="781"/>
      <c r="G219" s="781"/>
      <c r="H219" s="796"/>
      <c r="I219" s="827"/>
      <c r="J219" s="819"/>
      <c r="K219" s="819"/>
    </row>
    <row r="220" spans="1:11" x14ac:dyDescent="0.3">
      <c r="A220" s="819"/>
      <c r="B220" s="819"/>
      <c r="C220" s="826"/>
      <c r="D220" s="796"/>
      <c r="E220" s="796"/>
      <c r="F220" s="781"/>
      <c r="G220" s="781"/>
      <c r="H220" s="796"/>
      <c r="I220" s="827"/>
      <c r="J220" s="819"/>
      <c r="K220" s="819"/>
    </row>
    <row r="221" spans="1:11" x14ac:dyDescent="0.3">
      <c r="A221" s="819"/>
      <c r="B221" s="819"/>
      <c r="C221" s="826"/>
      <c r="D221" s="796"/>
      <c r="E221" s="796"/>
      <c r="F221" s="781"/>
      <c r="G221" s="781"/>
      <c r="H221" s="796"/>
      <c r="I221" s="827"/>
      <c r="J221" s="819"/>
      <c r="K221" s="819"/>
    </row>
    <row r="222" spans="1:11" x14ac:dyDescent="0.3">
      <c r="A222" s="819"/>
      <c r="B222" s="819"/>
      <c r="C222" s="826"/>
      <c r="D222" s="796"/>
      <c r="E222" s="796"/>
      <c r="F222" s="781"/>
      <c r="G222" s="781"/>
      <c r="H222" s="796"/>
      <c r="I222" s="827"/>
      <c r="J222" s="819"/>
      <c r="K222" s="819"/>
    </row>
    <row r="223" spans="1:11" x14ac:dyDescent="0.3">
      <c r="A223" s="819"/>
      <c r="B223" s="819"/>
      <c r="C223" s="826"/>
      <c r="D223" s="796"/>
      <c r="E223" s="796"/>
      <c r="F223" s="781"/>
      <c r="G223" s="781"/>
      <c r="H223" s="796"/>
      <c r="I223" s="827"/>
      <c r="J223" s="819"/>
      <c r="K223" s="819"/>
    </row>
    <row r="224" spans="1:11" x14ac:dyDescent="0.3">
      <c r="A224" s="819"/>
      <c r="B224" s="819"/>
      <c r="C224" s="826"/>
      <c r="D224" s="796"/>
      <c r="E224" s="796"/>
      <c r="F224" s="781"/>
      <c r="G224" s="781"/>
      <c r="H224" s="796"/>
      <c r="I224" s="827"/>
      <c r="J224" s="819"/>
      <c r="K224" s="819"/>
    </row>
    <row r="225" spans="1:11" x14ac:dyDescent="0.3">
      <c r="A225" s="819"/>
      <c r="B225" s="819"/>
      <c r="C225" s="826"/>
      <c r="D225" s="796"/>
      <c r="E225" s="796"/>
      <c r="F225" s="781"/>
      <c r="G225" s="781"/>
      <c r="H225" s="796"/>
      <c r="I225" s="827"/>
      <c r="J225" s="819"/>
      <c r="K225" s="819"/>
    </row>
    <row r="226" spans="1:11" x14ac:dyDescent="0.3">
      <c r="A226" s="819"/>
      <c r="B226" s="819"/>
      <c r="C226" s="826"/>
      <c r="D226" s="796"/>
      <c r="E226" s="796"/>
      <c r="F226" s="781"/>
      <c r="G226" s="781"/>
      <c r="H226" s="796"/>
      <c r="I226" s="827"/>
      <c r="J226" s="819"/>
      <c r="K226" s="819"/>
    </row>
    <row r="227" spans="1:11" x14ac:dyDescent="0.3">
      <c r="A227" s="819"/>
      <c r="B227" s="819"/>
      <c r="C227" s="826"/>
      <c r="D227" s="796"/>
      <c r="E227" s="796"/>
      <c r="F227" s="781"/>
      <c r="G227" s="781"/>
      <c r="H227" s="796"/>
      <c r="I227" s="827"/>
      <c r="J227" s="819"/>
      <c r="K227" s="819"/>
    </row>
    <row r="228" spans="1:11" x14ac:dyDescent="0.3">
      <c r="A228" s="819"/>
      <c r="B228" s="819"/>
      <c r="C228" s="826"/>
      <c r="D228" s="796"/>
      <c r="E228" s="796"/>
      <c r="F228" s="781"/>
      <c r="G228" s="781"/>
      <c r="H228" s="796"/>
      <c r="I228" s="827"/>
      <c r="J228" s="819"/>
      <c r="K228" s="819"/>
    </row>
    <row r="229" spans="1:11" x14ac:dyDescent="0.3">
      <c r="A229" s="819"/>
      <c r="B229" s="819"/>
      <c r="C229" s="826"/>
      <c r="D229" s="796"/>
      <c r="E229" s="796"/>
      <c r="F229" s="781"/>
      <c r="G229" s="781"/>
      <c r="H229" s="796"/>
      <c r="I229" s="827"/>
      <c r="J229" s="819"/>
      <c r="K229" s="819"/>
    </row>
    <row r="230" spans="1:11" x14ac:dyDescent="0.3">
      <c r="A230" s="819"/>
      <c r="B230" s="819"/>
      <c r="C230" s="826"/>
      <c r="D230" s="796"/>
      <c r="E230" s="796"/>
      <c r="F230" s="781"/>
      <c r="G230" s="781"/>
      <c r="H230" s="796"/>
      <c r="I230" s="827"/>
      <c r="J230" s="819"/>
      <c r="K230" s="819"/>
    </row>
    <row r="231" spans="1:11" x14ac:dyDescent="0.3">
      <c r="A231" s="819"/>
      <c r="B231" s="819"/>
      <c r="C231" s="826"/>
      <c r="D231" s="796"/>
      <c r="E231" s="796"/>
      <c r="F231" s="781"/>
      <c r="G231" s="781"/>
      <c r="H231" s="796"/>
      <c r="I231" s="827"/>
      <c r="J231" s="819"/>
      <c r="K231" s="819"/>
    </row>
    <row r="232" spans="1:11" x14ac:dyDescent="0.3">
      <c r="A232" s="819"/>
      <c r="B232" s="819"/>
      <c r="C232" s="826"/>
      <c r="D232" s="796"/>
      <c r="E232" s="796"/>
      <c r="F232" s="781"/>
      <c r="G232" s="781"/>
      <c r="H232" s="796"/>
      <c r="I232" s="827"/>
      <c r="J232" s="819"/>
      <c r="K232" s="819"/>
    </row>
    <row r="233" spans="1:11" x14ac:dyDescent="0.3">
      <c r="A233" s="819"/>
      <c r="B233" s="819"/>
      <c r="C233" s="826"/>
      <c r="D233" s="796"/>
      <c r="E233" s="796"/>
      <c r="F233" s="781"/>
      <c r="G233" s="781"/>
      <c r="H233" s="796"/>
      <c r="I233" s="827"/>
      <c r="J233" s="819"/>
      <c r="K233" s="819"/>
    </row>
    <row r="234" spans="1:11" x14ac:dyDescent="0.3">
      <c r="A234" s="819"/>
      <c r="B234" s="819"/>
      <c r="C234" s="826"/>
      <c r="D234" s="796"/>
      <c r="E234" s="796"/>
      <c r="F234" s="781"/>
      <c r="G234" s="781"/>
      <c r="H234" s="796"/>
      <c r="I234" s="827"/>
      <c r="J234" s="819"/>
      <c r="K234" s="819"/>
    </row>
    <row r="235" spans="1:11" x14ac:dyDescent="0.3">
      <c r="A235" s="819"/>
      <c r="B235" s="819"/>
      <c r="C235" s="826"/>
      <c r="D235" s="796"/>
      <c r="E235" s="796"/>
      <c r="F235" s="781"/>
      <c r="G235" s="781"/>
      <c r="H235" s="796"/>
      <c r="I235" s="827"/>
      <c r="J235" s="819"/>
      <c r="K235" s="819"/>
    </row>
    <row r="236" spans="1:11" x14ac:dyDescent="0.3">
      <c r="A236" s="819"/>
      <c r="B236" s="819"/>
      <c r="C236" s="826"/>
      <c r="D236" s="796"/>
      <c r="E236" s="796"/>
      <c r="F236" s="781"/>
      <c r="G236" s="781"/>
      <c r="H236" s="796"/>
      <c r="I236" s="827"/>
      <c r="J236" s="819"/>
      <c r="K236" s="819"/>
    </row>
    <row r="237" spans="1:11" x14ac:dyDescent="0.3">
      <c r="A237" s="819"/>
      <c r="B237" s="819"/>
      <c r="C237" s="826"/>
      <c r="D237" s="796"/>
      <c r="E237" s="796"/>
      <c r="F237" s="781"/>
      <c r="G237" s="781"/>
      <c r="H237" s="796"/>
      <c r="I237" s="827"/>
      <c r="J237" s="819"/>
      <c r="K237" s="819"/>
    </row>
    <row r="238" spans="1:11" x14ac:dyDescent="0.3">
      <c r="A238" s="819"/>
      <c r="B238" s="819"/>
      <c r="C238" s="826"/>
      <c r="D238" s="796"/>
      <c r="E238" s="796"/>
      <c r="F238" s="781"/>
      <c r="G238" s="781"/>
      <c r="H238" s="796"/>
      <c r="I238" s="827"/>
      <c r="J238" s="819"/>
      <c r="K238" s="819"/>
    </row>
    <row r="239" spans="1:11" x14ac:dyDescent="0.3">
      <c r="A239" s="819"/>
      <c r="B239" s="819"/>
      <c r="C239" s="826"/>
      <c r="D239" s="796"/>
      <c r="E239" s="796"/>
      <c r="F239" s="781"/>
      <c r="G239" s="781"/>
      <c r="H239" s="796"/>
      <c r="I239" s="827"/>
      <c r="J239" s="819"/>
      <c r="K239" s="819"/>
    </row>
    <row r="240" spans="1:11" x14ac:dyDescent="0.3">
      <c r="A240" s="819"/>
      <c r="B240" s="819"/>
      <c r="C240" s="826"/>
      <c r="D240" s="796"/>
      <c r="E240" s="796"/>
      <c r="F240" s="781"/>
      <c r="G240" s="781"/>
      <c r="H240" s="796"/>
      <c r="I240" s="827"/>
      <c r="J240" s="819"/>
      <c r="K240" s="819"/>
    </row>
    <row r="241" spans="1:11" x14ac:dyDescent="0.3">
      <c r="A241" s="819"/>
      <c r="B241" s="819"/>
      <c r="C241" s="826"/>
      <c r="D241" s="796"/>
      <c r="E241" s="796"/>
      <c r="F241" s="781"/>
      <c r="G241" s="781"/>
      <c r="H241" s="796"/>
      <c r="I241" s="827"/>
      <c r="J241" s="819"/>
      <c r="K241" s="819"/>
    </row>
    <row r="242" spans="1:11" x14ac:dyDescent="0.3">
      <c r="A242" s="819"/>
      <c r="B242" s="819"/>
      <c r="C242" s="826"/>
      <c r="D242" s="796"/>
      <c r="E242" s="796"/>
      <c r="F242" s="781"/>
      <c r="G242" s="781"/>
      <c r="H242" s="796"/>
      <c r="I242" s="827"/>
      <c r="J242" s="819"/>
      <c r="K242" s="819"/>
    </row>
    <row r="243" spans="1:11" x14ac:dyDescent="0.3">
      <c r="A243" s="819"/>
      <c r="B243" s="819"/>
      <c r="C243" s="826"/>
      <c r="D243" s="796"/>
      <c r="E243" s="796"/>
      <c r="F243" s="781"/>
      <c r="G243" s="781"/>
      <c r="H243" s="796"/>
      <c r="I243" s="827"/>
      <c r="J243" s="819"/>
      <c r="K243" s="819"/>
    </row>
    <row r="244" spans="1:11" x14ac:dyDescent="0.3">
      <c r="A244" s="819"/>
      <c r="B244" s="819"/>
      <c r="C244" s="826"/>
      <c r="D244" s="796"/>
      <c r="E244" s="796"/>
      <c r="F244" s="781"/>
      <c r="G244" s="781"/>
      <c r="H244" s="796"/>
      <c r="I244" s="827"/>
      <c r="J244" s="819"/>
      <c r="K244" s="819"/>
    </row>
    <row r="245" spans="1:11" x14ac:dyDescent="0.3">
      <c r="A245" s="819"/>
      <c r="B245" s="819"/>
      <c r="C245" s="826"/>
      <c r="D245" s="796"/>
      <c r="E245" s="796"/>
      <c r="F245" s="781"/>
      <c r="G245" s="781"/>
      <c r="H245" s="796"/>
      <c r="I245" s="827"/>
      <c r="J245" s="819"/>
      <c r="K245" s="819"/>
    </row>
    <row r="246" spans="1:11" x14ac:dyDescent="0.3">
      <c r="A246" s="819"/>
      <c r="B246" s="819"/>
      <c r="C246" s="826"/>
      <c r="D246" s="796"/>
      <c r="E246" s="796"/>
      <c r="F246" s="781"/>
      <c r="G246" s="781"/>
      <c r="H246" s="796"/>
      <c r="I246" s="827"/>
      <c r="J246" s="819"/>
      <c r="K246" s="819"/>
    </row>
    <row r="247" spans="1:11" x14ac:dyDescent="0.3">
      <c r="A247" s="819"/>
      <c r="B247" s="819"/>
      <c r="C247" s="826"/>
      <c r="D247" s="796"/>
      <c r="E247" s="796"/>
      <c r="F247" s="781"/>
      <c r="G247" s="781"/>
      <c r="H247" s="796"/>
      <c r="I247" s="827"/>
      <c r="J247" s="819"/>
      <c r="K247" s="819"/>
    </row>
    <row r="248" spans="1:11" x14ac:dyDescent="0.3">
      <c r="A248" s="819"/>
      <c r="B248" s="819"/>
      <c r="C248" s="826"/>
      <c r="D248" s="796"/>
      <c r="E248" s="796"/>
      <c r="F248" s="781"/>
      <c r="G248" s="781"/>
      <c r="H248" s="796"/>
      <c r="I248" s="827"/>
      <c r="J248" s="819"/>
      <c r="K248" s="819"/>
    </row>
    <row r="249" spans="1:11" x14ac:dyDescent="0.3">
      <c r="A249" s="819"/>
      <c r="B249" s="819"/>
      <c r="C249" s="826"/>
      <c r="D249" s="796"/>
      <c r="E249" s="796"/>
      <c r="F249" s="781"/>
      <c r="G249" s="781"/>
      <c r="H249" s="796"/>
      <c r="I249" s="827"/>
      <c r="J249" s="819"/>
      <c r="K249" s="819"/>
    </row>
    <row r="250" spans="1:11" x14ac:dyDescent="0.3">
      <c r="A250" s="819"/>
      <c r="B250" s="819"/>
      <c r="C250" s="826"/>
      <c r="D250" s="796"/>
      <c r="E250" s="796"/>
      <c r="F250" s="781"/>
      <c r="G250" s="781"/>
      <c r="H250" s="796"/>
      <c r="I250" s="827"/>
      <c r="J250" s="819"/>
      <c r="K250" s="819"/>
    </row>
  </sheetData>
  <mergeCells count="1">
    <mergeCell ref="B2:H2"/>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R31"/>
  <sheetViews>
    <sheetView workbookViewId="0">
      <selection activeCell="R5" sqref="R5"/>
    </sheetView>
  </sheetViews>
  <sheetFormatPr defaultColWidth="9.109375" defaultRowHeight="13.2" x14ac:dyDescent="0.25"/>
  <cols>
    <col min="1" max="1" width="5" style="828" customWidth="1"/>
    <col min="2" max="2" width="58.88671875" style="828" customWidth="1"/>
    <col min="3" max="7" width="9.88671875" style="870" customWidth="1"/>
    <col min="8" max="9" width="11.109375" style="870" customWidth="1"/>
    <col min="10" max="12" width="9.88671875" style="870" customWidth="1"/>
    <col min="13" max="14" width="9.88671875" style="828" customWidth="1"/>
    <col min="15" max="15" width="9.6640625" style="828" bestFit="1" customWidth="1"/>
    <col min="16" max="16" width="9.109375" style="828"/>
    <col min="17" max="17" width="14" style="828" customWidth="1"/>
    <col min="18" max="18" width="12.6640625" style="1191" customWidth="1"/>
    <col min="19" max="16384" width="9.109375" style="828"/>
  </cols>
  <sheetData>
    <row r="2" spans="2:17" ht="13.8" thickBot="1" x14ac:dyDescent="0.3">
      <c r="B2" s="1252" t="s">
        <v>1266</v>
      </c>
      <c r="C2" s="1253"/>
      <c r="D2" s="1253"/>
      <c r="E2" s="1253"/>
      <c r="F2" s="1253"/>
      <c r="G2" s="1253"/>
      <c r="H2" s="1253"/>
      <c r="I2" s="1253"/>
      <c r="J2" s="1253"/>
      <c r="K2" s="1253"/>
      <c r="L2" s="1252"/>
      <c r="M2" s="1252"/>
      <c r="N2" s="1252"/>
    </row>
    <row r="3" spans="2:17" ht="31.5" customHeight="1" thickBot="1" x14ac:dyDescent="0.3">
      <c r="B3" s="1250" t="s">
        <v>4241</v>
      </c>
      <c r="C3" s="1255" t="s">
        <v>4242</v>
      </c>
      <c r="D3" s="1256"/>
      <c r="E3" s="1257"/>
      <c r="F3" s="1255" t="s">
        <v>4243</v>
      </c>
      <c r="G3" s="1256"/>
      <c r="H3" s="1256"/>
      <c r="I3" s="1256"/>
      <c r="J3" s="1256"/>
      <c r="K3" s="1257"/>
      <c r="L3" s="1258" t="s">
        <v>4244</v>
      </c>
      <c r="M3" s="1250" t="s">
        <v>4245</v>
      </c>
      <c r="N3" s="1251"/>
      <c r="O3" s="1250" t="s">
        <v>4246</v>
      </c>
      <c r="P3" s="1251"/>
    </row>
    <row r="4" spans="2:17" ht="53.4" thickBot="1" x14ac:dyDescent="0.3">
      <c r="B4" s="1254"/>
      <c r="C4" s="829" t="s">
        <v>4247</v>
      </c>
      <c r="D4" s="830" t="s">
        <v>4248</v>
      </c>
      <c r="E4" s="831" t="s">
        <v>4249</v>
      </c>
      <c r="F4" s="829" t="s">
        <v>4250</v>
      </c>
      <c r="G4" s="830" t="s">
        <v>4251</v>
      </c>
      <c r="H4" s="830" t="s">
        <v>4252</v>
      </c>
      <c r="I4" s="830" t="s">
        <v>4253</v>
      </c>
      <c r="J4" s="830" t="s">
        <v>4254</v>
      </c>
      <c r="K4" s="831" t="s">
        <v>4255</v>
      </c>
      <c r="L4" s="1259"/>
      <c r="M4" s="832" t="s">
        <v>4256</v>
      </c>
      <c r="N4" s="833" t="s">
        <v>4257</v>
      </c>
      <c r="O4" s="832" t="s">
        <v>4256</v>
      </c>
      <c r="P4" s="833" t="s">
        <v>4257</v>
      </c>
      <c r="Q4" s="828" t="s">
        <v>4949</v>
      </c>
    </row>
    <row r="5" spans="2:17" x14ac:dyDescent="0.25">
      <c r="B5" s="834" t="s">
        <v>1267</v>
      </c>
      <c r="C5" s="835">
        <f>54026+124</f>
        <v>54150</v>
      </c>
      <c r="D5" s="836">
        <v>47433</v>
      </c>
      <c r="E5" s="837">
        <f>D5-C5</f>
        <v>-6717</v>
      </c>
      <c r="F5" s="835">
        <v>54884</v>
      </c>
      <c r="G5" s="836">
        <v>53071</v>
      </c>
      <c r="H5" s="836">
        <v>38761</v>
      </c>
      <c r="I5" s="836">
        <f>53071+17673</f>
        <v>70744</v>
      </c>
      <c r="J5" s="838">
        <f>H5-G5</f>
        <v>-14310</v>
      </c>
      <c r="K5" s="837">
        <f>IF(G5=0,"----",H5/G5*100)</f>
        <v>73.036121422245671</v>
      </c>
      <c r="L5" s="839">
        <v>90153</v>
      </c>
      <c r="M5" s="835">
        <f>L5-F5</f>
        <v>35269</v>
      </c>
      <c r="N5" s="840">
        <f>IF(F5=0,"----",L5/F5*100)</f>
        <v>164.26098680854165</v>
      </c>
      <c r="O5" s="835">
        <f>L5-I5</f>
        <v>19409</v>
      </c>
      <c r="P5" s="840">
        <f>IF(I5=0,"----",L5/G5*100)</f>
        <v>169.87243503985226</v>
      </c>
      <c r="Q5" s="828">
        <f>L5/D5</f>
        <v>1.9006387957750932</v>
      </c>
    </row>
    <row r="6" spans="2:17" x14ac:dyDescent="0.25">
      <c r="B6" s="841" t="s">
        <v>1269</v>
      </c>
      <c r="C6" s="842">
        <f>174162+9660</f>
        <v>183822</v>
      </c>
      <c r="D6" s="843">
        <f>137029+3562</f>
        <v>140591</v>
      </c>
      <c r="E6" s="844">
        <f t="shared" ref="E6:E23" si="0">D6-C6</f>
        <v>-43231</v>
      </c>
      <c r="F6" s="842">
        <f>181689+4830</f>
        <v>186519</v>
      </c>
      <c r="G6" s="843">
        <f>212133+4522</f>
        <v>216655</v>
      </c>
      <c r="H6" s="843">
        <f>76088+2536</f>
        <v>78624</v>
      </c>
      <c r="I6" s="843">
        <f>216655+24321</f>
        <v>240976</v>
      </c>
      <c r="J6" s="845">
        <f t="shared" ref="J6:J23" si="1">H6-G6</f>
        <v>-138031</v>
      </c>
      <c r="K6" s="844">
        <f t="shared" ref="K6:K23" si="2">IF(G6=0,"----",H6/G6*100)</f>
        <v>36.289954074450165</v>
      </c>
      <c r="L6" s="846">
        <f>85280+150537</f>
        <v>235817</v>
      </c>
      <c r="M6" s="842">
        <f>L6-F6</f>
        <v>49298</v>
      </c>
      <c r="N6" s="847">
        <f>IF(F6=0,"----",L6/F6*100)</f>
        <v>126.43055131112648</v>
      </c>
      <c r="O6" s="842">
        <f t="shared" ref="O6:O19" si="3">L6-I6</f>
        <v>-5159</v>
      </c>
      <c r="P6" s="847">
        <f t="shared" ref="P6:P20" si="4">IF(I6=0,"----",L6/G6*100)</f>
        <v>108.84447624102836</v>
      </c>
      <c r="Q6" s="828">
        <f t="shared" ref="Q6:Q20" si="5">L6/D6</f>
        <v>1.6773264291455356</v>
      </c>
    </row>
    <row r="7" spans="2:17" x14ac:dyDescent="0.25">
      <c r="B7" s="841" t="s">
        <v>1271</v>
      </c>
      <c r="C7" s="842">
        <v>15831</v>
      </c>
      <c r="D7" s="843">
        <v>9331</v>
      </c>
      <c r="E7" s="844">
        <f t="shared" si="0"/>
        <v>-6500</v>
      </c>
      <c r="F7" s="842">
        <f>18682+1200</f>
        <v>19882</v>
      </c>
      <c r="G7" s="843">
        <f>22284+1200</f>
        <v>23484</v>
      </c>
      <c r="H7" s="843">
        <v>7843</v>
      </c>
      <c r="I7" s="843">
        <v>23484</v>
      </c>
      <c r="J7" s="845">
        <f t="shared" si="1"/>
        <v>-15641</v>
      </c>
      <c r="K7" s="844">
        <f t="shared" si="2"/>
        <v>33.3972066087549</v>
      </c>
      <c r="L7" s="846">
        <v>23637</v>
      </c>
      <c r="M7" s="842">
        <f t="shared" ref="M7:M20" si="6">L7-F7</f>
        <v>3755</v>
      </c>
      <c r="N7" s="847">
        <f t="shared" ref="N7:N19" si="7">IF(F7=0,"----",L7/F7*100)-100</f>
        <v>18.886429936626101</v>
      </c>
      <c r="O7" s="842">
        <f t="shared" si="3"/>
        <v>153</v>
      </c>
      <c r="P7" s="847">
        <f t="shared" si="4"/>
        <v>100.65150740929995</v>
      </c>
      <c r="Q7" s="828">
        <f t="shared" si="5"/>
        <v>2.5331690065373484</v>
      </c>
    </row>
    <row r="8" spans="2:17" x14ac:dyDescent="0.25">
      <c r="B8" s="841" t="s">
        <v>1272</v>
      </c>
      <c r="C8" s="842">
        <f>870251+63944</f>
        <v>934195</v>
      </c>
      <c r="D8" s="843">
        <f>831863+45799</f>
        <v>877662</v>
      </c>
      <c r="E8" s="844">
        <f t="shared" si="0"/>
        <v>-56533</v>
      </c>
      <c r="F8" s="842">
        <f>753107+21737</f>
        <v>774844</v>
      </c>
      <c r="G8" s="843">
        <f>783371+22044</f>
        <v>805415</v>
      </c>
      <c r="H8" s="843">
        <f>587559+15117</f>
        <v>602676</v>
      </c>
      <c r="I8" s="843">
        <f>805415+347714</f>
        <v>1153129</v>
      </c>
      <c r="J8" s="845">
        <f t="shared" si="1"/>
        <v>-202739</v>
      </c>
      <c r="K8" s="844">
        <f t="shared" si="2"/>
        <v>74.828007921382138</v>
      </c>
      <c r="L8" s="1188">
        <v>1005682</v>
      </c>
      <c r="M8" s="842">
        <f t="shared" si="6"/>
        <v>230838</v>
      </c>
      <c r="N8" s="847">
        <f>IF(F8=0,"----",L8/F8*100)</f>
        <v>129.79154513682752</v>
      </c>
      <c r="O8" s="842">
        <f t="shared" si="3"/>
        <v>-147447</v>
      </c>
      <c r="P8" s="847">
        <f t="shared" si="4"/>
        <v>124.86506956041295</v>
      </c>
      <c r="Q8" s="828">
        <f t="shared" si="5"/>
        <v>1.1458648090039218</v>
      </c>
    </row>
    <row r="9" spans="2:17" x14ac:dyDescent="0.25">
      <c r="B9" s="841" t="s">
        <v>1274</v>
      </c>
      <c r="C9" s="842">
        <f>5282+72</f>
        <v>5354</v>
      </c>
      <c r="D9" s="843">
        <f>4655+48</f>
        <v>4703</v>
      </c>
      <c r="E9" s="844">
        <f t="shared" si="0"/>
        <v>-651</v>
      </c>
      <c r="F9" s="842">
        <v>7242</v>
      </c>
      <c r="G9" s="843">
        <v>5707</v>
      </c>
      <c r="H9" s="843">
        <v>903</v>
      </c>
      <c r="I9" s="843">
        <v>5707</v>
      </c>
      <c r="J9" s="845">
        <f t="shared" si="1"/>
        <v>-4804</v>
      </c>
      <c r="K9" s="844">
        <f t="shared" si="2"/>
        <v>15.822673909234275</v>
      </c>
      <c r="L9" s="846">
        <v>8399</v>
      </c>
      <c r="M9" s="842">
        <f t="shared" si="6"/>
        <v>1157</v>
      </c>
      <c r="N9" s="847">
        <f t="shared" si="7"/>
        <v>15.976249654791502</v>
      </c>
      <c r="O9" s="842">
        <f t="shared" si="3"/>
        <v>2692</v>
      </c>
      <c r="P9" s="847">
        <f t="shared" si="4"/>
        <v>147.17014193096199</v>
      </c>
      <c r="Q9" s="828">
        <f t="shared" si="5"/>
        <v>1.785881352328301</v>
      </c>
    </row>
    <row r="10" spans="2:17" x14ac:dyDescent="0.25">
      <c r="B10" s="841" t="s">
        <v>1276</v>
      </c>
      <c r="C10" s="842">
        <f>17495+651+2425</f>
        <v>20571</v>
      </c>
      <c r="D10" s="843">
        <f>13493+1357</f>
        <v>14850</v>
      </c>
      <c r="E10" s="844">
        <f t="shared" si="0"/>
        <v>-5721</v>
      </c>
      <c r="F10" s="842">
        <f>105125+2269</f>
        <v>107394</v>
      </c>
      <c r="G10" s="843">
        <f>92560+2269</f>
        <v>94829</v>
      </c>
      <c r="H10" s="843">
        <f>28865+1021</f>
        <v>29886</v>
      </c>
      <c r="I10" s="843">
        <v>94829</v>
      </c>
      <c r="J10" s="845">
        <f t="shared" si="1"/>
        <v>-64943</v>
      </c>
      <c r="K10" s="844">
        <f t="shared" si="2"/>
        <v>31.515675584473101</v>
      </c>
      <c r="L10" s="846"/>
      <c r="M10" s="842">
        <f t="shared" si="6"/>
        <v>-107394</v>
      </c>
      <c r="N10" s="847">
        <f t="shared" si="7"/>
        <v>-100</v>
      </c>
      <c r="O10" s="842">
        <f t="shared" si="3"/>
        <v>-94829</v>
      </c>
      <c r="P10" s="847">
        <f t="shared" si="4"/>
        <v>0</v>
      </c>
      <c r="Q10" s="828">
        <f t="shared" si="5"/>
        <v>0</v>
      </c>
    </row>
    <row r="11" spans="2:17" x14ac:dyDescent="0.25">
      <c r="B11" s="841" t="s">
        <v>1277</v>
      </c>
      <c r="C11" s="842">
        <v>601</v>
      </c>
      <c r="D11" s="843">
        <v>531</v>
      </c>
      <c r="E11" s="844">
        <f t="shared" si="0"/>
        <v>-70</v>
      </c>
      <c r="F11" s="842">
        <v>0</v>
      </c>
      <c r="G11" s="843"/>
      <c r="H11" s="843"/>
      <c r="I11" s="843"/>
      <c r="J11" s="845">
        <f t="shared" si="1"/>
        <v>0</v>
      </c>
      <c r="K11" s="844" t="str">
        <f t="shared" si="2"/>
        <v>----</v>
      </c>
      <c r="L11" s="846"/>
      <c r="M11" s="842">
        <f t="shared" si="6"/>
        <v>0</v>
      </c>
      <c r="N11" s="847" t="str">
        <f>IF(F11=0,"----",L11/F11*100)</f>
        <v>----</v>
      </c>
      <c r="O11" s="842">
        <f t="shared" si="3"/>
        <v>0</v>
      </c>
      <c r="P11" s="847" t="str">
        <f t="shared" si="4"/>
        <v>----</v>
      </c>
      <c r="Q11" s="828">
        <f t="shared" si="5"/>
        <v>0</v>
      </c>
    </row>
    <row r="12" spans="2:17" x14ac:dyDescent="0.25">
      <c r="B12" s="841" t="s">
        <v>1278</v>
      </c>
      <c r="C12" s="842">
        <f>12779+682</f>
        <v>13461</v>
      </c>
      <c r="D12" s="843">
        <f>9933+249</f>
        <v>10182</v>
      </c>
      <c r="E12" s="844">
        <f t="shared" si="0"/>
        <v>-3279</v>
      </c>
      <c r="F12" s="842">
        <f>66244+1170</f>
        <v>67414</v>
      </c>
      <c r="G12" s="843">
        <f>57031+1170</f>
        <v>58201</v>
      </c>
      <c r="H12" s="843">
        <f>15977+580</f>
        <v>16557</v>
      </c>
      <c r="I12" s="843">
        <v>58201</v>
      </c>
      <c r="J12" s="845">
        <f t="shared" si="1"/>
        <v>-41644</v>
      </c>
      <c r="K12" s="844">
        <f t="shared" si="2"/>
        <v>28.447964811601175</v>
      </c>
      <c r="L12" s="846"/>
      <c r="M12" s="842">
        <f t="shared" si="6"/>
        <v>-67414</v>
      </c>
      <c r="N12" s="847">
        <f>IF(F12=0,"----",L12/F12*100)</f>
        <v>0</v>
      </c>
      <c r="O12" s="842">
        <f t="shared" si="3"/>
        <v>-58201</v>
      </c>
      <c r="P12" s="847">
        <f t="shared" si="4"/>
        <v>0</v>
      </c>
      <c r="Q12" s="828">
        <f t="shared" si="5"/>
        <v>0</v>
      </c>
    </row>
    <row r="13" spans="2:17" x14ac:dyDescent="0.25">
      <c r="B13" s="841" t="s">
        <v>1280</v>
      </c>
      <c r="C13" s="842"/>
      <c r="D13" s="843"/>
      <c r="E13" s="844">
        <f t="shared" si="0"/>
        <v>0</v>
      </c>
      <c r="F13" s="842">
        <v>550</v>
      </c>
      <c r="G13" s="843">
        <v>470</v>
      </c>
      <c r="H13" s="843"/>
      <c r="I13" s="843">
        <v>470</v>
      </c>
      <c r="J13" s="845">
        <f t="shared" si="1"/>
        <v>-470</v>
      </c>
      <c r="K13" s="844">
        <f t="shared" si="2"/>
        <v>0</v>
      </c>
      <c r="L13" s="846"/>
      <c r="M13" s="842">
        <f t="shared" si="6"/>
        <v>-550</v>
      </c>
      <c r="N13" s="847">
        <f t="shared" si="7"/>
        <v>-100</v>
      </c>
      <c r="O13" s="842">
        <f t="shared" si="3"/>
        <v>-470</v>
      </c>
      <c r="P13" s="847">
        <f t="shared" si="4"/>
        <v>0</v>
      </c>
    </row>
    <row r="14" spans="2:17" x14ac:dyDescent="0.25">
      <c r="B14" s="841" t="s">
        <v>1281</v>
      </c>
      <c r="C14" s="842"/>
      <c r="D14" s="843"/>
      <c r="E14" s="844"/>
      <c r="F14" s="842"/>
      <c r="G14" s="843"/>
      <c r="H14" s="843"/>
      <c r="I14" s="843"/>
      <c r="J14" s="845">
        <f t="shared" si="1"/>
        <v>0</v>
      </c>
      <c r="K14" s="844" t="str">
        <f t="shared" si="2"/>
        <v>----</v>
      </c>
      <c r="L14" s="846"/>
      <c r="M14" s="842">
        <f t="shared" si="6"/>
        <v>0</v>
      </c>
      <c r="N14" s="847" t="str">
        <f>IF(F14=0,"----",L14/F14*100)</f>
        <v>----</v>
      </c>
      <c r="O14" s="842">
        <f t="shared" si="3"/>
        <v>0</v>
      </c>
      <c r="P14" s="847" t="str">
        <f t="shared" si="4"/>
        <v>----</v>
      </c>
    </row>
    <row r="15" spans="2:17" x14ac:dyDescent="0.25">
      <c r="B15" s="841" t="s">
        <v>1282</v>
      </c>
      <c r="C15" s="842"/>
      <c r="D15" s="843"/>
      <c r="E15" s="844">
        <f t="shared" si="0"/>
        <v>0</v>
      </c>
      <c r="F15" s="842">
        <f>21147+192</f>
        <v>21339</v>
      </c>
      <c r="G15" s="843">
        <f>19047+191</f>
        <v>19238</v>
      </c>
      <c r="H15" s="843">
        <f>5658+74</f>
        <v>5732</v>
      </c>
      <c r="I15" s="843">
        <v>19238</v>
      </c>
      <c r="J15" s="845">
        <f t="shared" si="1"/>
        <v>-13506</v>
      </c>
      <c r="K15" s="844">
        <f t="shared" si="2"/>
        <v>29.795197005925772</v>
      </c>
      <c r="L15" s="846"/>
      <c r="M15" s="842">
        <f t="shared" si="6"/>
        <v>-21339</v>
      </c>
      <c r="N15" s="847">
        <f>IF(F15=0,"----",L15/F15*100)</f>
        <v>0</v>
      </c>
      <c r="O15" s="842">
        <f t="shared" si="3"/>
        <v>-19238</v>
      </c>
      <c r="P15" s="847">
        <f t="shared" si="4"/>
        <v>0</v>
      </c>
    </row>
    <row r="16" spans="2:17" x14ac:dyDescent="0.25">
      <c r="B16" s="841" t="s">
        <v>1283</v>
      </c>
      <c r="C16" s="842"/>
      <c r="D16" s="843"/>
      <c r="E16" s="844">
        <f t="shared" si="0"/>
        <v>0</v>
      </c>
      <c r="F16" s="842">
        <f>18708+180</f>
        <v>18888</v>
      </c>
      <c r="G16" s="843">
        <f>17512+180</f>
        <v>17692</v>
      </c>
      <c r="H16" s="843">
        <f>5236+62</f>
        <v>5298</v>
      </c>
      <c r="I16" s="843">
        <v>17692</v>
      </c>
      <c r="J16" s="845">
        <f t="shared" si="1"/>
        <v>-12394</v>
      </c>
      <c r="K16" s="844">
        <f t="shared" si="2"/>
        <v>29.945738186751075</v>
      </c>
      <c r="L16" s="846"/>
      <c r="M16" s="842">
        <f t="shared" si="6"/>
        <v>-18888</v>
      </c>
      <c r="N16" s="847">
        <f>IF(F16=0,"----",L16/F16*100)</f>
        <v>0</v>
      </c>
      <c r="O16" s="842">
        <f t="shared" si="3"/>
        <v>-17692</v>
      </c>
      <c r="P16" s="847">
        <f t="shared" si="4"/>
        <v>0</v>
      </c>
    </row>
    <row r="17" spans="2:17" x14ac:dyDescent="0.25">
      <c r="B17" s="841" t="s">
        <v>1286</v>
      </c>
      <c r="C17" s="842"/>
      <c r="D17" s="843"/>
      <c r="E17" s="844">
        <f t="shared" si="0"/>
        <v>0</v>
      </c>
      <c r="F17" s="842">
        <v>6068</v>
      </c>
      <c r="G17" s="843">
        <v>2618</v>
      </c>
      <c r="H17" s="843">
        <v>183</v>
      </c>
      <c r="I17" s="843">
        <v>2618</v>
      </c>
      <c r="J17" s="845">
        <f t="shared" si="1"/>
        <v>-2435</v>
      </c>
      <c r="K17" s="844">
        <f t="shared" si="2"/>
        <v>6.9900687547746365</v>
      </c>
      <c r="L17" s="846"/>
      <c r="M17" s="842">
        <f t="shared" si="6"/>
        <v>-6068</v>
      </c>
      <c r="N17" s="847">
        <f t="shared" si="7"/>
        <v>-100</v>
      </c>
      <c r="O17" s="842">
        <f t="shared" si="3"/>
        <v>-2618</v>
      </c>
      <c r="P17" s="847">
        <f t="shared" si="4"/>
        <v>0</v>
      </c>
    </row>
    <row r="18" spans="2:17" x14ac:dyDescent="0.25">
      <c r="B18" s="848" t="s">
        <v>4258</v>
      </c>
      <c r="C18" s="849">
        <f>665399+33109</f>
        <v>698508</v>
      </c>
      <c r="D18" s="850">
        <f>536839+55757</f>
        <v>592596</v>
      </c>
      <c r="E18" s="851">
        <f t="shared" si="0"/>
        <v>-105912</v>
      </c>
      <c r="F18" s="849">
        <f>837308+35976</f>
        <v>873284</v>
      </c>
      <c r="G18" s="850">
        <f>905236+35976</f>
        <v>941212</v>
      </c>
      <c r="H18" s="850">
        <f>429629+24425</f>
        <v>454054</v>
      </c>
      <c r="I18" s="1190">
        <f>941212+67887</f>
        <v>1009099</v>
      </c>
      <c r="J18" s="852">
        <f t="shared" si="1"/>
        <v>-487158</v>
      </c>
      <c r="K18" s="851">
        <f t="shared" si="2"/>
        <v>48.241416386531412</v>
      </c>
      <c r="L18" s="1189">
        <v>3181149</v>
      </c>
      <c r="M18" s="849">
        <f>L18-F18</f>
        <v>2307865</v>
      </c>
      <c r="N18" s="853">
        <f t="shared" si="7"/>
        <v>264.27427961579508</v>
      </c>
      <c r="O18" s="842">
        <f t="shared" si="3"/>
        <v>2172050</v>
      </c>
      <c r="P18" s="847">
        <f t="shared" si="4"/>
        <v>337.98432234183161</v>
      </c>
      <c r="Q18" s="828">
        <f t="shared" si="5"/>
        <v>5.3681580705910941</v>
      </c>
    </row>
    <row r="19" spans="2:17" x14ac:dyDescent="0.25">
      <c r="B19" s="841" t="s">
        <v>4259</v>
      </c>
      <c r="C19" s="842">
        <f>950363+45117</f>
        <v>995480</v>
      </c>
      <c r="D19" s="843">
        <f>894115+95023</f>
        <v>989138</v>
      </c>
      <c r="E19" s="844">
        <f t="shared" si="0"/>
        <v>-6342</v>
      </c>
      <c r="F19" s="842">
        <f>1284343+51189</f>
        <v>1335532</v>
      </c>
      <c r="G19" s="843">
        <f>1279806+51189</f>
        <v>1330995</v>
      </c>
      <c r="H19" s="843">
        <f>592446+37617</f>
        <v>630063</v>
      </c>
      <c r="I19" s="1190">
        <v>1330995</v>
      </c>
      <c r="J19" s="845">
        <f t="shared" si="1"/>
        <v>-700932</v>
      </c>
      <c r="K19" s="844">
        <f t="shared" si="2"/>
        <v>47.337743567781999</v>
      </c>
      <c r="L19" s="1188">
        <v>2468617</v>
      </c>
      <c r="M19" s="842">
        <f t="shared" si="6"/>
        <v>1133085</v>
      </c>
      <c r="N19" s="847">
        <f t="shared" si="7"/>
        <v>84.841471413638914</v>
      </c>
      <c r="O19" s="842">
        <f t="shared" si="3"/>
        <v>1137622</v>
      </c>
      <c r="P19" s="847">
        <f t="shared" si="4"/>
        <v>185.47154572331226</v>
      </c>
      <c r="Q19" s="828">
        <f t="shared" si="5"/>
        <v>2.4957255711538733</v>
      </c>
    </row>
    <row r="20" spans="2:17" ht="13.8" thickBot="1" x14ac:dyDescent="0.3">
      <c r="B20" s="841" t="s">
        <v>4260</v>
      </c>
      <c r="C20" s="842"/>
      <c r="D20" s="843"/>
      <c r="E20" s="844">
        <f t="shared" si="0"/>
        <v>0</v>
      </c>
      <c r="F20" s="842">
        <f>31884+3500</f>
        <v>35384</v>
      </c>
      <c r="G20" s="843">
        <v>32488</v>
      </c>
      <c r="H20" s="843">
        <f>14412+1760</f>
        <v>16172</v>
      </c>
      <c r="I20" s="854">
        <v>32488</v>
      </c>
      <c r="J20" s="845">
        <f t="shared" si="1"/>
        <v>-16316</v>
      </c>
      <c r="K20" s="844">
        <f t="shared" si="2"/>
        <v>49.778379709431178</v>
      </c>
      <c r="L20" s="846">
        <v>41392</v>
      </c>
      <c r="M20" s="842">
        <f t="shared" si="6"/>
        <v>6008</v>
      </c>
      <c r="N20" s="847">
        <f>IF(F20=0,"----",L20/F20*100)</f>
        <v>116.9794257291431</v>
      </c>
      <c r="O20" s="855">
        <f>L20-I20</f>
        <v>8904</v>
      </c>
      <c r="P20" s="856">
        <f t="shared" si="4"/>
        <v>127.40704260034474</v>
      </c>
      <c r="Q20" s="828" t="e">
        <f t="shared" si="5"/>
        <v>#DIV/0!</v>
      </c>
    </row>
    <row r="21" spans="2:17" ht="13.8" thickBot="1" x14ac:dyDescent="0.3">
      <c r="B21" s="857" t="s">
        <v>1356</v>
      </c>
      <c r="C21" s="858">
        <f>SUM(C5:C20)</f>
        <v>2921973</v>
      </c>
      <c r="D21" s="859">
        <f>SUM(D5:D20)</f>
        <v>2687017</v>
      </c>
      <c r="E21" s="860">
        <f t="shared" si="0"/>
        <v>-234956</v>
      </c>
      <c r="F21" s="859">
        <f>SUM(F5:F20)</f>
        <v>3509224</v>
      </c>
      <c r="G21" s="859">
        <f t="shared" ref="G21:I21" si="8">SUM(G5:G20)</f>
        <v>3602075</v>
      </c>
      <c r="H21" s="859">
        <f t="shared" si="8"/>
        <v>1886752</v>
      </c>
      <c r="I21" s="859">
        <f t="shared" si="8"/>
        <v>4059670</v>
      </c>
      <c r="J21" s="861">
        <f t="shared" si="1"/>
        <v>-1715323</v>
      </c>
      <c r="K21" s="860">
        <f t="shared" si="2"/>
        <v>52.379586765961285</v>
      </c>
      <c r="L21" s="862">
        <f>SUM(L5:L20)</f>
        <v>7054846</v>
      </c>
      <c r="M21" s="863">
        <f>L21-F21</f>
        <v>3545622</v>
      </c>
      <c r="N21" s="860">
        <f>IF(F21=0,"----",L21/F21*100)-100</f>
        <v>101.0372093659453</v>
      </c>
      <c r="O21" s="863">
        <f>L21-I21</f>
        <v>2995176</v>
      </c>
      <c r="P21" s="860">
        <f>IF(G21=0,"----",L21/G21*100)-100</f>
        <v>95.855055766467927</v>
      </c>
    </row>
    <row r="22" spans="2:17" ht="27" hidden="1" thickBot="1" x14ac:dyDescent="0.3">
      <c r="B22" s="864" t="s">
        <v>4261</v>
      </c>
      <c r="C22" s="865"/>
      <c r="D22" s="866">
        <v>-50221</v>
      </c>
      <c r="E22" s="860">
        <f t="shared" si="0"/>
        <v>-50221</v>
      </c>
      <c r="F22" s="865"/>
      <c r="G22" s="866"/>
      <c r="H22" s="866">
        <v>-35026</v>
      </c>
      <c r="I22" s="836">
        <f>H22*2</f>
        <v>-70052</v>
      </c>
      <c r="J22" s="861">
        <f t="shared" si="1"/>
        <v>-35026</v>
      </c>
      <c r="K22" s="860" t="str">
        <f t="shared" si="2"/>
        <v>----</v>
      </c>
      <c r="L22" s="867"/>
      <c r="M22" s="865">
        <f t="shared" ref="M22" si="9">L22-F22</f>
        <v>0</v>
      </c>
      <c r="N22" s="868" t="str">
        <f>IF(F22=0,"----",L22/F22*100)</f>
        <v>----</v>
      </c>
      <c r="O22" s="865">
        <f t="shared" ref="O22" si="10">L22-G22</f>
        <v>0</v>
      </c>
      <c r="P22" s="868" t="str">
        <f>IF(G22=0,"----",L22/G22*100)</f>
        <v>----</v>
      </c>
    </row>
    <row r="23" spans="2:17" ht="13.8" hidden="1" thickBot="1" x14ac:dyDescent="0.3">
      <c r="B23" s="857" t="s">
        <v>4262</v>
      </c>
      <c r="C23" s="858">
        <f>C21+C22</f>
        <v>2921973</v>
      </c>
      <c r="D23" s="858">
        <f>D21+D22</f>
        <v>2636796</v>
      </c>
      <c r="E23" s="860">
        <f t="shared" si="0"/>
        <v>-285177</v>
      </c>
      <c r="F23" s="858">
        <f>F21+F22</f>
        <v>3509224</v>
      </c>
      <c r="G23" s="858">
        <f>G21+G22</f>
        <v>3602075</v>
      </c>
      <c r="H23" s="858">
        <f>H21+H22</f>
        <v>1851726</v>
      </c>
      <c r="I23" s="858">
        <f>I21+I22</f>
        <v>3989618</v>
      </c>
      <c r="J23" s="861">
        <f t="shared" si="1"/>
        <v>-1750349</v>
      </c>
      <c r="K23" s="860">
        <f t="shared" si="2"/>
        <v>51.407202792834681</v>
      </c>
      <c r="L23" s="858">
        <f>L21+L22</f>
        <v>7054846</v>
      </c>
      <c r="M23" s="863">
        <f>L23-F23</f>
        <v>3545622</v>
      </c>
      <c r="N23" s="860">
        <f>IF(F23=0,"----",L23/F23*100)-100</f>
        <v>101.0372093659453</v>
      </c>
      <c r="O23" s="863">
        <f>L23-I23</f>
        <v>3065228</v>
      </c>
      <c r="P23" s="860">
        <f>IF(G23=0,"----",L23/G23*100)-100</f>
        <v>95.855055766467927</v>
      </c>
    </row>
    <row r="24" spans="2:17" x14ac:dyDescent="0.25">
      <c r="B24" s="869"/>
      <c r="C24" s="828"/>
      <c r="D24" s="828"/>
      <c r="E24" s="828"/>
      <c r="F24" s="828"/>
      <c r="G24" s="828"/>
      <c r="H24" s="828"/>
      <c r="I24" s="828"/>
      <c r="J24" s="828"/>
      <c r="K24" s="828"/>
      <c r="L24" s="828"/>
    </row>
    <row r="25" spans="2:17" x14ac:dyDescent="0.25">
      <c r="B25" s="869"/>
      <c r="C25" s="828"/>
      <c r="D25" s="828"/>
      <c r="E25" s="828"/>
      <c r="F25" s="828"/>
      <c r="G25" s="828"/>
      <c r="H25" s="828"/>
      <c r="I25" s="828"/>
      <c r="J25" s="828"/>
      <c r="K25" s="828"/>
    </row>
    <row r="26" spans="2:17" x14ac:dyDescent="0.25">
      <c r="C26" s="828"/>
      <c r="D26" s="828"/>
      <c r="E26" s="828"/>
      <c r="F26" s="828"/>
      <c r="G26" s="828"/>
      <c r="H26" s="828"/>
      <c r="I26" s="828"/>
      <c r="J26" s="828"/>
      <c r="K26" s="828"/>
    </row>
    <row r="27" spans="2:17" x14ac:dyDescent="0.25">
      <c r="C27" s="828"/>
      <c r="D27" s="828"/>
      <c r="E27" s="828"/>
      <c r="F27" s="828"/>
      <c r="G27" s="828"/>
      <c r="H27" s="828"/>
      <c r="I27" s="828"/>
      <c r="J27" s="828"/>
      <c r="K27" s="828"/>
      <c r="L27" s="828"/>
    </row>
    <row r="28" spans="2:17" x14ac:dyDescent="0.25">
      <c r="C28" s="828"/>
      <c r="D28" s="828"/>
      <c r="E28" s="828"/>
      <c r="F28" s="828"/>
      <c r="G28" s="828"/>
      <c r="H28" s="828"/>
      <c r="I28" s="828"/>
      <c r="J28" s="828"/>
      <c r="K28" s="828"/>
    </row>
    <row r="29" spans="2:17" x14ac:dyDescent="0.25">
      <c r="C29" s="828"/>
      <c r="D29" s="828"/>
      <c r="E29" s="828"/>
      <c r="F29" s="828"/>
      <c r="G29" s="828"/>
      <c r="H29" s="828"/>
      <c r="I29" s="828"/>
      <c r="J29" s="828"/>
      <c r="K29" s="828"/>
    </row>
    <row r="30" spans="2:17" x14ac:dyDescent="0.25">
      <c r="C30" s="828"/>
      <c r="D30" s="828"/>
      <c r="E30" s="828"/>
      <c r="F30" s="828"/>
      <c r="G30" s="828"/>
      <c r="H30" s="828"/>
      <c r="I30" s="828"/>
      <c r="J30" s="828"/>
      <c r="K30" s="828"/>
    </row>
    <row r="31" spans="2:17" x14ac:dyDescent="0.25">
      <c r="C31" s="828"/>
      <c r="D31" s="828"/>
      <c r="E31" s="828"/>
      <c r="F31" s="828"/>
      <c r="G31" s="828"/>
      <c r="H31" s="828"/>
      <c r="I31" s="828"/>
      <c r="J31" s="828"/>
      <c r="K31" s="828"/>
      <c r="L31" s="828"/>
    </row>
  </sheetData>
  <mergeCells count="7">
    <mergeCell ref="O3:P3"/>
    <mergeCell ref="B2:N2"/>
    <mergeCell ref="B3:B4"/>
    <mergeCell ref="C3:E3"/>
    <mergeCell ref="F3:K3"/>
    <mergeCell ref="L3:L4"/>
    <mergeCell ref="M3:N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FFFF00"/>
  </sheetPr>
  <dimension ref="A1:BH38"/>
  <sheetViews>
    <sheetView zoomScale="80" zoomScaleNormal="80" workbookViewId="0">
      <pane xSplit="3" ySplit="4" topLeftCell="AY5" activePane="bottomRight" state="frozen"/>
      <selection pane="topRight" activeCell="E1" sqref="E1"/>
      <selection pane="bottomLeft" activeCell="A7" sqref="A7"/>
      <selection pane="bottomRight" activeCell="BL30" sqref="BL30"/>
    </sheetView>
  </sheetViews>
  <sheetFormatPr defaultColWidth="9.109375" defaultRowHeight="13.2" x14ac:dyDescent="0.25"/>
  <cols>
    <col min="1" max="1" width="9.33203125" style="1076" bestFit="1" customWidth="1"/>
    <col min="2" max="2" width="41.5546875" style="1076" customWidth="1"/>
    <col min="3" max="3" width="15.5546875" style="1076" customWidth="1"/>
    <col min="4" max="7" width="14.109375" style="1075" customWidth="1"/>
    <col min="8" max="11" width="16.88671875" style="1075" customWidth="1"/>
    <col min="12" max="15" width="14.5546875" style="1075" customWidth="1"/>
    <col min="16" max="16" width="15" style="1075" customWidth="1"/>
    <col min="17" max="20" width="13.44140625" style="1140" customWidth="1"/>
    <col min="21" max="28" width="14.5546875" style="1075" customWidth="1"/>
    <col min="29" max="29" width="15.109375" style="1140" customWidth="1"/>
    <col min="30" max="33" width="13.44140625" style="1075" customWidth="1"/>
    <col min="34" max="37" width="13.88671875" style="1075" customWidth="1"/>
    <col min="38" max="41" width="16.33203125" style="1075" customWidth="1"/>
    <col min="42" max="42" width="16.88671875" style="1075" customWidth="1"/>
    <col min="43" max="46" width="14.44140625" style="1075" customWidth="1"/>
    <col min="47" max="50" width="14.109375" style="1075" customWidth="1"/>
    <col min="51" max="54" width="13.44140625" style="1075" customWidth="1"/>
    <col min="55" max="55" width="14.44140625" style="1075" bestFit="1" customWidth="1"/>
    <col min="56" max="56" width="16.5546875" style="1076" bestFit="1" customWidth="1"/>
    <col min="57" max="57" width="15.6640625" style="1076" customWidth="1"/>
    <col min="58" max="59" width="16.109375" style="1076" customWidth="1"/>
    <col min="60" max="60" width="14" style="1076" customWidth="1"/>
    <col min="61" max="256" width="9.109375" style="1076"/>
    <col min="257" max="257" width="9.33203125" style="1076" bestFit="1" customWidth="1"/>
    <col min="258" max="258" width="41.5546875" style="1076" customWidth="1"/>
    <col min="259" max="259" width="15.5546875" style="1076" customWidth="1"/>
    <col min="260" max="263" width="14.109375" style="1076" customWidth="1"/>
    <col min="264" max="267" width="16.88671875" style="1076" customWidth="1"/>
    <col min="268" max="271" width="14.5546875" style="1076" customWidth="1"/>
    <col min="272" max="272" width="15" style="1076" customWidth="1"/>
    <col min="273" max="276" width="13.44140625" style="1076" customWidth="1"/>
    <col min="277" max="284" width="14.5546875" style="1076" customWidth="1"/>
    <col min="285" max="285" width="15.109375" style="1076" customWidth="1"/>
    <col min="286" max="289" width="13.44140625" style="1076" customWidth="1"/>
    <col min="290" max="293" width="13.88671875" style="1076" customWidth="1"/>
    <col min="294" max="297" width="16.33203125" style="1076" customWidth="1"/>
    <col min="298" max="298" width="16.88671875" style="1076" customWidth="1"/>
    <col min="299" max="302" width="14.44140625" style="1076" customWidth="1"/>
    <col min="303" max="306" width="14.109375" style="1076" customWidth="1"/>
    <col min="307" max="310" width="13.44140625" style="1076" customWidth="1"/>
    <col min="311" max="311" width="14.44140625" style="1076" bestFit="1" customWidth="1"/>
    <col min="312" max="312" width="16.5546875" style="1076" bestFit="1" customWidth="1"/>
    <col min="313" max="313" width="15.6640625" style="1076" customWidth="1"/>
    <col min="314" max="315" width="16.109375" style="1076" customWidth="1"/>
    <col min="316" max="316" width="14" style="1076" customWidth="1"/>
    <col min="317" max="512" width="9.109375" style="1076"/>
    <col min="513" max="513" width="9.33203125" style="1076" bestFit="1" customWidth="1"/>
    <col min="514" max="514" width="41.5546875" style="1076" customWidth="1"/>
    <col min="515" max="515" width="15.5546875" style="1076" customWidth="1"/>
    <col min="516" max="519" width="14.109375" style="1076" customWidth="1"/>
    <col min="520" max="523" width="16.88671875" style="1076" customWidth="1"/>
    <col min="524" max="527" width="14.5546875" style="1076" customWidth="1"/>
    <col min="528" max="528" width="15" style="1076" customWidth="1"/>
    <col min="529" max="532" width="13.44140625" style="1076" customWidth="1"/>
    <col min="533" max="540" width="14.5546875" style="1076" customWidth="1"/>
    <col min="541" max="541" width="15.109375" style="1076" customWidth="1"/>
    <col min="542" max="545" width="13.44140625" style="1076" customWidth="1"/>
    <col min="546" max="549" width="13.88671875" style="1076" customWidth="1"/>
    <col min="550" max="553" width="16.33203125" style="1076" customWidth="1"/>
    <col min="554" max="554" width="16.88671875" style="1076" customWidth="1"/>
    <col min="555" max="558" width="14.44140625" style="1076" customWidth="1"/>
    <col min="559" max="562" width="14.109375" style="1076" customWidth="1"/>
    <col min="563" max="566" width="13.44140625" style="1076" customWidth="1"/>
    <col min="567" max="567" width="14.44140625" style="1076" bestFit="1" customWidth="1"/>
    <col min="568" max="568" width="16.5546875" style="1076" bestFit="1" customWidth="1"/>
    <col min="569" max="569" width="15.6640625" style="1076" customWidth="1"/>
    <col min="570" max="571" width="16.109375" style="1076" customWidth="1"/>
    <col min="572" max="572" width="14" style="1076" customWidth="1"/>
    <col min="573" max="768" width="9.109375" style="1076"/>
    <col min="769" max="769" width="9.33203125" style="1076" bestFit="1" customWidth="1"/>
    <col min="770" max="770" width="41.5546875" style="1076" customWidth="1"/>
    <col min="771" max="771" width="15.5546875" style="1076" customWidth="1"/>
    <col min="772" max="775" width="14.109375" style="1076" customWidth="1"/>
    <col min="776" max="779" width="16.88671875" style="1076" customWidth="1"/>
    <col min="780" max="783" width="14.5546875" style="1076" customWidth="1"/>
    <col min="784" max="784" width="15" style="1076" customWidth="1"/>
    <col min="785" max="788" width="13.44140625" style="1076" customWidth="1"/>
    <col min="789" max="796" width="14.5546875" style="1076" customWidth="1"/>
    <col min="797" max="797" width="15.109375" style="1076" customWidth="1"/>
    <col min="798" max="801" width="13.44140625" style="1076" customWidth="1"/>
    <col min="802" max="805" width="13.88671875" style="1076" customWidth="1"/>
    <col min="806" max="809" width="16.33203125" style="1076" customWidth="1"/>
    <col min="810" max="810" width="16.88671875" style="1076" customWidth="1"/>
    <col min="811" max="814" width="14.44140625" style="1076" customWidth="1"/>
    <col min="815" max="818" width="14.109375" style="1076" customWidth="1"/>
    <col min="819" max="822" width="13.44140625" style="1076" customWidth="1"/>
    <col min="823" max="823" width="14.44140625" style="1076" bestFit="1" customWidth="1"/>
    <col min="824" max="824" width="16.5546875" style="1076" bestFit="1" customWidth="1"/>
    <col min="825" max="825" width="15.6640625" style="1076" customWidth="1"/>
    <col min="826" max="827" width="16.109375" style="1076" customWidth="1"/>
    <col min="828" max="828" width="14" style="1076" customWidth="1"/>
    <col min="829" max="1024" width="9.109375" style="1076"/>
    <col min="1025" max="1025" width="9.33203125" style="1076" bestFit="1" customWidth="1"/>
    <col min="1026" max="1026" width="41.5546875" style="1076" customWidth="1"/>
    <col min="1027" max="1027" width="15.5546875" style="1076" customWidth="1"/>
    <col min="1028" max="1031" width="14.109375" style="1076" customWidth="1"/>
    <col min="1032" max="1035" width="16.88671875" style="1076" customWidth="1"/>
    <col min="1036" max="1039" width="14.5546875" style="1076" customWidth="1"/>
    <col min="1040" max="1040" width="15" style="1076" customWidth="1"/>
    <col min="1041" max="1044" width="13.44140625" style="1076" customWidth="1"/>
    <col min="1045" max="1052" width="14.5546875" style="1076" customWidth="1"/>
    <col min="1053" max="1053" width="15.109375" style="1076" customWidth="1"/>
    <col min="1054" max="1057" width="13.44140625" style="1076" customWidth="1"/>
    <col min="1058" max="1061" width="13.88671875" style="1076" customWidth="1"/>
    <col min="1062" max="1065" width="16.33203125" style="1076" customWidth="1"/>
    <col min="1066" max="1066" width="16.88671875" style="1076" customWidth="1"/>
    <col min="1067" max="1070" width="14.44140625" style="1076" customWidth="1"/>
    <col min="1071" max="1074" width="14.109375" style="1076" customWidth="1"/>
    <col min="1075" max="1078" width="13.44140625" style="1076" customWidth="1"/>
    <col min="1079" max="1079" width="14.44140625" style="1076" bestFit="1" customWidth="1"/>
    <col min="1080" max="1080" width="16.5546875" style="1076" bestFit="1" customWidth="1"/>
    <col min="1081" max="1081" width="15.6640625" style="1076" customWidth="1"/>
    <col min="1082" max="1083" width="16.109375" style="1076" customWidth="1"/>
    <col min="1084" max="1084" width="14" style="1076" customWidth="1"/>
    <col min="1085" max="1280" width="9.109375" style="1076"/>
    <col min="1281" max="1281" width="9.33203125" style="1076" bestFit="1" customWidth="1"/>
    <col min="1282" max="1282" width="41.5546875" style="1076" customWidth="1"/>
    <col min="1283" max="1283" width="15.5546875" style="1076" customWidth="1"/>
    <col min="1284" max="1287" width="14.109375" style="1076" customWidth="1"/>
    <col min="1288" max="1291" width="16.88671875" style="1076" customWidth="1"/>
    <col min="1292" max="1295" width="14.5546875" style="1076" customWidth="1"/>
    <col min="1296" max="1296" width="15" style="1076" customWidth="1"/>
    <col min="1297" max="1300" width="13.44140625" style="1076" customWidth="1"/>
    <col min="1301" max="1308" width="14.5546875" style="1076" customWidth="1"/>
    <col min="1309" max="1309" width="15.109375" style="1076" customWidth="1"/>
    <col min="1310" max="1313" width="13.44140625" style="1076" customWidth="1"/>
    <col min="1314" max="1317" width="13.88671875" style="1076" customWidth="1"/>
    <col min="1318" max="1321" width="16.33203125" style="1076" customWidth="1"/>
    <col min="1322" max="1322" width="16.88671875" style="1076" customWidth="1"/>
    <col min="1323" max="1326" width="14.44140625" style="1076" customWidth="1"/>
    <col min="1327" max="1330" width="14.109375" style="1076" customWidth="1"/>
    <col min="1331" max="1334" width="13.44140625" style="1076" customWidth="1"/>
    <col min="1335" max="1335" width="14.44140625" style="1076" bestFit="1" customWidth="1"/>
    <col min="1336" max="1336" width="16.5546875" style="1076" bestFit="1" customWidth="1"/>
    <col min="1337" max="1337" width="15.6640625" style="1076" customWidth="1"/>
    <col min="1338" max="1339" width="16.109375" style="1076" customWidth="1"/>
    <col min="1340" max="1340" width="14" style="1076" customWidth="1"/>
    <col min="1341" max="1536" width="9.109375" style="1076"/>
    <col min="1537" max="1537" width="9.33203125" style="1076" bestFit="1" customWidth="1"/>
    <col min="1538" max="1538" width="41.5546875" style="1076" customWidth="1"/>
    <col min="1539" max="1539" width="15.5546875" style="1076" customWidth="1"/>
    <col min="1540" max="1543" width="14.109375" style="1076" customWidth="1"/>
    <col min="1544" max="1547" width="16.88671875" style="1076" customWidth="1"/>
    <col min="1548" max="1551" width="14.5546875" style="1076" customWidth="1"/>
    <col min="1552" max="1552" width="15" style="1076" customWidth="1"/>
    <col min="1553" max="1556" width="13.44140625" style="1076" customWidth="1"/>
    <col min="1557" max="1564" width="14.5546875" style="1076" customWidth="1"/>
    <col min="1565" max="1565" width="15.109375" style="1076" customWidth="1"/>
    <col min="1566" max="1569" width="13.44140625" style="1076" customWidth="1"/>
    <col min="1570" max="1573" width="13.88671875" style="1076" customWidth="1"/>
    <col min="1574" max="1577" width="16.33203125" style="1076" customWidth="1"/>
    <col min="1578" max="1578" width="16.88671875" style="1076" customWidth="1"/>
    <col min="1579" max="1582" width="14.44140625" style="1076" customWidth="1"/>
    <col min="1583" max="1586" width="14.109375" style="1076" customWidth="1"/>
    <col min="1587" max="1590" width="13.44140625" style="1076" customWidth="1"/>
    <col min="1591" max="1591" width="14.44140625" style="1076" bestFit="1" customWidth="1"/>
    <col min="1592" max="1592" width="16.5546875" style="1076" bestFit="1" customWidth="1"/>
    <col min="1593" max="1593" width="15.6640625" style="1076" customWidth="1"/>
    <col min="1594" max="1595" width="16.109375" style="1076" customWidth="1"/>
    <col min="1596" max="1596" width="14" style="1076" customWidth="1"/>
    <col min="1597" max="1792" width="9.109375" style="1076"/>
    <col min="1793" max="1793" width="9.33203125" style="1076" bestFit="1" customWidth="1"/>
    <col min="1794" max="1794" width="41.5546875" style="1076" customWidth="1"/>
    <col min="1795" max="1795" width="15.5546875" style="1076" customWidth="1"/>
    <col min="1796" max="1799" width="14.109375" style="1076" customWidth="1"/>
    <col min="1800" max="1803" width="16.88671875" style="1076" customWidth="1"/>
    <col min="1804" max="1807" width="14.5546875" style="1076" customWidth="1"/>
    <col min="1808" max="1808" width="15" style="1076" customWidth="1"/>
    <col min="1809" max="1812" width="13.44140625" style="1076" customWidth="1"/>
    <col min="1813" max="1820" width="14.5546875" style="1076" customWidth="1"/>
    <col min="1821" max="1821" width="15.109375" style="1076" customWidth="1"/>
    <col min="1822" max="1825" width="13.44140625" style="1076" customWidth="1"/>
    <col min="1826" max="1829" width="13.88671875" style="1076" customWidth="1"/>
    <col min="1830" max="1833" width="16.33203125" style="1076" customWidth="1"/>
    <col min="1834" max="1834" width="16.88671875" style="1076" customWidth="1"/>
    <col min="1835" max="1838" width="14.44140625" style="1076" customWidth="1"/>
    <col min="1839" max="1842" width="14.109375" style="1076" customWidth="1"/>
    <col min="1843" max="1846" width="13.44140625" style="1076" customWidth="1"/>
    <col min="1847" max="1847" width="14.44140625" style="1076" bestFit="1" customWidth="1"/>
    <col min="1848" max="1848" width="16.5546875" style="1076" bestFit="1" customWidth="1"/>
    <col min="1849" max="1849" width="15.6640625" style="1076" customWidth="1"/>
    <col min="1850" max="1851" width="16.109375" style="1076" customWidth="1"/>
    <col min="1852" max="1852" width="14" style="1076" customWidth="1"/>
    <col min="1853" max="2048" width="9.109375" style="1076"/>
    <col min="2049" max="2049" width="9.33203125" style="1076" bestFit="1" customWidth="1"/>
    <col min="2050" max="2050" width="41.5546875" style="1076" customWidth="1"/>
    <col min="2051" max="2051" width="15.5546875" style="1076" customWidth="1"/>
    <col min="2052" max="2055" width="14.109375" style="1076" customWidth="1"/>
    <col min="2056" max="2059" width="16.88671875" style="1076" customWidth="1"/>
    <col min="2060" max="2063" width="14.5546875" style="1076" customWidth="1"/>
    <col min="2064" max="2064" width="15" style="1076" customWidth="1"/>
    <col min="2065" max="2068" width="13.44140625" style="1076" customWidth="1"/>
    <col min="2069" max="2076" width="14.5546875" style="1076" customWidth="1"/>
    <col min="2077" max="2077" width="15.109375" style="1076" customWidth="1"/>
    <col min="2078" max="2081" width="13.44140625" style="1076" customWidth="1"/>
    <col min="2082" max="2085" width="13.88671875" style="1076" customWidth="1"/>
    <col min="2086" max="2089" width="16.33203125" style="1076" customWidth="1"/>
    <col min="2090" max="2090" width="16.88671875" style="1076" customWidth="1"/>
    <col min="2091" max="2094" width="14.44140625" style="1076" customWidth="1"/>
    <col min="2095" max="2098" width="14.109375" style="1076" customWidth="1"/>
    <col min="2099" max="2102" width="13.44140625" style="1076" customWidth="1"/>
    <col min="2103" max="2103" width="14.44140625" style="1076" bestFit="1" customWidth="1"/>
    <col min="2104" max="2104" width="16.5546875" style="1076" bestFit="1" customWidth="1"/>
    <col min="2105" max="2105" width="15.6640625" style="1076" customWidth="1"/>
    <col min="2106" max="2107" width="16.109375" style="1076" customWidth="1"/>
    <col min="2108" max="2108" width="14" style="1076" customWidth="1"/>
    <col min="2109" max="2304" width="9.109375" style="1076"/>
    <col min="2305" max="2305" width="9.33203125" style="1076" bestFit="1" customWidth="1"/>
    <col min="2306" max="2306" width="41.5546875" style="1076" customWidth="1"/>
    <col min="2307" max="2307" width="15.5546875" style="1076" customWidth="1"/>
    <col min="2308" max="2311" width="14.109375" style="1076" customWidth="1"/>
    <col min="2312" max="2315" width="16.88671875" style="1076" customWidth="1"/>
    <col min="2316" max="2319" width="14.5546875" style="1076" customWidth="1"/>
    <col min="2320" max="2320" width="15" style="1076" customWidth="1"/>
    <col min="2321" max="2324" width="13.44140625" style="1076" customWidth="1"/>
    <col min="2325" max="2332" width="14.5546875" style="1076" customWidth="1"/>
    <col min="2333" max="2333" width="15.109375" style="1076" customWidth="1"/>
    <col min="2334" max="2337" width="13.44140625" style="1076" customWidth="1"/>
    <col min="2338" max="2341" width="13.88671875" style="1076" customWidth="1"/>
    <col min="2342" max="2345" width="16.33203125" style="1076" customWidth="1"/>
    <col min="2346" max="2346" width="16.88671875" style="1076" customWidth="1"/>
    <col min="2347" max="2350" width="14.44140625" style="1076" customWidth="1"/>
    <col min="2351" max="2354" width="14.109375" style="1076" customWidth="1"/>
    <col min="2355" max="2358" width="13.44140625" style="1076" customWidth="1"/>
    <col min="2359" max="2359" width="14.44140625" style="1076" bestFit="1" customWidth="1"/>
    <col min="2360" max="2360" width="16.5546875" style="1076" bestFit="1" customWidth="1"/>
    <col min="2361" max="2361" width="15.6640625" style="1076" customWidth="1"/>
    <col min="2362" max="2363" width="16.109375" style="1076" customWidth="1"/>
    <col min="2364" max="2364" width="14" style="1076" customWidth="1"/>
    <col min="2365" max="2560" width="9.109375" style="1076"/>
    <col min="2561" max="2561" width="9.33203125" style="1076" bestFit="1" customWidth="1"/>
    <col min="2562" max="2562" width="41.5546875" style="1076" customWidth="1"/>
    <col min="2563" max="2563" width="15.5546875" style="1076" customWidth="1"/>
    <col min="2564" max="2567" width="14.109375" style="1076" customWidth="1"/>
    <col min="2568" max="2571" width="16.88671875" style="1076" customWidth="1"/>
    <col min="2572" max="2575" width="14.5546875" style="1076" customWidth="1"/>
    <col min="2576" max="2576" width="15" style="1076" customWidth="1"/>
    <col min="2577" max="2580" width="13.44140625" style="1076" customWidth="1"/>
    <col min="2581" max="2588" width="14.5546875" style="1076" customWidth="1"/>
    <col min="2589" max="2589" width="15.109375" style="1076" customWidth="1"/>
    <col min="2590" max="2593" width="13.44140625" style="1076" customWidth="1"/>
    <col min="2594" max="2597" width="13.88671875" style="1076" customWidth="1"/>
    <col min="2598" max="2601" width="16.33203125" style="1076" customWidth="1"/>
    <col min="2602" max="2602" width="16.88671875" style="1076" customWidth="1"/>
    <col min="2603" max="2606" width="14.44140625" style="1076" customWidth="1"/>
    <col min="2607" max="2610" width="14.109375" style="1076" customWidth="1"/>
    <col min="2611" max="2614" width="13.44140625" style="1076" customWidth="1"/>
    <col min="2615" max="2615" width="14.44140625" style="1076" bestFit="1" customWidth="1"/>
    <col min="2616" max="2616" width="16.5546875" style="1076" bestFit="1" customWidth="1"/>
    <col min="2617" max="2617" width="15.6640625" style="1076" customWidth="1"/>
    <col min="2618" max="2619" width="16.109375" style="1076" customWidth="1"/>
    <col min="2620" max="2620" width="14" style="1076" customWidth="1"/>
    <col min="2621" max="2816" width="9.109375" style="1076"/>
    <col min="2817" max="2817" width="9.33203125" style="1076" bestFit="1" customWidth="1"/>
    <col min="2818" max="2818" width="41.5546875" style="1076" customWidth="1"/>
    <col min="2819" max="2819" width="15.5546875" style="1076" customWidth="1"/>
    <col min="2820" max="2823" width="14.109375" style="1076" customWidth="1"/>
    <col min="2824" max="2827" width="16.88671875" style="1076" customWidth="1"/>
    <col min="2828" max="2831" width="14.5546875" style="1076" customWidth="1"/>
    <col min="2832" max="2832" width="15" style="1076" customWidth="1"/>
    <col min="2833" max="2836" width="13.44140625" style="1076" customWidth="1"/>
    <col min="2837" max="2844" width="14.5546875" style="1076" customWidth="1"/>
    <col min="2845" max="2845" width="15.109375" style="1076" customWidth="1"/>
    <col min="2846" max="2849" width="13.44140625" style="1076" customWidth="1"/>
    <col min="2850" max="2853" width="13.88671875" style="1076" customWidth="1"/>
    <col min="2854" max="2857" width="16.33203125" style="1076" customWidth="1"/>
    <col min="2858" max="2858" width="16.88671875" style="1076" customWidth="1"/>
    <col min="2859" max="2862" width="14.44140625" style="1076" customWidth="1"/>
    <col min="2863" max="2866" width="14.109375" style="1076" customWidth="1"/>
    <col min="2867" max="2870" width="13.44140625" style="1076" customWidth="1"/>
    <col min="2871" max="2871" width="14.44140625" style="1076" bestFit="1" customWidth="1"/>
    <col min="2872" max="2872" width="16.5546875" style="1076" bestFit="1" customWidth="1"/>
    <col min="2873" max="2873" width="15.6640625" style="1076" customWidth="1"/>
    <col min="2874" max="2875" width="16.109375" style="1076" customWidth="1"/>
    <col min="2876" max="2876" width="14" style="1076" customWidth="1"/>
    <col min="2877" max="3072" width="9.109375" style="1076"/>
    <col min="3073" max="3073" width="9.33203125" style="1076" bestFit="1" customWidth="1"/>
    <col min="3074" max="3074" width="41.5546875" style="1076" customWidth="1"/>
    <col min="3075" max="3075" width="15.5546875" style="1076" customWidth="1"/>
    <col min="3076" max="3079" width="14.109375" style="1076" customWidth="1"/>
    <col min="3080" max="3083" width="16.88671875" style="1076" customWidth="1"/>
    <col min="3084" max="3087" width="14.5546875" style="1076" customWidth="1"/>
    <col min="3088" max="3088" width="15" style="1076" customWidth="1"/>
    <col min="3089" max="3092" width="13.44140625" style="1076" customWidth="1"/>
    <col min="3093" max="3100" width="14.5546875" style="1076" customWidth="1"/>
    <col min="3101" max="3101" width="15.109375" style="1076" customWidth="1"/>
    <col min="3102" max="3105" width="13.44140625" style="1076" customWidth="1"/>
    <col min="3106" max="3109" width="13.88671875" style="1076" customWidth="1"/>
    <col min="3110" max="3113" width="16.33203125" style="1076" customWidth="1"/>
    <col min="3114" max="3114" width="16.88671875" style="1076" customWidth="1"/>
    <col min="3115" max="3118" width="14.44140625" style="1076" customWidth="1"/>
    <col min="3119" max="3122" width="14.109375" style="1076" customWidth="1"/>
    <col min="3123" max="3126" width="13.44140625" style="1076" customWidth="1"/>
    <col min="3127" max="3127" width="14.44140625" style="1076" bestFit="1" customWidth="1"/>
    <col min="3128" max="3128" width="16.5546875" style="1076" bestFit="1" customWidth="1"/>
    <col min="3129" max="3129" width="15.6640625" style="1076" customWidth="1"/>
    <col min="3130" max="3131" width="16.109375" style="1076" customWidth="1"/>
    <col min="3132" max="3132" width="14" style="1076" customWidth="1"/>
    <col min="3133" max="3328" width="9.109375" style="1076"/>
    <col min="3329" max="3329" width="9.33203125" style="1076" bestFit="1" customWidth="1"/>
    <col min="3330" max="3330" width="41.5546875" style="1076" customWidth="1"/>
    <col min="3331" max="3331" width="15.5546875" style="1076" customWidth="1"/>
    <col min="3332" max="3335" width="14.109375" style="1076" customWidth="1"/>
    <col min="3336" max="3339" width="16.88671875" style="1076" customWidth="1"/>
    <col min="3340" max="3343" width="14.5546875" style="1076" customWidth="1"/>
    <col min="3344" max="3344" width="15" style="1076" customWidth="1"/>
    <col min="3345" max="3348" width="13.44140625" style="1076" customWidth="1"/>
    <col min="3349" max="3356" width="14.5546875" style="1076" customWidth="1"/>
    <col min="3357" max="3357" width="15.109375" style="1076" customWidth="1"/>
    <col min="3358" max="3361" width="13.44140625" style="1076" customWidth="1"/>
    <col min="3362" max="3365" width="13.88671875" style="1076" customWidth="1"/>
    <col min="3366" max="3369" width="16.33203125" style="1076" customWidth="1"/>
    <col min="3370" max="3370" width="16.88671875" style="1076" customWidth="1"/>
    <col min="3371" max="3374" width="14.44140625" style="1076" customWidth="1"/>
    <col min="3375" max="3378" width="14.109375" style="1076" customWidth="1"/>
    <col min="3379" max="3382" width="13.44140625" style="1076" customWidth="1"/>
    <col min="3383" max="3383" width="14.44140625" style="1076" bestFit="1" customWidth="1"/>
    <col min="3384" max="3384" width="16.5546875" style="1076" bestFit="1" customWidth="1"/>
    <col min="3385" max="3385" width="15.6640625" style="1076" customWidth="1"/>
    <col min="3386" max="3387" width="16.109375" style="1076" customWidth="1"/>
    <col min="3388" max="3388" width="14" style="1076" customWidth="1"/>
    <col min="3389" max="3584" width="9.109375" style="1076"/>
    <col min="3585" max="3585" width="9.33203125" style="1076" bestFit="1" customWidth="1"/>
    <col min="3586" max="3586" width="41.5546875" style="1076" customWidth="1"/>
    <col min="3587" max="3587" width="15.5546875" style="1076" customWidth="1"/>
    <col min="3588" max="3591" width="14.109375" style="1076" customWidth="1"/>
    <col min="3592" max="3595" width="16.88671875" style="1076" customWidth="1"/>
    <col min="3596" max="3599" width="14.5546875" style="1076" customWidth="1"/>
    <col min="3600" max="3600" width="15" style="1076" customWidth="1"/>
    <col min="3601" max="3604" width="13.44140625" style="1076" customWidth="1"/>
    <col min="3605" max="3612" width="14.5546875" style="1076" customWidth="1"/>
    <col min="3613" max="3613" width="15.109375" style="1076" customWidth="1"/>
    <col min="3614" max="3617" width="13.44140625" style="1076" customWidth="1"/>
    <col min="3618" max="3621" width="13.88671875" style="1076" customWidth="1"/>
    <col min="3622" max="3625" width="16.33203125" style="1076" customWidth="1"/>
    <col min="3626" max="3626" width="16.88671875" style="1076" customWidth="1"/>
    <col min="3627" max="3630" width="14.44140625" style="1076" customWidth="1"/>
    <col min="3631" max="3634" width="14.109375" style="1076" customWidth="1"/>
    <col min="3635" max="3638" width="13.44140625" style="1076" customWidth="1"/>
    <col min="3639" max="3639" width="14.44140625" style="1076" bestFit="1" customWidth="1"/>
    <col min="3640" max="3640" width="16.5546875" style="1076" bestFit="1" customWidth="1"/>
    <col min="3641" max="3641" width="15.6640625" style="1076" customWidth="1"/>
    <col min="3642" max="3643" width="16.109375" style="1076" customWidth="1"/>
    <col min="3644" max="3644" width="14" style="1076" customWidth="1"/>
    <col min="3645" max="3840" width="9.109375" style="1076"/>
    <col min="3841" max="3841" width="9.33203125" style="1076" bestFit="1" customWidth="1"/>
    <col min="3842" max="3842" width="41.5546875" style="1076" customWidth="1"/>
    <col min="3843" max="3843" width="15.5546875" style="1076" customWidth="1"/>
    <col min="3844" max="3847" width="14.109375" style="1076" customWidth="1"/>
    <col min="3848" max="3851" width="16.88671875" style="1076" customWidth="1"/>
    <col min="3852" max="3855" width="14.5546875" style="1076" customWidth="1"/>
    <col min="3856" max="3856" width="15" style="1076" customWidth="1"/>
    <col min="3857" max="3860" width="13.44140625" style="1076" customWidth="1"/>
    <col min="3861" max="3868" width="14.5546875" style="1076" customWidth="1"/>
    <col min="3869" max="3869" width="15.109375" style="1076" customWidth="1"/>
    <col min="3870" max="3873" width="13.44140625" style="1076" customWidth="1"/>
    <col min="3874" max="3877" width="13.88671875" style="1076" customWidth="1"/>
    <col min="3878" max="3881" width="16.33203125" style="1076" customWidth="1"/>
    <col min="3882" max="3882" width="16.88671875" style="1076" customWidth="1"/>
    <col min="3883" max="3886" width="14.44140625" style="1076" customWidth="1"/>
    <col min="3887" max="3890" width="14.109375" style="1076" customWidth="1"/>
    <col min="3891" max="3894" width="13.44140625" style="1076" customWidth="1"/>
    <col min="3895" max="3895" width="14.44140625" style="1076" bestFit="1" customWidth="1"/>
    <col min="3896" max="3896" width="16.5546875" style="1076" bestFit="1" customWidth="1"/>
    <col min="3897" max="3897" width="15.6640625" style="1076" customWidth="1"/>
    <col min="3898" max="3899" width="16.109375" style="1076" customWidth="1"/>
    <col min="3900" max="3900" width="14" style="1076" customWidth="1"/>
    <col min="3901" max="4096" width="9.109375" style="1076"/>
    <col min="4097" max="4097" width="9.33203125" style="1076" bestFit="1" customWidth="1"/>
    <col min="4098" max="4098" width="41.5546875" style="1076" customWidth="1"/>
    <col min="4099" max="4099" width="15.5546875" style="1076" customWidth="1"/>
    <col min="4100" max="4103" width="14.109375" style="1076" customWidth="1"/>
    <col min="4104" max="4107" width="16.88671875" style="1076" customWidth="1"/>
    <col min="4108" max="4111" width="14.5546875" style="1076" customWidth="1"/>
    <col min="4112" max="4112" width="15" style="1076" customWidth="1"/>
    <col min="4113" max="4116" width="13.44140625" style="1076" customWidth="1"/>
    <col min="4117" max="4124" width="14.5546875" style="1076" customWidth="1"/>
    <col min="4125" max="4125" width="15.109375" style="1076" customWidth="1"/>
    <col min="4126" max="4129" width="13.44140625" style="1076" customWidth="1"/>
    <col min="4130" max="4133" width="13.88671875" style="1076" customWidth="1"/>
    <col min="4134" max="4137" width="16.33203125" style="1076" customWidth="1"/>
    <col min="4138" max="4138" width="16.88671875" style="1076" customWidth="1"/>
    <col min="4139" max="4142" width="14.44140625" style="1076" customWidth="1"/>
    <col min="4143" max="4146" width="14.109375" style="1076" customWidth="1"/>
    <col min="4147" max="4150" width="13.44140625" style="1076" customWidth="1"/>
    <col min="4151" max="4151" width="14.44140625" style="1076" bestFit="1" customWidth="1"/>
    <col min="4152" max="4152" width="16.5546875" style="1076" bestFit="1" customWidth="1"/>
    <col min="4153" max="4153" width="15.6640625" style="1076" customWidth="1"/>
    <col min="4154" max="4155" width="16.109375" style="1076" customWidth="1"/>
    <col min="4156" max="4156" width="14" style="1076" customWidth="1"/>
    <col min="4157" max="4352" width="9.109375" style="1076"/>
    <col min="4353" max="4353" width="9.33203125" style="1076" bestFit="1" customWidth="1"/>
    <col min="4354" max="4354" width="41.5546875" style="1076" customWidth="1"/>
    <col min="4355" max="4355" width="15.5546875" style="1076" customWidth="1"/>
    <col min="4356" max="4359" width="14.109375" style="1076" customWidth="1"/>
    <col min="4360" max="4363" width="16.88671875" style="1076" customWidth="1"/>
    <col min="4364" max="4367" width="14.5546875" style="1076" customWidth="1"/>
    <col min="4368" max="4368" width="15" style="1076" customWidth="1"/>
    <col min="4369" max="4372" width="13.44140625" style="1076" customWidth="1"/>
    <col min="4373" max="4380" width="14.5546875" style="1076" customWidth="1"/>
    <col min="4381" max="4381" width="15.109375" style="1076" customWidth="1"/>
    <col min="4382" max="4385" width="13.44140625" style="1076" customWidth="1"/>
    <col min="4386" max="4389" width="13.88671875" style="1076" customWidth="1"/>
    <col min="4390" max="4393" width="16.33203125" style="1076" customWidth="1"/>
    <col min="4394" max="4394" width="16.88671875" style="1076" customWidth="1"/>
    <col min="4395" max="4398" width="14.44140625" style="1076" customWidth="1"/>
    <col min="4399" max="4402" width="14.109375" style="1076" customWidth="1"/>
    <col min="4403" max="4406" width="13.44140625" style="1076" customWidth="1"/>
    <col min="4407" max="4407" width="14.44140625" style="1076" bestFit="1" customWidth="1"/>
    <col min="4408" max="4408" width="16.5546875" style="1076" bestFit="1" customWidth="1"/>
    <col min="4409" max="4409" width="15.6640625" style="1076" customWidth="1"/>
    <col min="4410" max="4411" width="16.109375" style="1076" customWidth="1"/>
    <col min="4412" max="4412" width="14" style="1076" customWidth="1"/>
    <col min="4413" max="4608" width="9.109375" style="1076"/>
    <col min="4609" max="4609" width="9.33203125" style="1076" bestFit="1" customWidth="1"/>
    <col min="4610" max="4610" width="41.5546875" style="1076" customWidth="1"/>
    <col min="4611" max="4611" width="15.5546875" style="1076" customWidth="1"/>
    <col min="4612" max="4615" width="14.109375" style="1076" customWidth="1"/>
    <col min="4616" max="4619" width="16.88671875" style="1076" customWidth="1"/>
    <col min="4620" max="4623" width="14.5546875" style="1076" customWidth="1"/>
    <col min="4624" max="4624" width="15" style="1076" customWidth="1"/>
    <col min="4625" max="4628" width="13.44140625" style="1076" customWidth="1"/>
    <col min="4629" max="4636" width="14.5546875" style="1076" customWidth="1"/>
    <col min="4637" max="4637" width="15.109375" style="1076" customWidth="1"/>
    <col min="4638" max="4641" width="13.44140625" style="1076" customWidth="1"/>
    <col min="4642" max="4645" width="13.88671875" style="1076" customWidth="1"/>
    <col min="4646" max="4649" width="16.33203125" style="1076" customWidth="1"/>
    <col min="4650" max="4650" width="16.88671875" style="1076" customWidth="1"/>
    <col min="4651" max="4654" width="14.44140625" style="1076" customWidth="1"/>
    <col min="4655" max="4658" width="14.109375" style="1076" customWidth="1"/>
    <col min="4659" max="4662" width="13.44140625" style="1076" customWidth="1"/>
    <col min="4663" max="4663" width="14.44140625" style="1076" bestFit="1" customWidth="1"/>
    <col min="4664" max="4664" width="16.5546875" style="1076" bestFit="1" customWidth="1"/>
    <col min="4665" max="4665" width="15.6640625" style="1076" customWidth="1"/>
    <col min="4666" max="4667" width="16.109375" style="1076" customWidth="1"/>
    <col min="4668" max="4668" width="14" style="1076" customWidth="1"/>
    <col min="4669" max="4864" width="9.109375" style="1076"/>
    <col min="4865" max="4865" width="9.33203125" style="1076" bestFit="1" customWidth="1"/>
    <col min="4866" max="4866" width="41.5546875" style="1076" customWidth="1"/>
    <col min="4867" max="4867" width="15.5546875" style="1076" customWidth="1"/>
    <col min="4868" max="4871" width="14.109375" style="1076" customWidth="1"/>
    <col min="4872" max="4875" width="16.88671875" style="1076" customWidth="1"/>
    <col min="4876" max="4879" width="14.5546875" style="1076" customWidth="1"/>
    <col min="4880" max="4880" width="15" style="1076" customWidth="1"/>
    <col min="4881" max="4884" width="13.44140625" style="1076" customWidth="1"/>
    <col min="4885" max="4892" width="14.5546875" style="1076" customWidth="1"/>
    <col min="4893" max="4893" width="15.109375" style="1076" customWidth="1"/>
    <col min="4894" max="4897" width="13.44140625" style="1076" customWidth="1"/>
    <col min="4898" max="4901" width="13.88671875" style="1076" customWidth="1"/>
    <col min="4902" max="4905" width="16.33203125" style="1076" customWidth="1"/>
    <col min="4906" max="4906" width="16.88671875" style="1076" customWidth="1"/>
    <col min="4907" max="4910" width="14.44140625" style="1076" customWidth="1"/>
    <col min="4911" max="4914" width="14.109375" style="1076" customWidth="1"/>
    <col min="4915" max="4918" width="13.44140625" style="1076" customWidth="1"/>
    <col min="4919" max="4919" width="14.44140625" style="1076" bestFit="1" customWidth="1"/>
    <col min="4920" max="4920" width="16.5546875" style="1076" bestFit="1" customWidth="1"/>
    <col min="4921" max="4921" width="15.6640625" style="1076" customWidth="1"/>
    <col min="4922" max="4923" width="16.109375" style="1076" customWidth="1"/>
    <col min="4924" max="4924" width="14" style="1076" customWidth="1"/>
    <col min="4925" max="5120" width="9.109375" style="1076"/>
    <col min="5121" max="5121" width="9.33203125" style="1076" bestFit="1" customWidth="1"/>
    <col min="5122" max="5122" width="41.5546875" style="1076" customWidth="1"/>
    <col min="5123" max="5123" width="15.5546875" style="1076" customWidth="1"/>
    <col min="5124" max="5127" width="14.109375" style="1076" customWidth="1"/>
    <col min="5128" max="5131" width="16.88671875" style="1076" customWidth="1"/>
    <col min="5132" max="5135" width="14.5546875" style="1076" customWidth="1"/>
    <col min="5136" max="5136" width="15" style="1076" customWidth="1"/>
    <col min="5137" max="5140" width="13.44140625" style="1076" customWidth="1"/>
    <col min="5141" max="5148" width="14.5546875" style="1076" customWidth="1"/>
    <col min="5149" max="5149" width="15.109375" style="1076" customWidth="1"/>
    <col min="5150" max="5153" width="13.44140625" style="1076" customWidth="1"/>
    <col min="5154" max="5157" width="13.88671875" style="1076" customWidth="1"/>
    <col min="5158" max="5161" width="16.33203125" style="1076" customWidth="1"/>
    <col min="5162" max="5162" width="16.88671875" style="1076" customWidth="1"/>
    <col min="5163" max="5166" width="14.44140625" style="1076" customWidth="1"/>
    <col min="5167" max="5170" width="14.109375" style="1076" customWidth="1"/>
    <col min="5171" max="5174" width="13.44140625" style="1076" customWidth="1"/>
    <col min="5175" max="5175" width="14.44140625" style="1076" bestFit="1" customWidth="1"/>
    <col min="5176" max="5176" width="16.5546875" style="1076" bestFit="1" customWidth="1"/>
    <col min="5177" max="5177" width="15.6640625" style="1076" customWidth="1"/>
    <col min="5178" max="5179" width="16.109375" style="1076" customWidth="1"/>
    <col min="5180" max="5180" width="14" style="1076" customWidth="1"/>
    <col min="5181" max="5376" width="9.109375" style="1076"/>
    <col min="5377" max="5377" width="9.33203125" style="1076" bestFit="1" customWidth="1"/>
    <col min="5378" max="5378" width="41.5546875" style="1076" customWidth="1"/>
    <col min="5379" max="5379" width="15.5546875" style="1076" customWidth="1"/>
    <col min="5380" max="5383" width="14.109375" style="1076" customWidth="1"/>
    <col min="5384" max="5387" width="16.88671875" style="1076" customWidth="1"/>
    <col min="5388" max="5391" width="14.5546875" style="1076" customWidth="1"/>
    <col min="5392" max="5392" width="15" style="1076" customWidth="1"/>
    <col min="5393" max="5396" width="13.44140625" style="1076" customWidth="1"/>
    <col min="5397" max="5404" width="14.5546875" style="1076" customWidth="1"/>
    <col min="5405" max="5405" width="15.109375" style="1076" customWidth="1"/>
    <col min="5406" max="5409" width="13.44140625" style="1076" customWidth="1"/>
    <col min="5410" max="5413" width="13.88671875" style="1076" customWidth="1"/>
    <col min="5414" max="5417" width="16.33203125" style="1076" customWidth="1"/>
    <col min="5418" max="5418" width="16.88671875" style="1076" customWidth="1"/>
    <col min="5419" max="5422" width="14.44140625" style="1076" customWidth="1"/>
    <col min="5423" max="5426" width="14.109375" style="1076" customWidth="1"/>
    <col min="5427" max="5430" width="13.44140625" style="1076" customWidth="1"/>
    <col min="5431" max="5431" width="14.44140625" style="1076" bestFit="1" customWidth="1"/>
    <col min="5432" max="5432" width="16.5546875" style="1076" bestFit="1" customWidth="1"/>
    <col min="5433" max="5433" width="15.6640625" style="1076" customWidth="1"/>
    <col min="5434" max="5435" width="16.109375" style="1076" customWidth="1"/>
    <col min="5436" max="5436" width="14" style="1076" customWidth="1"/>
    <col min="5437" max="5632" width="9.109375" style="1076"/>
    <col min="5633" max="5633" width="9.33203125" style="1076" bestFit="1" customWidth="1"/>
    <col min="5634" max="5634" width="41.5546875" style="1076" customWidth="1"/>
    <col min="5635" max="5635" width="15.5546875" style="1076" customWidth="1"/>
    <col min="5636" max="5639" width="14.109375" style="1076" customWidth="1"/>
    <col min="5640" max="5643" width="16.88671875" style="1076" customWidth="1"/>
    <col min="5644" max="5647" width="14.5546875" style="1076" customWidth="1"/>
    <col min="5648" max="5648" width="15" style="1076" customWidth="1"/>
    <col min="5649" max="5652" width="13.44140625" style="1076" customWidth="1"/>
    <col min="5653" max="5660" width="14.5546875" style="1076" customWidth="1"/>
    <col min="5661" max="5661" width="15.109375" style="1076" customWidth="1"/>
    <col min="5662" max="5665" width="13.44140625" style="1076" customWidth="1"/>
    <col min="5666" max="5669" width="13.88671875" style="1076" customWidth="1"/>
    <col min="5670" max="5673" width="16.33203125" style="1076" customWidth="1"/>
    <col min="5674" max="5674" width="16.88671875" style="1076" customWidth="1"/>
    <col min="5675" max="5678" width="14.44140625" style="1076" customWidth="1"/>
    <col min="5679" max="5682" width="14.109375" style="1076" customWidth="1"/>
    <col min="5683" max="5686" width="13.44140625" style="1076" customWidth="1"/>
    <col min="5687" max="5687" width="14.44140625" style="1076" bestFit="1" customWidth="1"/>
    <col min="5688" max="5688" width="16.5546875" style="1076" bestFit="1" customWidth="1"/>
    <col min="5689" max="5689" width="15.6640625" style="1076" customWidth="1"/>
    <col min="5690" max="5691" width="16.109375" style="1076" customWidth="1"/>
    <col min="5692" max="5692" width="14" style="1076" customWidth="1"/>
    <col min="5693" max="5888" width="9.109375" style="1076"/>
    <col min="5889" max="5889" width="9.33203125" style="1076" bestFit="1" customWidth="1"/>
    <col min="5890" max="5890" width="41.5546875" style="1076" customWidth="1"/>
    <col min="5891" max="5891" width="15.5546875" style="1076" customWidth="1"/>
    <col min="5892" max="5895" width="14.109375" style="1076" customWidth="1"/>
    <col min="5896" max="5899" width="16.88671875" style="1076" customWidth="1"/>
    <col min="5900" max="5903" width="14.5546875" style="1076" customWidth="1"/>
    <col min="5904" max="5904" width="15" style="1076" customWidth="1"/>
    <col min="5905" max="5908" width="13.44140625" style="1076" customWidth="1"/>
    <col min="5909" max="5916" width="14.5546875" style="1076" customWidth="1"/>
    <col min="5917" max="5917" width="15.109375" style="1076" customWidth="1"/>
    <col min="5918" max="5921" width="13.44140625" style="1076" customWidth="1"/>
    <col min="5922" max="5925" width="13.88671875" style="1076" customWidth="1"/>
    <col min="5926" max="5929" width="16.33203125" style="1076" customWidth="1"/>
    <col min="5930" max="5930" width="16.88671875" style="1076" customWidth="1"/>
    <col min="5931" max="5934" width="14.44140625" style="1076" customWidth="1"/>
    <col min="5935" max="5938" width="14.109375" style="1076" customWidth="1"/>
    <col min="5939" max="5942" width="13.44140625" style="1076" customWidth="1"/>
    <col min="5943" max="5943" width="14.44140625" style="1076" bestFit="1" customWidth="1"/>
    <col min="5944" max="5944" width="16.5546875" style="1076" bestFit="1" customWidth="1"/>
    <col min="5945" max="5945" width="15.6640625" style="1076" customWidth="1"/>
    <col min="5946" max="5947" width="16.109375" style="1076" customWidth="1"/>
    <col min="5948" max="5948" width="14" style="1076" customWidth="1"/>
    <col min="5949" max="6144" width="9.109375" style="1076"/>
    <col min="6145" max="6145" width="9.33203125" style="1076" bestFit="1" customWidth="1"/>
    <col min="6146" max="6146" width="41.5546875" style="1076" customWidth="1"/>
    <col min="6147" max="6147" width="15.5546875" style="1076" customWidth="1"/>
    <col min="6148" max="6151" width="14.109375" style="1076" customWidth="1"/>
    <col min="6152" max="6155" width="16.88671875" style="1076" customWidth="1"/>
    <col min="6156" max="6159" width="14.5546875" style="1076" customWidth="1"/>
    <col min="6160" max="6160" width="15" style="1076" customWidth="1"/>
    <col min="6161" max="6164" width="13.44140625" style="1076" customWidth="1"/>
    <col min="6165" max="6172" width="14.5546875" style="1076" customWidth="1"/>
    <col min="6173" max="6173" width="15.109375" style="1076" customWidth="1"/>
    <col min="6174" max="6177" width="13.44140625" style="1076" customWidth="1"/>
    <col min="6178" max="6181" width="13.88671875" style="1076" customWidth="1"/>
    <col min="6182" max="6185" width="16.33203125" style="1076" customWidth="1"/>
    <col min="6186" max="6186" width="16.88671875" style="1076" customWidth="1"/>
    <col min="6187" max="6190" width="14.44140625" style="1076" customWidth="1"/>
    <col min="6191" max="6194" width="14.109375" style="1076" customWidth="1"/>
    <col min="6195" max="6198" width="13.44140625" style="1076" customWidth="1"/>
    <col min="6199" max="6199" width="14.44140625" style="1076" bestFit="1" customWidth="1"/>
    <col min="6200" max="6200" width="16.5546875" style="1076" bestFit="1" customWidth="1"/>
    <col min="6201" max="6201" width="15.6640625" style="1076" customWidth="1"/>
    <col min="6202" max="6203" width="16.109375" style="1076" customWidth="1"/>
    <col min="6204" max="6204" width="14" style="1076" customWidth="1"/>
    <col min="6205" max="6400" width="9.109375" style="1076"/>
    <col min="6401" max="6401" width="9.33203125" style="1076" bestFit="1" customWidth="1"/>
    <col min="6402" max="6402" width="41.5546875" style="1076" customWidth="1"/>
    <col min="6403" max="6403" width="15.5546875" style="1076" customWidth="1"/>
    <col min="6404" max="6407" width="14.109375" style="1076" customWidth="1"/>
    <col min="6408" max="6411" width="16.88671875" style="1076" customWidth="1"/>
    <col min="6412" max="6415" width="14.5546875" style="1076" customWidth="1"/>
    <col min="6416" max="6416" width="15" style="1076" customWidth="1"/>
    <col min="6417" max="6420" width="13.44140625" style="1076" customWidth="1"/>
    <col min="6421" max="6428" width="14.5546875" style="1076" customWidth="1"/>
    <col min="6429" max="6429" width="15.109375" style="1076" customWidth="1"/>
    <col min="6430" max="6433" width="13.44140625" style="1076" customWidth="1"/>
    <col min="6434" max="6437" width="13.88671875" style="1076" customWidth="1"/>
    <col min="6438" max="6441" width="16.33203125" style="1076" customWidth="1"/>
    <col min="6442" max="6442" width="16.88671875" style="1076" customWidth="1"/>
    <col min="6443" max="6446" width="14.44140625" style="1076" customWidth="1"/>
    <col min="6447" max="6450" width="14.109375" style="1076" customWidth="1"/>
    <col min="6451" max="6454" width="13.44140625" style="1076" customWidth="1"/>
    <col min="6455" max="6455" width="14.44140625" style="1076" bestFit="1" customWidth="1"/>
    <col min="6456" max="6456" width="16.5546875" style="1076" bestFit="1" customWidth="1"/>
    <col min="6457" max="6457" width="15.6640625" style="1076" customWidth="1"/>
    <col min="6458" max="6459" width="16.109375" style="1076" customWidth="1"/>
    <col min="6460" max="6460" width="14" style="1076" customWidth="1"/>
    <col min="6461" max="6656" width="9.109375" style="1076"/>
    <col min="6657" max="6657" width="9.33203125" style="1076" bestFit="1" customWidth="1"/>
    <col min="6658" max="6658" width="41.5546875" style="1076" customWidth="1"/>
    <col min="6659" max="6659" width="15.5546875" style="1076" customWidth="1"/>
    <col min="6660" max="6663" width="14.109375" style="1076" customWidth="1"/>
    <col min="6664" max="6667" width="16.88671875" style="1076" customWidth="1"/>
    <col min="6668" max="6671" width="14.5546875" style="1076" customWidth="1"/>
    <col min="6672" max="6672" width="15" style="1076" customWidth="1"/>
    <col min="6673" max="6676" width="13.44140625" style="1076" customWidth="1"/>
    <col min="6677" max="6684" width="14.5546875" style="1076" customWidth="1"/>
    <col min="6685" max="6685" width="15.109375" style="1076" customWidth="1"/>
    <col min="6686" max="6689" width="13.44140625" style="1076" customWidth="1"/>
    <col min="6690" max="6693" width="13.88671875" style="1076" customWidth="1"/>
    <col min="6694" max="6697" width="16.33203125" style="1076" customWidth="1"/>
    <col min="6698" max="6698" width="16.88671875" style="1076" customWidth="1"/>
    <col min="6699" max="6702" width="14.44140625" style="1076" customWidth="1"/>
    <col min="6703" max="6706" width="14.109375" style="1076" customWidth="1"/>
    <col min="6707" max="6710" width="13.44140625" style="1076" customWidth="1"/>
    <col min="6711" max="6711" width="14.44140625" style="1076" bestFit="1" customWidth="1"/>
    <col min="6712" max="6712" width="16.5546875" style="1076" bestFit="1" customWidth="1"/>
    <col min="6713" max="6713" width="15.6640625" style="1076" customWidth="1"/>
    <col min="6714" max="6715" width="16.109375" style="1076" customWidth="1"/>
    <col min="6716" max="6716" width="14" style="1076" customWidth="1"/>
    <col min="6717" max="6912" width="9.109375" style="1076"/>
    <col min="6913" max="6913" width="9.33203125" style="1076" bestFit="1" customWidth="1"/>
    <col min="6914" max="6914" width="41.5546875" style="1076" customWidth="1"/>
    <col min="6915" max="6915" width="15.5546875" style="1076" customWidth="1"/>
    <col min="6916" max="6919" width="14.109375" style="1076" customWidth="1"/>
    <col min="6920" max="6923" width="16.88671875" style="1076" customWidth="1"/>
    <col min="6924" max="6927" width="14.5546875" style="1076" customWidth="1"/>
    <col min="6928" max="6928" width="15" style="1076" customWidth="1"/>
    <col min="6929" max="6932" width="13.44140625" style="1076" customWidth="1"/>
    <col min="6933" max="6940" width="14.5546875" style="1076" customWidth="1"/>
    <col min="6941" max="6941" width="15.109375" style="1076" customWidth="1"/>
    <col min="6942" max="6945" width="13.44140625" style="1076" customWidth="1"/>
    <col min="6946" max="6949" width="13.88671875" style="1076" customWidth="1"/>
    <col min="6950" max="6953" width="16.33203125" style="1076" customWidth="1"/>
    <col min="6954" max="6954" width="16.88671875" style="1076" customWidth="1"/>
    <col min="6955" max="6958" width="14.44140625" style="1076" customWidth="1"/>
    <col min="6959" max="6962" width="14.109375" style="1076" customWidth="1"/>
    <col min="6963" max="6966" width="13.44140625" style="1076" customWidth="1"/>
    <col min="6967" max="6967" width="14.44140625" style="1076" bestFit="1" customWidth="1"/>
    <col min="6968" max="6968" width="16.5546875" style="1076" bestFit="1" customWidth="1"/>
    <col min="6969" max="6969" width="15.6640625" style="1076" customWidth="1"/>
    <col min="6970" max="6971" width="16.109375" style="1076" customWidth="1"/>
    <col min="6972" max="6972" width="14" style="1076" customWidth="1"/>
    <col min="6973" max="7168" width="9.109375" style="1076"/>
    <col min="7169" max="7169" width="9.33203125" style="1076" bestFit="1" customWidth="1"/>
    <col min="7170" max="7170" width="41.5546875" style="1076" customWidth="1"/>
    <col min="7171" max="7171" width="15.5546875" style="1076" customWidth="1"/>
    <col min="7172" max="7175" width="14.109375" style="1076" customWidth="1"/>
    <col min="7176" max="7179" width="16.88671875" style="1076" customWidth="1"/>
    <col min="7180" max="7183" width="14.5546875" style="1076" customWidth="1"/>
    <col min="7184" max="7184" width="15" style="1076" customWidth="1"/>
    <col min="7185" max="7188" width="13.44140625" style="1076" customWidth="1"/>
    <col min="7189" max="7196" width="14.5546875" style="1076" customWidth="1"/>
    <col min="7197" max="7197" width="15.109375" style="1076" customWidth="1"/>
    <col min="7198" max="7201" width="13.44140625" style="1076" customWidth="1"/>
    <col min="7202" max="7205" width="13.88671875" style="1076" customWidth="1"/>
    <col min="7206" max="7209" width="16.33203125" style="1076" customWidth="1"/>
    <col min="7210" max="7210" width="16.88671875" style="1076" customWidth="1"/>
    <col min="7211" max="7214" width="14.44140625" style="1076" customWidth="1"/>
    <col min="7215" max="7218" width="14.109375" style="1076" customWidth="1"/>
    <col min="7219" max="7222" width="13.44140625" style="1076" customWidth="1"/>
    <col min="7223" max="7223" width="14.44140625" style="1076" bestFit="1" customWidth="1"/>
    <col min="7224" max="7224" width="16.5546875" style="1076" bestFit="1" customWidth="1"/>
    <col min="7225" max="7225" width="15.6640625" style="1076" customWidth="1"/>
    <col min="7226" max="7227" width="16.109375" style="1076" customWidth="1"/>
    <col min="7228" max="7228" width="14" style="1076" customWidth="1"/>
    <col min="7229" max="7424" width="9.109375" style="1076"/>
    <col min="7425" max="7425" width="9.33203125" style="1076" bestFit="1" customWidth="1"/>
    <col min="7426" max="7426" width="41.5546875" style="1076" customWidth="1"/>
    <col min="7427" max="7427" width="15.5546875" style="1076" customWidth="1"/>
    <col min="7428" max="7431" width="14.109375" style="1076" customWidth="1"/>
    <col min="7432" max="7435" width="16.88671875" style="1076" customWidth="1"/>
    <col min="7436" max="7439" width="14.5546875" style="1076" customWidth="1"/>
    <col min="7440" max="7440" width="15" style="1076" customWidth="1"/>
    <col min="7441" max="7444" width="13.44140625" style="1076" customWidth="1"/>
    <col min="7445" max="7452" width="14.5546875" style="1076" customWidth="1"/>
    <col min="7453" max="7453" width="15.109375" style="1076" customWidth="1"/>
    <col min="7454" max="7457" width="13.44140625" style="1076" customWidth="1"/>
    <col min="7458" max="7461" width="13.88671875" style="1076" customWidth="1"/>
    <col min="7462" max="7465" width="16.33203125" style="1076" customWidth="1"/>
    <col min="7466" max="7466" width="16.88671875" style="1076" customWidth="1"/>
    <col min="7467" max="7470" width="14.44140625" style="1076" customWidth="1"/>
    <col min="7471" max="7474" width="14.109375" style="1076" customWidth="1"/>
    <col min="7475" max="7478" width="13.44140625" style="1076" customWidth="1"/>
    <col min="7479" max="7479" width="14.44140625" style="1076" bestFit="1" customWidth="1"/>
    <col min="7480" max="7480" width="16.5546875" style="1076" bestFit="1" customWidth="1"/>
    <col min="7481" max="7481" width="15.6640625" style="1076" customWidth="1"/>
    <col min="7482" max="7483" width="16.109375" style="1076" customWidth="1"/>
    <col min="7484" max="7484" width="14" style="1076" customWidth="1"/>
    <col min="7485" max="7680" width="9.109375" style="1076"/>
    <col min="7681" max="7681" width="9.33203125" style="1076" bestFit="1" customWidth="1"/>
    <col min="7682" max="7682" width="41.5546875" style="1076" customWidth="1"/>
    <col min="7683" max="7683" width="15.5546875" style="1076" customWidth="1"/>
    <col min="7684" max="7687" width="14.109375" style="1076" customWidth="1"/>
    <col min="7688" max="7691" width="16.88671875" style="1076" customWidth="1"/>
    <col min="7692" max="7695" width="14.5546875" style="1076" customWidth="1"/>
    <col min="7696" max="7696" width="15" style="1076" customWidth="1"/>
    <col min="7697" max="7700" width="13.44140625" style="1076" customWidth="1"/>
    <col min="7701" max="7708" width="14.5546875" style="1076" customWidth="1"/>
    <col min="7709" max="7709" width="15.109375" style="1076" customWidth="1"/>
    <col min="7710" max="7713" width="13.44140625" style="1076" customWidth="1"/>
    <col min="7714" max="7717" width="13.88671875" style="1076" customWidth="1"/>
    <col min="7718" max="7721" width="16.33203125" style="1076" customWidth="1"/>
    <col min="7722" max="7722" width="16.88671875" style="1076" customWidth="1"/>
    <col min="7723" max="7726" width="14.44140625" style="1076" customWidth="1"/>
    <col min="7727" max="7730" width="14.109375" style="1076" customWidth="1"/>
    <col min="7731" max="7734" width="13.44140625" style="1076" customWidth="1"/>
    <col min="7735" max="7735" width="14.44140625" style="1076" bestFit="1" customWidth="1"/>
    <col min="7736" max="7736" width="16.5546875" style="1076" bestFit="1" customWidth="1"/>
    <col min="7737" max="7737" width="15.6640625" style="1076" customWidth="1"/>
    <col min="7738" max="7739" width="16.109375" style="1076" customWidth="1"/>
    <col min="7740" max="7740" width="14" style="1076" customWidth="1"/>
    <col min="7741" max="7936" width="9.109375" style="1076"/>
    <col min="7937" max="7937" width="9.33203125" style="1076" bestFit="1" customWidth="1"/>
    <col min="7938" max="7938" width="41.5546875" style="1076" customWidth="1"/>
    <col min="7939" max="7939" width="15.5546875" style="1076" customWidth="1"/>
    <col min="7940" max="7943" width="14.109375" style="1076" customWidth="1"/>
    <col min="7944" max="7947" width="16.88671875" style="1076" customWidth="1"/>
    <col min="7948" max="7951" width="14.5546875" style="1076" customWidth="1"/>
    <col min="7952" max="7952" width="15" style="1076" customWidth="1"/>
    <col min="7953" max="7956" width="13.44140625" style="1076" customWidth="1"/>
    <col min="7957" max="7964" width="14.5546875" style="1076" customWidth="1"/>
    <col min="7965" max="7965" width="15.109375" style="1076" customWidth="1"/>
    <col min="7966" max="7969" width="13.44140625" style="1076" customWidth="1"/>
    <col min="7970" max="7973" width="13.88671875" style="1076" customWidth="1"/>
    <col min="7974" max="7977" width="16.33203125" style="1076" customWidth="1"/>
    <col min="7978" max="7978" width="16.88671875" style="1076" customWidth="1"/>
    <col min="7979" max="7982" width="14.44140625" style="1076" customWidth="1"/>
    <col min="7983" max="7986" width="14.109375" style="1076" customWidth="1"/>
    <col min="7987" max="7990" width="13.44140625" style="1076" customWidth="1"/>
    <col min="7991" max="7991" width="14.44140625" style="1076" bestFit="1" customWidth="1"/>
    <col min="7992" max="7992" width="16.5546875" style="1076" bestFit="1" customWidth="1"/>
    <col min="7993" max="7993" width="15.6640625" style="1076" customWidth="1"/>
    <col min="7994" max="7995" width="16.109375" style="1076" customWidth="1"/>
    <col min="7996" max="7996" width="14" style="1076" customWidth="1"/>
    <col min="7997" max="8192" width="9.109375" style="1076"/>
    <col min="8193" max="8193" width="9.33203125" style="1076" bestFit="1" customWidth="1"/>
    <col min="8194" max="8194" width="41.5546875" style="1076" customWidth="1"/>
    <col min="8195" max="8195" width="15.5546875" style="1076" customWidth="1"/>
    <col min="8196" max="8199" width="14.109375" style="1076" customWidth="1"/>
    <col min="8200" max="8203" width="16.88671875" style="1076" customWidth="1"/>
    <col min="8204" max="8207" width="14.5546875" style="1076" customWidth="1"/>
    <col min="8208" max="8208" width="15" style="1076" customWidth="1"/>
    <col min="8209" max="8212" width="13.44140625" style="1076" customWidth="1"/>
    <col min="8213" max="8220" width="14.5546875" style="1076" customWidth="1"/>
    <col min="8221" max="8221" width="15.109375" style="1076" customWidth="1"/>
    <col min="8222" max="8225" width="13.44140625" style="1076" customWidth="1"/>
    <col min="8226" max="8229" width="13.88671875" style="1076" customWidth="1"/>
    <col min="8230" max="8233" width="16.33203125" style="1076" customWidth="1"/>
    <col min="8234" max="8234" width="16.88671875" style="1076" customWidth="1"/>
    <col min="8235" max="8238" width="14.44140625" style="1076" customWidth="1"/>
    <col min="8239" max="8242" width="14.109375" style="1076" customWidth="1"/>
    <col min="8243" max="8246" width="13.44140625" style="1076" customWidth="1"/>
    <col min="8247" max="8247" width="14.44140625" style="1076" bestFit="1" customWidth="1"/>
    <col min="8248" max="8248" width="16.5546875" style="1076" bestFit="1" customWidth="1"/>
    <col min="8249" max="8249" width="15.6640625" style="1076" customWidth="1"/>
    <col min="8250" max="8251" width="16.109375" style="1076" customWidth="1"/>
    <col min="8252" max="8252" width="14" style="1076" customWidth="1"/>
    <col min="8253" max="8448" width="9.109375" style="1076"/>
    <col min="8449" max="8449" width="9.33203125" style="1076" bestFit="1" customWidth="1"/>
    <col min="8450" max="8450" width="41.5546875" style="1076" customWidth="1"/>
    <col min="8451" max="8451" width="15.5546875" style="1076" customWidth="1"/>
    <col min="8452" max="8455" width="14.109375" style="1076" customWidth="1"/>
    <col min="8456" max="8459" width="16.88671875" style="1076" customWidth="1"/>
    <col min="8460" max="8463" width="14.5546875" style="1076" customWidth="1"/>
    <col min="8464" max="8464" width="15" style="1076" customWidth="1"/>
    <col min="8465" max="8468" width="13.44140625" style="1076" customWidth="1"/>
    <col min="8469" max="8476" width="14.5546875" style="1076" customWidth="1"/>
    <col min="8477" max="8477" width="15.109375" style="1076" customWidth="1"/>
    <col min="8478" max="8481" width="13.44140625" style="1076" customWidth="1"/>
    <col min="8482" max="8485" width="13.88671875" style="1076" customWidth="1"/>
    <col min="8486" max="8489" width="16.33203125" style="1076" customWidth="1"/>
    <col min="8490" max="8490" width="16.88671875" style="1076" customWidth="1"/>
    <col min="8491" max="8494" width="14.44140625" style="1076" customWidth="1"/>
    <col min="8495" max="8498" width="14.109375" style="1076" customWidth="1"/>
    <col min="8499" max="8502" width="13.44140625" style="1076" customWidth="1"/>
    <col min="8503" max="8503" width="14.44140625" style="1076" bestFit="1" customWidth="1"/>
    <col min="8504" max="8504" width="16.5546875" style="1076" bestFit="1" customWidth="1"/>
    <col min="8505" max="8505" width="15.6640625" style="1076" customWidth="1"/>
    <col min="8506" max="8507" width="16.109375" style="1076" customWidth="1"/>
    <col min="8508" max="8508" width="14" style="1076" customWidth="1"/>
    <col min="8509" max="8704" width="9.109375" style="1076"/>
    <col min="8705" max="8705" width="9.33203125" style="1076" bestFit="1" customWidth="1"/>
    <col min="8706" max="8706" width="41.5546875" style="1076" customWidth="1"/>
    <col min="8707" max="8707" width="15.5546875" style="1076" customWidth="1"/>
    <col min="8708" max="8711" width="14.109375" style="1076" customWidth="1"/>
    <col min="8712" max="8715" width="16.88671875" style="1076" customWidth="1"/>
    <col min="8716" max="8719" width="14.5546875" style="1076" customWidth="1"/>
    <col min="8720" max="8720" width="15" style="1076" customWidth="1"/>
    <col min="8721" max="8724" width="13.44140625" style="1076" customWidth="1"/>
    <col min="8725" max="8732" width="14.5546875" style="1076" customWidth="1"/>
    <col min="8733" max="8733" width="15.109375" style="1076" customWidth="1"/>
    <col min="8734" max="8737" width="13.44140625" style="1076" customWidth="1"/>
    <col min="8738" max="8741" width="13.88671875" style="1076" customWidth="1"/>
    <col min="8742" max="8745" width="16.33203125" style="1076" customWidth="1"/>
    <col min="8746" max="8746" width="16.88671875" style="1076" customWidth="1"/>
    <col min="8747" max="8750" width="14.44140625" style="1076" customWidth="1"/>
    <col min="8751" max="8754" width="14.109375" style="1076" customWidth="1"/>
    <col min="8755" max="8758" width="13.44140625" style="1076" customWidth="1"/>
    <col min="8759" max="8759" width="14.44140625" style="1076" bestFit="1" customWidth="1"/>
    <col min="8760" max="8760" width="16.5546875" style="1076" bestFit="1" customWidth="1"/>
    <col min="8761" max="8761" width="15.6640625" style="1076" customWidth="1"/>
    <col min="8762" max="8763" width="16.109375" style="1076" customWidth="1"/>
    <col min="8764" max="8764" width="14" style="1076" customWidth="1"/>
    <col min="8765" max="8960" width="9.109375" style="1076"/>
    <col min="8961" max="8961" width="9.33203125" style="1076" bestFit="1" customWidth="1"/>
    <col min="8962" max="8962" width="41.5546875" style="1076" customWidth="1"/>
    <col min="8963" max="8963" width="15.5546875" style="1076" customWidth="1"/>
    <col min="8964" max="8967" width="14.109375" style="1076" customWidth="1"/>
    <col min="8968" max="8971" width="16.88671875" style="1076" customWidth="1"/>
    <col min="8972" max="8975" width="14.5546875" style="1076" customWidth="1"/>
    <col min="8976" max="8976" width="15" style="1076" customWidth="1"/>
    <col min="8977" max="8980" width="13.44140625" style="1076" customWidth="1"/>
    <col min="8981" max="8988" width="14.5546875" style="1076" customWidth="1"/>
    <col min="8989" max="8989" width="15.109375" style="1076" customWidth="1"/>
    <col min="8990" max="8993" width="13.44140625" style="1076" customWidth="1"/>
    <col min="8994" max="8997" width="13.88671875" style="1076" customWidth="1"/>
    <col min="8998" max="9001" width="16.33203125" style="1076" customWidth="1"/>
    <col min="9002" max="9002" width="16.88671875" style="1076" customWidth="1"/>
    <col min="9003" max="9006" width="14.44140625" style="1076" customWidth="1"/>
    <col min="9007" max="9010" width="14.109375" style="1076" customWidth="1"/>
    <col min="9011" max="9014" width="13.44140625" style="1076" customWidth="1"/>
    <col min="9015" max="9015" width="14.44140625" style="1076" bestFit="1" customWidth="1"/>
    <col min="9016" max="9016" width="16.5546875" style="1076" bestFit="1" customWidth="1"/>
    <col min="9017" max="9017" width="15.6640625" style="1076" customWidth="1"/>
    <col min="9018" max="9019" width="16.109375" style="1076" customWidth="1"/>
    <col min="9020" max="9020" width="14" style="1076" customWidth="1"/>
    <col min="9021" max="9216" width="9.109375" style="1076"/>
    <col min="9217" max="9217" width="9.33203125" style="1076" bestFit="1" customWidth="1"/>
    <col min="9218" max="9218" width="41.5546875" style="1076" customWidth="1"/>
    <col min="9219" max="9219" width="15.5546875" style="1076" customWidth="1"/>
    <col min="9220" max="9223" width="14.109375" style="1076" customWidth="1"/>
    <col min="9224" max="9227" width="16.88671875" style="1076" customWidth="1"/>
    <col min="9228" max="9231" width="14.5546875" style="1076" customWidth="1"/>
    <col min="9232" max="9232" width="15" style="1076" customWidth="1"/>
    <col min="9233" max="9236" width="13.44140625" style="1076" customWidth="1"/>
    <col min="9237" max="9244" width="14.5546875" style="1076" customWidth="1"/>
    <col min="9245" max="9245" width="15.109375" style="1076" customWidth="1"/>
    <col min="9246" max="9249" width="13.44140625" style="1076" customWidth="1"/>
    <col min="9250" max="9253" width="13.88671875" style="1076" customWidth="1"/>
    <col min="9254" max="9257" width="16.33203125" style="1076" customWidth="1"/>
    <col min="9258" max="9258" width="16.88671875" style="1076" customWidth="1"/>
    <col min="9259" max="9262" width="14.44140625" style="1076" customWidth="1"/>
    <col min="9263" max="9266" width="14.109375" style="1076" customWidth="1"/>
    <col min="9267" max="9270" width="13.44140625" style="1076" customWidth="1"/>
    <col min="9271" max="9271" width="14.44140625" style="1076" bestFit="1" customWidth="1"/>
    <col min="9272" max="9272" width="16.5546875" style="1076" bestFit="1" customWidth="1"/>
    <col min="9273" max="9273" width="15.6640625" style="1076" customWidth="1"/>
    <col min="9274" max="9275" width="16.109375" style="1076" customWidth="1"/>
    <col min="9276" max="9276" width="14" style="1076" customWidth="1"/>
    <col min="9277" max="9472" width="9.109375" style="1076"/>
    <col min="9473" max="9473" width="9.33203125" style="1076" bestFit="1" customWidth="1"/>
    <col min="9474" max="9474" width="41.5546875" style="1076" customWidth="1"/>
    <col min="9475" max="9475" width="15.5546875" style="1076" customWidth="1"/>
    <col min="9476" max="9479" width="14.109375" style="1076" customWidth="1"/>
    <col min="9480" max="9483" width="16.88671875" style="1076" customWidth="1"/>
    <col min="9484" max="9487" width="14.5546875" style="1076" customWidth="1"/>
    <col min="9488" max="9488" width="15" style="1076" customWidth="1"/>
    <col min="9489" max="9492" width="13.44140625" style="1076" customWidth="1"/>
    <col min="9493" max="9500" width="14.5546875" style="1076" customWidth="1"/>
    <col min="9501" max="9501" width="15.109375" style="1076" customWidth="1"/>
    <col min="9502" max="9505" width="13.44140625" style="1076" customWidth="1"/>
    <col min="9506" max="9509" width="13.88671875" style="1076" customWidth="1"/>
    <col min="9510" max="9513" width="16.33203125" style="1076" customWidth="1"/>
    <col min="9514" max="9514" width="16.88671875" style="1076" customWidth="1"/>
    <col min="9515" max="9518" width="14.44140625" style="1076" customWidth="1"/>
    <col min="9519" max="9522" width="14.109375" style="1076" customWidth="1"/>
    <col min="9523" max="9526" width="13.44140625" style="1076" customWidth="1"/>
    <col min="9527" max="9527" width="14.44140625" style="1076" bestFit="1" customWidth="1"/>
    <col min="9528" max="9528" width="16.5546875" style="1076" bestFit="1" customWidth="1"/>
    <col min="9529" max="9529" width="15.6640625" style="1076" customWidth="1"/>
    <col min="9530" max="9531" width="16.109375" style="1076" customWidth="1"/>
    <col min="9532" max="9532" width="14" style="1076" customWidth="1"/>
    <col min="9533" max="9728" width="9.109375" style="1076"/>
    <col min="9729" max="9729" width="9.33203125" style="1076" bestFit="1" customWidth="1"/>
    <col min="9730" max="9730" width="41.5546875" style="1076" customWidth="1"/>
    <col min="9731" max="9731" width="15.5546875" style="1076" customWidth="1"/>
    <col min="9732" max="9735" width="14.109375" style="1076" customWidth="1"/>
    <col min="9736" max="9739" width="16.88671875" style="1076" customWidth="1"/>
    <col min="9740" max="9743" width="14.5546875" style="1076" customWidth="1"/>
    <col min="9744" max="9744" width="15" style="1076" customWidth="1"/>
    <col min="9745" max="9748" width="13.44140625" style="1076" customWidth="1"/>
    <col min="9749" max="9756" width="14.5546875" style="1076" customWidth="1"/>
    <col min="9757" max="9757" width="15.109375" style="1076" customWidth="1"/>
    <col min="9758" max="9761" width="13.44140625" style="1076" customWidth="1"/>
    <col min="9762" max="9765" width="13.88671875" style="1076" customWidth="1"/>
    <col min="9766" max="9769" width="16.33203125" style="1076" customWidth="1"/>
    <col min="9770" max="9770" width="16.88671875" style="1076" customWidth="1"/>
    <col min="9771" max="9774" width="14.44140625" style="1076" customWidth="1"/>
    <col min="9775" max="9778" width="14.109375" style="1076" customWidth="1"/>
    <col min="9779" max="9782" width="13.44140625" style="1076" customWidth="1"/>
    <col min="9783" max="9783" width="14.44140625" style="1076" bestFit="1" customWidth="1"/>
    <col min="9784" max="9784" width="16.5546875" style="1076" bestFit="1" customWidth="1"/>
    <col min="9785" max="9785" width="15.6640625" style="1076" customWidth="1"/>
    <col min="9786" max="9787" width="16.109375" style="1076" customWidth="1"/>
    <col min="9788" max="9788" width="14" style="1076" customWidth="1"/>
    <col min="9789" max="9984" width="9.109375" style="1076"/>
    <col min="9985" max="9985" width="9.33203125" style="1076" bestFit="1" customWidth="1"/>
    <col min="9986" max="9986" width="41.5546875" style="1076" customWidth="1"/>
    <col min="9987" max="9987" width="15.5546875" style="1076" customWidth="1"/>
    <col min="9988" max="9991" width="14.109375" style="1076" customWidth="1"/>
    <col min="9992" max="9995" width="16.88671875" style="1076" customWidth="1"/>
    <col min="9996" max="9999" width="14.5546875" style="1076" customWidth="1"/>
    <col min="10000" max="10000" width="15" style="1076" customWidth="1"/>
    <col min="10001" max="10004" width="13.44140625" style="1076" customWidth="1"/>
    <col min="10005" max="10012" width="14.5546875" style="1076" customWidth="1"/>
    <col min="10013" max="10013" width="15.109375" style="1076" customWidth="1"/>
    <col min="10014" max="10017" width="13.44140625" style="1076" customWidth="1"/>
    <col min="10018" max="10021" width="13.88671875" style="1076" customWidth="1"/>
    <col min="10022" max="10025" width="16.33203125" style="1076" customWidth="1"/>
    <col min="10026" max="10026" width="16.88671875" style="1076" customWidth="1"/>
    <col min="10027" max="10030" width="14.44140625" style="1076" customWidth="1"/>
    <col min="10031" max="10034" width="14.109375" style="1076" customWidth="1"/>
    <col min="10035" max="10038" width="13.44140625" style="1076" customWidth="1"/>
    <col min="10039" max="10039" width="14.44140625" style="1076" bestFit="1" customWidth="1"/>
    <col min="10040" max="10040" width="16.5546875" style="1076" bestFit="1" customWidth="1"/>
    <col min="10041" max="10041" width="15.6640625" style="1076" customWidth="1"/>
    <col min="10042" max="10043" width="16.109375" style="1076" customWidth="1"/>
    <col min="10044" max="10044" width="14" style="1076" customWidth="1"/>
    <col min="10045" max="10240" width="9.109375" style="1076"/>
    <col min="10241" max="10241" width="9.33203125" style="1076" bestFit="1" customWidth="1"/>
    <col min="10242" max="10242" width="41.5546875" style="1076" customWidth="1"/>
    <col min="10243" max="10243" width="15.5546875" style="1076" customWidth="1"/>
    <col min="10244" max="10247" width="14.109375" style="1076" customWidth="1"/>
    <col min="10248" max="10251" width="16.88671875" style="1076" customWidth="1"/>
    <col min="10252" max="10255" width="14.5546875" style="1076" customWidth="1"/>
    <col min="10256" max="10256" width="15" style="1076" customWidth="1"/>
    <col min="10257" max="10260" width="13.44140625" style="1076" customWidth="1"/>
    <col min="10261" max="10268" width="14.5546875" style="1076" customWidth="1"/>
    <col min="10269" max="10269" width="15.109375" style="1076" customWidth="1"/>
    <col min="10270" max="10273" width="13.44140625" style="1076" customWidth="1"/>
    <col min="10274" max="10277" width="13.88671875" style="1076" customWidth="1"/>
    <col min="10278" max="10281" width="16.33203125" style="1076" customWidth="1"/>
    <col min="10282" max="10282" width="16.88671875" style="1076" customWidth="1"/>
    <col min="10283" max="10286" width="14.44140625" style="1076" customWidth="1"/>
    <col min="10287" max="10290" width="14.109375" style="1076" customWidth="1"/>
    <col min="10291" max="10294" width="13.44140625" style="1076" customWidth="1"/>
    <col min="10295" max="10295" width="14.44140625" style="1076" bestFit="1" customWidth="1"/>
    <col min="10296" max="10296" width="16.5546875" style="1076" bestFit="1" customWidth="1"/>
    <col min="10297" max="10297" width="15.6640625" style="1076" customWidth="1"/>
    <col min="10298" max="10299" width="16.109375" style="1076" customWidth="1"/>
    <col min="10300" max="10300" width="14" style="1076" customWidth="1"/>
    <col min="10301" max="10496" width="9.109375" style="1076"/>
    <col min="10497" max="10497" width="9.33203125" style="1076" bestFit="1" customWidth="1"/>
    <col min="10498" max="10498" width="41.5546875" style="1076" customWidth="1"/>
    <col min="10499" max="10499" width="15.5546875" style="1076" customWidth="1"/>
    <col min="10500" max="10503" width="14.109375" style="1076" customWidth="1"/>
    <col min="10504" max="10507" width="16.88671875" style="1076" customWidth="1"/>
    <col min="10508" max="10511" width="14.5546875" style="1076" customWidth="1"/>
    <col min="10512" max="10512" width="15" style="1076" customWidth="1"/>
    <col min="10513" max="10516" width="13.44140625" style="1076" customWidth="1"/>
    <col min="10517" max="10524" width="14.5546875" style="1076" customWidth="1"/>
    <col min="10525" max="10525" width="15.109375" style="1076" customWidth="1"/>
    <col min="10526" max="10529" width="13.44140625" style="1076" customWidth="1"/>
    <col min="10530" max="10533" width="13.88671875" style="1076" customWidth="1"/>
    <col min="10534" max="10537" width="16.33203125" style="1076" customWidth="1"/>
    <col min="10538" max="10538" width="16.88671875" style="1076" customWidth="1"/>
    <col min="10539" max="10542" width="14.44140625" style="1076" customWidth="1"/>
    <col min="10543" max="10546" width="14.109375" style="1076" customWidth="1"/>
    <col min="10547" max="10550" width="13.44140625" style="1076" customWidth="1"/>
    <col min="10551" max="10551" width="14.44140625" style="1076" bestFit="1" customWidth="1"/>
    <col min="10552" max="10552" width="16.5546875" style="1076" bestFit="1" customWidth="1"/>
    <col min="10553" max="10553" width="15.6640625" style="1076" customWidth="1"/>
    <col min="10554" max="10555" width="16.109375" style="1076" customWidth="1"/>
    <col min="10556" max="10556" width="14" style="1076" customWidth="1"/>
    <col min="10557" max="10752" width="9.109375" style="1076"/>
    <col min="10753" max="10753" width="9.33203125" style="1076" bestFit="1" customWidth="1"/>
    <col min="10754" max="10754" width="41.5546875" style="1076" customWidth="1"/>
    <col min="10755" max="10755" width="15.5546875" style="1076" customWidth="1"/>
    <col min="10756" max="10759" width="14.109375" style="1076" customWidth="1"/>
    <col min="10760" max="10763" width="16.88671875" style="1076" customWidth="1"/>
    <col min="10764" max="10767" width="14.5546875" style="1076" customWidth="1"/>
    <col min="10768" max="10768" width="15" style="1076" customWidth="1"/>
    <col min="10769" max="10772" width="13.44140625" style="1076" customWidth="1"/>
    <col min="10773" max="10780" width="14.5546875" style="1076" customWidth="1"/>
    <col min="10781" max="10781" width="15.109375" style="1076" customWidth="1"/>
    <col min="10782" max="10785" width="13.44140625" style="1076" customWidth="1"/>
    <col min="10786" max="10789" width="13.88671875" style="1076" customWidth="1"/>
    <col min="10790" max="10793" width="16.33203125" style="1076" customWidth="1"/>
    <col min="10794" max="10794" width="16.88671875" style="1076" customWidth="1"/>
    <col min="10795" max="10798" width="14.44140625" style="1076" customWidth="1"/>
    <col min="10799" max="10802" width="14.109375" style="1076" customWidth="1"/>
    <col min="10803" max="10806" width="13.44140625" style="1076" customWidth="1"/>
    <col min="10807" max="10807" width="14.44140625" style="1076" bestFit="1" customWidth="1"/>
    <col min="10808" max="10808" width="16.5546875" style="1076" bestFit="1" customWidth="1"/>
    <col min="10809" max="10809" width="15.6640625" style="1076" customWidth="1"/>
    <col min="10810" max="10811" width="16.109375" style="1076" customWidth="1"/>
    <col min="10812" max="10812" width="14" style="1076" customWidth="1"/>
    <col min="10813" max="11008" width="9.109375" style="1076"/>
    <col min="11009" max="11009" width="9.33203125" style="1076" bestFit="1" customWidth="1"/>
    <col min="11010" max="11010" width="41.5546875" style="1076" customWidth="1"/>
    <col min="11011" max="11011" width="15.5546875" style="1076" customWidth="1"/>
    <col min="11012" max="11015" width="14.109375" style="1076" customWidth="1"/>
    <col min="11016" max="11019" width="16.88671875" style="1076" customWidth="1"/>
    <col min="11020" max="11023" width="14.5546875" style="1076" customWidth="1"/>
    <col min="11024" max="11024" width="15" style="1076" customWidth="1"/>
    <col min="11025" max="11028" width="13.44140625" style="1076" customWidth="1"/>
    <col min="11029" max="11036" width="14.5546875" style="1076" customWidth="1"/>
    <col min="11037" max="11037" width="15.109375" style="1076" customWidth="1"/>
    <col min="11038" max="11041" width="13.44140625" style="1076" customWidth="1"/>
    <col min="11042" max="11045" width="13.88671875" style="1076" customWidth="1"/>
    <col min="11046" max="11049" width="16.33203125" style="1076" customWidth="1"/>
    <col min="11050" max="11050" width="16.88671875" style="1076" customWidth="1"/>
    <col min="11051" max="11054" width="14.44140625" style="1076" customWidth="1"/>
    <col min="11055" max="11058" width="14.109375" style="1076" customWidth="1"/>
    <col min="11059" max="11062" width="13.44140625" style="1076" customWidth="1"/>
    <col min="11063" max="11063" width="14.44140625" style="1076" bestFit="1" customWidth="1"/>
    <col min="11064" max="11064" width="16.5546875" style="1076" bestFit="1" customWidth="1"/>
    <col min="11065" max="11065" width="15.6640625" style="1076" customWidth="1"/>
    <col min="11066" max="11067" width="16.109375" style="1076" customWidth="1"/>
    <col min="11068" max="11068" width="14" style="1076" customWidth="1"/>
    <col min="11069" max="11264" width="9.109375" style="1076"/>
    <col min="11265" max="11265" width="9.33203125" style="1076" bestFit="1" customWidth="1"/>
    <col min="11266" max="11266" width="41.5546875" style="1076" customWidth="1"/>
    <col min="11267" max="11267" width="15.5546875" style="1076" customWidth="1"/>
    <col min="11268" max="11271" width="14.109375" style="1076" customWidth="1"/>
    <col min="11272" max="11275" width="16.88671875" style="1076" customWidth="1"/>
    <col min="11276" max="11279" width="14.5546875" style="1076" customWidth="1"/>
    <col min="11280" max="11280" width="15" style="1076" customWidth="1"/>
    <col min="11281" max="11284" width="13.44140625" style="1076" customWidth="1"/>
    <col min="11285" max="11292" width="14.5546875" style="1076" customWidth="1"/>
    <col min="11293" max="11293" width="15.109375" style="1076" customWidth="1"/>
    <col min="11294" max="11297" width="13.44140625" style="1076" customWidth="1"/>
    <col min="11298" max="11301" width="13.88671875" style="1076" customWidth="1"/>
    <col min="11302" max="11305" width="16.33203125" style="1076" customWidth="1"/>
    <col min="11306" max="11306" width="16.88671875" style="1076" customWidth="1"/>
    <col min="11307" max="11310" width="14.44140625" style="1076" customWidth="1"/>
    <col min="11311" max="11314" width="14.109375" style="1076" customWidth="1"/>
    <col min="11315" max="11318" width="13.44140625" style="1076" customWidth="1"/>
    <col min="11319" max="11319" width="14.44140625" style="1076" bestFit="1" customWidth="1"/>
    <col min="11320" max="11320" width="16.5546875" style="1076" bestFit="1" customWidth="1"/>
    <col min="11321" max="11321" width="15.6640625" style="1076" customWidth="1"/>
    <col min="11322" max="11323" width="16.109375" style="1076" customWidth="1"/>
    <col min="11324" max="11324" width="14" style="1076" customWidth="1"/>
    <col min="11325" max="11520" width="9.109375" style="1076"/>
    <col min="11521" max="11521" width="9.33203125" style="1076" bestFit="1" customWidth="1"/>
    <col min="11522" max="11522" width="41.5546875" style="1076" customWidth="1"/>
    <col min="11523" max="11523" width="15.5546875" style="1076" customWidth="1"/>
    <col min="11524" max="11527" width="14.109375" style="1076" customWidth="1"/>
    <col min="11528" max="11531" width="16.88671875" style="1076" customWidth="1"/>
    <col min="11532" max="11535" width="14.5546875" style="1076" customWidth="1"/>
    <col min="11536" max="11536" width="15" style="1076" customWidth="1"/>
    <col min="11537" max="11540" width="13.44140625" style="1076" customWidth="1"/>
    <col min="11541" max="11548" width="14.5546875" style="1076" customWidth="1"/>
    <col min="11549" max="11549" width="15.109375" style="1076" customWidth="1"/>
    <col min="11550" max="11553" width="13.44140625" style="1076" customWidth="1"/>
    <col min="11554" max="11557" width="13.88671875" style="1076" customWidth="1"/>
    <col min="11558" max="11561" width="16.33203125" style="1076" customWidth="1"/>
    <col min="11562" max="11562" width="16.88671875" style="1076" customWidth="1"/>
    <col min="11563" max="11566" width="14.44140625" style="1076" customWidth="1"/>
    <col min="11567" max="11570" width="14.109375" style="1076" customWidth="1"/>
    <col min="11571" max="11574" width="13.44140625" style="1076" customWidth="1"/>
    <col min="11575" max="11575" width="14.44140625" style="1076" bestFit="1" customWidth="1"/>
    <col min="11576" max="11576" width="16.5546875" style="1076" bestFit="1" customWidth="1"/>
    <col min="11577" max="11577" width="15.6640625" style="1076" customWidth="1"/>
    <col min="11578" max="11579" width="16.109375" style="1076" customWidth="1"/>
    <col min="11580" max="11580" width="14" style="1076" customWidth="1"/>
    <col min="11581" max="11776" width="9.109375" style="1076"/>
    <col min="11777" max="11777" width="9.33203125" style="1076" bestFit="1" customWidth="1"/>
    <col min="11778" max="11778" width="41.5546875" style="1076" customWidth="1"/>
    <col min="11779" max="11779" width="15.5546875" style="1076" customWidth="1"/>
    <col min="11780" max="11783" width="14.109375" style="1076" customWidth="1"/>
    <col min="11784" max="11787" width="16.88671875" style="1076" customWidth="1"/>
    <col min="11788" max="11791" width="14.5546875" style="1076" customWidth="1"/>
    <col min="11792" max="11792" width="15" style="1076" customWidth="1"/>
    <col min="11793" max="11796" width="13.44140625" style="1076" customWidth="1"/>
    <col min="11797" max="11804" width="14.5546875" style="1076" customWidth="1"/>
    <col min="11805" max="11805" width="15.109375" style="1076" customWidth="1"/>
    <col min="11806" max="11809" width="13.44140625" style="1076" customWidth="1"/>
    <col min="11810" max="11813" width="13.88671875" style="1076" customWidth="1"/>
    <col min="11814" max="11817" width="16.33203125" style="1076" customWidth="1"/>
    <col min="11818" max="11818" width="16.88671875" style="1076" customWidth="1"/>
    <col min="11819" max="11822" width="14.44140625" style="1076" customWidth="1"/>
    <col min="11823" max="11826" width="14.109375" style="1076" customWidth="1"/>
    <col min="11827" max="11830" width="13.44140625" style="1076" customWidth="1"/>
    <col min="11831" max="11831" width="14.44140625" style="1076" bestFit="1" customWidth="1"/>
    <col min="11832" max="11832" width="16.5546875" style="1076" bestFit="1" customWidth="1"/>
    <col min="11833" max="11833" width="15.6640625" style="1076" customWidth="1"/>
    <col min="11834" max="11835" width="16.109375" style="1076" customWidth="1"/>
    <col min="11836" max="11836" width="14" style="1076" customWidth="1"/>
    <col min="11837" max="12032" width="9.109375" style="1076"/>
    <col min="12033" max="12033" width="9.33203125" style="1076" bestFit="1" customWidth="1"/>
    <col min="12034" max="12034" width="41.5546875" style="1076" customWidth="1"/>
    <col min="12035" max="12035" width="15.5546875" style="1076" customWidth="1"/>
    <col min="12036" max="12039" width="14.109375" style="1076" customWidth="1"/>
    <col min="12040" max="12043" width="16.88671875" style="1076" customWidth="1"/>
    <col min="12044" max="12047" width="14.5546875" style="1076" customWidth="1"/>
    <col min="12048" max="12048" width="15" style="1076" customWidth="1"/>
    <col min="12049" max="12052" width="13.44140625" style="1076" customWidth="1"/>
    <col min="12053" max="12060" width="14.5546875" style="1076" customWidth="1"/>
    <col min="12061" max="12061" width="15.109375" style="1076" customWidth="1"/>
    <col min="12062" max="12065" width="13.44140625" style="1076" customWidth="1"/>
    <col min="12066" max="12069" width="13.88671875" style="1076" customWidth="1"/>
    <col min="12070" max="12073" width="16.33203125" style="1076" customWidth="1"/>
    <col min="12074" max="12074" width="16.88671875" style="1076" customWidth="1"/>
    <col min="12075" max="12078" width="14.44140625" style="1076" customWidth="1"/>
    <col min="12079" max="12082" width="14.109375" style="1076" customWidth="1"/>
    <col min="12083" max="12086" width="13.44140625" style="1076" customWidth="1"/>
    <col min="12087" max="12087" width="14.44140625" style="1076" bestFit="1" customWidth="1"/>
    <col min="12088" max="12088" width="16.5546875" style="1076" bestFit="1" customWidth="1"/>
    <col min="12089" max="12089" width="15.6640625" style="1076" customWidth="1"/>
    <col min="12090" max="12091" width="16.109375" style="1076" customWidth="1"/>
    <col min="12092" max="12092" width="14" style="1076" customWidth="1"/>
    <col min="12093" max="12288" width="9.109375" style="1076"/>
    <col min="12289" max="12289" width="9.33203125" style="1076" bestFit="1" customWidth="1"/>
    <col min="12290" max="12290" width="41.5546875" style="1076" customWidth="1"/>
    <col min="12291" max="12291" width="15.5546875" style="1076" customWidth="1"/>
    <col min="12292" max="12295" width="14.109375" style="1076" customWidth="1"/>
    <col min="12296" max="12299" width="16.88671875" style="1076" customWidth="1"/>
    <col min="12300" max="12303" width="14.5546875" style="1076" customWidth="1"/>
    <col min="12304" max="12304" width="15" style="1076" customWidth="1"/>
    <col min="12305" max="12308" width="13.44140625" style="1076" customWidth="1"/>
    <col min="12309" max="12316" width="14.5546875" style="1076" customWidth="1"/>
    <col min="12317" max="12317" width="15.109375" style="1076" customWidth="1"/>
    <col min="12318" max="12321" width="13.44140625" style="1076" customWidth="1"/>
    <col min="12322" max="12325" width="13.88671875" style="1076" customWidth="1"/>
    <col min="12326" max="12329" width="16.33203125" style="1076" customWidth="1"/>
    <col min="12330" max="12330" width="16.88671875" style="1076" customWidth="1"/>
    <col min="12331" max="12334" width="14.44140625" style="1076" customWidth="1"/>
    <col min="12335" max="12338" width="14.109375" style="1076" customWidth="1"/>
    <col min="12339" max="12342" width="13.44140625" style="1076" customWidth="1"/>
    <col min="12343" max="12343" width="14.44140625" style="1076" bestFit="1" customWidth="1"/>
    <col min="12344" max="12344" width="16.5546875" style="1076" bestFit="1" customWidth="1"/>
    <col min="12345" max="12345" width="15.6640625" style="1076" customWidth="1"/>
    <col min="12346" max="12347" width="16.109375" style="1076" customWidth="1"/>
    <col min="12348" max="12348" width="14" style="1076" customWidth="1"/>
    <col min="12349" max="12544" width="9.109375" style="1076"/>
    <col min="12545" max="12545" width="9.33203125" style="1076" bestFit="1" customWidth="1"/>
    <col min="12546" max="12546" width="41.5546875" style="1076" customWidth="1"/>
    <col min="12547" max="12547" width="15.5546875" style="1076" customWidth="1"/>
    <col min="12548" max="12551" width="14.109375" style="1076" customWidth="1"/>
    <col min="12552" max="12555" width="16.88671875" style="1076" customWidth="1"/>
    <col min="12556" max="12559" width="14.5546875" style="1076" customWidth="1"/>
    <col min="12560" max="12560" width="15" style="1076" customWidth="1"/>
    <col min="12561" max="12564" width="13.44140625" style="1076" customWidth="1"/>
    <col min="12565" max="12572" width="14.5546875" style="1076" customWidth="1"/>
    <col min="12573" max="12573" width="15.109375" style="1076" customWidth="1"/>
    <col min="12574" max="12577" width="13.44140625" style="1076" customWidth="1"/>
    <col min="12578" max="12581" width="13.88671875" style="1076" customWidth="1"/>
    <col min="12582" max="12585" width="16.33203125" style="1076" customWidth="1"/>
    <col min="12586" max="12586" width="16.88671875" style="1076" customWidth="1"/>
    <col min="12587" max="12590" width="14.44140625" style="1076" customWidth="1"/>
    <col min="12591" max="12594" width="14.109375" style="1076" customWidth="1"/>
    <col min="12595" max="12598" width="13.44140625" style="1076" customWidth="1"/>
    <col min="12599" max="12599" width="14.44140625" style="1076" bestFit="1" customWidth="1"/>
    <col min="12600" max="12600" width="16.5546875" style="1076" bestFit="1" customWidth="1"/>
    <col min="12601" max="12601" width="15.6640625" style="1076" customWidth="1"/>
    <col min="12602" max="12603" width="16.109375" style="1076" customWidth="1"/>
    <col min="12604" max="12604" width="14" style="1076" customWidth="1"/>
    <col min="12605" max="12800" width="9.109375" style="1076"/>
    <col min="12801" max="12801" width="9.33203125" style="1076" bestFit="1" customWidth="1"/>
    <col min="12802" max="12802" width="41.5546875" style="1076" customWidth="1"/>
    <col min="12803" max="12803" width="15.5546875" style="1076" customWidth="1"/>
    <col min="12804" max="12807" width="14.109375" style="1076" customWidth="1"/>
    <col min="12808" max="12811" width="16.88671875" style="1076" customWidth="1"/>
    <col min="12812" max="12815" width="14.5546875" style="1076" customWidth="1"/>
    <col min="12816" max="12816" width="15" style="1076" customWidth="1"/>
    <col min="12817" max="12820" width="13.44140625" style="1076" customWidth="1"/>
    <col min="12821" max="12828" width="14.5546875" style="1076" customWidth="1"/>
    <col min="12829" max="12829" width="15.109375" style="1076" customWidth="1"/>
    <col min="12830" max="12833" width="13.44140625" style="1076" customWidth="1"/>
    <col min="12834" max="12837" width="13.88671875" style="1076" customWidth="1"/>
    <col min="12838" max="12841" width="16.33203125" style="1076" customWidth="1"/>
    <col min="12842" max="12842" width="16.88671875" style="1076" customWidth="1"/>
    <col min="12843" max="12846" width="14.44140625" style="1076" customWidth="1"/>
    <col min="12847" max="12850" width="14.109375" style="1076" customWidth="1"/>
    <col min="12851" max="12854" width="13.44140625" style="1076" customWidth="1"/>
    <col min="12855" max="12855" width="14.44140625" style="1076" bestFit="1" customWidth="1"/>
    <col min="12856" max="12856" width="16.5546875" style="1076" bestFit="1" customWidth="1"/>
    <col min="12857" max="12857" width="15.6640625" style="1076" customWidth="1"/>
    <col min="12858" max="12859" width="16.109375" style="1076" customWidth="1"/>
    <col min="12860" max="12860" width="14" style="1076" customWidth="1"/>
    <col min="12861" max="13056" width="9.109375" style="1076"/>
    <col min="13057" max="13057" width="9.33203125" style="1076" bestFit="1" customWidth="1"/>
    <col min="13058" max="13058" width="41.5546875" style="1076" customWidth="1"/>
    <col min="13059" max="13059" width="15.5546875" style="1076" customWidth="1"/>
    <col min="13060" max="13063" width="14.109375" style="1076" customWidth="1"/>
    <col min="13064" max="13067" width="16.88671875" style="1076" customWidth="1"/>
    <col min="13068" max="13071" width="14.5546875" style="1076" customWidth="1"/>
    <col min="13072" max="13072" width="15" style="1076" customWidth="1"/>
    <col min="13073" max="13076" width="13.44140625" style="1076" customWidth="1"/>
    <col min="13077" max="13084" width="14.5546875" style="1076" customWidth="1"/>
    <col min="13085" max="13085" width="15.109375" style="1076" customWidth="1"/>
    <col min="13086" max="13089" width="13.44140625" style="1076" customWidth="1"/>
    <col min="13090" max="13093" width="13.88671875" style="1076" customWidth="1"/>
    <col min="13094" max="13097" width="16.33203125" style="1076" customWidth="1"/>
    <col min="13098" max="13098" width="16.88671875" style="1076" customWidth="1"/>
    <col min="13099" max="13102" width="14.44140625" style="1076" customWidth="1"/>
    <col min="13103" max="13106" width="14.109375" style="1076" customWidth="1"/>
    <col min="13107" max="13110" width="13.44140625" style="1076" customWidth="1"/>
    <col min="13111" max="13111" width="14.44140625" style="1076" bestFit="1" customWidth="1"/>
    <col min="13112" max="13112" width="16.5546875" style="1076" bestFit="1" customWidth="1"/>
    <col min="13113" max="13113" width="15.6640625" style="1076" customWidth="1"/>
    <col min="13114" max="13115" width="16.109375" style="1076" customWidth="1"/>
    <col min="13116" max="13116" width="14" style="1076" customWidth="1"/>
    <col min="13117" max="13312" width="9.109375" style="1076"/>
    <col min="13313" max="13313" width="9.33203125" style="1076" bestFit="1" customWidth="1"/>
    <col min="13314" max="13314" width="41.5546875" style="1076" customWidth="1"/>
    <col min="13315" max="13315" width="15.5546875" style="1076" customWidth="1"/>
    <col min="13316" max="13319" width="14.109375" style="1076" customWidth="1"/>
    <col min="13320" max="13323" width="16.88671875" style="1076" customWidth="1"/>
    <col min="13324" max="13327" width="14.5546875" style="1076" customWidth="1"/>
    <col min="13328" max="13328" width="15" style="1076" customWidth="1"/>
    <col min="13329" max="13332" width="13.44140625" style="1076" customWidth="1"/>
    <col min="13333" max="13340" width="14.5546875" style="1076" customWidth="1"/>
    <col min="13341" max="13341" width="15.109375" style="1076" customWidth="1"/>
    <col min="13342" max="13345" width="13.44140625" style="1076" customWidth="1"/>
    <col min="13346" max="13349" width="13.88671875" style="1076" customWidth="1"/>
    <col min="13350" max="13353" width="16.33203125" style="1076" customWidth="1"/>
    <col min="13354" max="13354" width="16.88671875" style="1076" customWidth="1"/>
    <col min="13355" max="13358" width="14.44140625" style="1076" customWidth="1"/>
    <col min="13359" max="13362" width="14.109375" style="1076" customWidth="1"/>
    <col min="13363" max="13366" width="13.44140625" style="1076" customWidth="1"/>
    <col min="13367" max="13367" width="14.44140625" style="1076" bestFit="1" customWidth="1"/>
    <col min="13368" max="13368" width="16.5546875" style="1076" bestFit="1" customWidth="1"/>
    <col min="13369" max="13369" width="15.6640625" style="1076" customWidth="1"/>
    <col min="13370" max="13371" width="16.109375" style="1076" customWidth="1"/>
    <col min="13372" max="13372" width="14" style="1076" customWidth="1"/>
    <col min="13373" max="13568" width="9.109375" style="1076"/>
    <col min="13569" max="13569" width="9.33203125" style="1076" bestFit="1" customWidth="1"/>
    <col min="13570" max="13570" width="41.5546875" style="1076" customWidth="1"/>
    <col min="13571" max="13571" width="15.5546875" style="1076" customWidth="1"/>
    <col min="13572" max="13575" width="14.109375" style="1076" customWidth="1"/>
    <col min="13576" max="13579" width="16.88671875" style="1076" customWidth="1"/>
    <col min="13580" max="13583" width="14.5546875" style="1076" customWidth="1"/>
    <col min="13584" max="13584" width="15" style="1076" customWidth="1"/>
    <col min="13585" max="13588" width="13.44140625" style="1076" customWidth="1"/>
    <col min="13589" max="13596" width="14.5546875" style="1076" customWidth="1"/>
    <col min="13597" max="13597" width="15.109375" style="1076" customWidth="1"/>
    <col min="13598" max="13601" width="13.44140625" style="1076" customWidth="1"/>
    <col min="13602" max="13605" width="13.88671875" style="1076" customWidth="1"/>
    <col min="13606" max="13609" width="16.33203125" style="1076" customWidth="1"/>
    <col min="13610" max="13610" width="16.88671875" style="1076" customWidth="1"/>
    <col min="13611" max="13614" width="14.44140625" style="1076" customWidth="1"/>
    <col min="13615" max="13618" width="14.109375" style="1076" customWidth="1"/>
    <col min="13619" max="13622" width="13.44140625" style="1076" customWidth="1"/>
    <col min="13623" max="13623" width="14.44140625" style="1076" bestFit="1" customWidth="1"/>
    <col min="13624" max="13624" width="16.5546875" style="1076" bestFit="1" customWidth="1"/>
    <col min="13625" max="13625" width="15.6640625" style="1076" customWidth="1"/>
    <col min="13626" max="13627" width="16.109375" style="1076" customWidth="1"/>
    <col min="13628" max="13628" width="14" style="1076" customWidth="1"/>
    <col min="13629" max="13824" width="9.109375" style="1076"/>
    <col min="13825" max="13825" width="9.33203125" style="1076" bestFit="1" customWidth="1"/>
    <col min="13826" max="13826" width="41.5546875" style="1076" customWidth="1"/>
    <col min="13827" max="13827" width="15.5546875" style="1076" customWidth="1"/>
    <col min="13828" max="13831" width="14.109375" style="1076" customWidth="1"/>
    <col min="13832" max="13835" width="16.88671875" style="1076" customWidth="1"/>
    <col min="13836" max="13839" width="14.5546875" style="1076" customWidth="1"/>
    <col min="13840" max="13840" width="15" style="1076" customWidth="1"/>
    <col min="13841" max="13844" width="13.44140625" style="1076" customWidth="1"/>
    <col min="13845" max="13852" width="14.5546875" style="1076" customWidth="1"/>
    <col min="13853" max="13853" width="15.109375" style="1076" customWidth="1"/>
    <col min="13854" max="13857" width="13.44140625" style="1076" customWidth="1"/>
    <col min="13858" max="13861" width="13.88671875" style="1076" customWidth="1"/>
    <col min="13862" max="13865" width="16.33203125" style="1076" customWidth="1"/>
    <col min="13866" max="13866" width="16.88671875" style="1076" customWidth="1"/>
    <col min="13867" max="13870" width="14.44140625" style="1076" customWidth="1"/>
    <col min="13871" max="13874" width="14.109375" style="1076" customWidth="1"/>
    <col min="13875" max="13878" width="13.44140625" style="1076" customWidth="1"/>
    <col min="13879" max="13879" width="14.44140625" style="1076" bestFit="1" customWidth="1"/>
    <col min="13880" max="13880" width="16.5546875" style="1076" bestFit="1" customWidth="1"/>
    <col min="13881" max="13881" width="15.6640625" style="1076" customWidth="1"/>
    <col min="13882" max="13883" width="16.109375" style="1076" customWidth="1"/>
    <col min="13884" max="13884" width="14" style="1076" customWidth="1"/>
    <col min="13885" max="14080" width="9.109375" style="1076"/>
    <col min="14081" max="14081" width="9.33203125" style="1076" bestFit="1" customWidth="1"/>
    <col min="14082" max="14082" width="41.5546875" style="1076" customWidth="1"/>
    <col min="14083" max="14083" width="15.5546875" style="1076" customWidth="1"/>
    <col min="14084" max="14087" width="14.109375" style="1076" customWidth="1"/>
    <col min="14088" max="14091" width="16.88671875" style="1076" customWidth="1"/>
    <col min="14092" max="14095" width="14.5546875" style="1076" customWidth="1"/>
    <col min="14096" max="14096" width="15" style="1076" customWidth="1"/>
    <col min="14097" max="14100" width="13.44140625" style="1076" customWidth="1"/>
    <col min="14101" max="14108" width="14.5546875" style="1076" customWidth="1"/>
    <col min="14109" max="14109" width="15.109375" style="1076" customWidth="1"/>
    <col min="14110" max="14113" width="13.44140625" style="1076" customWidth="1"/>
    <col min="14114" max="14117" width="13.88671875" style="1076" customWidth="1"/>
    <col min="14118" max="14121" width="16.33203125" style="1076" customWidth="1"/>
    <col min="14122" max="14122" width="16.88671875" style="1076" customWidth="1"/>
    <col min="14123" max="14126" width="14.44140625" style="1076" customWidth="1"/>
    <col min="14127" max="14130" width="14.109375" style="1076" customWidth="1"/>
    <col min="14131" max="14134" width="13.44140625" style="1076" customWidth="1"/>
    <col min="14135" max="14135" width="14.44140625" style="1076" bestFit="1" customWidth="1"/>
    <col min="14136" max="14136" width="16.5546875" style="1076" bestFit="1" customWidth="1"/>
    <col min="14137" max="14137" width="15.6640625" style="1076" customWidth="1"/>
    <col min="14138" max="14139" width="16.109375" style="1076" customWidth="1"/>
    <col min="14140" max="14140" width="14" style="1076" customWidth="1"/>
    <col min="14141" max="14336" width="9.109375" style="1076"/>
    <col min="14337" max="14337" width="9.33203125" style="1076" bestFit="1" customWidth="1"/>
    <col min="14338" max="14338" width="41.5546875" style="1076" customWidth="1"/>
    <col min="14339" max="14339" width="15.5546875" style="1076" customWidth="1"/>
    <col min="14340" max="14343" width="14.109375" style="1076" customWidth="1"/>
    <col min="14344" max="14347" width="16.88671875" style="1076" customWidth="1"/>
    <col min="14348" max="14351" width="14.5546875" style="1076" customWidth="1"/>
    <col min="14352" max="14352" width="15" style="1076" customWidth="1"/>
    <col min="14353" max="14356" width="13.44140625" style="1076" customWidth="1"/>
    <col min="14357" max="14364" width="14.5546875" style="1076" customWidth="1"/>
    <col min="14365" max="14365" width="15.109375" style="1076" customWidth="1"/>
    <col min="14366" max="14369" width="13.44140625" style="1076" customWidth="1"/>
    <col min="14370" max="14373" width="13.88671875" style="1076" customWidth="1"/>
    <col min="14374" max="14377" width="16.33203125" style="1076" customWidth="1"/>
    <col min="14378" max="14378" width="16.88671875" style="1076" customWidth="1"/>
    <col min="14379" max="14382" width="14.44140625" style="1076" customWidth="1"/>
    <col min="14383" max="14386" width="14.109375" style="1076" customWidth="1"/>
    <col min="14387" max="14390" width="13.44140625" style="1076" customWidth="1"/>
    <col min="14391" max="14391" width="14.44140625" style="1076" bestFit="1" customWidth="1"/>
    <col min="14392" max="14392" width="16.5546875" style="1076" bestFit="1" customWidth="1"/>
    <col min="14393" max="14393" width="15.6640625" style="1076" customWidth="1"/>
    <col min="14394" max="14395" width="16.109375" style="1076" customWidth="1"/>
    <col min="14396" max="14396" width="14" style="1076" customWidth="1"/>
    <col min="14397" max="14592" width="9.109375" style="1076"/>
    <col min="14593" max="14593" width="9.33203125" style="1076" bestFit="1" customWidth="1"/>
    <col min="14594" max="14594" width="41.5546875" style="1076" customWidth="1"/>
    <col min="14595" max="14595" width="15.5546875" style="1076" customWidth="1"/>
    <col min="14596" max="14599" width="14.109375" style="1076" customWidth="1"/>
    <col min="14600" max="14603" width="16.88671875" style="1076" customWidth="1"/>
    <col min="14604" max="14607" width="14.5546875" style="1076" customWidth="1"/>
    <col min="14608" max="14608" width="15" style="1076" customWidth="1"/>
    <col min="14609" max="14612" width="13.44140625" style="1076" customWidth="1"/>
    <col min="14613" max="14620" width="14.5546875" style="1076" customWidth="1"/>
    <col min="14621" max="14621" width="15.109375" style="1076" customWidth="1"/>
    <col min="14622" max="14625" width="13.44140625" style="1076" customWidth="1"/>
    <col min="14626" max="14629" width="13.88671875" style="1076" customWidth="1"/>
    <col min="14630" max="14633" width="16.33203125" style="1076" customWidth="1"/>
    <col min="14634" max="14634" width="16.88671875" style="1076" customWidth="1"/>
    <col min="14635" max="14638" width="14.44140625" style="1076" customWidth="1"/>
    <col min="14639" max="14642" width="14.109375" style="1076" customWidth="1"/>
    <col min="14643" max="14646" width="13.44140625" style="1076" customWidth="1"/>
    <col min="14647" max="14647" width="14.44140625" style="1076" bestFit="1" customWidth="1"/>
    <col min="14648" max="14648" width="16.5546875" style="1076" bestFit="1" customWidth="1"/>
    <col min="14649" max="14649" width="15.6640625" style="1076" customWidth="1"/>
    <col min="14650" max="14651" width="16.109375" style="1076" customWidth="1"/>
    <col min="14652" max="14652" width="14" style="1076" customWidth="1"/>
    <col min="14653" max="14848" width="9.109375" style="1076"/>
    <col min="14849" max="14849" width="9.33203125" style="1076" bestFit="1" customWidth="1"/>
    <col min="14850" max="14850" width="41.5546875" style="1076" customWidth="1"/>
    <col min="14851" max="14851" width="15.5546875" style="1076" customWidth="1"/>
    <col min="14852" max="14855" width="14.109375" style="1076" customWidth="1"/>
    <col min="14856" max="14859" width="16.88671875" style="1076" customWidth="1"/>
    <col min="14860" max="14863" width="14.5546875" style="1076" customWidth="1"/>
    <col min="14864" max="14864" width="15" style="1076" customWidth="1"/>
    <col min="14865" max="14868" width="13.44140625" style="1076" customWidth="1"/>
    <col min="14869" max="14876" width="14.5546875" style="1076" customWidth="1"/>
    <col min="14877" max="14877" width="15.109375" style="1076" customWidth="1"/>
    <col min="14878" max="14881" width="13.44140625" style="1076" customWidth="1"/>
    <col min="14882" max="14885" width="13.88671875" style="1076" customWidth="1"/>
    <col min="14886" max="14889" width="16.33203125" style="1076" customWidth="1"/>
    <col min="14890" max="14890" width="16.88671875" style="1076" customWidth="1"/>
    <col min="14891" max="14894" width="14.44140625" style="1076" customWidth="1"/>
    <col min="14895" max="14898" width="14.109375" style="1076" customWidth="1"/>
    <col min="14899" max="14902" width="13.44140625" style="1076" customWidth="1"/>
    <col min="14903" max="14903" width="14.44140625" style="1076" bestFit="1" customWidth="1"/>
    <col min="14904" max="14904" width="16.5546875" style="1076" bestFit="1" customWidth="1"/>
    <col min="14905" max="14905" width="15.6640625" style="1076" customWidth="1"/>
    <col min="14906" max="14907" width="16.109375" style="1076" customWidth="1"/>
    <col min="14908" max="14908" width="14" style="1076" customWidth="1"/>
    <col min="14909" max="15104" width="9.109375" style="1076"/>
    <col min="15105" max="15105" width="9.33203125" style="1076" bestFit="1" customWidth="1"/>
    <col min="15106" max="15106" width="41.5546875" style="1076" customWidth="1"/>
    <col min="15107" max="15107" width="15.5546875" style="1076" customWidth="1"/>
    <col min="15108" max="15111" width="14.109375" style="1076" customWidth="1"/>
    <col min="15112" max="15115" width="16.88671875" style="1076" customWidth="1"/>
    <col min="15116" max="15119" width="14.5546875" style="1076" customWidth="1"/>
    <col min="15120" max="15120" width="15" style="1076" customWidth="1"/>
    <col min="15121" max="15124" width="13.44140625" style="1076" customWidth="1"/>
    <col min="15125" max="15132" width="14.5546875" style="1076" customWidth="1"/>
    <col min="15133" max="15133" width="15.109375" style="1076" customWidth="1"/>
    <col min="15134" max="15137" width="13.44140625" style="1076" customWidth="1"/>
    <col min="15138" max="15141" width="13.88671875" style="1076" customWidth="1"/>
    <col min="15142" max="15145" width="16.33203125" style="1076" customWidth="1"/>
    <col min="15146" max="15146" width="16.88671875" style="1076" customWidth="1"/>
    <col min="15147" max="15150" width="14.44140625" style="1076" customWidth="1"/>
    <col min="15151" max="15154" width="14.109375" style="1076" customWidth="1"/>
    <col min="15155" max="15158" width="13.44140625" style="1076" customWidth="1"/>
    <col min="15159" max="15159" width="14.44140625" style="1076" bestFit="1" customWidth="1"/>
    <col min="15160" max="15160" width="16.5546875" style="1076" bestFit="1" customWidth="1"/>
    <col min="15161" max="15161" width="15.6640625" style="1076" customWidth="1"/>
    <col min="15162" max="15163" width="16.109375" style="1076" customWidth="1"/>
    <col min="15164" max="15164" width="14" style="1076" customWidth="1"/>
    <col min="15165" max="15360" width="9.109375" style="1076"/>
    <col min="15361" max="15361" width="9.33203125" style="1076" bestFit="1" customWidth="1"/>
    <col min="15362" max="15362" width="41.5546875" style="1076" customWidth="1"/>
    <col min="15363" max="15363" width="15.5546875" style="1076" customWidth="1"/>
    <col min="15364" max="15367" width="14.109375" style="1076" customWidth="1"/>
    <col min="15368" max="15371" width="16.88671875" style="1076" customWidth="1"/>
    <col min="15372" max="15375" width="14.5546875" style="1076" customWidth="1"/>
    <col min="15376" max="15376" width="15" style="1076" customWidth="1"/>
    <col min="15377" max="15380" width="13.44140625" style="1076" customWidth="1"/>
    <col min="15381" max="15388" width="14.5546875" style="1076" customWidth="1"/>
    <col min="15389" max="15389" width="15.109375" style="1076" customWidth="1"/>
    <col min="15390" max="15393" width="13.44140625" style="1076" customWidth="1"/>
    <col min="15394" max="15397" width="13.88671875" style="1076" customWidth="1"/>
    <col min="15398" max="15401" width="16.33203125" style="1076" customWidth="1"/>
    <col min="15402" max="15402" width="16.88671875" style="1076" customWidth="1"/>
    <col min="15403" max="15406" width="14.44140625" style="1076" customWidth="1"/>
    <col min="15407" max="15410" width="14.109375" style="1076" customWidth="1"/>
    <col min="15411" max="15414" width="13.44140625" style="1076" customWidth="1"/>
    <col min="15415" max="15415" width="14.44140625" style="1076" bestFit="1" customWidth="1"/>
    <col min="15416" max="15416" width="16.5546875" style="1076" bestFit="1" customWidth="1"/>
    <col min="15417" max="15417" width="15.6640625" style="1076" customWidth="1"/>
    <col min="15418" max="15419" width="16.109375" style="1076" customWidth="1"/>
    <col min="15420" max="15420" width="14" style="1076" customWidth="1"/>
    <col min="15421" max="15616" width="9.109375" style="1076"/>
    <col min="15617" max="15617" width="9.33203125" style="1076" bestFit="1" customWidth="1"/>
    <col min="15618" max="15618" width="41.5546875" style="1076" customWidth="1"/>
    <col min="15619" max="15619" width="15.5546875" style="1076" customWidth="1"/>
    <col min="15620" max="15623" width="14.109375" style="1076" customWidth="1"/>
    <col min="15624" max="15627" width="16.88671875" style="1076" customWidth="1"/>
    <col min="15628" max="15631" width="14.5546875" style="1076" customWidth="1"/>
    <col min="15632" max="15632" width="15" style="1076" customWidth="1"/>
    <col min="15633" max="15636" width="13.44140625" style="1076" customWidth="1"/>
    <col min="15637" max="15644" width="14.5546875" style="1076" customWidth="1"/>
    <col min="15645" max="15645" width="15.109375" style="1076" customWidth="1"/>
    <col min="15646" max="15649" width="13.44140625" style="1076" customWidth="1"/>
    <col min="15650" max="15653" width="13.88671875" style="1076" customWidth="1"/>
    <col min="15654" max="15657" width="16.33203125" style="1076" customWidth="1"/>
    <col min="15658" max="15658" width="16.88671875" style="1076" customWidth="1"/>
    <col min="15659" max="15662" width="14.44140625" style="1076" customWidth="1"/>
    <col min="15663" max="15666" width="14.109375" style="1076" customWidth="1"/>
    <col min="15667" max="15670" width="13.44140625" style="1076" customWidth="1"/>
    <col min="15671" max="15671" width="14.44140625" style="1076" bestFit="1" customWidth="1"/>
    <col min="15672" max="15672" width="16.5546875" style="1076" bestFit="1" customWidth="1"/>
    <col min="15673" max="15673" width="15.6640625" style="1076" customWidth="1"/>
    <col min="15674" max="15675" width="16.109375" style="1076" customWidth="1"/>
    <col min="15676" max="15676" width="14" style="1076" customWidth="1"/>
    <col min="15677" max="15872" width="9.109375" style="1076"/>
    <col min="15873" max="15873" width="9.33203125" style="1076" bestFit="1" customWidth="1"/>
    <col min="15874" max="15874" width="41.5546875" style="1076" customWidth="1"/>
    <col min="15875" max="15875" width="15.5546875" style="1076" customWidth="1"/>
    <col min="15876" max="15879" width="14.109375" style="1076" customWidth="1"/>
    <col min="15880" max="15883" width="16.88671875" style="1076" customWidth="1"/>
    <col min="15884" max="15887" width="14.5546875" style="1076" customWidth="1"/>
    <col min="15888" max="15888" width="15" style="1076" customWidth="1"/>
    <col min="15889" max="15892" width="13.44140625" style="1076" customWidth="1"/>
    <col min="15893" max="15900" width="14.5546875" style="1076" customWidth="1"/>
    <col min="15901" max="15901" width="15.109375" style="1076" customWidth="1"/>
    <col min="15902" max="15905" width="13.44140625" style="1076" customWidth="1"/>
    <col min="15906" max="15909" width="13.88671875" style="1076" customWidth="1"/>
    <col min="15910" max="15913" width="16.33203125" style="1076" customWidth="1"/>
    <col min="15914" max="15914" width="16.88671875" style="1076" customWidth="1"/>
    <col min="15915" max="15918" width="14.44140625" style="1076" customWidth="1"/>
    <col min="15919" max="15922" width="14.109375" style="1076" customWidth="1"/>
    <col min="15923" max="15926" width="13.44140625" style="1076" customWidth="1"/>
    <col min="15927" max="15927" width="14.44140625" style="1076" bestFit="1" customWidth="1"/>
    <col min="15928" max="15928" width="16.5546875" style="1076" bestFit="1" customWidth="1"/>
    <col min="15929" max="15929" width="15.6640625" style="1076" customWidth="1"/>
    <col min="15930" max="15931" width="16.109375" style="1076" customWidth="1"/>
    <col min="15932" max="15932" width="14" style="1076" customWidth="1"/>
    <col min="15933" max="16128" width="9.109375" style="1076"/>
    <col min="16129" max="16129" width="9.33203125" style="1076" bestFit="1" customWidth="1"/>
    <col min="16130" max="16130" width="41.5546875" style="1076" customWidth="1"/>
    <col min="16131" max="16131" width="15.5546875" style="1076" customWidth="1"/>
    <col min="16132" max="16135" width="14.109375" style="1076" customWidth="1"/>
    <col min="16136" max="16139" width="16.88671875" style="1076" customWidth="1"/>
    <col min="16140" max="16143" width="14.5546875" style="1076" customWidth="1"/>
    <col min="16144" max="16144" width="15" style="1076" customWidth="1"/>
    <col min="16145" max="16148" width="13.44140625" style="1076" customWidth="1"/>
    <col min="16149" max="16156" width="14.5546875" style="1076" customWidth="1"/>
    <col min="16157" max="16157" width="15.109375" style="1076" customWidth="1"/>
    <col min="16158" max="16161" width="13.44140625" style="1076" customWidth="1"/>
    <col min="16162" max="16165" width="13.88671875" style="1076" customWidth="1"/>
    <col min="16166" max="16169" width="16.33203125" style="1076" customWidth="1"/>
    <col min="16170" max="16170" width="16.88671875" style="1076" customWidth="1"/>
    <col min="16171" max="16174" width="14.44140625" style="1076" customWidth="1"/>
    <col min="16175" max="16178" width="14.109375" style="1076" customWidth="1"/>
    <col min="16179" max="16182" width="13.44140625" style="1076" customWidth="1"/>
    <col min="16183" max="16183" width="14.44140625" style="1076" bestFit="1" customWidth="1"/>
    <col min="16184" max="16184" width="16.5546875" style="1076" bestFit="1" customWidth="1"/>
    <col min="16185" max="16185" width="15.6640625" style="1076" customWidth="1"/>
    <col min="16186" max="16187" width="16.109375" style="1076" customWidth="1"/>
    <col min="16188" max="16188" width="14" style="1076" customWidth="1"/>
    <col min="16189" max="16384" width="9.109375" style="1076"/>
  </cols>
  <sheetData>
    <row r="1" spans="1:60" ht="12.75" customHeight="1" x14ac:dyDescent="0.25">
      <c r="A1" s="1262" t="s">
        <v>4894</v>
      </c>
      <c r="B1" s="1262"/>
      <c r="C1" s="1262"/>
      <c r="D1" s="1262"/>
      <c r="E1" s="1262"/>
      <c r="F1" s="1262"/>
      <c r="G1" s="1262"/>
      <c r="H1" s="1262"/>
      <c r="I1" s="1262"/>
      <c r="J1" s="1262"/>
      <c r="K1" s="1262"/>
      <c r="L1" s="1262"/>
      <c r="M1" s="1262"/>
      <c r="N1" s="1262"/>
      <c r="O1" s="1262"/>
      <c r="P1" s="1262"/>
      <c r="Q1" s="1262"/>
      <c r="R1" s="1262"/>
      <c r="S1" s="1262"/>
      <c r="T1" s="1262"/>
      <c r="U1" s="1262"/>
      <c r="V1" s="1262"/>
      <c r="W1" s="1262"/>
      <c r="X1" s="1262"/>
      <c r="Y1" s="1262"/>
      <c r="Z1" s="1262"/>
      <c r="AA1" s="1262"/>
      <c r="AB1" s="1262"/>
      <c r="AC1" s="1262"/>
      <c r="AD1" s="1262"/>
      <c r="AE1" s="1262"/>
      <c r="AF1" s="1262"/>
      <c r="AG1" s="1262"/>
      <c r="AH1" s="1262"/>
      <c r="AI1" s="1262"/>
      <c r="AJ1" s="1262"/>
      <c r="AK1" s="1262"/>
      <c r="AL1" s="1262"/>
      <c r="AM1" s="1262"/>
      <c r="AN1" s="1262"/>
      <c r="AO1" s="1262"/>
      <c r="AP1" s="1262"/>
      <c r="AQ1" s="1262"/>
      <c r="AR1" s="1263"/>
      <c r="AS1" s="1263"/>
      <c r="AT1" s="1263"/>
      <c r="AU1" s="1263"/>
      <c r="AV1" s="1074"/>
      <c r="AW1" s="1074"/>
      <c r="AX1" s="1074"/>
    </row>
    <row r="2" spans="1:60" ht="12.75" customHeight="1" x14ac:dyDescent="0.25">
      <c r="A2" s="1077"/>
      <c r="B2" s="1077"/>
      <c r="C2" s="1264" t="s">
        <v>4895</v>
      </c>
      <c r="D2" s="1078" t="s">
        <v>4896</v>
      </c>
      <c r="E2" s="1078"/>
      <c r="F2" s="1078"/>
      <c r="G2" s="1078"/>
      <c r="H2" s="1078"/>
      <c r="I2" s="1078"/>
      <c r="J2" s="1078"/>
      <c r="K2" s="1078"/>
      <c r="L2" s="1078"/>
      <c r="M2" s="1079"/>
      <c r="N2" s="1079"/>
      <c r="O2" s="1079"/>
      <c r="P2" s="1266" t="s">
        <v>4897</v>
      </c>
      <c r="Q2" s="1078" t="s">
        <v>4896</v>
      </c>
      <c r="R2" s="1078"/>
      <c r="S2" s="1078"/>
      <c r="T2" s="1078"/>
      <c r="U2" s="1078"/>
      <c r="V2" s="1078"/>
      <c r="W2" s="1078"/>
      <c r="X2" s="1078"/>
      <c r="Y2" s="1078"/>
      <c r="Z2" s="1079"/>
      <c r="AA2" s="1079"/>
      <c r="AB2" s="1079"/>
      <c r="AC2" s="1266" t="s">
        <v>4898</v>
      </c>
      <c r="AD2" s="1078" t="s">
        <v>4896</v>
      </c>
      <c r="AE2" s="1078"/>
      <c r="AF2" s="1078"/>
      <c r="AG2" s="1078"/>
      <c r="AH2" s="1078"/>
      <c r="AI2" s="1078"/>
      <c r="AJ2" s="1078"/>
      <c r="AK2" s="1078"/>
      <c r="AL2" s="1078"/>
      <c r="AM2" s="1079"/>
      <c r="AN2" s="1079"/>
      <c r="AO2" s="1079"/>
      <c r="AP2" s="1266" t="s">
        <v>4899</v>
      </c>
      <c r="AQ2" s="1078" t="s">
        <v>4896</v>
      </c>
      <c r="AR2" s="1078"/>
      <c r="AS2" s="1078"/>
      <c r="AT2" s="1078"/>
      <c r="AU2" s="1078"/>
      <c r="AV2" s="1078"/>
      <c r="AW2" s="1078"/>
      <c r="AX2" s="1078"/>
      <c r="AY2" s="1078"/>
      <c r="AZ2" s="1079"/>
      <c r="BA2" s="1079"/>
      <c r="BB2" s="1079"/>
      <c r="BC2" s="1260" t="s">
        <v>4900</v>
      </c>
    </row>
    <row r="3" spans="1:60" ht="72.75" customHeight="1" x14ac:dyDescent="0.25">
      <c r="A3" s="1080" t="s">
        <v>2</v>
      </c>
      <c r="B3" s="1080" t="s">
        <v>4901</v>
      </c>
      <c r="C3" s="1265"/>
      <c r="D3" s="1081" t="s">
        <v>4902</v>
      </c>
      <c r="E3" s="1082" t="s">
        <v>4903</v>
      </c>
      <c r="F3" s="1083" t="s">
        <v>4904</v>
      </c>
      <c r="G3" s="1083" t="s">
        <v>4905</v>
      </c>
      <c r="H3" s="1081" t="s">
        <v>4906</v>
      </c>
      <c r="I3" s="1082" t="s">
        <v>4907</v>
      </c>
      <c r="J3" s="1083" t="s">
        <v>4904</v>
      </c>
      <c r="K3" s="1083" t="s">
        <v>4905</v>
      </c>
      <c r="L3" s="1081" t="s">
        <v>4908</v>
      </c>
      <c r="M3" s="1082" t="s">
        <v>4909</v>
      </c>
      <c r="N3" s="1083" t="s">
        <v>4904</v>
      </c>
      <c r="O3" s="1083" t="s">
        <v>4905</v>
      </c>
      <c r="P3" s="1267"/>
      <c r="Q3" s="1081" t="s">
        <v>4910</v>
      </c>
      <c r="R3" s="1082" t="s">
        <v>4911</v>
      </c>
      <c r="S3" s="1083" t="s">
        <v>4904</v>
      </c>
      <c r="T3" s="1083" t="s">
        <v>4905</v>
      </c>
      <c r="U3" s="1081" t="s">
        <v>4912</v>
      </c>
      <c r="V3" s="1082" t="s">
        <v>4913</v>
      </c>
      <c r="W3" s="1083" t="s">
        <v>4904</v>
      </c>
      <c r="X3" s="1083" t="s">
        <v>4905</v>
      </c>
      <c r="Y3" s="1081" t="s">
        <v>4914</v>
      </c>
      <c r="Z3" s="1082" t="s">
        <v>4915</v>
      </c>
      <c r="AA3" s="1083" t="s">
        <v>4904</v>
      </c>
      <c r="AB3" s="1083" t="s">
        <v>4905</v>
      </c>
      <c r="AC3" s="1267"/>
      <c r="AD3" s="1081" t="s">
        <v>4916</v>
      </c>
      <c r="AE3" s="1082" t="s">
        <v>4917</v>
      </c>
      <c r="AF3" s="1083" t="s">
        <v>4904</v>
      </c>
      <c r="AG3" s="1083" t="s">
        <v>4905</v>
      </c>
      <c r="AH3" s="1084" t="s">
        <v>4918</v>
      </c>
      <c r="AI3" s="1082" t="s">
        <v>4919</v>
      </c>
      <c r="AJ3" s="1083" t="s">
        <v>4904</v>
      </c>
      <c r="AK3" s="1083" t="s">
        <v>4905</v>
      </c>
      <c r="AL3" s="1084" t="s">
        <v>4920</v>
      </c>
      <c r="AM3" s="1082" t="s">
        <v>4921</v>
      </c>
      <c r="AN3" s="1083" t="s">
        <v>4904</v>
      </c>
      <c r="AO3" s="1083" t="s">
        <v>4905</v>
      </c>
      <c r="AP3" s="1267"/>
      <c r="AQ3" s="1081" t="s">
        <v>4922</v>
      </c>
      <c r="AR3" s="1082" t="s">
        <v>4923</v>
      </c>
      <c r="AS3" s="1083" t="s">
        <v>4904</v>
      </c>
      <c r="AT3" s="1083" t="s">
        <v>4905</v>
      </c>
      <c r="AU3" s="1081" t="s">
        <v>14</v>
      </c>
      <c r="AV3" s="1082" t="s">
        <v>4924</v>
      </c>
      <c r="AW3" s="1083" t="s">
        <v>4904</v>
      </c>
      <c r="AX3" s="1083" t="s">
        <v>4905</v>
      </c>
      <c r="AY3" s="1081" t="s">
        <v>15</v>
      </c>
      <c r="AZ3" s="1082" t="s">
        <v>4925</v>
      </c>
      <c r="BA3" s="1083" t="s">
        <v>4904</v>
      </c>
      <c r="BB3" s="1083" t="s">
        <v>4905</v>
      </c>
      <c r="BC3" s="1261"/>
      <c r="BE3" s="1082" t="s">
        <v>4926</v>
      </c>
      <c r="BF3" s="1082" t="s">
        <v>4927</v>
      </c>
      <c r="BG3" s="1083" t="s">
        <v>4904</v>
      </c>
      <c r="BH3" s="1083" t="s">
        <v>4905</v>
      </c>
    </row>
    <row r="4" spans="1:60" x14ac:dyDescent="0.25">
      <c r="A4" s="1085" t="s">
        <v>841</v>
      </c>
      <c r="B4" s="1086" t="s">
        <v>4928</v>
      </c>
      <c r="C4" s="1087">
        <f>D4+H4+L4</f>
        <v>4641000</v>
      </c>
      <c r="D4" s="1088">
        <f>[22]Руководство!E4</f>
        <v>1547000</v>
      </c>
      <c r="E4" s="1089">
        <f>[22]Руководство!F4</f>
        <v>1136464</v>
      </c>
      <c r="F4" s="1090">
        <f>E4-D4</f>
        <v>-410536</v>
      </c>
      <c r="G4" s="1091">
        <f>IF(D4=0,"----",E4/D4*100)</f>
        <v>73.462443438914022</v>
      </c>
      <c r="H4" s="1092">
        <f>[22]Руководство!I4</f>
        <v>1547000</v>
      </c>
      <c r="I4" s="1089">
        <f>[22]Руководство!J4</f>
        <v>1263313</v>
      </c>
      <c r="J4" s="1090">
        <f>I4-H4</f>
        <v>-283687</v>
      </c>
      <c r="K4" s="1091">
        <f>IF(H4=0,"----",I4/H4*100)</f>
        <v>81.662120232708475</v>
      </c>
      <c r="L4" s="1092">
        <f>[22]Руководство!M4</f>
        <v>1547000</v>
      </c>
      <c r="M4" s="1089">
        <f>[22]Руководство!N4</f>
        <v>71144</v>
      </c>
      <c r="N4" s="1090">
        <f>M4-L4</f>
        <v>-1475856</v>
      </c>
      <c r="O4" s="1091">
        <f>IF(L4=0,"----",M4/L4*100)</f>
        <v>4.5988364576599867</v>
      </c>
      <c r="P4" s="1093">
        <f>Q4+U4+Y4</f>
        <v>4620000</v>
      </c>
      <c r="Q4" s="1092">
        <f>[22]Руководство!R4</f>
        <v>1547000</v>
      </c>
      <c r="R4" s="1089">
        <f>[22]Руководство!S4</f>
        <v>1818545</v>
      </c>
      <c r="S4" s="1090">
        <f>R4-Q4</f>
        <v>271545</v>
      </c>
      <c r="T4" s="1091">
        <f>IF(Q4=0,"----",R4/Q4*100)</f>
        <v>117.55300581771171</v>
      </c>
      <c r="U4" s="1094">
        <f>[22]Руководство!V4</f>
        <v>1540000</v>
      </c>
      <c r="V4" s="1092">
        <f>[22]Руководство!W4</f>
        <v>1869923</v>
      </c>
      <c r="W4" s="1090">
        <f>V4-U4</f>
        <v>329923</v>
      </c>
      <c r="X4" s="1091">
        <f>IF(U4=0,"----",V4/U4*100)</f>
        <v>121.42357142857144</v>
      </c>
      <c r="Y4" s="1089">
        <f>[22]Руководство!Z4</f>
        <v>1533000</v>
      </c>
      <c r="Z4" s="1092">
        <f>[22]Руководство!AA4</f>
        <v>1808371</v>
      </c>
      <c r="AA4" s="1090">
        <f>Z4-Y4</f>
        <v>275371</v>
      </c>
      <c r="AB4" s="1091">
        <f>IF(Y4=0,"----",Z4/Y4*100)</f>
        <v>117.96288323548598</v>
      </c>
      <c r="AC4" s="1095">
        <f>AD4+AH4+AL4</f>
        <v>9359000</v>
      </c>
      <c r="AD4" s="1096">
        <f>[22]Руководство!AE4</f>
        <v>1547000</v>
      </c>
      <c r="AE4" s="1092">
        <f>[22]Руководство!AF4</f>
        <v>1874805</v>
      </c>
      <c r="AF4" s="1090">
        <f>AE4-AD4</f>
        <v>327805</v>
      </c>
      <c r="AG4" s="1091">
        <f>IF(AD4=0,"----",AE4/AD4*100)</f>
        <v>121.18972204266323</v>
      </c>
      <c r="AH4" s="1097">
        <f>[22]Руководство!AI4</f>
        <v>1547000</v>
      </c>
      <c r="AI4" s="1092">
        <f>[22]Руководство!AJ4</f>
        <v>483330</v>
      </c>
      <c r="AJ4" s="1090">
        <f>AI4-AH4</f>
        <v>-1063670</v>
      </c>
      <c r="AK4" s="1091">
        <f>IF(AH4=0,"----",AI4/AH4*100)</f>
        <v>31.243051066580481</v>
      </c>
      <c r="AL4" s="1098">
        <f>[22]Руководство!AM4</f>
        <v>6265000</v>
      </c>
      <c r="AM4" s="1092">
        <f>[22]Руководство!AN4</f>
        <v>4778129</v>
      </c>
      <c r="AN4" s="1090">
        <f>AM4-AL4</f>
        <v>-1486871</v>
      </c>
      <c r="AO4" s="1091">
        <f>IF(AL4=0,"----",AM4/AL4*100)</f>
        <v>76.267023144453319</v>
      </c>
      <c r="AP4" s="1093">
        <f>AQ4+AU4+AY4</f>
        <v>5593000</v>
      </c>
      <c r="AQ4" s="1099">
        <f>[22]Руководство!AR4</f>
        <v>2529000</v>
      </c>
      <c r="AR4" s="1092">
        <f>[22]Руководство!AS4</f>
        <v>182490</v>
      </c>
      <c r="AS4" s="1090">
        <f>AR4-AQ4</f>
        <v>-2346510</v>
      </c>
      <c r="AT4" s="1091">
        <f>IF(AQ4=0,"----",AR4/AQ4*100)</f>
        <v>7.2158956109134049</v>
      </c>
      <c r="AU4" s="1100">
        <f>[22]Руководство!AV4</f>
        <v>1518000</v>
      </c>
      <c r="AV4" s="1092">
        <f>[22]Руководство!AW4</f>
        <v>321843</v>
      </c>
      <c r="AW4" s="1090">
        <f>AV4-AU4</f>
        <v>-1196157</v>
      </c>
      <c r="AX4" s="1091">
        <f>IF(AU4=0,"----",AV4/AU4*100)</f>
        <v>21.201778656126482</v>
      </c>
      <c r="AY4" s="1101">
        <f>[22]Руководство!AZ4</f>
        <v>1546000</v>
      </c>
      <c r="AZ4" s="1092">
        <f>[22]Руководство!BA4</f>
        <v>1171655</v>
      </c>
      <c r="BA4" s="1090">
        <f>AZ4-AY4</f>
        <v>-374345</v>
      </c>
      <c r="BB4" s="1091">
        <f>IF(AY4=0,"----",AZ4/AY4*100)</f>
        <v>75.786222509702455</v>
      </c>
      <c r="BC4" s="1102">
        <f t="shared" ref="BC4:BC10" si="0">C4+P4+AC4+AP4</f>
        <v>24213000</v>
      </c>
      <c r="BD4" s="1103"/>
      <c r="BE4" s="1092">
        <f>D4+H4+L4+Q4+U4+Y4+AD4+AH4+AL4+AQ4+AU4+AY4</f>
        <v>24213000</v>
      </c>
      <c r="BF4" s="1092">
        <f>E4+I4+M4+R4+V4+Z4+AE4+AI4+AM4+AR4+AV4+AZ4</f>
        <v>16780012</v>
      </c>
      <c r="BG4" s="1090">
        <f>BF4-BE4</f>
        <v>-7432988</v>
      </c>
      <c r="BH4" s="1091">
        <f>IF(BE4=0,"----",BF4/BE4*100)</f>
        <v>69.301664395159619</v>
      </c>
    </row>
    <row r="5" spans="1:60" x14ac:dyDescent="0.25">
      <c r="A5" s="1085" t="s">
        <v>612</v>
      </c>
      <c r="B5" s="1086" t="s">
        <v>4929</v>
      </c>
      <c r="C5" s="1087">
        <f t="shared" ref="C5:C16" si="1">D5+H5+L5</f>
        <v>771999</v>
      </c>
      <c r="D5" s="1099">
        <f>'[22]Блок прочих функции'!E4</f>
        <v>257333</v>
      </c>
      <c r="E5" s="1104">
        <f>'[22]Блок прочих функции'!F4</f>
        <v>0</v>
      </c>
      <c r="F5" s="1090">
        <f t="shared" ref="F5:F10" si="2">E5-D5</f>
        <v>-257333</v>
      </c>
      <c r="G5" s="1091">
        <f t="shared" ref="G5:G10" si="3">IF(D5=0,"----",E5/D5*100)</f>
        <v>0</v>
      </c>
      <c r="H5" s="1100">
        <f>'[22]Блок прочих функции'!I4</f>
        <v>257333</v>
      </c>
      <c r="I5" s="1104">
        <f>'[22]Блок прочих функции'!J4</f>
        <v>179528</v>
      </c>
      <c r="J5" s="1090">
        <f t="shared" ref="J5:J10" si="4">I5-H5</f>
        <v>-77805</v>
      </c>
      <c r="K5" s="1091">
        <f t="shared" ref="K5:K10" si="5">IF(H5=0,"----",I5/H5*100)</f>
        <v>69.764857208364262</v>
      </c>
      <c r="L5" s="1101">
        <f>'[22]Блок прочих функции'!M4</f>
        <v>257333</v>
      </c>
      <c r="M5" s="1104">
        <f>'[22]Блок прочих функции'!N4</f>
        <v>0</v>
      </c>
      <c r="N5" s="1090">
        <f t="shared" ref="N5:N10" si="6">M5-L5</f>
        <v>-257333</v>
      </c>
      <c r="O5" s="1091">
        <f t="shared" ref="O5:O10" si="7">IF(L5=0,"----",M5/L5*100)</f>
        <v>0</v>
      </c>
      <c r="P5" s="1093">
        <f t="shared" ref="P5:P16" si="8">Q5+U5+Y5</f>
        <v>773999</v>
      </c>
      <c r="Q5" s="1105">
        <f>'[22]Блок прочих функции'!R4</f>
        <v>258333</v>
      </c>
      <c r="R5" s="1104">
        <f>'[22]Блок прочих функции'!S4</f>
        <v>417232</v>
      </c>
      <c r="S5" s="1090">
        <f t="shared" ref="S5:S10" si="9">R5-Q5</f>
        <v>158899</v>
      </c>
      <c r="T5" s="1091">
        <f t="shared" ref="T5:T10" si="10">IF(Q5=0,"----",R5/Q5*100)</f>
        <v>161.5093696895093</v>
      </c>
      <c r="U5" s="1106">
        <f>'[22]Блок прочих функции'!V4</f>
        <v>258333</v>
      </c>
      <c r="V5" s="1105">
        <f>'[22]Блок прочих функции'!W4</f>
        <v>0</v>
      </c>
      <c r="W5" s="1090">
        <f t="shared" ref="W5:W10" si="11">V5-U5</f>
        <v>-258333</v>
      </c>
      <c r="X5" s="1091">
        <f t="shared" ref="X5:X10" si="12">IF(U5=0,"----",V5/U5*100)</f>
        <v>0</v>
      </c>
      <c r="Y5" s="1101">
        <f>'[22]Блок прочих функции'!Z4</f>
        <v>257333</v>
      </c>
      <c r="Z5" s="1105">
        <f>'[22]Блок прочих функции'!AA4</f>
        <v>220705</v>
      </c>
      <c r="AA5" s="1090">
        <f t="shared" ref="AA5:AA10" si="13">Z5-Y5</f>
        <v>-36628</v>
      </c>
      <c r="AB5" s="1091">
        <f t="shared" ref="AB5:AB10" si="14">IF(Y5=0,"----",Z5/Y5*100)</f>
        <v>85.766302806091716</v>
      </c>
      <c r="AC5" s="1095">
        <f t="shared" ref="AC5:AC16" si="15">AD5+AH5+AL5</f>
        <v>783000</v>
      </c>
      <c r="AD5" s="1096">
        <f>'[22]Блок прочих функции'!AE4</f>
        <v>257333</v>
      </c>
      <c r="AE5" s="1105">
        <f>'[22]Блок прочих функции'!AF4</f>
        <v>0</v>
      </c>
      <c r="AF5" s="1090">
        <f t="shared" ref="AF5:AF10" si="16">AE5-AD5</f>
        <v>-257333</v>
      </c>
      <c r="AG5" s="1091">
        <f t="shared" ref="AG5:AG10" si="17">IF(AD5=0,"----",AE5/AD5*100)</f>
        <v>0</v>
      </c>
      <c r="AH5" s="1097">
        <f>'[22]Блок прочих функции'!AI4</f>
        <v>259333</v>
      </c>
      <c r="AI5" s="1105">
        <f>'[22]Блок прочих функции'!AJ4</f>
        <v>103027</v>
      </c>
      <c r="AJ5" s="1090">
        <f t="shared" ref="AJ5:AJ10" si="18">AI5-AH5</f>
        <v>-156306</v>
      </c>
      <c r="AK5" s="1091">
        <f t="shared" ref="AK5:AK10" si="19">IF(AH5=0,"----",AI5/AH5*100)</f>
        <v>39.727686025303377</v>
      </c>
      <c r="AL5" s="1098">
        <f>'[22]Блок прочих функции'!AM4</f>
        <v>266334</v>
      </c>
      <c r="AM5" s="1105">
        <f>'[22]Блок прочих функции'!AN4</f>
        <v>103027</v>
      </c>
      <c r="AN5" s="1090">
        <f t="shared" ref="AN5:AN10" si="20">AM5-AL5</f>
        <v>-163307</v>
      </c>
      <c r="AO5" s="1091">
        <f t="shared" ref="AO5:AO10" si="21">IF(AL5=0,"----",AM5/AL5*100)</f>
        <v>38.683382519693318</v>
      </c>
      <c r="AP5" s="1093">
        <f t="shared" ref="AP5:AP16" si="22">AQ5+AU5+AY5</f>
        <v>771002</v>
      </c>
      <c r="AQ5" s="1098">
        <f>'[22]Блок прочих функции'!AR4</f>
        <v>257334</v>
      </c>
      <c r="AR5" s="1105">
        <f>'[22]Блок прочих функции'!AS4</f>
        <v>0</v>
      </c>
      <c r="AS5" s="1090">
        <f t="shared" ref="AS5:AS10" si="23">AR5-AQ5</f>
        <v>-257334</v>
      </c>
      <c r="AT5" s="1091">
        <f t="shared" ref="AT5:AT10" si="24">IF(AQ5=0,"----",AR5/AQ5*100)</f>
        <v>0</v>
      </c>
      <c r="AU5" s="1097">
        <f>'[22]Блок прочих функции'!AV4</f>
        <v>257334</v>
      </c>
      <c r="AV5" s="1105">
        <f>'[22]Блок прочих функции'!AW4</f>
        <v>0</v>
      </c>
      <c r="AW5" s="1090">
        <f t="shared" ref="AW5:AW10" si="25">AV5-AU5</f>
        <v>-257334</v>
      </c>
      <c r="AX5" s="1091">
        <f t="shared" ref="AX5:AX10" si="26">IF(AU5=0,"----",AV5/AU5*100)</f>
        <v>0</v>
      </c>
      <c r="AY5" s="1107">
        <f>'[22]Блок прочих функции'!AZ4</f>
        <v>256334</v>
      </c>
      <c r="AZ5" s="1105">
        <f>'[22]Блок прочих функции'!BA4</f>
        <v>243369</v>
      </c>
      <c r="BA5" s="1090">
        <f t="shared" ref="BA5:BA10" si="27">AZ5-AY5</f>
        <v>-12965</v>
      </c>
      <c r="BB5" s="1091">
        <f t="shared" ref="BB5:BB10" si="28">IF(AY5=0,"----",AZ5/AY5*100)</f>
        <v>94.942145794159188</v>
      </c>
      <c r="BC5" s="1102">
        <f t="shared" si="0"/>
        <v>3100000</v>
      </c>
      <c r="BD5" s="1103"/>
      <c r="BE5" s="1092">
        <f t="shared" ref="BE5:BF10" si="29">D5+H5+L5+Q5+U5+Y5+AD5+AH5+AL5+AQ5+AU5+AY5</f>
        <v>3100000</v>
      </c>
      <c r="BF5" s="1092">
        <f t="shared" si="29"/>
        <v>1266888</v>
      </c>
      <c r="BG5" s="1090">
        <f>BF5-BE5</f>
        <v>-1833112</v>
      </c>
      <c r="BH5" s="1091">
        <f>IF(BE5=0,"----",BF5/BE5*100)</f>
        <v>40.86735483870968</v>
      </c>
    </row>
    <row r="6" spans="1:60" x14ac:dyDescent="0.25">
      <c r="A6" s="1085" t="s">
        <v>637</v>
      </c>
      <c r="B6" s="1086" t="s">
        <v>4930</v>
      </c>
      <c r="C6" s="1087">
        <f t="shared" si="1"/>
        <v>2148993</v>
      </c>
      <c r="D6" s="1098">
        <f>[22]БГД!E4</f>
        <v>716331</v>
      </c>
      <c r="E6" s="1108">
        <f>[22]БГД!F4</f>
        <v>284391</v>
      </c>
      <c r="F6" s="1090">
        <f t="shared" si="2"/>
        <v>-431940</v>
      </c>
      <c r="G6" s="1091">
        <f t="shared" si="3"/>
        <v>39.701059984839411</v>
      </c>
      <c r="H6" s="1097">
        <f>[22]БГД!I4</f>
        <v>716331</v>
      </c>
      <c r="I6" s="1108">
        <f>[22]БГД!J4</f>
        <v>1844884</v>
      </c>
      <c r="J6" s="1090">
        <f t="shared" si="4"/>
        <v>1128553</v>
      </c>
      <c r="K6" s="1091">
        <f t="shared" si="5"/>
        <v>257.5463019190849</v>
      </c>
      <c r="L6" s="1107">
        <f>[22]БГД!M4</f>
        <v>716331</v>
      </c>
      <c r="M6" s="1108">
        <f>[22]БГД!N4</f>
        <v>1336850</v>
      </c>
      <c r="N6" s="1090">
        <f t="shared" si="6"/>
        <v>620519</v>
      </c>
      <c r="O6" s="1091">
        <f t="shared" si="7"/>
        <v>186.62461906576709</v>
      </c>
      <c r="P6" s="1093">
        <f t="shared" si="8"/>
        <v>2988991</v>
      </c>
      <c r="Q6" s="1109">
        <f>[22]БГД!R4</f>
        <v>716331</v>
      </c>
      <c r="R6" s="1108">
        <f>[22]БГД!S4</f>
        <v>1700152</v>
      </c>
      <c r="S6" s="1090">
        <f t="shared" si="9"/>
        <v>983821</v>
      </c>
      <c r="T6" s="1091">
        <f t="shared" si="10"/>
        <v>237.34167584538434</v>
      </c>
      <c r="U6" s="1110">
        <f>[22]БГД!V4</f>
        <v>716330</v>
      </c>
      <c r="V6" s="1109">
        <f>[22]БГД!W4</f>
        <v>1236821</v>
      </c>
      <c r="W6" s="1090">
        <f t="shared" si="11"/>
        <v>520491</v>
      </c>
      <c r="X6" s="1091">
        <f t="shared" si="12"/>
        <v>172.66078483380565</v>
      </c>
      <c r="Y6" s="1107">
        <f>[22]БГД!Z4</f>
        <v>1556330</v>
      </c>
      <c r="Z6" s="1109">
        <f>[22]БГД!AA4</f>
        <v>1532359</v>
      </c>
      <c r="AA6" s="1090">
        <f t="shared" si="13"/>
        <v>-23971</v>
      </c>
      <c r="AB6" s="1091">
        <f t="shared" si="14"/>
        <v>98.459773955395065</v>
      </c>
      <c r="AC6" s="1095">
        <f t="shared" si="15"/>
        <v>4343008</v>
      </c>
      <c r="AD6" s="1096">
        <f>[22]БГД!AE4</f>
        <v>1324331</v>
      </c>
      <c r="AE6" s="1109">
        <f>[22]БГД!AF4</f>
        <v>3016650</v>
      </c>
      <c r="AF6" s="1090">
        <f t="shared" si="16"/>
        <v>1692319</v>
      </c>
      <c r="AG6" s="1091">
        <f t="shared" si="17"/>
        <v>227.78670891189589</v>
      </c>
      <c r="AH6" s="1097">
        <f>[22]БГД!AI4</f>
        <v>1324347</v>
      </c>
      <c r="AI6" s="1109">
        <f>[22]БГД!AJ4</f>
        <v>2705931</v>
      </c>
      <c r="AJ6" s="1090">
        <f t="shared" si="18"/>
        <v>1381584</v>
      </c>
      <c r="AK6" s="1091">
        <f t="shared" si="19"/>
        <v>204.32190354944737</v>
      </c>
      <c r="AL6" s="1098">
        <f>[22]БГД!AM4</f>
        <v>1694330</v>
      </c>
      <c r="AM6" s="1109">
        <f>[22]БГД!AN4</f>
        <v>2616776</v>
      </c>
      <c r="AN6" s="1090">
        <f t="shared" si="20"/>
        <v>922446</v>
      </c>
      <c r="AO6" s="1091">
        <f t="shared" si="21"/>
        <v>154.44311320699038</v>
      </c>
      <c r="AP6" s="1093">
        <f t="shared" si="22"/>
        <v>7981008</v>
      </c>
      <c r="AQ6" s="1098">
        <f>[22]БГД!AR4</f>
        <v>1326330</v>
      </c>
      <c r="AR6" s="1109">
        <f>[22]БГД!AS4</f>
        <v>524264</v>
      </c>
      <c r="AS6" s="1090">
        <f t="shared" si="23"/>
        <v>-802066</v>
      </c>
      <c r="AT6" s="1091">
        <f t="shared" si="24"/>
        <v>39.527417761793821</v>
      </c>
      <c r="AU6" s="1097">
        <f>[22]БГД!AV4</f>
        <v>5326330</v>
      </c>
      <c r="AV6" s="1109">
        <f>[22]БГД!AW4</f>
        <v>1524732</v>
      </c>
      <c r="AW6" s="1090">
        <f t="shared" si="25"/>
        <v>-3801598</v>
      </c>
      <c r="AX6" s="1091">
        <f t="shared" si="26"/>
        <v>28.626314929792184</v>
      </c>
      <c r="AY6" s="1107">
        <f>[22]БГД!AZ4</f>
        <v>1328348</v>
      </c>
      <c r="AZ6" s="1109">
        <f>[22]БГД!BA4</f>
        <v>2048251</v>
      </c>
      <c r="BA6" s="1090">
        <f t="shared" si="27"/>
        <v>719903</v>
      </c>
      <c r="BB6" s="1091">
        <f t="shared" si="28"/>
        <v>154.19536145648581</v>
      </c>
      <c r="BC6" s="1102">
        <f>C6+P6+AC6+AP6</f>
        <v>17462000</v>
      </c>
      <c r="BD6" s="1103"/>
      <c r="BE6" s="1092">
        <f t="shared" si="29"/>
        <v>17462000</v>
      </c>
      <c r="BF6" s="1092">
        <f t="shared" si="29"/>
        <v>20372061</v>
      </c>
      <c r="BG6" s="1090">
        <f>BF6-BE6</f>
        <v>2910061</v>
      </c>
      <c r="BH6" s="1091">
        <f>IF(BE6=0,"----",BF6/BE6*100)</f>
        <v>116.66510708968045</v>
      </c>
    </row>
    <row r="7" spans="1:60" x14ac:dyDescent="0.25">
      <c r="A7" s="1085" t="s">
        <v>654</v>
      </c>
      <c r="B7" s="1086" t="s">
        <v>4931</v>
      </c>
      <c r="C7" s="1087">
        <f t="shared" si="1"/>
        <v>1027000</v>
      </c>
      <c r="D7" s="1098">
        <f>'[22]Блок HR'!E4</f>
        <v>339000</v>
      </c>
      <c r="E7" s="1108">
        <f>'[22]Блок HR'!F4</f>
        <v>0</v>
      </c>
      <c r="F7" s="1090">
        <f t="shared" si="2"/>
        <v>-339000</v>
      </c>
      <c r="G7" s="1091">
        <f t="shared" si="3"/>
        <v>0</v>
      </c>
      <c r="H7" s="1097">
        <f>'[22]Блок HR'!I4</f>
        <v>339000</v>
      </c>
      <c r="I7" s="1108">
        <f>'[22]Блок HR'!J4</f>
        <v>7384</v>
      </c>
      <c r="J7" s="1090">
        <f t="shared" si="4"/>
        <v>-331616</v>
      </c>
      <c r="K7" s="1091">
        <f t="shared" si="5"/>
        <v>2.178171091445428</v>
      </c>
      <c r="L7" s="1107">
        <f>'[22]Блок HR'!M4</f>
        <v>349000</v>
      </c>
      <c r="M7" s="1108">
        <f>'[22]Блок HR'!N4</f>
        <v>0</v>
      </c>
      <c r="N7" s="1090">
        <f t="shared" si="6"/>
        <v>-349000</v>
      </c>
      <c r="O7" s="1091">
        <f t="shared" si="7"/>
        <v>0</v>
      </c>
      <c r="P7" s="1093">
        <f t="shared" si="8"/>
        <v>996000</v>
      </c>
      <c r="Q7" s="1109">
        <f>'[22]Блок HR'!R4</f>
        <v>338000</v>
      </c>
      <c r="R7" s="1108">
        <f>'[22]Блок HR'!S4</f>
        <v>0</v>
      </c>
      <c r="S7" s="1090">
        <f t="shared" si="9"/>
        <v>-338000</v>
      </c>
      <c r="T7" s="1091">
        <f t="shared" si="10"/>
        <v>0</v>
      </c>
      <c r="U7" s="1110">
        <f>'[22]Блок HR'!V4</f>
        <v>338000</v>
      </c>
      <c r="V7" s="1109">
        <f>'[22]Блок HR'!W4</f>
        <v>0</v>
      </c>
      <c r="W7" s="1090">
        <f t="shared" si="11"/>
        <v>-338000</v>
      </c>
      <c r="X7" s="1091">
        <f t="shared" si="12"/>
        <v>0</v>
      </c>
      <c r="Y7" s="1107">
        <f>'[22]Блок HR'!Z4</f>
        <v>320000</v>
      </c>
      <c r="Z7" s="1109">
        <f>'[22]Блок HR'!AA4</f>
        <v>0</v>
      </c>
      <c r="AA7" s="1090">
        <f t="shared" si="13"/>
        <v>-320000</v>
      </c>
      <c r="AB7" s="1091">
        <f t="shared" si="14"/>
        <v>0</v>
      </c>
      <c r="AC7" s="1095">
        <f t="shared" si="15"/>
        <v>993000</v>
      </c>
      <c r="AD7" s="1096">
        <f>'[22]Блок HR'!AE4</f>
        <v>345000</v>
      </c>
      <c r="AE7" s="1109">
        <f>'[22]Блок HR'!AF4</f>
        <v>61910</v>
      </c>
      <c r="AF7" s="1090">
        <f t="shared" si="16"/>
        <v>-283090</v>
      </c>
      <c r="AG7" s="1091">
        <f t="shared" si="17"/>
        <v>17.944927536231884</v>
      </c>
      <c r="AH7" s="1097">
        <f>'[22]Блок HR'!AI4</f>
        <v>333000</v>
      </c>
      <c r="AI7" s="1109">
        <f>'[22]Блок HR'!AJ4</f>
        <v>0</v>
      </c>
      <c r="AJ7" s="1090">
        <f t="shared" si="18"/>
        <v>-333000</v>
      </c>
      <c r="AK7" s="1091">
        <f t="shared" si="19"/>
        <v>0</v>
      </c>
      <c r="AL7" s="1098">
        <f>'[22]Блок HR'!AM4</f>
        <v>315000</v>
      </c>
      <c r="AM7" s="1109">
        <f>'[22]Блок HR'!AN4</f>
        <v>0</v>
      </c>
      <c r="AN7" s="1090">
        <f t="shared" si="20"/>
        <v>-315000</v>
      </c>
      <c r="AO7" s="1091">
        <f t="shared" si="21"/>
        <v>0</v>
      </c>
      <c r="AP7" s="1093">
        <f t="shared" si="22"/>
        <v>934000</v>
      </c>
      <c r="AQ7" s="1098">
        <f>'[22]Блок HR'!AR4</f>
        <v>296000</v>
      </c>
      <c r="AR7" s="1109">
        <f>'[22]Блок HR'!AS4</f>
        <v>0</v>
      </c>
      <c r="AS7" s="1090">
        <f t="shared" si="23"/>
        <v>-296000</v>
      </c>
      <c r="AT7" s="1091">
        <f t="shared" si="24"/>
        <v>0</v>
      </c>
      <c r="AU7" s="1097">
        <f>'[22]Блок HR'!AV4</f>
        <v>328000</v>
      </c>
      <c r="AV7" s="1109">
        <f>'[22]Блок HR'!AW4</f>
        <v>0</v>
      </c>
      <c r="AW7" s="1090">
        <f t="shared" si="25"/>
        <v>-328000</v>
      </c>
      <c r="AX7" s="1091">
        <f t="shared" si="26"/>
        <v>0</v>
      </c>
      <c r="AY7" s="1107">
        <f>'[22]Блок HR'!AZ4</f>
        <v>310000</v>
      </c>
      <c r="AZ7" s="1109">
        <f>'[22]Блок HR'!BA4</f>
        <v>393662</v>
      </c>
      <c r="BA7" s="1090">
        <f t="shared" si="27"/>
        <v>83662</v>
      </c>
      <c r="BB7" s="1091">
        <f t="shared" si="28"/>
        <v>126.98774193548388</v>
      </c>
      <c r="BC7" s="1102">
        <f t="shared" si="0"/>
        <v>3950000</v>
      </c>
      <c r="BD7" s="1103"/>
      <c r="BE7" s="1092">
        <f t="shared" si="29"/>
        <v>3950000</v>
      </c>
      <c r="BF7" s="1092">
        <f t="shared" si="29"/>
        <v>462956</v>
      </c>
      <c r="BG7" s="1090">
        <f t="shared" ref="BG7:BG16" si="30">BF7-BE7</f>
        <v>-3487044</v>
      </c>
      <c r="BH7" s="1091">
        <f t="shared" ref="BH7:BH16" si="31">IF(BE7=0,"----",BF7/BE7*100)</f>
        <v>11.720405063291139</v>
      </c>
    </row>
    <row r="8" spans="1:60" x14ac:dyDescent="0.25">
      <c r="A8" s="1085" t="s">
        <v>656</v>
      </c>
      <c r="B8" s="1086" t="s">
        <v>4932</v>
      </c>
      <c r="C8" s="1087">
        <f t="shared" si="1"/>
        <v>485000</v>
      </c>
      <c r="D8" s="1098">
        <f>'[22]Юридический блок'!E4</f>
        <v>165000</v>
      </c>
      <c r="E8" s="1108">
        <f>'[22]Юридический блок'!F4</f>
        <v>141807</v>
      </c>
      <c r="F8" s="1090">
        <f t="shared" si="2"/>
        <v>-23193</v>
      </c>
      <c r="G8" s="1091">
        <f t="shared" si="3"/>
        <v>85.943636363636372</v>
      </c>
      <c r="H8" s="1097">
        <f>'[22]Юридический блок'!I4</f>
        <v>165000</v>
      </c>
      <c r="I8" s="1108">
        <f>'[22]Юридический блок'!J4</f>
        <v>73592</v>
      </c>
      <c r="J8" s="1090">
        <f t="shared" si="4"/>
        <v>-91408</v>
      </c>
      <c r="K8" s="1091">
        <f t="shared" si="5"/>
        <v>44.601212121212122</v>
      </c>
      <c r="L8" s="1107">
        <f>'[22]Юридический блок'!M4</f>
        <v>155000</v>
      </c>
      <c r="M8" s="1108">
        <f>'[22]Юридический блок'!N4</f>
        <v>149359</v>
      </c>
      <c r="N8" s="1090">
        <f t="shared" si="6"/>
        <v>-5641</v>
      </c>
      <c r="O8" s="1091">
        <f t="shared" si="7"/>
        <v>96.360645161290321</v>
      </c>
      <c r="P8" s="1093">
        <f t="shared" si="8"/>
        <v>490000</v>
      </c>
      <c r="Q8" s="1109">
        <f>'[22]Юридический блок'!R4</f>
        <v>166000</v>
      </c>
      <c r="R8" s="1108">
        <f>'[22]Юридический блок'!S4</f>
        <v>938894</v>
      </c>
      <c r="S8" s="1090">
        <f t="shared" si="9"/>
        <v>772894</v>
      </c>
      <c r="T8" s="1091">
        <f t="shared" si="10"/>
        <v>565.59879518072296</v>
      </c>
      <c r="U8" s="1110">
        <f>'[22]Юридический блок'!V4</f>
        <v>166000</v>
      </c>
      <c r="V8" s="1109">
        <f>'[22]Юридический блок'!W4</f>
        <v>407083</v>
      </c>
      <c r="W8" s="1090">
        <f t="shared" si="11"/>
        <v>241083</v>
      </c>
      <c r="X8" s="1091">
        <f t="shared" si="12"/>
        <v>245.23072289156627</v>
      </c>
      <c r="Y8" s="1107">
        <f>'[22]Юридический блок'!Z4</f>
        <v>158000</v>
      </c>
      <c r="Z8" s="1109">
        <f>'[22]Юридический блок'!AA4</f>
        <v>357512</v>
      </c>
      <c r="AA8" s="1090">
        <f t="shared" si="13"/>
        <v>199512</v>
      </c>
      <c r="AB8" s="1091">
        <f t="shared" si="14"/>
        <v>226.27341772151897</v>
      </c>
      <c r="AC8" s="1095">
        <f t="shared" si="15"/>
        <v>4618000</v>
      </c>
      <c r="AD8" s="1096">
        <f>'[22]Юридический блок'!AE4</f>
        <v>156000</v>
      </c>
      <c r="AE8" s="1109">
        <f>'[22]Юридический блок'!AF4</f>
        <v>650531</v>
      </c>
      <c r="AF8" s="1090">
        <f t="shared" si="16"/>
        <v>494531</v>
      </c>
      <c r="AG8" s="1091">
        <f t="shared" si="17"/>
        <v>417.00705128205129</v>
      </c>
      <c r="AH8" s="1097">
        <f>'[22]Юридический блок'!AI4</f>
        <v>156000</v>
      </c>
      <c r="AI8" s="1109">
        <f>'[22]Юридический блок'!AJ4</f>
        <v>1394386</v>
      </c>
      <c r="AJ8" s="1090">
        <f t="shared" si="18"/>
        <v>1238386</v>
      </c>
      <c r="AK8" s="1091">
        <f t="shared" si="19"/>
        <v>893.83717948717947</v>
      </c>
      <c r="AL8" s="1098">
        <f>'[22]Юридический блок'!AM4</f>
        <v>4306000</v>
      </c>
      <c r="AM8" s="1109">
        <f>'[22]Юридический блок'!AN4</f>
        <v>830811</v>
      </c>
      <c r="AN8" s="1090">
        <f t="shared" si="20"/>
        <v>-3475189</v>
      </c>
      <c r="AO8" s="1091">
        <f t="shared" si="21"/>
        <v>19.294263817928474</v>
      </c>
      <c r="AP8" s="1093">
        <f t="shared" si="22"/>
        <v>1477000</v>
      </c>
      <c r="AQ8" s="1098">
        <f>'[22]Юридический блок'!AR4</f>
        <v>1147000</v>
      </c>
      <c r="AR8" s="1109">
        <f>'[22]Юридический блок'!AS4</f>
        <v>0</v>
      </c>
      <c r="AS8" s="1090">
        <f t="shared" si="23"/>
        <v>-1147000</v>
      </c>
      <c r="AT8" s="1091">
        <f t="shared" si="24"/>
        <v>0</v>
      </c>
      <c r="AU8" s="1097">
        <f>'[22]Юридический блок'!AV4</f>
        <v>165000</v>
      </c>
      <c r="AV8" s="1109">
        <f>'[22]Юридический блок'!AW4</f>
        <v>563821</v>
      </c>
      <c r="AW8" s="1090">
        <f t="shared" si="25"/>
        <v>398821</v>
      </c>
      <c r="AX8" s="1091">
        <f t="shared" si="26"/>
        <v>341.70969696969695</v>
      </c>
      <c r="AY8" s="1107">
        <f>'[22]Юридический блок'!AZ4</f>
        <v>165000</v>
      </c>
      <c r="AZ8" s="1109">
        <f>'[22]Юридический блок'!BA4</f>
        <v>748148</v>
      </c>
      <c r="BA8" s="1090">
        <f t="shared" si="27"/>
        <v>583148</v>
      </c>
      <c r="BB8" s="1091">
        <f t="shared" si="28"/>
        <v>453.42303030303032</v>
      </c>
      <c r="BC8" s="1102">
        <f t="shared" si="0"/>
        <v>7070000</v>
      </c>
      <c r="BD8" s="1103"/>
      <c r="BE8" s="1092">
        <f t="shared" si="29"/>
        <v>7070000</v>
      </c>
      <c r="BF8" s="1092">
        <f t="shared" si="29"/>
        <v>6255944</v>
      </c>
      <c r="BG8" s="1090">
        <f t="shared" si="30"/>
        <v>-814056</v>
      </c>
      <c r="BH8" s="1091">
        <f t="shared" si="31"/>
        <v>88.485770862800564</v>
      </c>
    </row>
    <row r="9" spans="1:60" x14ac:dyDescent="0.25">
      <c r="A9" s="1085" t="s">
        <v>658</v>
      </c>
      <c r="B9" s="1086" t="s">
        <v>4933</v>
      </c>
      <c r="C9" s="1087">
        <f t="shared" si="1"/>
        <v>2742000</v>
      </c>
      <c r="D9" s="1098">
        <f>[22]ФЭБ!E4</f>
        <v>914000</v>
      </c>
      <c r="E9" s="1108">
        <f>[22]ФЭБ!F4</f>
        <v>0</v>
      </c>
      <c r="F9" s="1090">
        <f t="shared" si="2"/>
        <v>-914000</v>
      </c>
      <c r="G9" s="1091">
        <f t="shared" si="3"/>
        <v>0</v>
      </c>
      <c r="H9" s="1097">
        <f>[22]ФЭБ!I4</f>
        <v>914000</v>
      </c>
      <c r="I9" s="1108">
        <f>[22]ФЭБ!J4</f>
        <v>394000</v>
      </c>
      <c r="J9" s="1090">
        <f t="shared" si="4"/>
        <v>-520000</v>
      </c>
      <c r="K9" s="1091">
        <f t="shared" si="5"/>
        <v>43.107221006564551</v>
      </c>
      <c r="L9" s="1107">
        <f>[22]ФЭБ!M4</f>
        <v>914000</v>
      </c>
      <c r="M9" s="1108">
        <f>[22]ФЭБ!N4</f>
        <v>147858</v>
      </c>
      <c r="N9" s="1090">
        <f t="shared" si="6"/>
        <v>-766142</v>
      </c>
      <c r="O9" s="1091">
        <f t="shared" si="7"/>
        <v>16.177024070021879</v>
      </c>
      <c r="P9" s="1093">
        <f t="shared" si="8"/>
        <v>2741000</v>
      </c>
      <c r="Q9" s="1109">
        <f>[22]ФЭБ!R4</f>
        <v>914000</v>
      </c>
      <c r="R9" s="1108">
        <f>[22]ФЭБ!S4</f>
        <v>7864</v>
      </c>
      <c r="S9" s="1090">
        <f t="shared" si="9"/>
        <v>-906136</v>
      </c>
      <c r="T9" s="1091">
        <f t="shared" si="10"/>
        <v>0.86039387308533921</v>
      </c>
      <c r="U9" s="1110">
        <f>[22]ФЭБ!V4</f>
        <v>909000</v>
      </c>
      <c r="V9" s="1109">
        <f>[22]ФЭБ!W4</f>
        <v>343416</v>
      </c>
      <c r="W9" s="1090">
        <f t="shared" si="11"/>
        <v>-565584</v>
      </c>
      <c r="X9" s="1091">
        <f t="shared" si="12"/>
        <v>37.779537953795376</v>
      </c>
      <c r="Y9" s="1107">
        <f>[22]ФЭБ!Z4</f>
        <v>918000</v>
      </c>
      <c r="Z9" s="1109">
        <f>[22]ФЭБ!AA4</f>
        <v>427257</v>
      </c>
      <c r="AA9" s="1090">
        <f t="shared" si="13"/>
        <v>-490743</v>
      </c>
      <c r="AB9" s="1091">
        <f t="shared" si="14"/>
        <v>46.542156862745102</v>
      </c>
      <c r="AC9" s="1095">
        <f t="shared" si="15"/>
        <v>5544000</v>
      </c>
      <c r="AD9" s="1096">
        <f>[22]ФЭБ!AE4</f>
        <v>978000</v>
      </c>
      <c r="AE9" s="1109">
        <f>[22]ФЭБ!AF4</f>
        <v>1302264</v>
      </c>
      <c r="AF9" s="1090">
        <f t="shared" si="16"/>
        <v>324264</v>
      </c>
      <c r="AG9" s="1091">
        <f t="shared" si="17"/>
        <v>133.15582822085889</v>
      </c>
      <c r="AH9" s="1097">
        <f>[22]ФЭБ!AI4</f>
        <v>929000</v>
      </c>
      <c r="AI9" s="1109">
        <f>[22]ФЭБ!AJ4</f>
        <v>33592</v>
      </c>
      <c r="AJ9" s="1090">
        <f t="shared" si="18"/>
        <v>-895408</v>
      </c>
      <c r="AK9" s="1091">
        <f t="shared" si="19"/>
        <v>3.6159311087190527</v>
      </c>
      <c r="AL9" s="1098">
        <f>[22]ФЭБ!AM4</f>
        <v>3637000</v>
      </c>
      <c r="AM9" s="1109">
        <f>[22]ФЭБ!AN4</f>
        <v>0</v>
      </c>
      <c r="AN9" s="1090">
        <f t="shared" si="20"/>
        <v>-3637000</v>
      </c>
      <c r="AO9" s="1091">
        <f t="shared" si="21"/>
        <v>0</v>
      </c>
      <c r="AP9" s="1093">
        <f t="shared" si="22"/>
        <v>10984081</v>
      </c>
      <c r="AQ9" s="1098">
        <f>[22]ФЭБ!AR4</f>
        <v>8779000</v>
      </c>
      <c r="AR9" s="1109">
        <f>[22]ФЭБ!AS4</f>
        <v>5681516</v>
      </c>
      <c r="AS9" s="1090">
        <f t="shared" si="23"/>
        <v>-3097484</v>
      </c>
      <c r="AT9" s="1091">
        <f t="shared" si="24"/>
        <v>64.71712040095683</v>
      </c>
      <c r="AU9" s="1097">
        <f>[22]ФЭБ!AV4</f>
        <v>1291081</v>
      </c>
      <c r="AV9" s="1109">
        <f>[22]ФЭБ!AW4</f>
        <v>3715549</v>
      </c>
      <c r="AW9" s="1090">
        <f t="shared" si="25"/>
        <v>2424468</v>
      </c>
      <c r="AX9" s="1091">
        <f t="shared" si="26"/>
        <v>287.7858941460683</v>
      </c>
      <c r="AY9" s="1107">
        <f>[22]ФЭБ!AZ4</f>
        <v>914000</v>
      </c>
      <c r="AZ9" s="1109">
        <f>[22]ФЭБ!BA4</f>
        <v>0</v>
      </c>
      <c r="BA9" s="1090">
        <f t="shared" si="27"/>
        <v>-914000</v>
      </c>
      <c r="BB9" s="1091">
        <f t="shared" si="28"/>
        <v>0</v>
      </c>
      <c r="BC9" s="1102">
        <f t="shared" si="0"/>
        <v>22011081</v>
      </c>
      <c r="BD9" s="1103"/>
      <c r="BE9" s="1092">
        <f t="shared" si="29"/>
        <v>22011081</v>
      </c>
      <c r="BF9" s="1092">
        <f t="shared" si="29"/>
        <v>12053316</v>
      </c>
      <c r="BG9" s="1090">
        <f t="shared" si="30"/>
        <v>-9957765</v>
      </c>
      <c r="BH9" s="1091">
        <f t="shared" si="31"/>
        <v>54.76021827369587</v>
      </c>
    </row>
    <row r="10" spans="1:60" x14ac:dyDescent="0.25">
      <c r="A10" s="1085" t="s">
        <v>660</v>
      </c>
      <c r="B10" s="1086" t="s">
        <v>4934</v>
      </c>
      <c r="C10" s="1087">
        <f t="shared" si="1"/>
        <v>57762008</v>
      </c>
      <c r="D10" s="1111">
        <f>'[22]Адм блок'!E4</f>
        <v>19254336</v>
      </c>
      <c r="E10" s="1112">
        <f>'[22]Адм блок'!F4</f>
        <v>12214287</v>
      </c>
      <c r="F10" s="1090">
        <f t="shared" si="2"/>
        <v>-7040049</v>
      </c>
      <c r="G10" s="1113">
        <f t="shared" si="3"/>
        <v>63.436552680913017</v>
      </c>
      <c r="H10" s="1114">
        <f>'[22]Адм блок'!I4</f>
        <v>19253336</v>
      </c>
      <c r="I10" s="1112">
        <f>'[22]Адм блок'!J4</f>
        <v>20871902</v>
      </c>
      <c r="J10" s="1090">
        <f t="shared" si="4"/>
        <v>1618566</v>
      </c>
      <c r="K10" s="1113">
        <f t="shared" si="5"/>
        <v>108.40667819852104</v>
      </c>
      <c r="L10" s="1115">
        <f>'[22]Адм блок'!M4</f>
        <v>19254336</v>
      </c>
      <c r="M10" s="1112">
        <f>'[22]Адм блок'!N4</f>
        <v>22906700</v>
      </c>
      <c r="N10" s="1090">
        <f t="shared" si="6"/>
        <v>3652364</v>
      </c>
      <c r="O10" s="1113">
        <f t="shared" si="7"/>
        <v>118.96904676432362</v>
      </c>
      <c r="P10" s="1093">
        <f t="shared" si="8"/>
        <v>63807010</v>
      </c>
      <c r="Q10" s="1116">
        <f>'[22]Адм блок'!R4</f>
        <v>19252336</v>
      </c>
      <c r="R10" s="1112">
        <f>'[22]Адм блок'!S4</f>
        <v>24402786</v>
      </c>
      <c r="S10" s="1090">
        <f t="shared" si="9"/>
        <v>5150450</v>
      </c>
      <c r="T10" s="1113">
        <f t="shared" si="10"/>
        <v>126.75233800199624</v>
      </c>
      <c r="U10" s="1117">
        <f>'[22]Адм блок'!V4</f>
        <v>28265337</v>
      </c>
      <c r="V10" s="1116">
        <f>'[22]Адм блок'!W4</f>
        <v>28926806</v>
      </c>
      <c r="W10" s="1090">
        <f t="shared" si="11"/>
        <v>661469</v>
      </c>
      <c r="X10" s="1113">
        <f t="shared" si="12"/>
        <v>102.34021267816478</v>
      </c>
      <c r="Y10" s="1115">
        <f>'[22]Адм блок'!Z4</f>
        <v>16289337</v>
      </c>
      <c r="Z10" s="1116">
        <f>'[22]Адм блок'!AA4</f>
        <v>25961886</v>
      </c>
      <c r="AA10" s="1090">
        <f t="shared" si="13"/>
        <v>9672549</v>
      </c>
      <c r="AB10" s="1113">
        <f t="shared" si="14"/>
        <v>159.3796358930999</v>
      </c>
      <c r="AC10" s="1095">
        <f t="shared" si="15"/>
        <v>57588992</v>
      </c>
      <c r="AD10" s="1096">
        <f>'[22]Адм блок'!AE4</f>
        <v>16254336</v>
      </c>
      <c r="AE10" s="1116">
        <f>'[22]Адм блок'!AF4</f>
        <v>22540297</v>
      </c>
      <c r="AF10" s="1090">
        <f t="shared" si="16"/>
        <v>6285961</v>
      </c>
      <c r="AG10" s="1113">
        <f t="shared" si="17"/>
        <v>138.67251790537614</v>
      </c>
      <c r="AH10" s="1097">
        <f>'[22]Адм блок'!AI4</f>
        <v>16251320</v>
      </c>
      <c r="AI10" s="1116">
        <f>'[22]Адм блок'!AJ4</f>
        <v>26983892</v>
      </c>
      <c r="AJ10" s="1090">
        <f t="shared" si="18"/>
        <v>10732572</v>
      </c>
      <c r="AK10" s="1113">
        <f t="shared" si="19"/>
        <v>166.04123234297273</v>
      </c>
      <c r="AL10" s="1111">
        <f>'[22]Адм блок'!AM4</f>
        <v>25083336</v>
      </c>
      <c r="AM10" s="1116">
        <f>'[22]Адм блок'!AN4</f>
        <v>25777613</v>
      </c>
      <c r="AN10" s="1090">
        <f t="shared" si="20"/>
        <v>694277</v>
      </c>
      <c r="AO10" s="1113">
        <f t="shared" si="21"/>
        <v>102.76788143331493</v>
      </c>
      <c r="AP10" s="1093">
        <f t="shared" si="22"/>
        <v>92732990</v>
      </c>
      <c r="AQ10" s="1116">
        <f>'[22]Адм блок'!AR4</f>
        <v>36465336</v>
      </c>
      <c r="AR10" s="1116">
        <f>'[22]Адм блок'!AS4</f>
        <v>28153914</v>
      </c>
      <c r="AS10" s="1090">
        <f t="shared" si="23"/>
        <v>-8311422</v>
      </c>
      <c r="AT10" s="1113">
        <f t="shared" si="24"/>
        <v>77.207334658866174</v>
      </c>
      <c r="AU10" s="1097">
        <f>'[22]Адм блок'!AV4</f>
        <v>34774336</v>
      </c>
      <c r="AV10" s="1116">
        <f>'[22]Адм блок'!AW4</f>
        <v>50235307</v>
      </c>
      <c r="AW10" s="1090">
        <f t="shared" si="25"/>
        <v>15460971</v>
      </c>
      <c r="AX10" s="1113">
        <f t="shared" si="26"/>
        <v>144.46086619741641</v>
      </c>
      <c r="AY10" s="1107">
        <f>'[22]Адм блок'!AZ4</f>
        <v>21493318</v>
      </c>
      <c r="AZ10" s="1116">
        <f>'[22]Адм блок'!BA4</f>
        <v>35091747</v>
      </c>
      <c r="BA10" s="1090">
        <f t="shared" si="27"/>
        <v>13598429</v>
      </c>
      <c r="BB10" s="1113">
        <f t="shared" si="28"/>
        <v>163.26817013548117</v>
      </c>
      <c r="BC10" s="1102">
        <f t="shared" si="0"/>
        <v>271891000</v>
      </c>
      <c r="BD10" s="1103"/>
      <c r="BE10" s="1092">
        <f t="shared" si="29"/>
        <v>271891000</v>
      </c>
      <c r="BF10" s="1092">
        <f t="shared" si="29"/>
        <v>324067137</v>
      </c>
      <c r="BG10" s="1090">
        <f t="shared" si="30"/>
        <v>52176137</v>
      </c>
      <c r="BH10" s="1091">
        <f t="shared" si="31"/>
        <v>119.19009345656899</v>
      </c>
    </row>
    <row r="11" spans="1:60" x14ac:dyDescent="0.25">
      <c r="A11" s="1085"/>
      <c r="B11" s="1118" t="s">
        <v>4935</v>
      </c>
      <c r="C11" s="1087"/>
      <c r="D11" s="1099"/>
      <c r="E11" s="1119"/>
      <c r="F11" s="1105"/>
      <c r="G11" s="1119"/>
      <c r="H11" s="1088"/>
      <c r="I11" s="1119"/>
      <c r="J11" s="1105"/>
      <c r="K11" s="1119"/>
      <c r="L11" s="1120"/>
      <c r="M11" s="1119"/>
      <c r="N11" s="1105"/>
      <c r="O11" s="1119"/>
      <c r="P11" s="1093"/>
      <c r="Q11" s="1121"/>
      <c r="R11" s="1119"/>
      <c r="S11" s="1105"/>
      <c r="T11" s="1119"/>
      <c r="U11" s="1122"/>
      <c r="V11" s="1119"/>
      <c r="W11" s="1105"/>
      <c r="X11" s="1119"/>
      <c r="Y11" s="1122"/>
      <c r="Z11" s="1119"/>
      <c r="AA11" s="1105"/>
      <c r="AB11" s="1119"/>
      <c r="AC11" s="1095"/>
      <c r="AD11" s="1123"/>
      <c r="AE11" s="1119"/>
      <c r="AF11" s="1105"/>
      <c r="AG11" s="1119"/>
      <c r="AH11" s="1124"/>
      <c r="AI11" s="1119"/>
      <c r="AJ11" s="1105"/>
      <c r="AK11" s="1119"/>
      <c r="AL11" s="1125"/>
      <c r="AM11" s="1092"/>
      <c r="AN11" s="1105"/>
      <c r="AO11" s="1119"/>
      <c r="AP11" s="1093"/>
      <c r="AQ11" s="1125"/>
      <c r="AR11" s="1092"/>
      <c r="AS11" s="1105"/>
      <c r="AT11" s="1119"/>
      <c r="AU11" s="1116"/>
      <c r="AV11" s="1092"/>
      <c r="AW11" s="1105"/>
      <c r="AX11" s="1119"/>
      <c r="AY11" s="1092"/>
      <c r="AZ11" s="1092"/>
      <c r="BA11" s="1105"/>
      <c r="BB11" s="1119"/>
      <c r="BC11" s="1102"/>
      <c r="BD11" s="1103"/>
      <c r="BE11" s="1092"/>
      <c r="BF11" s="1092"/>
      <c r="BG11" s="1090"/>
      <c r="BH11" s="1091"/>
    </row>
    <row r="12" spans="1:60" x14ac:dyDescent="0.25">
      <c r="A12" s="1085"/>
      <c r="B12" s="1126" t="s">
        <v>4936</v>
      </c>
      <c r="C12" s="1087"/>
      <c r="D12" s="1098">
        <f>'[22]Адм блок'!E6</f>
        <v>350004</v>
      </c>
      <c r="E12" s="1127">
        <f>'[22]Адм блок'!F6</f>
        <v>-25974</v>
      </c>
      <c r="F12" s="1090">
        <f>E12-D12</f>
        <v>-375978</v>
      </c>
      <c r="G12" s="1113">
        <f>IF(D12=0,"----",E12/D12*100)</f>
        <v>-7.4210580450509145</v>
      </c>
      <c r="H12" s="1128">
        <f>'[22]Адм блок'!I6</f>
        <v>350004</v>
      </c>
      <c r="I12" s="1127">
        <f>'[22]Адм блок'!J6</f>
        <v>222176</v>
      </c>
      <c r="J12" s="1090">
        <f>I12-H12</f>
        <v>-127828</v>
      </c>
      <c r="K12" s="1113">
        <f>IF(H12=0,"----",I12/H12*100)</f>
        <v>63.478131678495096</v>
      </c>
      <c r="L12" s="1120">
        <f>'[22]Адм блок'!M6</f>
        <v>350004</v>
      </c>
      <c r="M12" s="1127">
        <f>'[22]Адм блок'!N6</f>
        <v>59592</v>
      </c>
      <c r="N12" s="1090">
        <f>M12-L12</f>
        <v>-290412</v>
      </c>
      <c r="O12" s="1113">
        <f>IF(L12=0,"----",M12/L12*100)</f>
        <v>17.02609113038708</v>
      </c>
      <c r="P12" s="1093"/>
      <c r="Q12" s="1121">
        <f>'[22]Адм блок'!R6</f>
        <v>350004</v>
      </c>
      <c r="R12" s="1127">
        <f>'[22]Адм блок'!S6</f>
        <v>332541</v>
      </c>
      <c r="S12" s="1090">
        <f>R12-Q12</f>
        <v>-17463</v>
      </c>
      <c r="T12" s="1113">
        <f>IF(Q12=0,"----",R12/Q12*100)</f>
        <v>95.010628449960578</v>
      </c>
      <c r="U12" s="1122">
        <f>'[22]Адм блок'!V6</f>
        <v>350003</v>
      </c>
      <c r="V12" s="1109">
        <f>'[22]Адм блок'!W6</f>
        <v>502703</v>
      </c>
      <c r="W12" s="1090">
        <f>V12-U12</f>
        <v>152700</v>
      </c>
      <c r="X12" s="1113">
        <f>IF(U12=0,"----",V12/U12*100)</f>
        <v>143.62819747259309</v>
      </c>
      <c r="Y12" s="1122">
        <f>'[22]Адм блок'!Z6</f>
        <v>350003</v>
      </c>
      <c r="Z12" s="1109">
        <f>'[22]Адм блок'!AA6</f>
        <v>343517</v>
      </c>
      <c r="AA12" s="1090">
        <f>Z12-Y12</f>
        <v>-6486</v>
      </c>
      <c r="AB12" s="1113">
        <f>IF(Y12=0,"----",Z12/Y12*100)</f>
        <v>98.146873026802623</v>
      </c>
      <c r="AC12" s="1095"/>
      <c r="AD12" s="1123">
        <f>'[22]Адм блок'!AE6</f>
        <v>350002</v>
      </c>
      <c r="AE12" s="1109">
        <f>'[22]Адм блок'!AF6</f>
        <v>0</v>
      </c>
      <c r="AF12" s="1090">
        <f>AE12-AD12</f>
        <v>-350002</v>
      </c>
      <c r="AG12" s="1113">
        <f>IF(AD12=0,"----",AE12/AD12*100)</f>
        <v>0</v>
      </c>
      <c r="AH12" s="1092">
        <f>'[22]Адм блок'!AI6</f>
        <v>349986</v>
      </c>
      <c r="AI12" s="1109">
        <f>'[22]Адм блок'!AJ6</f>
        <v>28767</v>
      </c>
      <c r="AJ12" s="1090">
        <f>AI12-AH12</f>
        <v>-321219</v>
      </c>
      <c r="AK12" s="1113">
        <f>IF(AH12=0,"----",AI12/AH12*100)</f>
        <v>8.2194716360082971</v>
      </c>
      <c r="AL12" s="1125">
        <f>'[22]Адм блок'!AM6</f>
        <v>350002</v>
      </c>
      <c r="AM12" s="1092">
        <f>'[22]Адм блок'!AN6</f>
        <v>34995</v>
      </c>
      <c r="AN12" s="1090">
        <f>AM12-AL12</f>
        <v>-315007</v>
      </c>
      <c r="AO12" s="1113">
        <f>IF(AL12=0,"----",AM12/AL12*100)</f>
        <v>9.9985142942040337</v>
      </c>
      <c r="AP12" s="1093"/>
      <c r="AQ12" s="1125">
        <f>'[22]Адм блок'!AR6</f>
        <v>350002</v>
      </c>
      <c r="AR12" s="1125">
        <f>'[22]Адм блок'!AS6</f>
        <v>87912</v>
      </c>
      <c r="AS12" s="1090">
        <f>AR12-AQ12</f>
        <v>-262090</v>
      </c>
      <c r="AT12" s="1113">
        <f>IF(AQ12=0,"----",AR12/AQ12*100)</f>
        <v>25.117570756738534</v>
      </c>
      <c r="AU12" s="1125">
        <f>'[22]Адм блок'!AV6</f>
        <v>350002</v>
      </c>
      <c r="AV12" s="1125">
        <f>'[22]Адм блок'!AW6</f>
        <v>228850</v>
      </c>
      <c r="AW12" s="1090">
        <f>AV12-AU12</f>
        <v>-121152</v>
      </c>
      <c r="AX12" s="1113">
        <f>IF(AU12=0,"----",AV12/AU12*100)</f>
        <v>65.385340655196259</v>
      </c>
      <c r="AY12" s="1125">
        <f>'[22]Адм блок'!AZ6</f>
        <v>349984</v>
      </c>
      <c r="AZ12" s="1125">
        <f>'[22]Адм блок'!BA6</f>
        <v>101366</v>
      </c>
      <c r="BA12" s="1090">
        <f>AZ12-AY12</f>
        <v>-248618</v>
      </c>
      <c r="BB12" s="1113">
        <f>IF(AY12=0,"----",AZ12/AY12*100)</f>
        <v>28.963038310322759</v>
      </c>
      <c r="BC12" s="1102">
        <f>'[22]Адм блок'!BD6</f>
        <v>4200000</v>
      </c>
      <c r="BD12" s="1103"/>
      <c r="BE12" s="1092">
        <f>D12+H12+L12+Q12+U12+Y12+AD12+AH12+AL12+AQ12+AU12+AY12</f>
        <v>4200000</v>
      </c>
      <c r="BF12" s="1092">
        <f>E12+I12+M12+R12+V12+Z12+AE12+AI12+AM12+AR12+AV12+AZ12</f>
        <v>1916445</v>
      </c>
      <c r="BG12" s="1090">
        <f t="shared" si="30"/>
        <v>-2283555</v>
      </c>
      <c r="BH12" s="1091">
        <f t="shared" si="31"/>
        <v>45.629642857142855</v>
      </c>
    </row>
    <row r="13" spans="1:60" x14ac:dyDescent="0.25">
      <c r="A13" s="1085"/>
      <c r="B13" s="1126" t="s">
        <v>4937</v>
      </c>
      <c r="C13" s="1087"/>
      <c r="D13" s="1129">
        <f>'[22]Адм блок'!E7+'[22]Адм блок'!E8+'[22]Адм блок'!E9+'[22]Адм блок'!E10+'[22]Адм блок'!E11+'[22]Адм блок'!E12</f>
        <v>18904332</v>
      </c>
      <c r="E13" s="1130">
        <f>'[22]Адм блок'!F7+'[22]Адм блок'!F8+'[22]Адм блок'!F9+'[22]Адм блок'!F10+'[22]Адм блок'!F11+'[22]Адм блок'!F12</f>
        <v>12240261</v>
      </c>
      <c r="F13" s="1090">
        <f>E13-D13</f>
        <v>-6664071</v>
      </c>
      <c r="G13" s="1113">
        <f>IF(D13=0,"----",E13/D13*100)</f>
        <v>64.748444959599738</v>
      </c>
      <c r="H13" s="1128">
        <f>SUM('[22]Адм блок'!I7:I12)</f>
        <v>18903332</v>
      </c>
      <c r="I13" s="1130">
        <f>'[22]Адм блок'!J7+'[22]Адм блок'!J8+'[22]Адм блок'!J9+'[22]Адм блок'!J10+'[22]Адм блок'!J11+'[22]Адм блок'!J12</f>
        <v>20649726</v>
      </c>
      <c r="J13" s="1090">
        <f>I13-H13</f>
        <v>1746394</v>
      </c>
      <c r="K13" s="1113">
        <f>IF(H13=0,"----",I13/H13*100)</f>
        <v>109.23855117182515</v>
      </c>
      <c r="L13" s="1120">
        <f>SUM('[22]Адм блок'!M7:M12)</f>
        <v>18904332</v>
      </c>
      <c r="M13" s="1130">
        <f>'[22]Адм блок'!N7+'[22]Адм блок'!N8+'[22]Адм блок'!N9+'[22]Адм блок'!N10+'[22]Адм блок'!N11+'[22]Адм блок'!N12</f>
        <v>22847108</v>
      </c>
      <c r="N13" s="1090">
        <f>M13-L13</f>
        <v>3942776</v>
      </c>
      <c r="O13" s="1113">
        <f>IF(L13=0,"----",M13/L13*100)</f>
        <v>120.85646824230551</v>
      </c>
      <c r="P13" s="1093"/>
      <c r="Q13" s="1130">
        <f>'[22]Адм блок'!R7+'[22]Адм блок'!R8+'[22]Адм блок'!R9+'[22]Адм блок'!R10+'[22]Адм блок'!R11+'[22]Адм блок'!R12</f>
        <v>18902332</v>
      </c>
      <c r="R13" s="1130">
        <f>'[22]Адм блок'!S7+'[22]Адм блок'!S8+'[22]Адм блок'!S9+'[22]Адм блок'!S10+'[22]Адм блок'!S11+'[22]Адм блок'!S12</f>
        <v>24070245</v>
      </c>
      <c r="S13" s="1090">
        <f>R13-Q13</f>
        <v>5167913</v>
      </c>
      <c r="T13" s="1113">
        <f>IF(Q13=0,"----",R13/Q13*100)</f>
        <v>127.34008163648802</v>
      </c>
      <c r="U13" s="1122">
        <f>SUM('[22]Адм блок'!V7:V12)</f>
        <v>27915334</v>
      </c>
      <c r="V13" s="1131">
        <f>'[22]Адм блок'!W7+'[22]Адм блок'!W8+'[22]Адм блок'!W9+'[22]Адм блок'!W10+'[22]Адм блок'!W11+'[22]Адм блок'!W12</f>
        <v>28424103</v>
      </c>
      <c r="W13" s="1090">
        <f>V13-U13</f>
        <v>508769</v>
      </c>
      <c r="X13" s="1113">
        <f>IF(U13=0,"----",V13/U13*100)</f>
        <v>101.82254312271527</v>
      </c>
      <c r="Y13" s="1122">
        <f>SUM('[22]Адм блок'!Z7:Z12)</f>
        <v>15939334</v>
      </c>
      <c r="Z13" s="1131">
        <f>'[22]Адм блок'!AA7+'[22]Адм блок'!AA8+'[22]Адм блок'!AA9+'[22]Адм блок'!AA10+'[22]Адм блок'!AA11+'[22]Адм блок'!AA12</f>
        <v>25618369</v>
      </c>
      <c r="AA13" s="1090">
        <f>Z13-Y13</f>
        <v>9679035</v>
      </c>
      <c r="AB13" s="1113">
        <f>IF(Y13=0,"----",Z13/Y13*100)</f>
        <v>160.72421219104888</v>
      </c>
      <c r="AC13" s="1095"/>
      <c r="AD13" s="1123">
        <f>SUM('[22]Адм блок'!AE7:AE12)</f>
        <v>15904334</v>
      </c>
      <c r="AE13" s="1131">
        <f>'[22]Адм блок'!AF7+'[22]Адм блок'!AF8+'[22]Адм блок'!AF9+'[22]Адм блок'!AF10+'[22]Адм блок'!AF11+'[22]Адм блок'!AF12</f>
        <v>22540297</v>
      </c>
      <c r="AF13" s="1090">
        <f>AE13-AD13</f>
        <v>6635963</v>
      </c>
      <c r="AG13" s="1113">
        <f>IF(AD13=0,"----",AE13/AD13*100)</f>
        <v>141.72424321571717</v>
      </c>
      <c r="AH13" s="1092">
        <f>SUM('[22]Адм блок'!AI7:AI12)</f>
        <v>15901334</v>
      </c>
      <c r="AI13" s="1131">
        <f>'[22]Адм блок'!AJ7+'[22]Адм блок'!AJ8+'[22]Адм блок'!AJ9+'[22]Адм блок'!AJ10+'[22]Адм блок'!AJ11+'[22]Адм блок'!AJ12</f>
        <v>26955125</v>
      </c>
      <c r="AJ13" s="1090">
        <f>AI13-AH13</f>
        <v>11053791</v>
      </c>
      <c r="AK13" s="1113">
        <f>IF(AH13=0,"----",AI13/AH13*100)</f>
        <v>169.51486585968198</v>
      </c>
      <c r="AL13" s="1125">
        <f>SUM('[22]Адм блок'!AM7:AM12)</f>
        <v>24733334</v>
      </c>
      <c r="AM13" s="1092">
        <f>'[22]Адм блок'!AN7+'[22]Адм блок'!AN8+'[22]Адм блок'!AN9+'[22]Адм блок'!AN10+'[22]Адм блок'!AN11+'[22]Адм блок'!AN12</f>
        <v>25742618</v>
      </c>
      <c r="AN13" s="1090">
        <f>AM13-AL13</f>
        <v>1009284</v>
      </c>
      <c r="AO13" s="1113">
        <f>IF(AL13=0,"----",AM13/AL13*100)</f>
        <v>104.08066296278537</v>
      </c>
      <c r="AP13" s="1093"/>
      <c r="AQ13" s="1092">
        <f>SUM('[22]Адм блок'!AR7:AR12)</f>
        <v>36115334</v>
      </c>
      <c r="AR13" s="1092">
        <f>SUM('[22]Адм блок'!AS7:AS12)</f>
        <v>28066002</v>
      </c>
      <c r="AS13" s="1090">
        <f>AR13-AQ13</f>
        <v>-8049332</v>
      </c>
      <c r="AT13" s="1113">
        <f>IF(AQ13=0,"----",AR13/AQ13*100)</f>
        <v>77.712148529486115</v>
      </c>
      <c r="AU13" s="1092">
        <f>SUM('[22]Адм блок'!AV7:AV12)</f>
        <v>34424334</v>
      </c>
      <c r="AV13" s="1092">
        <f>SUM('[22]Адм блок'!AW7:AW12)</f>
        <v>50006457</v>
      </c>
      <c r="AW13" s="1090">
        <f>AV13-AU13</f>
        <v>15582123</v>
      </c>
      <c r="AX13" s="1113">
        <f>IF(AU13=0,"----",AV13/AU13*100)</f>
        <v>145.26484956833153</v>
      </c>
      <c r="AY13" s="1092">
        <f>SUM('[22]Адм блок'!AZ7:AZ12)</f>
        <v>21143334</v>
      </c>
      <c r="AZ13" s="1092">
        <f>SUM('[22]Адм блок'!BA7:BA12)</f>
        <v>34990381</v>
      </c>
      <c r="BA13" s="1090">
        <f>AZ13-AY13</f>
        <v>13847047</v>
      </c>
      <c r="BB13" s="1113">
        <f>IF(AY13=0,"----",AZ13/AY13*100)</f>
        <v>165.49131277025657</v>
      </c>
      <c r="BC13" s="1102">
        <f>'[22]Адм блок'!BD7+'[22]Адм блок'!BD8+'[22]Адм блок'!BD9+'[22]Адм блок'!BD10+'[22]Адм блок'!BD11+'[22]Адм блок'!BD12</f>
        <v>267691000</v>
      </c>
      <c r="BD13" s="1103"/>
      <c r="BE13" s="1092">
        <f>D13+H13+L13+Q13+U13+Y13+AD13+AH13+AL13+AQ13+AU13+AY13</f>
        <v>267691000</v>
      </c>
      <c r="BF13" s="1092">
        <f>E13+I13+M13+R13+V13+Z13+AE13+AI13+AM13+AR13+AV13+AZ13</f>
        <v>322150692</v>
      </c>
      <c r="BG13" s="1090">
        <f t="shared" si="30"/>
        <v>54459692</v>
      </c>
      <c r="BH13" s="1091">
        <f t="shared" si="31"/>
        <v>120.34423719885987</v>
      </c>
    </row>
    <row r="14" spans="1:60" x14ac:dyDescent="0.25">
      <c r="A14" s="1085"/>
      <c r="B14" s="1086"/>
      <c r="C14" s="1087"/>
      <c r="D14" s="1128"/>
      <c r="E14" s="1122"/>
      <c r="F14" s="1092"/>
      <c r="G14" s="1089"/>
      <c r="H14" s="1128"/>
      <c r="I14" s="1122"/>
      <c r="J14" s="1092"/>
      <c r="K14" s="1089"/>
      <c r="L14" s="1120"/>
      <c r="M14" s="1122"/>
      <c r="N14" s="1092"/>
      <c r="O14" s="1089"/>
      <c r="P14" s="1093"/>
      <c r="Q14" s="1121"/>
      <c r="R14" s="1122"/>
      <c r="S14" s="1092"/>
      <c r="T14" s="1089"/>
      <c r="U14" s="1122"/>
      <c r="V14" s="1122"/>
      <c r="W14" s="1092"/>
      <c r="X14" s="1089"/>
      <c r="Y14" s="1122"/>
      <c r="Z14" s="1122"/>
      <c r="AA14" s="1092"/>
      <c r="AB14" s="1089"/>
      <c r="AC14" s="1095"/>
      <c r="AD14" s="1123"/>
      <c r="AE14" s="1122"/>
      <c r="AF14" s="1092"/>
      <c r="AG14" s="1089"/>
      <c r="AH14" s="1124"/>
      <c r="AI14" s="1122"/>
      <c r="AJ14" s="1092"/>
      <c r="AK14" s="1089"/>
      <c r="AL14" s="1125"/>
      <c r="AM14" s="1092"/>
      <c r="AN14" s="1092"/>
      <c r="AO14" s="1089"/>
      <c r="AP14" s="1093"/>
      <c r="AQ14" s="1125"/>
      <c r="AR14" s="1092"/>
      <c r="AS14" s="1092"/>
      <c r="AT14" s="1089"/>
      <c r="AU14" s="1092"/>
      <c r="AV14" s="1092"/>
      <c r="AW14" s="1092"/>
      <c r="AX14" s="1089"/>
      <c r="AY14" s="1092"/>
      <c r="AZ14" s="1092"/>
      <c r="BA14" s="1092"/>
      <c r="BB14" s="1089"/>
      <c r="BC14" s="1102"/>
      <c r="BD14" s="1103"/>
      <c r="BE14" s="1092"/>
      <c r="BF14" s="1092"/>
      <c r="BG14" s="1090"/>
      <c r="BH14" s="1091"/>
    </row>
    <row r="15" spans="1:60" x14ac:dyDescent="0.25">
      <c r="A15" s="1085"/>
      <c r="B15" s="1126" t="s">
        <v>4938</v>
      </c>
      <c r="C15" s="1087"/>
      <c r="D15" s="1128"/>
      <c r="E15" s="1122">
        <v>22322</v>
      </c>
      <c r="F15" s="1090">
        <f>E15-D15</f>
        <v>22322</v>
      </c>
      <c r="G15" s="1091" t="str">
        <f>IF(D15=0,"----",E15/D15*100)</f>
        <v>----</v>
      </c>
      <c r="H15" s="1088"/>
      <c r="I15" s="1122">
        <v>16071</v>
      </c>
      <c r="J15" s="1090">
        <f>I15-H15</f>
        <v>16071</v>
      </c>
      <c r="K15" s="1091" t="str">
        <f>IF(H15=0,"----",I15/H15*100)</f>
        <v>----</v>
      </c>
      <c r="L15" s="1120"/>
      <c r="M15" s="1122">
        <v>21428</v>
      </c>
      <c r="N15" s="1090">
        <f>M15-L15</f>
        <v>21428</v>
      </c>
      <c r="O15" s="1091" t="str">
        <f>IF(L15=0,"----",M15/L15*100)</f>
        <v>----</v>
      </c>
      <c r="P15" s="1093"/>
      <c r="Q15" s="1121"/>
      <c r="R15" s="1122">
        <v>44286</v>
      </c>
      <c r="S15" s="1090">
        <f>R15-Q15</f>
        <v>44286</v>
      </c>
      <c r="T15" s="1091" t="str">
        <f>IF(Q15=0,"----",R15/Q15*100)</f>
        <v>----</v>
      </c>
      <c r="U15" s="1122"/>
      <c r="V15" s="1122">
        <v>19643</v>
      </c>
      <c r="W15" s="1090">
        <f>V15-U15</f>
        <v>19643</v>
      </c>
      <c r="X15" s="1091" t="str">
        <f>IF(U15=0,"----",V15/U15*100)</f>
        <v>----</v>
      </c>
      <c r="Y15" s="1122"/>
      <c r="Z15" s="1122">
        <v>31036</v>
      </c>
      <c r="AA15" s="1090">
        <f>Z15-Y15</f>
        <v>31036</v>
      </c>
      <c r="AB15" s="1091" t="str">
        <f>IF(Y15=0,"----",Z15/Y15*100)</f>
        <v>----</v>
      </c>
      <c r="AC15" s="1095"/>
      <c r="AD15" s="1123"/>
      <c r="AE15" s="1122">
        <v>23750</v>
      </c>
      <c r="AF15" s="1090">
        <f>AE15-AD15</f>
        <v>23750</v>
      </c>
      <c r="AG15" s="1091" t="str">
        <f>IF(AD15=0,"----",AE15/AD15*100)</f>
        <v>----</v>
      </c>
      <c r="AH15" s="1088"/>
      <c r="AI15" s="1122">
        <v>29464</v>
      </c>
      <c r="AJ15" s="1090">
        <f>AI15-AH15</f>
        <v>29464</v>
      </c>
      <c r="AK15" s="1091" t="str">
        <f>IF(AH15=0,"----",AI15/AH15*100)</f>
        <v>----</v>
      </c>
      <c r="AL15" s="1125"/>
      <c r="AM15" s="1092">
        <v>15179</v>
      </c>
      <c r="AN15" s="1090">
        <f>AM15-AL15</f>
        <v>15179</v>
      </c>
      <c r="AO15" s="1091" t="str">
        <f>IF(AL15=0,"----",AM15/AL15*100)</f>
        <v>----</v>
      </c>
      <c r="AP15" s="1093"/>
      <c r="AQ15" s="1132"/>
      <c r="AR15" s="1092">
        <v>0</v>
      </c>
      <c r="AS15" s="1090">
        <f>AR15-AQ15</f>
        <v>0</v>
      </c>
      <c r="AT15" s="1091" t="str">
        <f>IF(AQ15=0,"----",AR15/AQ15*100)</f>
        <v>----</v>
      </c>
      <c r="AU15" s="1124"/>
      <c r="AV15" s="1092">
        <v>0</v>
      </c>
      <c r="AW15" s="1090">
        <f>AV15-AU15</f>
        <v>0</v>
      </c>
      <c r="AX15" s="1091" t="str">
        <f>IF(AU15=0,"----",AV15/AU15*100)</f>
        <v>----</v>
      </c>
      <c r="AY15" s="1092"/>
      <c r="AZ15" s="1092">
        <v>0</v>
      </c>
      <c r="BA15" s="1090">
        <f>AZ15-AY15</f>
        <v>0</v>
      </c>
      <c r="BB15" s="1091" t="str">
        <f>IF(AY15=0,"----",AZ15/AY15*100)</f>
        <v>----</v>
      </c>
      <c r="BC15" s="1102"/>
      <c r="BD15" s="1103"/>
      <c r="BE15" s="1092"/>
      <c r="BF15" s="1092">
        <f>E15+I15+M15+R15+V15+Z15+AE15+AI15+AM15+AR15+AV15+AZ15</f>
        <v>223179</v>
      </c>
      <c r="BG15" s="1090">
        <f t="shared" si="30"/>
        <v>223179</v>
      </c>
      <c r="BH15" s="1091" t="str">
        <f t="shared" si="31"/>
        <v>----</v>
      </c>
    </row>
    <row r="16" spans="1:60" x14ac:dyDescent="0.25">
      <c r="A16" s="1133"/>
      <c r="B16" s="1134" t="s">
        <v>4847</v>
      </c>
      <c r="C16" s="1087">
        <f t="shared" si="1"/>
        <v>69578000</v>
      </c>
      <c r="D16" s="1135">
        <f>SUM(D4:D10)</f>
        <v>23193000</v>
      </c>
      <c r="E16" s="1135">
        <f>SUM(E4:E10)+E15</f>
        <v>13799271</v>
      </c>
      <c r="F16" s="1135"/>
      <c r="G16" s="1135"/>
      <c r="H16" s="1135">
        <f>SUM(H4:H10)</f>
        <v>23192000</v>
      </c>
      <c r="I16" s="1135">
        <f>SUM(I4:I10)+I15</f>
        <v>24650674</v>
      </c>
      <c r="J16" s="1135"/>
      <c r="K16" s="1135"/>
      <c r="L16" s="1135">
        <f>SUM(L4:L10)</f>
        <v>23193000</v>
      </c>
      <c r="M16" s="1135">
        <f>SUM(M4:M10)+M15</f>
        <v>24633339</v>
      </c>
      <c r="N16" s="1135"/>
      <c r="O16" s="1135"/>
      <c r="P16" s="1093">
        <f t="shared" si="8"/>
        <v>76417000</v>
      </c>
      <c r="Q16" s="1136">
        <f>SUM(Q4:Q10)</f>
        <v>23192000</v>
      </c>
      <c r="R16" s="1135">
        <f>SUM(R4:R10)+R15</f>
        <v>29329759</v>
      </c>
      <c r="S16" s="1135"/>
      <c r="T16" s="1135"/>
      <c r="U16" s="1136">
        <f>SUM(U4:U10)</f>
        <v>32193000</v>
      </c>
      <c r="V16" s="1135">
        <f>SUM(V4:V10)+V15</f>
        <v>32803692</v>
      </c>
      <c r="W16" s="1135"/>
      <c r="X16" s="1135"/>
      <c r="Y16" s="1136">
        <f>SUM(Y4:Y10)</f>
        <v>21032000</v>
      </c>
      <c r="Z16" s="1135">
        <f>SUM(Z4:Z10)+Z15</f>
        <v>30339126</v>
      </c>
      <c r="AA16" s="1135"/>
      <c r="AB16" s="1135"/>
      <c r="AC16" s="1095">
        <f t="shared" si="15"/>
        <v>83229000</v>
      </c>
      <c r="AD16" s="1137">
        <f>SUM(AD4:AD10)</f>
        <v>20862000</v>
      </c>
      <c r="AE16" s="1135">
        <f>SUM(AE4:AE10)+AE15</f>
        <v>29470207</v>
      </c>
      <c r="AF16" s="1135"/>
      <c r="AG16" s="1135"/>
      <c r="AH16" s="1137">
        <f>SUM(AH4:AH10)</f>
        <v>20800000</v>
      </c>
      <c r="AI16" s="1135">
        <f>SUM(AI4:AI10)+AI15</f>
        <v>31733622</v>
      </c>
      <c r="AJ16" s="1135"/>
      <c r="AK16" s="1135"/>
      <c r="AL16" s="1137">
        <f>SUM(AL4:AL10)</f>
        <v>41567000</v>
      </c>
      <c r="AM16" s="1135">
        <f>SUM(AM4:AM10)+AM15</f>
        <v>34121535</v>
      </c>
      <c r="AN16" s="1135"/>
      <c r="AO16" s="1135"/>
      <c r="AP16" s="1093">
        <f t="shared" si="22"/>
        <v>120473081</v>
      </c>
      <c r="AQ16" s="1137">
        <f>SUM(AQ4:AQ10)</f>
        <v>50800000</v>
      </c>
      <c r="AR16" s="1135">
        <f>SUM(AR4:AR10)+AR15</f>
        <v>34542184</v>
      </c>
      <c r="AS16" s="1135"/>
      <c r="AT16" s="1135"/>
      <c r="AU16" s="1137">
        <f>SUM(AU4:AU10)</f>
        <v>43660081</v>
      </c>
      <c r="AV16" s="1135">
        <f>SUM(AV4:AV10)+AV15</f>
        <v>56361252</v>
      </c>
      <c r="AW16" s="1135"/>
      <c r="AX16" s="1135"/>
      <c r="AY16" s="1137">
        <f>SUM(AY4:AY10)</f>
        <v>26013000</v>
      </c>
      <c r="AZ16" s="1135">
        <f>SUM(AZ4:AZ10)+AZ15</f>
        <v>39696832</v>
      </c>
      <c r="BA16" s="1135"/>
      <c r="BB16" s="1135"/>
      <c r="BC16" s="1135">
        <f>BC4+BC5+BC7+BC8+BC9+BC10+BC6</f>
        <v>349697081</v>
      </c>
      <c r="BD16" s="1138"/>
      <c r="BE16" s="1135">
        <f>SUM(BE4:BE10)</f>
        <v>349697081</v>
      </c>
      <c r="BF16" s="1135">
        <f>SUM(BF4:BF10)+BF15</f>
        <v>381481493</v>
      </c>
      <c r="BG16" s="1090">
        <f t="shared" si="30"/>
        <v>31784412</v>
      </c>
      <c r="BH16" s="1091">
        <f t="shared" si="31"/>
        <v>109.08912705508114</v>
      </c>
    </row>
    <row r="17" spans="2:56" x14ac:dyDescent="0.25">
      <c r="C17" s="1139"/>
      <c r="BD17" s="1103"/>
    </row>
    <row r="18" spans="2:56" x14ac:dyDescent="0.25">
      <c r="C18" s="1141"/>
      <c r="D18" s="1142"/>
      <c r="E18" s="1142"/>
      <c r="F18" s="1142"/>
      <c r="G18" s="1142"/>
      <c r="H18" s="1142"/>
      <c r="I18" s="1142"/>
      <c r="J18" s="1142"/>
      <c r="K18" s="1142"/>
      <c r="L18" s="1142"/>
      <c r="M18" s="1142"/>
      <c r="N18" s="1142"/>
      <c r="O18" s="1142"/>
      <c r="Q18" s="1142"/>
      <c r="R18" s="1142"/>
      <c r="S18" s="1142"/>
      <c r="T18" s="1142"/>
      <c r="U18" s="1142"/>
      <c r="V18" s="1142"/>
      <c r="W18" s="1142"/>
      <c r="X18" s="1142"/>
      <c r="Y18" s="1142"/>
      <c r="Z18" s="1142"/>
      <c r="AA18" s="1142"/>
      <c r="AB18" s="1142"/>
      <c r="AC18" s="1075"/>
      <c r="AD18" s="1142"/>
      <c r="AE18" s="1142"/>
      <c r="AF18" s="1142"/>
      <c r="AG18" s="1142"/>
      <c r="AH18" s="1142"/>
      <c r="AI18" s="1142"/>
      <c r="AJ18" s="1142"/>
      <c r="AK18" s="1142"/>
      <c r="AL18" s="1142"/>
      <c r="AM18" s="1142"/>
      <c r="AN18" s="1142"/>
      <c r="AO18" s="1142"/>
      <c r="AQ18" s="1142"/>
      <c r="AR18" s="1142"/>
      <c r="AS18" s="1142"/>
      <c r="AT18" s="1142"/>
      <c r="AU18" s="1142"/>
      <c r="AV18" s="1142"/>
      <c r="AW18" s="1142"/>
      <c r="AX18" s="1142"/>
      <c r="AY18" s="1142"/>
      <c r="AZ18" s="1142"/>
      <c r="BA18" s="1142"/>
      <c r="BB18" s="1142"/>
      <c r="BD18" s="1103"/>
    </row>
    <row r="19" spans="2:56" x14ac:dyDescent="0.25">
      <c r="C19" s="1141"/>
      <c r="D19" s="1143"/>
      <c r="E19" s="1143"/>
      <c r="F19" s="1143"/>
      <c r="G19" s="1143"/>
      <c r="H19" s="1143"/>
      <c r="I19" s="1143"/>
      <c r="J19" s="1143"/>
      <c r="K19" s="1143"/>
      <c r="L19" s="1143"/>
      <c r="M19" s="1143"/>
      <c r="N19" s="1143"/>
      <c r="O19" s="1143"/>
      <c r="P19" s="1143"/>
      <c r="Q19" s="1144"/>
      <c r="R19" s="1144"/>
      <c r="S19" s="1144"/>
      <c r="T19" s="1144"/>
      <c r="U19" s="1143"/>
      <c r="V19" s="1143"/>
      <c r="W19" s="1143"/>
      <c r="X19" s="1143"/>
      <c r="Y19" s="1143"/>
      <c r="Z19" s="1143"/>
      <c r="AA19" s="1143"/>
      <c r="AB19" s="1143"/>
      <c r="AC19" s="1144"/>
      <c r="AD19" s="1143"/>
      <c r="AE19" s="1143"/>
      <c r="AF19" s="1143"/>
      <c r="AG19" s="1143"/>
      <c r="AH19" s="1143"/>
      <c r="AI19" s="1143"/>
      <c r="AJ19" s="1143"/>
      <c r="AK19" s="1143"/>
      <c r="AL19" s="1143"/>
      <c r="AM19" s="1143"/>
      <c r="AN19" s="1143"/>
      <c r="AO19" s="1143"/>
      <c r="AP19" s="1143"/>
      <c r="AQ19" s="1143"/>
      <c r="AR19" s="1143"/>
      <c r="AS19" s="1143"/>
      <c r="AT19" s="1143"/>
      <c r="AU19" s="1143"/>
      <c r="AV19" s="1143"/>
      <c r="AW19" s="1143"/>
      <c r="AX19" s="1143"/>
      <c r="AY19" s="1143"/>
      <c r="AZ19" s="1143"/>
      <c r="BA19" s="1143"/>
      <c r="BB19" s="1143"/>
      <c r="BC19" s="1145"/>
      <c r="BD19" s="1103"/>
    </row>
    <row r="20" spans="2:56" x14ac:dyDescent="0.25">
      <c r="D20" s="1142"/>
      <c r="E20" s="1142"/>
      <c r="F20" s="1142"/>
      <c r="G20" s="1142"/>
      <c r="H20" s="1142"/>
      <c r="I20" s="1142"/>
      <c r="J20" s="1142"/>
      <c r="K20" s="1142"/>
      <c r="L20" s="1142"/>
      <c r="M20" s="1142"/>
      <c r="N20" s="1142"/>
      <c r="O20" s="1142"/>
      <c r="Q20" s="1142"/>
      <c r="R20" s="1142"/>
      <c r="S20" s="1142"/>
      <c r="T20" s="1142"/>
      <c r="U20" s="1142"/>
      <c r="V20" s="1142"/>
      <c r="W20" s="1142"/>
      <c r="X20" s="1142"/>
      <c r="Y20" s="1142"/>
      <c r="Z20" s="1142"/>
      <c r="AA20" s="1142"/>
      <c r="AB20" s="1142"/>
      <c r="AC20" s="1075"/>
      <c r="AD20" s="1142"/>
      <c r="AE20" s="1142"/>
      <c r="AF20" s="1142"/>
      <c r="AG20" s="1142"/>
      <c r="AH20" s="1142"/>
      <c r="AI20" s="1142"/>
      <c r="AJ20" s="1142"/>
      <c r="AK20" s="1142"/>
      <c r="AL20" s="1142"/>
      <c r="AM20" s="1142"/>
      <c r="AN20" s="1142"/>
      <c r="AO20" s="1142"/>
      <c r="AQ20" s="1142"/>
      <c r="AR20" s="1142"/>
      <c r="AS20" s="1142"/>
      <c r="AT20" s="1142"/>
      <c r="AU20" s="1142"/>
      <c r="AV20" s="1142"/>
      <c r="AW20" s="1142"/>
      <c r="AX20" s="1142"/>
      <c r="AY20" s="1142"/>
      <c r="AZ20" s="1142"/>
      <c r="BA20" s="1142"/>
      <c r="BB20" s="1142"/>
      <c r="BD20" s="1103"/>
    </row>
    <row r="21" spans="2:56" x14ac:dyDescent="0.25">
      <c r="B21" s="1141"/>
      <c r="Q21" s="1075"/>
      <c r="R21" s="1075"/>
      <c r="S21" s="1075"/>
      <c r="T21" s="1075"/>
      <c r="AC21" s="1075"/>
      <c r="BD21" s="1103"/>
    </row>
    <row r="22" spans="2:56" x14ac:dyDescent="0.25">
      <c r="B22" s="1141"/>
      <c r="D22" s="1142"/>
      <c r="E22" s="1142"/>
      <c r="F22" s="1142"/>
      <c r="G22" s="1142"/>
      <c r="H22" s="1142"/>
      <c r="I22" s="1142"/>
      <c r="J22" s="1142"/>
      <c r="K22" s="1142"/>
      <c r="L22" s="1142"/>
      <c r="M22" s="1142"/>
      <c r="N22" s="1142"/>
      <c r="O22" s="1142"/>
      <c r="Q22" s="1142"/>
      <c r="R22" s="1142"/>
      <c r="S22" s="1142"/>
      <c r="T22" s="1142"/>
      <c r="U22" s="1142"/>
      <c r="V22" s="1142"/>
      <c r="W22" s="1142"/>
      <c r="X22" s="1142"/>
      <c r="Y22" s="1142"/>
      <c r="Z22" s="1142"/>
      <c r="AA22" s="1142"/>
      <c r="AB22" s="1142"/>
      <c r="AC22" s="1075"/>
      <c r="AD22" s="1142"/>
      <c r="AE22" s="1142"/>
      <c r="AF22" s="1142"/>
      <c r="AG22" s="1142"/>
      <c r="AH22" s="1142"/>
      <c r="AI22" s="1142"/>
      <c r="AJ22" s="1142"/>
      <c r="AK22" s="1142"/>
      <c r="AL22" s="1142"/>
      <c r="AM22" s="1142"/>
      <c r="AN22" s="1142"/>
      <c r="AO22" s="1142"/>
      <c r="AQ22" s="1142"/>
      <c r="AR22" s="1142"/>
      <c r="AS22" s="1142"/>
      <c r="AT22" s="1142"/>
      <c r="AU22" s="1142"/>
      <c r="AV22" s="1142"/>
      <c r="AW22" s="1142"/>
      <c r="AX22" s="1142"/>
      <c r="AY22" s="1142"/>
      <c r="AZ22" s="1142"/>
      <c r="BA22" s="1142"/>
      <c r="BB22" s="1142"/>
      <c r="BD22" s="1103"/>
    </row>
    <row r="23" spans="2:56" x14ac:dyDescent="0.25">
      <c r="B23" s="1141"/>
      <c r="BD23" s="1103"/>
    </row>
    <row r="24" spans="2:56" x14ac:dyDescent="0.25">
      <c r="B24" s="1141"/>
      <c r="Q24" s="1075"/>
      <c r="R24" s="1075"/>
      <c r="S24" s="1075"/>
      <c r="T24" s="1075"/>
      <c r="AC24" s="1075"/>
      <c r="BD24" s="1103"/>
    </row>
    <row r="25" spans="2:56" x14ac:dyDescent="0.25">
      <c r="B25" s="1141"/>
      <c r="BD25" s="1103"/>
    </row>
    <row r="26" spans="2:56" x14ac:dyDescent="0.25">
      <c r="B26" s="1141"/>
      <c r="Q26" s="1075"/>
      <c r="R26" s="1075"/>
      <c r="S26" s="1075"/>
      <c r="T26" s="1075"/>
      <c r="AC26" s="1075"/>
    </row>
    <row r="27" spans="2:56" x14ac:dyDescent="0.25">
      <c r="B27" s="1141"/>
      <c r="P27" s="1140"/>
      <c r="AC27" s="1075"/>
    </row>
    <row r="28" spans="2:56" x14ac:dyDescent="0.25">
      <c r="B28" s="1141"/>
      <c r="Q28" s="1075"/>
      <c r="R28" s="1075"/>
      <c r="S28" s="1075"/>
      <c r="T28" s="1075"/>
      <c r="AC28" s="1075"/>
    </row>
    <row r="31" spans="2:56" x14ac:dyDescent="0.25">
      <c r="B31" s="1141"/>
    </row>
    <row r="32" spans="2:56" x14ac:dyDescent="0.25">
      <c r="Q32" s="1075"/>
      <c r="R32" s="1075"/>
      <c r="S32" s="1075"/>
      <c r="T32" s="1075"/>
      <c r="AC32" s="1075"/>
    </row>
    <row r="38" spans="21:28" x14ac:dyDescent="0.25">
      <c r="U38" s="1140"/>
      <c r="V38" s="1140"/>
      <c r="W38" s="1140"/>
      <c r="X38" s="1140"/>
      <c r="Y38" s="1140"/>
      <c r="Z38" s="1140"/>
      <c r="AA38" s="1140"/>
      <c r="AB38" s="1140"/>
    </row>
  </sheetData>
  <autoFilter ref="A3:BC4"/>
  <mergeCells count="6">
    <mergeCell ref="BC2:BC3"/>
    <mergeCell ref="A1:AU1"/>
    <mergeCell ref="C2:C3"/>
    <mergeCell ref="P2:P3"/>
    <mergeCell ref="AC2:AC3"/>
    <mergeCell ref="AP2:AP3"/>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tabColor rgb="FFFFFF00"/>
  </sheetPr>
  <dimension ref="A1:AS38"/>
  <sheetViews>
    <sheetView zoomScale="80" zoomScaleNormal="80" workbookViewId="0">
      <pane xSplit="3" ySplit="4" topLeftCell="AD5" activePane="bottomRight" state="frozen"/>
      <selection pane="topRight" activeCell="E1" sqref="E1"/>
      <selection pane="bottomLeft" activeCell="A7" sqref="A7"/>
      <selection pane="bottomRight" activeCell="AF52" sqref="AF52"/>
    </sheetView>
  </sheetViews>
  <sheetFormatPr defaultColWidth="9.109375" defaultRowHeight="13.2" x14ac:dyDescent="0.25"/>
  <cols>
    <col min="1" max="1" width="9.33203125" style="1076" bestFit="1" customWidth="1"/>
    <col min="2" max="2" width="41.5546875" style="1076" customWidth="1"/>
    <col min="3" max="3" width="15.5546875" style="1076" customWidth="1"/>
    <col min="4" max="7" width="14.109375" style="1075" customWidth="1"/>
    <col min="8" max="11" width="16.88671875" style="1075" customWidth="1"/>
    <col min="12" max="15" width="14.5546875" style="1075" customWidth="1"/>
    <col min="16" max="16" width="15" style="1075" customWidth="1"/>
    <col min="17" max="20" width="13.44140625" style="1140" customWidth="1"/>
    <col min="21" max="28" width="14.5546875" style="1075" customWidth="1"/>
    <col min="29" max="29" width="15.109375" style="1140" customWidth="1"/>
    <col min="30" max="33" width="13.44140625" style="1075" customWidth="1"/>
    <col min="34" max="34" width="13.88671875" style="1075" hidden="1" customWidth="1"/>
    <col min="35" max="35" width="16.33203125" style="1075" hidden="1" customWidth="1"/>
    <col min="36" max="36" width="16.88671875" style="1075" hidden="1" customWidth="1"/>
    <col min="37" max="37" width="14.44140625" style="1075" hidden="1" customWidth="1"/>
    <col min="38" max="38" width="14.109375" style="1075" hidden="1" customWidth="1"/>
    <col min="39" max="39" width="13.44140625" style="1075" hidden="1" customWidth="1"/>
    <col min="40" max="40" width="14.44140625" style="1075" bestFit="1" customWidth="1"/>
    <col min="41" max="41" width="16.5546875" style="1076" bestFit="1" customWidth="1"/>
    <col min="42" max="42" width="16.109375" style="1076" customWidth="1"/>
    <col min="43" max="43" width="14.6640625" style="1076" customWidth="1"/>
    <col min="44" max="44" width="13.88671875" style="1076" customWidth="1"/>
    <col min="45" max="45" width="13.109375" style="1076" customWidth="1"/>
    <col min="46" max="256" width="9.109375" style="1076"/>
    <col min="257" max="257" width="9.33203125" style="1076" bestFit="1" customWidth="1"/>
    <col min="258" max="258" width="41.5546875" style="1076" customWidth="1"/>
    <col min="259" max="259" width="15.5546875" style="1076" customWidth="1"/>
    <col min="260" max="263" width="14.109375" style="1076" customWidth="1"/>
    <col min="264" max="267" width="16.88671875" style="1076" customWidth="1"/>
    <col min="268" max="271" width="14.5546875" style="1076" customWidth="1"/>
    <col min="272" max="272" width="15" style="1076" customWidth="1"/>
    <col min="273" max="276" width="13.44140625" style="1076" customWidth="1"/>
    <col min="277" max="284" width="14.5546875" style="1076" customWidth="1"/>
    <col min="285" max="285" width="15.109375" style="1076" customWidth="1"/>
    <col min="286" max="289" width="13.44140625" style="1076" customWidth="1"/>
    <col min="290" max="295" width="0" style="1076" hidden="1" customWidth="1"/>
    <col min="296" max="296" width="14.44140625" style="1076" bestFit="1" customWidth="1"/>
    <col min="297" max="297" width="16.5546875" style="1076" bestFit="1" customWidth="1"/>
    <col min="298" max="298" width="16.109375" style="1076" customWidth="1"/>
    <col min="299" max="299" width="14.6640625" style="1076" customWidth="1"/>
    <col min="300" max="300" width="13.88671875" style="1076" customWidth="1"/>
    <col min="301" max="301" width="13.109375" style="1076" customWidth="1"/>
    <col min="302" max="512" width="9.109375" style="1076"/>
    <col min="513" max="513" width="9.33203125" style="1076" bestFit="1" customWidth="1"/>
    <col min="514" max="514" width="41.5546875" style="1076" customWidth="1"/>
    <col min="515" max="515" width="15.5546875" style="1076" customWidth="1"/>
    <col min="516" max="519" width="14.109375" style="1076" customWidth="1"/>
    <col min="520" max="523" width="16.88671875" style="1076" customWidth="1"/>
    <col min="524" max="527" width="14.5546875" style="1076" customWidth="1"/>
    <col min="528" max="528" width="15" style="1076" customWidth="1"/>
    <col min="529" max="532" width="13.44140625" style="1076" customWidth="1"/>
    <col min="533" max="540" width="14.5546875" style="1076" customWidth="1"/>
    <col min="541" max="541" width="15.109375" style="1076" customWidth="1"/>
    <col min="542" max="545" width="13.44140625" style="1076" customWidth="1"/>
    <col min="546" max="551" width="0" style="1076" hidden="1" customWidth="1"/>
    <col min="552" max="552" width="14.44140625" style="1076" bestFit="1" customWidth="1"/>
    <col min="553" max="553" width="16.5546875" style="1076" bestFit="1" customWidth="1"/>
    <col min="554" max="554" width="16.109375" style="1076" customWidth="1"/>
    <col min="555" max="555" width="14.6640625" style="1076" customWidth="1"/>
    <col min="556" max="556" width="13.88671875" style="1076" customWidth="1"/>
    <col min="557" max="557" width="13.109375" style="1076" customWidth="1"/>
    <col min="558" max="768" width="9.109375" style="1076"/>
    <col min="769" max="769" width="9.33203125" style="1076" bestFit="1" customWidth="1"/>
    <col min="770" max="770" width="41.5546875" style="1076" customWidth="1"/>
    <col min="771" max="771" width="15.5546875" style="1076" customWidth="1"/>
    <col min="772" max="775" width="14.109375" style="1076" customWidth="1"/>
    <col min="776" max="779" width="16.88671875" style="1076" customWidth="1"/>
    <col min="780" max="783" width="14.5546875" style="1076" customWidth="1"/>
    <col min="784" max="784" width="15" style="1076" customWidth="1"/>
    <col min="785" max="788" width="13.44140625" style="1076" customWidth="1"/>
    <col min="789" max="796" width="14.5546875" style="1076" customWidth="1"/>
    <col min="797" max="797" width="15.109375" style="1076" customWidth="1"/>
    <col min="798" max="801" width="13.44140625" style="1076" customWidth="1"/>
    <col min="802" max="807" width="0" style="1076" hidden="1" customWidth="1"/>
    <col min="808" max="808" width="14.44140625" style="1076" bestFit="1" customWidth="1"/>
    <col min="809" max="809" width="16.5546875" style="1076" bestFit="1" customWidth="1"/>
    <col min="810" max="810" width="16.109375" style="1076" customWidth="1"/>
    <col min="811" max="811" width="14.6640625" style="1076" customWidth="1"/>
    <col min="812" max="812" width="13.88671875" style="1076" customWidth="1"/>
    <col min="813" max="813" width="13.109375" style="1076" customWidth="1"/>
    <col min="814" max="1024" width="9.109375" style="1076"/>
    <col min="1025" max="1025" width="9.33203125" style="1076" bestFit="1" customWidth="1"/>
    <col min="1026" max="1026" width="41.5546875" style="1076" customWidth="1"/>
    <col min="1027" max="1027" width="15.5546875" style="1076" customWidth="1"/>
    <col min="1028" max="1031" width="14.109375" style="1076" customWidth="1"/>
    <col min="1032" max="1035" width="16.88671875" style="1076" customWidth="1"/>
    <col min="1036" max="1039" width="14.5546875" style="1076" customWidth="1"/>
    <col min="1040" max="1040" width="15" style="1076" customWidth="1"/>
    <col min="1041" max="1044" width="13.44140625" style="1076" customWidth="1"/>
    <col min="1045" max="1052" width="14.5546875" style="1076" customWidth="1"/>
    <col min="1053" max="1053" width="15.109375" style="1076" customWidth="1"/>
    <col min="1054" max="1057" width="13.44140625" style="1076" customWidth="1"/>
    <col min="1058" max="1063" width="0" style="1076" hidden="1" customWidth="1"/>
    <col min="1064" max="1064" width="14.44140625" style="1076" bestFit="1" customWidth="1"/>
    <col min="1065" max="1065" width="16.5546875" style="1076" bestFit="1" customWidth="1"/>
    <col min="1066" max="1066" width="16.109375" style="1076" customWidth="1"/>
    <col min="1067" max="1067" width="14.6640625" style="1076" customWidth="1"/>
    <col min="1068" max="1068" width="13.88671875" style="1076" customWidth="1"/>
    <col min="1069" max="1069" width="13.109375" style="1076" customWidth="1"/>
    <col min="1070" max="1280" width="9.109375" style="1076"/>
    <col min="1281" max="1281" width="9.33203125" style="1076" bestFit="1" customWidth="1"/>
    <col min="1282" max="1282" width="41.5546875" style="1076" customWidth="1"/>
    <col min="1283" max="1283" width="15.5546875" style="1076" customWidth="1"/>
    <col min="1284" max="1287" width="14.109375" style="1076" customWidth="1"/>
    <col min="1288" max="1291" width="16.88671875" style="1076" customWidth="1"/>
    <col min="1292" max="1295" width="14.5546875" style="1076" customWidth="1"/>
    <col min="1296" max="1296" width="15" style="1076" customWidth="1"/>
    <col min="1297" max="1300" width="13.44140625" style="1076" customWidth="1"/>
    <col min="1301" max="1308" width="14.5546875" style="1076" customWidth="1"/>
    <col min="1309" max="1309" width="15.109375" style="1076" customWidth="1"/>
    <col min="1310" max="1313" width="13.44140625" style="1076" customWidth="1"/>
    <col min="1314" max="1319" width="0" style="1076" hidden="1" customWidth="1"/>
    <col min="1320" max="1320" width="14.44140625" style="1076" bestFit="1" customWidth="1"/>
    <col min="1321" max="1321" width="16.5546875" style="1076" bestFit="1" customWidth="1"/>
    <col min="1322" max="1322" width="16.109375" style="1076" customWidth="1"/>
    <col min="1323" max="1323" width="14.6640625" style="1076" customWidth="1"/>
    <col min="1324" max="1324" width="13.88671875" style="1076" customWidth="1"/>
    <col min="1325" max="1325" width="13.109375" style="1076" customWidth="1"/>
    <col min="1326" max="1536" width="9.109375" style="1076"/>
    <col min="1537" max="1537" width="9.33203125" style="1076" bestFit="1" customWidth="1"/>
    <col min="1538" max="1538" width="41.5546875" style="1076" customWidth="1"/>
    <col min="1539" max="1539" width="15.5546875" style="1076" customWidth="1"/>
    <col min="1540" max="1543" width="14.109375" style="1076" customWidth="1"/>
    <col min="1544" max="1547" width="16.88671875" style="1076" customWidth="1"/>
    <col min="1548" max="1551" width="14.5546875" style="1076" customWidth="1"/>
    <col min="1552" max="1552" width="15" style="1076" customWidth="1"/>
    <col min="1553" max="1556" width="13.44140625" style="1076" customWidth="1"/>
    <col min="1557" max="1564" width="14.5546875" style="1076" customWidth="1"/>
    <col min="1565" max="1565" width="15.109375" style="1076" customWidth="1"/>
    <col min="1566" max="1569" width="13.44140625" style="1076" customWidth="1"/>
    <col min="1570" max="1575" width="0" style="1076" hidden="1" customWidth="1"/>
    <col min="1576" max="1576" width="14.44140625" style="1076" bestFit="1" customWidth="1"/>
    <col min="1577" max="1577" width="16.5546875" style="1076" bestFit="1" customWidth="1"/>
    <col min="1578" max="1578" width="16.109375" style="1076" customWidth="1"/>
    <col min="1579" max="1579" width="14.6640625" style="1076" customWidth="1"/>
    <col min="1580" max="1580" width="13.88671875" style="1076" customWidth="1"/>
    <col min="1581" max="1581" width="13.109375" style="1076" customWidth="1"/>
    <col min="1582" max="1792" width="9.109375" style="1076"/>
    <col min="1793" max="1793" width="9.33203125" style="1076" bestFit="1" customWidth="1"/>
    <col min="1794" max="1794" width="41.5546875" style="1076" customWidth="1"/>
    <col min="1795" max="1795" width="15.5546875" style="1076" customWidth="1"/>
    <col min="1796" max="1799" width="14.109375" style="1076" customWidth="1"/>
    <col min="1800" max="1803" width="16.88671875" style="1076" customWidth="1"/>
    <col min="1804" max="1807" width="14.5546875" style="1076" customWidth="1"/>
    <col min="1808" max="1808" width="15" style="1076" customWidth="1"/>
    <col min="1809" max="1812" width="13.44140625" style="1076" customWidth="1"/>
    <col min="1813" max="1820" width="14.5546875" style="1076" customWidth="1"/>
    <col min="1821" max="1821" width="15.109375" style="1076" customWidth="1"/>
    <col min="1822" max="1825" width="13.44140625" style="1076" customWidth="1"/>
    <col min="1826" max="1831" width="0" style="1076" hidden="1" customWidth="1"/>
    <col min="1832" max="1832" width="14.44140625" style="1076" bestFit="1" customWidth="1"/>
    <col min="1833" max="1833" width="16.5546875" style="1076" bestFit="1" customWidth="1"/>
    <col min="1834" max="1834" width="16.109375" style="1076" customWidth="1"/>
    <col min="1835" max="1835" width="14.6640625" style="1076" customWidth="1"/>
    <col min="1836" max="1836" width="13.88671875" style="1076" customWidth="1"/>
    <col min="1837" max="1837" width="13.109375" style="1076" customWidth="1"/>
    <col min="1838" max="2048" width="9.109375" style="1076"/>
    <col min="2049" max="2049" width="9.33203125" style="1076" bestFit="1" customWidth="1"/>
    <col min="2050" max="2050" width="41.5546875" style="1076" customWidth="1"/>
    <col min="2051" max="2051" width="15.5546875" style="1076" customWidth="1"/>
    <col min="2052" max="2055" width="14.109375" style="1076" customWidth="1"/>
    <col min="2056" max="2059" width="16.88671875" style="1076" customWidth="1"/>
    <col min="2060" max="2063" width="14.5546875" style="1076" customWidth="1"/>
    <col min="2064" max="2064" width="15" style="1076" customWidth="1"/>
    <col min="2065" max="2068" width="13.44140625" style="1076" customWidth="1"/>
    <col min="2069" max="2076" width="14.5546875" style="1076" customWidth="1"/>
    <col min="2077" max="2077" width="15.109375" style="1076" customWidth="1"/>
    <col min="2078" max="2081" width="13.44140625" style="1076" customWidth="1"/>
    <col min="2082" max="2087" width="0" style="1076" hidden="1" customWidth="1"/>
    <col min="2088" max="2088" width="14.44140625" style="1076" bestFit="1" customWidth="1"/>
    <col min="2089" max="2089" width="16.5546875" style="1076" bestFit="1" customWidth="1"/>
    <col min="2090" max="2090" width="16.109375" style="1076" customWidth="1"/>
    <col min="2091" max="2091" width="14.6640625" style="1076" customWidth="1"/>
    <col min="2092" max="2092" width="13.88671875" style="1076" customWidth="1"/>
    <col min="2093" max="2093" width="13.109375" style="1076" customWidth="1"/>
    <col min="2094" max="2304" width="9.109375" style="1076"/>
    <col min="2305" max="2305" width="9.33203125" style="1076" bestFit="1" customWidth="1"/>
    <col min="2306" max="2306" width="41.5546875" style="1076" customWidth="1"/>
    <col min="2307" max="2307" width="15.5546875" style="1076" customWidth="1"/>
    <col min="2308" max="2311" width="14.109375" style="1076" customWidth="1"/>
    <col min="2312" max="2315" width="16.88671875" style="1076" customWidth="1"/>
    <col min="2316" max="2319" width="14.5546875" style="1076" customWidth="1"/>
    <col min="2320" max="2320" width="15" style="1076" customWidth="1"/>
    <col min="2321" max="2324" width="13.44140625" style="1076" customWidth="1"/>
    <col min="2325" max="2332" width="14.5546875" style="1076" customWidth="1"/>
    <col min="2333" max="2333" width="15.109375" style="1076" customWidth="1"/>
    <col min="2334" max="2337" width="13.44140625" style="1076" customWidth="1"/>
    <col min="2338" max="2343" width="0" style="1076" hidden="1" customWidth="1"/>
    <col min="2344" max="2344" width="14.44140625" style="1076" bestFit="1" customWidth="1"/>
    <col min="2345" max="2345" width="16.5546875" style="1076" bestFit="1" customWidth="1"/>
    <col min="2346" max="2346" width="16.109375" style="1076" customWidth="1"/>
    <col min="2347" max="2347" width="14.6640625" style="1076" customWidth="1"/>
    <col min="2348" max="2348" width="13.88671875" style="1076" customWidth="1"/>
    <col min="2349" max="2349" width="13.109375" style="1076" customWidth="1"/>
    <col min="2350" max="2560" width="9.109375" style="1076"/>
    <col min="2561" max="2561" width="9.33203125" style="1076" bestFit="1" customWidth="1"/>
    <col min="2562" max="2562" width="41.5546875" style="1076" customWidth="1"/>
    <col min="2563" max="2563" width="15.5546875" style="1076" customWidth="1"/>
    <col min="2564" max="2567" width="14.109375" style="1076" customWidth="1"/>
    <col min="2568" max="2571" width="16.88671875" style="1076" customWidth="1"/>
    <col min="2572" max="2575" width="14.5546875" style="1076" customWidth="1"/>
    <col min="2576" max="2576" width="15" style="1076" customWidth="1"/>
    <col min="2577" max="2580" width="13.44140625" style="1076" customWidth="1"/>
    <col min="2581" max="2588" width="14.5546875" style="1076" customWidth="1"/>
    <col min="2589" max="2589" width="15.109375" style="1076" customWidth="1"/>
    <col min="2590" max="2593" width="13.44140625" style="1076" customWidth="1"/>
    <col min="2594" max="2599" width="0" style="1076" hidden="1" customWidth="1"/>
    <col min="2600" max="2600" width="14.44140625" style="1076" bestFit="1" customWidth="1"/>
    <col min="2601" max="2601" width="16.5546875" style="1076" bestFit="1" customWidth="1"/>
    <col min="2602" max="2602" width="16.109375" style="1076" customWidth="1"/>
    <col min="2603" max="2603" width="14.6640625" style="1076" customWidth="1"/>
    <col min="2604" max="2604" width="13.88671875" style="1076" customWidth="1"/>
    <col min="2605" max="2605" width="13.109375" style="1076" customWidth="1"/>
    <col min="2606" max="2816" width="9.109375" style="1076"/>
    <col min="2817" max="2817" width="9.33203125" style="1076" bestFit="1" customWidth="1"/>
    <col min="2818" max="2818" width="41.5546875" style="1076" customWidth="1"/>
    <col min="2819" max="2819" width="15.5546875" style="1076" customWidth="1"/>
    <col min="2820" max="2823" width="14.109375" style="1076" customWidth="1"/>
    <col min="2824" max="2827" width="16.88671875" style="1076" customWidth="1"/>
    <col min="2828" max="2831" width="14.5546875" style="1076" customWidth="1"/>
    <col min="2832" max="2832" width="15" style="1076" customWidth="1"/>
    <col min="2833" max="2836" width="13.44140625" style="1076" customWidth="1"/>
    <col min="2837" max="2844" width="14.5546875" style="1076" customWidth="1"/>
    <col min="2845" max="2845" width="15.109375" style="1076" customWidth="1"/>
    <col min="2846" max="2849" width="13.44140625" style="1076" customWidth="1"/>
    <col min="2850" max="2855" width="0" style="1076" hidden="1" customWidth="1"/>
    <col min="2856" max="2856" width="14.44140625" style="1076" bestFit="1" customWidth="1"/>
    <col min="2857" max="2857" width="16.5546875" style="1076" bestFit="1" customWidth="1"/>
    <col min="2858" max="2858" width="16.109375" style="1076" customWidth="1"/>
    <col min="2859" max="2859" width="14.6640625" style="1076" customWidth="1"/>
    <col min="2860" max="2860" width="13.88671875" style="1076" customWidth="1"/>
    <col min="2861" max="2861" width="13.109375" style="1076" customWidth="1"/>
    <col min="2862" max="3072" width="9.109375" style="1076"/>
    <col min="3073" max="3073" width="9.33203125" style="1076" bestFit="1" customWidth="1"/>
    <col min="3074" max="3074" width="41.5546875" style="1076" customWidth="1"/>
    <col min="3075" max="3075" width="15.5546875" style="1076" customWidth="1"/>
    <col min="3076" max="3079" width="14.109375" style="1076" customWidth="1"/>
    <col min="3080" max="3083" width="16.88671875" style="1076" customWidth="1"/>
    <col min="3084" max="3087" width="14.5546875" style="1076" customWidth="1"/>
    <col min="3088" max="3088" width="15" style="1076" customWidth="1"/>
    <col min="3089" max="3092" width="13.44140625" style="1076" customWidth="1"/>
    <col min="3093" max="3100" width="14.5546875" style="1076" customWidth="1"/>
    <col min="3101" max="3101" width="15.109375" style="1076" customWidth="1"/>
    <col min="3102" max="3105" width="13.44140625" style="1076" customWidth="1"/>
    <col min="3106" max="3111" width="0" style="1076" hidden="1" customWidth="1"/>
    <col min="3112" max="3112" width="14.44140625" style="1076" bestFit="1" customWidth="1"/>
    <col min="3113" max="3113" width="16.5546875" style="1076" bestFit="1" customWidth="1"/>
    <col min="3114" max="3114" width="16.109375" style="1076" customWidth="1"/>
    <col min="3115" max="3115" width="14.6640625" style="1076" customWidth="1"/>
    <col min="3116" max="3116" width="13.88671875" style="1076" customWidth="1"/>
    <col min="3117" max="3117" width="13.109375" style="1076" customWidth="1"/>
    <col min="3118" max="3328" width="9.109375" style="1076"/>
    <col min="3329" max="3329" width="9.33203125" style="1076" bestFit="1" customWidth="1"/>
    <col min="3330" max="3330" width="41.5546875" style="1076" customWidth="1"/>
    <col min="3331" max="3331" width="15.5546875" style="1076" customWidth="1"/>
    <col min="3332" max="3335" width="14.109375" style="1076" customWidth="1"/>
    <col min="3336" max="3339" width="16.88671875" style="1076" customWidth="1"/>
    <col min="3340" max="3343" width="14.5546875" style="1076" customWidth="1"/>
    <col min="3344" max="3344" width="15" style="1076" customWidth="1"/>
    <col min="3345" max="3348" width="13.44140625" style="1076" customWidth="1"/>
    <col min="3349" max="3356" width="14.5546875" style="1076" customWidth="1"/>
    <col min="3357" max="3357" width="15.109375" style="1076" customWidth="1"/>
    <col min="3358" max="3361" width="13.44140625" style="1076" customWidth="1"/>
    <col min="3362" max="3367" width="0" style="1076" hidden="1" customWidth="1"/>
    <col min="3368" max="3368" width="14.44140625" style="1076" bestFit="1" customWidth="1"/>
    <col min="3369" max="3369" width="16.5546875" style="1076" bestFit="1" customWidth="1"/>
    <col min="3370" max="3370" width="16.109375" style="1076" customWidth="1"/>
    <col min="3371" max="3371" width="14.6640625" style="1076" customWidth="1"/>
    <col min="3372" max="3372" width="13.88671875" style="1076" customWidth="1"/>
    <col min="3373" max="3373" width="13.109375" style="1076" customWidth="1"/>
    <col min="3374" max="3584" width="9.109375" style="1076"/>
    <col min="3585" max="3585" width="9.33203125" style="1076" bestFit="1" customWidth="1"/>
    <col min="3586" max="3586" width="41.5546875" style="1076" customWidth="1"/>
    <col min="3587" max="3587" width="15.5546875" style="1076" customWidth="1"/>
    <col min="3588" max="3591" width="14.109375" style="1076" customWidth="1"/>
    <col min="3592" max="3595" width="16.88671875" style="1076" customWidth="1"/>
    <col min="3596" max="3599" width="14.5546875" style="1076" customWidth="1"/>
    <col min="3600" max="3600" width="15" style="1076" customWidth="1"/>
    <col min="3601" max="3604" width="13.44140625" style="1076" customWidth="1"/>
    <col min="3605" max="3612" width="14.5546875" style="1076" customWidth="1"/>
    <col min="3613" max="3613" width="15.109375" style="1076" customWidth="1"/>
    <col min="3614" max="3617" width="13.44140625" style="1076" customWidth="1"/>
    <col min="3618" max="3623" width="0" style="1076" hidden="1" customWidth="1"/>
    <col min="3624" max="3624" width="14.44140625" style="1076" bestFit="1" customWidth="1"/>
    <col min="3625" max="3625" width="16.5546875" style="1076" bestFit="1" customWidth="1"/>
    <col min="3626" max="3626" width="16.109375" style="1076" customWidth="1"/>
    <col min="3627" max="3627" width="14.6640625" style="1076" customWidth="1"/>
    <col min="3628" max="3628" width="13.88671875" style="1076" customWidth="1"/>
    <col min="3629" max="3629" width="13.109375" style="1076" customWidth="1"/>
    <col min="3630" max="3840" width="9.109375" style="1076"/>
    <col min="3841" max="3841" width="9.33203125" style="1076" bestFit="1" customWidth="1"/>
    <col min="3842" max="3842" width="41.5546875" style="1076" customWidth="1"/>
    <col min="3843" max="3843" width="15.5546875" style="1076" customWidth="1"/>
    <col min="3844" max="3847" width="14.109375" style="1076" customWidth="1"/>
    <col min="3848" max="3851" width="16.88671875" style="1076" customWidth="1"/>
    <col min="3852" max="3855" width="14.5546875" style="1076" customWidth="1"/>
    <col min="3856" max="3856" width="15" style="1076" customWidth="1"/>
    <col min="3857" max="3860" width="13.44140625" style="1076" customWidth="1"/>
    <col min="3861" max="3868" width="14.5546875" style="1076" customWidth="1"/>
    <col min="3869" max="3869" width="15.109375" style="1076" customWidth="1"/>
    <col min="3870" max="3873" width="13.44140625" style="1076" customWidth="1"/>
    <col min="3874" max="3879" width="0" style="1076" hidden="1" customWidth="1"/>
    <col min="3880" max="3880" width="14.44140625" style="1076" bestFit="1" customWidth="1"/>
    <col min="3881" max="3881" width="16.5546875" style="1076" bestFit="1" customWidth="1"/>
    <col min="3882" max="3882" width="16.109375" style="1076" customWidth="1"/>
    <col min="3883" max="3883" width="14.6640625" style="1076" customWidth="1"/>
    <col min="3884" max="3884" width="13.88671875" style="1076" customWidth="1"/>
    <col min="3885" max="3885" width="13.109375" style="1076" customWidth="1"/>
    <col min="3886" max="4096" width="9.109375" style="1076"/>
    <col min="4097" max="4097" width="9.33203125" style="1076" bestFit="1" customWidth="1"/>
    <col min="4098" max="4098" width="41.5546875" style="1076" customWidth="1"/>
    <col min="4099" max="4099" width="15.5546875" style="1076" customWidth="1"/>
    <col min="4100" max="4103" width="14.109375" style="1076" customWidth="1"/>
    <col min="4104" max="4107" width="16.88671875" style="1076" customWidth="1"/>
    <col min="4108" max="4111" width="14.5546875" style="1076" customWidth="1"/>
    <col min="4112" max="4112" width="15" style="1076" customWidth="1"/>
    <col min="4113" max="4116" width="13.44140625" style="1076" customWidth="1"/>
    <col min="4117" max="4124" width="14.5546875" style="1076" customWidth="1"/>
    <col min="4125" max="4125" width="15.109375" style="1076" customWidth="1"/>
    <col min="4126" max="4129" width="13.44140625" style="1076" customWidth="1"/>
    <col min="4130" max="4135" width="0" style="1076" hidden="1" customWidth="1"/>
    <col min="4136" max="4136" width="14.44140625" style="1076" bestFit="1" customWidth="1"/>
    <col min="4137" max="4137" width="16.5546875" style="1076" bestFit="1" customWidth="1"/>
    <col min="4138" max="4138" width="16.109375" style="1076" customWidth="1"/>
    <col min="4139" max="4139" width="14.6640625" style="1076" customWidth="1"/>
    <col min="4140" max="4140" width="13.88671875" style="1076" customWidth="1"/>
    <col min="4141" max="4141" width="13.109375" style="1076" customWidth="1"/>
    <col min="4142" max="4352" width="9.109375" style="1076"/>
    <col min="4353" max="4353" width="9.33203125" style="1076" bestFit="1" customWidth="1"/>
    <col min="4354" max="4354" width="41.5546875" style="1076" customWidth="1"/>
    <col min="4355" max="4355" width="15.5546875" style="1076" customWidth="1"/>
    <col min="4356" max="4359" width="14.109375" style="1076" customWidth="1"/>
    <col min="4360" max="4363" width="16.88671875" style="1076" customWidth="1"/>
    <col min="4364" max="4367" width="14.5546875" style="1076" customWidth="1"/>
    <col min="4368" max="4368" width="15" style="1076" customWidth="1"/>
    <col min="4369" max="4372" width="13.44140625" style="1076" customWidth="1"/>
    <col min="4373" max="4380" width="14.5546875" style="1076" customWidth="1"/>
    <col min="4381" max="4381" width="15.109375" style="1076" customWidth="1"/>
    <col min="4382" max="4385" width="13.44140625" style="1076" customWidth="1"/>
    <col min="4386" max="4391" width="0" style="1076" hidden="1" customWidth="1"/>
    <col min="4392" max="4392" width="14.44140625" style="1076" bestFit="1" customWidth="1"/>
    <col min="4393" max="4393" width="16.5546875" style="1076" bestFit="1" customWidth="1"/>
    <col min="4394" max="4394" width="16.109375" style="1076" customWidth="1"/>
    <col min="4395" max="4395" width="14.6640625" style="1076" customWidth="1"/>
    <col min="4396" max="4396" width="13.88671875" style="1076" customWidth="1"/>
    <col min="4397" max="4397" width="13.109375" style="1076" customWidth="1"/>
    <col min="4398" max="4608" width="9.109375" style="1076"/>
    <col min="4609" max="4609" width="9.33203125" style="1076" bestFit="1" customWidth="1"/>
    <col min="4610" max="4610" width="41.5546875" style="1076" customWidth="1"/>
    <col min="4611" max="4611" width="15.5546875" style="1076" customWidth="1"/>
    <col min="4612" max="4615" width="14.109375" style="1076" customWidth="1"/>
    <col min="4616" max="4619" width="16.88671875" style="1076" customWidth="1"/>
    <col min="4620" max="4623" width="14.5546875" style="1076" customWidth="1"/>
    <col min="4624" max="4624" width="15" style="1076" customWidth="1"/>
    <col min="4625" max="4628" width="13.44140625" style="1076" customWidth="1"/>
    <col min="4629" max="4636" width="14.5546875" style="1076" customWidth="1"/>
    <col min="4637" max="4637" width="15.109375" style="1076" customWidth="1"/>
    <col min="4638" max="4641" width="13.44140625" style="1076" customWidth="1"/>
    <col min="4642" max="4647" width="0" style="1076" hidden="1" customWidth="1"/>
    <col min="4648" max="4648" width="14.44140625" style="1076" bestFit="1" customWidth="1"/>
    <col min="4649" max="4649" width="16.5546875" style="1076" bestFit="1" customWidth="1"/>
    <col min="4650" max="4650" width="16.109375" style="1076" customWidth="1"/>
    <col min="4651" max="4651" width="14.6640625" style="1076" customWidth="1"/>
    <col min="4652" max="4652" width="13.88671875" style="1076" customWidth="1"/>
    <col min="4653" max="4653" width="13.109375" style="1076" customWidth="1"/>
    <col min="4654" max="4864" width="9.109375" style="1076"/>
    <col min="4865" max="4865" width="9.33203125" style="1076" bestFit="1" customWidth="1"/>
    <col min="4866" max="4866" width="41.5546875" style="1076" customWidth="1"/>
    <col min="4867" max="4867" width="15.5546875" style="1076" customWidth="1"/>
    <col min="4868" max="4871" width="14.109375" style="1076" customWidth="1"/>
    <col min="4872" max="4875" width="16.88671875" style="1076" customWidth="1"/>
    <col min="4876" max="4879" width="14.5546875" style="1076" customWidth="1"/>
    <col min="4880" max="4880" width="15" style="1076" customWidth="1"/>
    <col min="4881" max="4884" width="13.44140625" style="1076" customWidth="1"/>
    <col min="4885" max="4892" width="14.5546875" style="1076" customWidth="1"/>
    <col min="4893" max="4893" width="15.109375" style="1076" customWidth="1"/>
    <col min="4894" max="4897" width="13.44140625" style="1076" customWidth="1"/>
    <col min="4898" max="4903" width="0" style="1076" hidden="1" customWidth="1"/>
    <col min="4904" max="4904" width="14.44140625" style="1076" bestFit="1" customWidth="1"/>
    <col min="4905" max="4905" width="16.5546875" style="1076" bestFit="1" customWidth="1"/>
    <col min="4906" max="4906" width="16.109375" style="1076" customWidth="1"/>
    <col min="4907" max="4907" width="14.6640625" style="1076" customWidth="1"/>
    <col min="4908" max="4908" width="13.88671875" style="1076" customWidth="1"/>
    <col min="4909" max="4909" width="13.109375" style="1076" customWidth="1"/>
    <col min="4910" max="5120" width="9.109375" style="1076"/>
    <col min="5121" max="5121" width="9.33203125" style="1076" bestFit="1" customWidth="1"/>
    <col min="5122" max="5122" width="41.5546875" style="1076" customWidth="1"/>
    <col min="5123" max="5123" width="15.5546875" style="1076" customWidth="1"/>
    <col min="5124" max="5127" width="14.109375" style="1076" customWidth="1"/>
    <col min="5128" max="5131" width="16.88671875" style="1076" customWidth="1"/>
    <col min="5132" max="5135" width="14.5546875" style="1076" customWidth="1"/>
    <col min="5136" max="5136" width="15" style="1076" customWidth="1"/>
    <col min="5137" max="5140" width="13.44140625" style="1076" customWidth="1"/>
    <col min="5141" max="5148" width="14.5546875" style="1076" customWidth="1"/>
    <col min="5149" max="5149" width="15.109375" style="1076" customWidth="1"/>
    <col min="5150" max="5153" width="13.44140625" style="1076" customWidth="1"/>
    <col min="5154" max="5159" width="0" style="1076" hidden="1" customWidth="1"/>
    <col min="5160" max="5160" width="14.44140625" style="1076" bestFit="1" customWidth="1"/>
    <col min="5161" max="5161" width="16.5546875" style="1076" bestFit="1" customWidth="1"/>
    <col min="5162" max="5162" width="16.109375" style="1076" customWidth="1"/>
    <col min="5163" max="5163" width="14.6640625" style="1076" customWidth="1"/>
    <col min="5164" max="5164" width="13.88671875" style="1076" customWidth="1"/>
    <col min="5165" max="5165" width="13.109375" style="1076" customWidth="1"/>
    <col min="5166" max="5376" width="9.109375" style="1076"/>
    <col min="5377" max="5377" width="9.33203125" style="1076" bestFit="1" customWidth="1"/>
    <col min="5378" max="5378" width="41.5546875" style="1076" customWidth="1"/>
    <col min="5379" max="5379" width="15.5546875" style="1076" customWidth="1"/>
    <col min="5380" max="5383" width="14.109375" style="1076" customWidth="1"/>
    <col min="5384" max="5387" width="16.88671875" style="1076" customWidth="1"/>
    <col min="5388" max="5391" width="14.5546875" style="1076" customWidth="1"/>
    <col min="5392" max="5392" width="15" style="1076" customWidth="1"/>
    <col min="5393" max="5396" width="13.44140625" style="1076" customWidth="1"/>
    <col min="5397" max="5404" width="14.5546875" style="1076" customWidth="1"/>
    <col min="5405" max="5405" width="15.109375" style="1076" customWidth="1"/>
    <col min="5406" max="5409" width="13.44140625" style="1076" customWidth="1"/>
    <col min="5410" max="5415" width="0" style="1076" hidden="1" customWidth="1"/>
    <col min="5416" max="5416" width="14.44140625" style="1076" bestFit="1" customWidth="1"/>
    <col min="5417" max="5417" width="16.5546875" style="1076" bestFit="1" customWidth="1"/>
    <col min="5418" max="5418" width="16.109375" style="1076" customWidth="1"/>
    <col min="5419" max="5419" width="14.6640625" style="1076" customWidth="1"/>
    <col min="5420" max="5420" width="13.88671875" style="1076" customWidth="1"/>
    <col min="5421" max="5421" width="13.109375" style="1076" customWidth="1"/>
    <col min="5422" max="5632" width="9.109375" style="1076"/>
    <col min="5633" max="5633" width="9.33203125" style="1076" bestFit="1" customWidth="1"/>
    <col min="5634" max="5634" width="41.5546875" style="1076" customWidth="1"/>
    <col min="5635" max="5635" width="15.5546875" style="1076" customWidth="1"/>
    <col min="5636" max="5639" width="14.109375" style="1076" customWidth="1"/>
    <col min="5640" max="5643" width="16.88671875" style="1076" customWidth="1"/>
    <col min="5644" max="5647" width="14.5546875" style="1076" customWidth="1"/>
    <col min="5648" max="5648" width="15" style="1076" customWidth="1"/>
    <col min="5649" max="5652" width="13.44140625" style="1076" customWidth="1"/>
    <col min="5653" max="5660" width="14.5546875" style="1076" customWidth="1"/>
    <col min="5661" max="5661" width="15.109375" style="1076" customWidth="1"/>
    <col min="5662" max="5665" width="13.44140625" style="1076" customWidth="1"/>
    <col min="5666" max="5671" width="0" style="1076" hidden="1" customWidth="1"/>
    <col min="5672" max="5672" width="14.44140625" style="1076" bestFit="1" customWidth="1"/>
    <col min="5673" max="5673" width="16.5546875" style="1076" bestFit="1" customWidth="1"/>
    <col min="5674" max="5674" width="16.109375" style="1076" customWidth="1"/>
    <col min="5675" max="5675" width="14.6640625" style="1076" customWidth="1"/>
    <col min="5676" max="5676" width="13.88671875" style="1076" customWidth="1"/>
    <col min="5677" max="5677" width="13.109375" style="1076" customWidth="1"/>
    <col min="5678" max="5888" width="9.109375" style="1076"/>
    <col min="5889" max="5889" width="9.33203125" style="1076" bestFit="1" customWidth="1"/>
    <col min="5890" max="5890" width="41.5546875" style="1076" customWidth="1"/>
    <col min="5891" max="5891" width="15.5546875" style="1076" customWidth="1"/>
    <col min="5892" max="5895" width="14.109375" style="1076" customWidth="1"/>
    <col min="5896" max="5899" width="16.88671875" style="1076" customWidth="1"/>
    <col min="5900" max="5903" width="14.5546875" style="1076" customWidth="1"/>
    <col min="5904" max="5904" width="15" style="1076" customWidth="1"/>
    <col min="5905" max="5908" width="13.44140625" style="1076" customWidth="1"/>
    <col min="5909" max="5916" width="14.5546875" style="1076" customWidth="1"/>
    <col min="5917" max="5917" width="15.109375" style="1076" customWidth="1"/>
    <col min="5918" max="5921" width="13.44140625" style="1076" customWidth="1"/>
    <col min="5922" max="5927" width="0" style="1076" hidden="1" customWidth="1"/>
    <col min="5928" max="5928" width="14.44140625" style="1076" bestFit="1" customWidth="1"/>
    <col min="5929" max="5929" width="16.5546875" style="1076" bestFit="1" customWidth="1"/>
    <col min="5930" max="5930" width="16.109375" style="1076" customWidth="1"/>
    <col min="5931" max="5931" width="14.6640625" style="1076" customWidth="1"/>
    <col min="5932" max="5932" width="13.88671875" style="1076" customWidth="1"/>
    <col min="5933" max="5933" width="13.109375" style="1076" customWidth="1"/>
    <col min="5934" max="6144" width="9.109375" style="1076"/>
    <col min="6145" max="6145" width="9.33203125" style="1076" bestFit="1" customWidth="1"/>
    <col min="6146" max="6146" width="41.5546875" style="1076" customWidth="1"/>
    <col min="6147" max="6147" width="15.5546875" style="1076" customWidth="1"/>
    <col min="6148" max="6151" width="14.109375" style="1076" customWidth="1"/>
    <col min="6152" max="6155" width="16.88671875" style="1076" customWidth="1"/>
    <col min="6156" max="6159" width="14.5546875" style="1076" customWidth="1"/>
    <col min="6160" max="6160" width="15" style="1076" customWidth="1"/>
    <col min="6161" max="6164" width="13.44140625" style="1076" customWidth="1"/>
    <col min="6165" max="6172" width="14.5546875" style="1076" customWidth="1"/>
    <col min="6173" max="6173" width="15.109375" style="1076" customWidth="1"/>
    <col min="6174" max="6177" width="13.44140625" style="1076" customWidth="1"/>
    <col min="6178" max="6183" width="0" style="1076" hidden="1" customWidth="1"/>
    <col min="6184" max="6184" width="14.44140625" style="1076" bestFit="1" customWidth="1"/>
    <col min="6185" max="6185" width="16.5546875" style="1076" bestFit="1" customWidth="1"/>
    <col min="6186" max="6186" width="16.109375" style="1076" customWidth="1"/>
    <col min="6187" max="6187" width="14.6640625" style="1076" customWidth="1"/>
    <col min="6188" max="6188" width="13.88671875" style="1076" customWidth="1"/>
    <col min="6189" max="6189" width="13.109375" style="1076" customWidth="1"/>
    <col min="6190" max="6400" width="9.109375" style="1076"/>
    <col min="6401" max="6401" width="9.33203125" style="1076" bestFit="1" customWidth="1"/>
    <col min="6402" max="6402" width="41.5546875" style="1076" customWidth="1"/>
    <col min="6403" max="6403" width="15.5546875" style="1076" customWidth="1"/>
    <col min="6404" max="6407" width="14.109375" style="1076" customWidth="1"/>
    <col min="6408" max="6411" width="16.88671875" style="1076" customWidth="1"/>
    <col min="6412" max="6415" width="14.5546875" style="1076" customWidth="1"/>
    <col min="6416" max="6416" width="15" style="1076" customWidth="1"/>
    <col min="6417" max="6420" width="13.44140625" style="1076" customWidth="1"/>
    <col min="6421" max="6428" width="14.5546875" style="1076" customWidth="1"/>
    <col min="6429" max="6429" width="15.109375" style="1076" customWidth="1"/>
    <col min="6430" max="6433" width="13.44140625" style="1076" customWidth="1"/>
    <col min="6434" max="6439" width="0" style="1076" hidden="1" customWidth="1"/>
    <col min="6440" max="6440" width="14.44140625" style="1076" bestFit="1" customWidth="1"/>
    <col min="6441" max="6441" width="16.5546875" style="1076" bestFit="1" customWidth="1"/>
    <col min="6442" max="6442" width="16.109375" style="1076" customWidth="1"/>
    <col min="6443" max="6443" width="14.6640625" style="1076" customWidth="1"/>
    <col min="6444" max="6444" width="13.88671875" style="1076" customWidth="1"/>
    <col min="6445" max="6445" width="13.109375" style="1076" customWidth="1"/>
    <col min="6446" max="6656" width="9.109375" style="1076"/>
    <col min="6657" max="6657" width="9.33203125" style="1076" bestFit="1" customWidth="1"/>
    <col min="6658" max="6658" width="41.5546875" style="1076" customWidth="1"/>
    <col min="6659" max="6659" width="15.5546875" style="1076" customWidth="1"/>
    <col min="6660" max="6663" width="14.109375" style="1076" customWidth="1"/>
    <col min="6664" max="6667" width="16.88671875" style="1076" customWidth="1"/>
    <col min="6668" max="6671" width="14.5546875" style="1076" customWidth="1"/>
    <col min="6672" max="6672" width="15" style="1076" customWidth="1"/>
    <col min="6673" max="6676" width="13.44140625" style="1076" customWidth="1"/>
    <col min="6677" max="6684" width="14.5546875" style="1076" customWidth="1"/>
    <col min="6685" max="6685" width="15.109375" style="1076" customWidth="1"/>
    <col min="6686" max="6689" width="13.44140625" style="1076" customWidth="1"/>
    <col min="6690" max="6695" width="0" style="1076" hidden="1" customWidth="1"/>
    <col min="6696" max="6696" width="14.44140625" style="1076" bestFit="1" customWidth="1"/>
    <col min="6697" max="6697" width="16.5546875" style="1076" bestFit="1" customWidth="1"/>
    <col min="6698" max="6698" width="16.109375" style="1076" customWidth="1"/>
    <col min="6699" max="6699" width="14.6640625" style="1076" customWidth="1"/>
    <col min="6700" max="6700" width="13.88671875" style="1076" customWidth="1"/>
    <col min="6701" max="6701" width="13.109375" style="1076" customWidth="1"/>
    <col min="6702" max="6912" width="9.109375" style="1076"/>
    <col min="6913" max="6913" width="9.33203125" style="1076" bestFit="1" customWidth="1"/>
    <col min="6914" max="6914" width="41.5546875" style="1076" customWidth="1"/>
    <col min="6915" max="6915" width="15.5546875" style="1076" customWidth="1"/>
    <col min="6916" max="6919" width="14.109375" style="1076" customWidth="1"/>
    <col min="6920" max="6923" width="16.88671875" style="1076" customWidth="1"/>
    <col min="6924" max="6927" width="14.5546875" style="1076" customWidth="1"/>
    <col min="6928" max="6928" width="15" style="1076" customWidth="1"/>
    <col min="6929" max="6932" width="13.44140625" style="1076" customWidth="1"/>
    <col min="6933" max="6940" width="14.5546875" style="1076" customWidth="1"/>
    <col min="6941" max="6941" width="15.109375" style="1076" customWidth="1"/>
    <col min="6942" max="6945" width="13.44140625" style="1076" customWidth="1"/>
    <col min="6946" max="6951" width="0" style="1076" hidden="1" customWidth="1"/>
    <col min="6952" max="6952" width="14.44140625" style="1076" bestFit="1" customWidth="1"/>
    <col min="6953" max="6953" width="16.5546875" style="1076" bestFit="1" customWidth="1"/>
    <col min="6954" max="6954" width="16.109375" style="1076" customWidth="1"/>
    <col min="6955" max="6955" width="14.6640625" style="1076" customWidth="1"/>
    <col min="6956" max="6956" width="13.88671875" style="1076" customWidth="1"/>
    <col min="6957" max="6957" width="13.109375" style="1076" customWidth="1"/>
    <col min="6958" max="7168" width="9.109375" style="1076"/>
    <col min="7169" max="7169" width="9.33203125" style="1076" bestFit="1" customWidth="1"/>
    <col min="7170" max="7170" width="41.5546875" style="1076" customWidth="1"/>
    <col min="7171" max="7171" width="15.5546875" style="1076" customWidth="1"/>
    <col min="7172" max="7175" width="14.109375" style="1076" customWidth="1"/>
    <col min="7176" max="7179" width="16.88671875" style="1076" customWidth="1"/>
    <col min="7180" max="7183" width="14.5546875" style="1076" customWidth="1"/>
    <col min="7184" max="7184" width="15" style="1076" customWidth="1"/>
    <col min="7185" max="7188" width="13.44140625" style="1076" customWidth="1"/>
    <col min="7189" max="7196" width="14.5546875" style="1076" customWidth="1"/>
    <col min="7197" max="7197" width="15.109375" style="1076" customWidth="1"/>
    <col min="7198" max="7201" width="13.44140625" style="1076" customWidth="1"/>
    <col min="7202" max="7207" width="0" style="1076" hidden="1" customWidth="1"/>
    <col min="7208" max="7208" width="14.44140625" style="1076" bestFit="1" customWidth="1"/>
    <col min="7209" max="7209" width="16.5546875" style="1076" bestFit="1" customWidth="1"/>
    <col min="7210" max="7210" width="16.109375" style="1076" customWidth="1"/>
    <col min="7211" max="7211" width="14.6640625" style="1076" customWidth="1"/>
    <col min="7212" max="7212" width="13.88671875" style="1076" customWidth="1"/>
    <col min="7213" max="7213" width="13.109375" style="1076" customWidth="1"/>
    <col min="7214" max="7424" width="9.109375" style="1076"/>
    <col min="7425" max="7425" width="9.33203125" style="1076" bestFit="1" customWidth="1"/>
    <col min="7426" max="7426" width="41.5546875" style="1076" customWidth="1"/>
    <col min="7427" max="7427" width="15.5546875" style="1076" customWidth="1"/>
    <col min="7428" max="7431" width="14.109375" style="1076" customWidth="1"/>
    <col min="7432" max="7435" width="16.88671875" style="1076" customWidth="1"/>
    <col min="7436" max="7439" width="14.5546875" style="1076" customWidth="1"/>
    <col min="7440" max="7440" width="15" style="1076" customWidth="1"/>
    <col min="7441" max="7444" width="13.44140625" style="1076" customWidth="1"/>
    <col min="7445" max="7452" width="14.5546875" style="1076" customWidth="1"/>
    <col min="7453" max="7453" width="15.109375" style="1076" customWidth="1"/>
    <col min="7454" max="7457" width="13.44140625" style="1076" customWidth="1"/>
    <col min="7458" max="7463" width="0" style="1076" hidden="1" customWidth="1"/>
    <col min="7464" max="7464" width="14.44140625" style="1076" bestFit="1" customWidth="1"/>
    <col min="7465" max="7465" width="16.5546875" style="1076" bestFit="1" customWidth="1"/>
    <col min="7466" max="7466" width="16.109375" style="1076" customWidth="1"/>
    <col min="7467" max="7467" width="14.6640625" style="1076" customWidth="1"/>
    <col min="7468" max="7468" width="13.88671875" style="1076" customWidth="1"/>
    <col min="7469" max="7469" width="13.109375" style="1076" customWidth="1"/>
    <col min="7470" max="7680" width="9.109375" style="1076"/>
    <col min="7681" max="7681" width="9.33203125" style="1076" bestFit="1" customWidth="1"/>
    <col min="7682" max="7682" width="41.5546875" style="1076" customWidth="1"/>
    <col min="7683" max="7683" width="15.5546875" style="1076" customWidth="1"/>
    <col min="7684" max="7687" width="14.109375" style="1076" customWidth="1"/>
    <col min="7688" max="7691" width="16.88671875" style="1076" customWidth="1"/>
    <col min="7692" max="7695" width="14.5546875" style="1076" customWidth="1"/>
    <col min="7696" max="7696" width="15" style="1076" customWidth="1"/>
    <col min="7697" max="7700" width="13.44140625" style="1076" customWidth="1"/>
    <col min="7701" max="7708" width="14.5546875" style="1076" customWidth="1"/>
    <col min="7709" max="7709" width="15.109375" style="1076" customWidth="1"/>
    <col min="7710" max="7713" width="13.44140625" style="1076" customWidth="1"/>
    <col min="7714" max="7719" width="0" style="1076" hidden="1" customWidth="1"/>
    <col min="7720" max="7720" width="14.44140625" style="1076" bestFit="1" customWidth="1"/>
    <col min="7721" max="7721" width="16.5546875" style="1076" bestFit="1" customWidth="1"/>
    <col min="7722" max="7722" width="16.109375" style="1076" customWidth="1"/>
    <col min="7723" max="7723" width="14.6640625" style="1076" customWidth="1"/>
    <col min="7724" max="7724" width="13.88671875" style="1076" customWidth="1"/>
    <col min="7725" max="7725" width="13.109375" style="1076" customWidth="1"/>
    <col min="7726" max="7936" width="9.109375" style="1076"/>
    <col min="7937" max="7937" width="9.33203125" style="1076" bestFit="1" customWidth="1"/>
    <col min="7938" max="7938" width="41.5546875" style="1076" customWidth="1"/>
    <col min="7939" max="7939" width="15.5546875" style="1076" customWidth="1"/>
    <col min="7940" max="7943" width="14.109375" style="1076" customWidth="1"/>
    <col min="7944" max="7947" width="16.88671875" style="1076" customWidth="1"/>
    <col min="7948" max="7951" width="14.5546875" style="1076" customWidth="1"/>
    <col min="7952" max="7952" width="15" style="1076" customWidth="1"/>
    <col min="7953" max="7956" width="13.44140625" style="1076" customWidth="1"/>
    <col min="7957" max="7964" width="14.5546875" style="1076" customWidth="1"/>
    <col min="7965" max="7965" width="15.109375" style="1076" customWidth="1"/>
    <col min="7966" max="7969" width="13.44140625" style="1076" customWidth="1"/>
    <col min="7970" max="7975" width="0" style="1076" hidden="1" customWidth="1"/>
    <col min="7976" max="7976" width="14.44140625" style="1076" bestFit="1" customWidth="1"/>
    <col min="7977" max="7977" width="16.5546875" style="1076" bestFit="1" customWidth="1"/>
    <col min="7978" max="7978" width="16.109375" style="1076" customWidth="1"/>
    <col min="7979" max="7979" width="14.6640625" style="1076" customWidth="1"/>
    <col min="7980" max="7980" width="13.88671875" style="1076" customWidth="1"/>
    <col min="7981" max="7981" width="13.109375" style="1076" customWidth="1"/>
    <col min="7982" max="8192" width="9.109375" style="1076"/>
    <col min="8193" max="8193" width="9.33203125" style="1076" bestFit="1" customWidth="1"/>
    <col min="8194" max="8194" width="41.5546875" style="1076" customWidth="1"/>
    <col min="8195" max="8195" width="15.5546875" style="1076" customWidth="1"/>
    <col min="8196" max="8199" width="14.109375" style="1076" customWidth="1"/>
    <col min="8200" max="8203" width="16.88671875" style="1076" customWidth="1"/>
    <col min="8204" max="8207" width="14.5546875" style="1076" customWidth="1"/>
    <col min="8208" max="8208" width="15" style="1076" customWidth="1"/>
    <col min="8209" max="8212" width="13.44140625" style="1076" customWidth="1"/>
    <col min="8213" max="8220" width="14.5546875" style="1076" customWidth="1"/>
    <col min="8221" max="8221" width="15.109375" style="1076" customWidth="1"/>
    <col min="8222" max="8225" width="13.44140625" style="1076" customWidth="1"/>
    <col min="8226" max="8231" width="0" style="1076" hidden="1" customWidth="1"/>
    <col min="8232" max="8232" width="14.44140625" style="1076" bestFit="1" customWidth="1"/>
    <col min="8233" max="8233" width="16.5546875" style="1076" bestFit="1" customWidth="1"/>
    <col min="8234" max="8234" width="16.109375" style="1076" customWidth="1"/>
    <col min="8235" max="8235" width="14.6640625" style="1076" customWidth="1"/>
    <col min="8236" max="8236" width="13.88671875" style="1076" customWidth="1"/>
    <col min="8237" max="8237" width="13.109375" style="1076" customWidth="1"/>
    <col min="8238" max="8448" width="9.109375" style="1076"/>
    <col min="8449" max="8449" width="9.33203125" style="1076" bestFit="1" customWidth="1"/>
    <col min="8450" max="8450" width="41.5546875" style="1076" customWidth="1"/>
    <col min="8451" max="8451" width="15.5546875" style="1076" customWidth="1"/>
    <col min="8452" max="8455" width="14.109375" style="1076" customWidth="1"/>
    <col min="8456" max="8459" width="16.88671875" style="1076" customWidth="1"/>
    <col min="8460" max="8463" width="14.5546875" style="1076" customWidth="1"/>
    <col min="8464" max="8464" width="15" style="1076" customWidth="1"/>
    <col min="8465" max="8468" width="13.44140625" style="1076" customWidth="1"/>
    <col min="8469" max="8476" width="14.5546875" style="1076" customWidth="1"/>
    <col min="8477" max="8477" width="15.109375" style="1076" customWidth="1"/>
    <col min="8478" max="8481" width="13.44140625" style="1076" customWidth="1"/>
    <col min="8482" max="8487" width="0" style="1076" hidden="1" customWidth="1"/>
    <col min="8488" max="8488" width="14.44140625" style="1076" bestFit="1" customWidth="1"/>
    <col min="8489" max="8489" width="16.5546875" style="1076" bestFit="1" customWidth="1"/>
    <col min="8490" max="8490" width="16.109375" style="1076" customWidth="1"/>
    <col min="8491" max="8491" width="14.6640625" style="1076" customWidth="1"/>
    <col min="8492" max="8492" width="13.88671875" style="1076" customWidth="1"/>
    <col min="8493" max="8493" width="13.109375" style="1076" customWidth="1"/>
    <col min="8494" max="8704" width="9.109375" style="1076"/>
    <col min="8705" max="8705" width="9.33203125" style="1076" bestFit="1" customWidth="1"/>
    <col min="8706" max="8706" width="41.5546875" style="1076" customWidth="1"/>
    <col min="8707" max="8707" width="15.5546875" style="1076" customWidth="1"/>
    <col min="8708" max="8711" width="14.109375" style="1076" customWidth="1"/>
    <col min="8712" max="8715" width="16.88671875" style="1076" customWidth="1"/>
    <col min="8716" max="8719" width="14.5546875" style="1076" customWidth="1"/>
    <col min="8720" max="8720" width="15" style="1076" customWidth="1"/>
    <col min="8721" max="8724" width="13.44140625" style="1076" customWidth="1"/>
    <col min="8725" max="8732" width="14.5546875" style="1076" customWidth="1"/>
    <col min="8733" max="8733" width="15.109375" style="1076" customWidth="1"/>
    <col min="8734" max="8737" width="13.44140625" style="1076" customWidth="1"/>
    <col min="8738" max="8743" width="0" style="1076" hidden="1" customWidth="1"/>
    <col min="8744" max="8744" width="14.44140625" style="1076" bestFit="1" customWidth="1"/>
    <col min="8745" max="8745" width="16.5546875" style="1076" bestFit="1" customWidth="1"/>
    <col min="8746" max="8746" width="16.109375" style="1076" customWidth="1"/>
    <col min="8747" max="8747" width="14.6640625" style="1076" customWidth="1"/>
    <col min="8748" max="8748" width="13.88671875" style="1076" customWidth="1"/>
    <col min="8749" max="8749" width="13.109375" style="1076" customWidth="1"/>
    <col min="8750" max="8960" width="9.109375" style="1076"/>
    <col min="8961" max="8961" width="9.33203125" style="1076" bestFit="1" customWidth="1"/>
    <col min="8962" max="8962" width="41.5546875" style="1076" customWidth="1"/>
    <col min="8963" max="8963" width="15.5546875" style="1076" customWidth="1"/>
    <col min="8964" max="8967" width="14.109375" style="1076" customWidth="1"/>
    <col min="8968" max="8971" width="16.88671875" style="1076" customWidth="1"/>
    <col min="8972" max="8975" width="14.5546875" style="1076" customWidth="1"/>
    <col min="8976" max="8976" width="15" style="1076" customWidth="1"/>
    <col min="8977" max="8980" width="13.44140625" style="1076" customWidth="1"/>
    <col min="8981" max="8988" width="14.5546875" style="1076" customWidth="1"/>
    <col min="8989" max="8989" width="15.109375" style="1076" customWidth="1"/>
    <col min="8990" max="8993" width="13.44140625" style="1076" customWidth="1"/>
    <col min="8994" max="8999" width="0" style="1076" hidden="1" customWidth="1"/>
    <col min="9000" max="9000" width="14.44140625" style="1076" bestFit="1" customWidth="1"/>
    <col min="9001" max="9001" width="16.5546875" style="1076" bestFit="1" customWidth="1"/>
    <col min="9002" max="9002" width="16.109375" style="1076" customWidth="1"/>
    <col min="9003" max="9003" width="14.6640625" style="1076" customWidth="1"/>
    <col min="9004" max="9004" width="13.88671875" style="1076" customWidth="1"/>
    <col min="9005" max="9005" width="13.109375" style="1076" customWidth="1"/>
    <col min="9006" max="9216" width="9.109375" style="1076"/>
    <col min="9217" max="9217" width="9.33203125" style="1076" bestFit="1" customWidth="1"/>
    <col min="9218" max="9218" width="41.5546875" style="1076" customWidth="1"/>
    <col min="9219" max="9219" width="15.5546875" style="1076" customWidth="1"/>
    <col min="9220" max="9223" width="14.109375" style="1076" customWidth="1"/>
    <col min="9224" max="9227" width="16.88671875" style="1076" customWidth="1"/>
    <col min="9228" max="9231" width="14.5546875" style="1076" customWidth="1"/>
    <col min="9232" max="9232" width="15" style="1076" customWidth="1"/>
    <col min="9233" max="9236" width="13.44140625" style="1076" customWidth="1"/>
    <col min="9237" max="9244" width="14.5546875" style="1076" customWidth="1"/>
    <col min="9245" max="9245" width="15.109375" style="1076" customWidth="1"/>
    <col min="9246" max="9249" width="13.44140625" style="1076" customWidth="1"/>
    <col min="9250" max="9255" width="0" style="1076" hidden="1" customWidth="1"/>
    <col min="9256" max="9256" width="14.44140625" style="1076" bestFit="1" customWidth="1"/>
    <col min="9257" max="9257" width="16.5546875" style="1076" bestFit="1" customWidth="1"/>
    <col min="9258" max="9258" width="16.109375" style="1076" customWidth="1"/>
    <col min="9259" max="9259" width="14.6640625" style="1076" customWidth="1"/>
    <col min="9260" max="9260" width="13.88671875" style="1076" customWidth="1"/>
    <col min="9261" max="9261" width="13.109375" style="1076" customWidth="1"/>
    <col min="9262" max="9472" width="9.109375" style="1076"/>
    <col min="9473" max="9473" width="9.33203125" style="1076" bestFit="1" customWidth="1"/>
    <col min="9474" max="9474" width="41.5546875" style="1076" customWidth="1"/>
    <col min="9475" max="9475" width="15.5546875" style="1076" customWidth="1"/>
    <col min="9476" max="9479" width="14.109375" style="1076" customWidth="1"/>
    <col min="9480" max="9483" width="16.88671875" style="1076" customWidth="1"/>
    <col min="9484" max="9487" width="14.5546875" style="1076" customWidth="1"/>
    <col min="9488" max="9488" width="15" style="1076" customWidth="1"/>
    <col min="9489" max="9492" width="13.44140625" style="1076" customWidth="1"/>
    <col min="9493" max="9500" width="14.5546875" style="1076" customWidth="1"/>
    <col min="9501" max="9501" width="15.109375" style="1076" customWidth="1"/>
    <col min="9502" max="9505" width="13.44140625" style="1076" customWidth="1"/>
    <col min="9506" max="9511" width="0" style="1076" hidden="1" customWidth="1"/>
    <col min="9512" max="9512" width="14.44140625" style="1076" bestFit="1" customWidth="1"/>
    <col min="9513" max="9513" width="16.5546875" style="1076" bestFit="1" customWidth="1"/>
    <col min="9514" max="9514" width="16.109375" style="1076" customWidth="1"/>
    <col min="9515" max="9515" width="14.6640625" style="1076" customWidth="1"/>
    <col min="9516" max="9516" width="13.88671875" style="1076" customWidth="1"/>
    <col min="9517" max="9517" width="13.109375" style="1076" customWidth="1"/>
    <col min="9518" max="9728" width="9.109375" style="1076"/>
    <col min="9729" max="9729" width="9.33203125" style="1076" bestFit="1" customWidth="1"/>
    <col min="9730" max="9730" width="41.5546875" style="1076" customWidth="1"/>
    <col min="9731" max="9731" width="15.5546875" style="1076" customWidth="1"/>
    <col min="9732" max="9735" width="14.109375" style="1076" customWidth="1"/>
    <col min="9736" max="9739" width="16.88671875" style="1076" customWidth="1"/>
    <col min="9740" max="9743" width="14.5546875" style="1076" customWidth="1"/>
    <col min="9744" max="9744" width="15" style="1076" customWidth="1"/>
    <col min="9745" max="9748" width="13.44140625" style="1076" customWidth="1"/>
    <col min="9749" max="9756" width="14.5546875" style="1076" customWidth="1"/>
    <col min="9757" max="9757" width="15.109375" style="1076" customWidth="1"/>
    <col min="9758" max="9761" width="13.44140625" style="1076" customWidth="1"/>
    <col min="9762" max="9767" width="0" style="1076" hidden="1" customWidth="1"/>
    <col min="9768" max="9768" width="14.44140625" style="1076" bestFit="1" customWidth="1"/>
    <col min="9769" max="9769" width="16.5546875" style="1076" bestFit="1" customWidth="1"/>
    <col min="9770" max="9770" width="16.109375" style="1076" customWidth="1"/>
    <col min="9771" max="9771" width="14.6640625" style="1076" customWidth="1"/>
    <col min="9772" max="9772" width="13.88671875" style="1076" customWidth="1"/>
    <col min="9773" max="9773" width="13.109375" style="1076" customWidth="1"/>
    <col min="9774" max="9984" width="9.109375" style="1076"/>
    <col min="9985" max="9985" width="9.33203125" style="1076" bestFit="1" customWidth="1"/>
    <col min="9986" max="9986" width="41.5546875" style="1076" customWidth="1"/>
    <col min="9987" max="9987" width="15.5546875" style="1076" customWidth="1"/>
    <col min="9988" max="9991" width="14.109375" style="1076" customWidth="1"/>
    <col min="9992" max="9995" width="16.88671875" style="1076" customWidth="1"/>
    <col min="9996" max="9999" width="14.5546875" style="1076" customWidth="1"/>
    <col min="10000" max="10000" width="15" style="1076" customWidth="1"/>
    <col min="10001" max="10004" width="13.44140625" style="1076" customWidth="1"/>
    <col min="10005" max="10012" width="14.5546875" style="1076" customWidth="1"/>
    <col min="10013" max="10013" width="15.109375" style="1076" customWidth="1"/>
    <col min="10014" max="10017" width="13.44140625" style="1076" customWidth="1"/>
    <col min="10018" max="10023" width="0" style="1076" hidden="1" customWidth="1"/>
    <col min="10024" max="10024" width="14.44140625" style="1076" bestFit="1" customWidth="1"/>
    <col min="10025" max="10025" width="16.5546875" style="1076" bestFit="1" customWidth="1"/>
    <col min="10026" max="10026" width="16.109375" style="1076" customWidth="1"/>
    <col min="10027" max="10027" width="14.6640625" style="1076" customWidth="1"/>
    <col min="10028" max="10028" width="13.88671875" style="1076" customWidth="1"/>
    <col min="10029" max="10029" width="13.109375" style="1076" customWidth="1"/>
    <col min="10030" max="10240" width="9.109375" style="1076"/>
    <col min="10241" max="10241" width="9.33203125" style="1076" bestFit="1" customWidth="1"/>
    <col min="10242" max="10242" width="41.5546875" style="1076" customWidth="1"/>
    <col min="10243" max="10243" width="15.5546875" style="1076" customWidth="1"/>
    <col min="10244" max="10247" width="14.109375" style="1076" customWidth="1"/>
    <col min="10248" max="10251" width="16.88671875" style="1076" customWidth="1"/>
    <col min="10252" max="10255" width="14.5546875" style="1076" customWidth="1"/>
    <col min="10256" max="10256" width="15" style="1076" customWidth="1"/>
    <col min="10257" max="10260" width="13.44140625" style="1076" customWidth="1"/>
    <col min="10261" max="10268" width="14.5546875" style="1076" customWidth="1"/>
    <col min="10269" max="10269" width="15.109375" style="1076" customWidth="1"/>
    <col min="10270" max="10273" width="13.44140625" style="1076" customWidth="1"/>
    <col min="10274" max="10279" width="0" style="1076" hidden="1" customWidth="1"/>
    <col min="10280" max="10280" width="14.44140625" style="1076" bestFit="1" customWidth="1"/>
    <col min="10281" max="10281" width="16.5546875" style="1076" bestFit="1" customWidth="1"/>
    <col min="10282" max="10282" width="16.109375" style="1076" customWidth="1"/>
    <col min="10283" max="10283" width="14.6640625" style="1076" customWidth="1"/>
    <col min="10284" max="10284" width="13.88671875" style="1076" customWidth="1"/>
    <col min="10285" max="10285" width="13.109375" style="1076" customWidth="1"/>
    <col min="10286" max="10496" width="9.109375" style="1076"/>
    <col min="10497" max="10497" width="9.33203125" style="1076" bestFit="1" customWidth="1"/>
    <col min="10498" max="10498" width="41.5546875" style="1076" customWidth="1"/>
    <col min="10499" max="10499" width="15.5546875" style="1076" customWidth="1"/>
    <col min="10500" max="10503" width="14.109375" style="1076" customWidth="1"/>
    <col min="10504" max="10507" width="16.88671875" style="1076" customWidth="1"/>
    <col min="10508" max="10511" width="14.5546875" style="1076" customWidth="1"/>
    <col min="10512" max="10512" width="15" style="1076" customWidth="1"/>
    <col min="10513" max="10516" width="13.44140625" style="1076" customWidth="1"/>
    <col min="10517" max="10524" width="14.5546875" style="1076" customWidth="1"/>
    <col min="10525" max="10525" width="15.109375" style="1076" customWidth="1"/>
    <col min="10526" max="10529" width="13.44140625" style="1076" customWidth="1"/>
    <col min="10530" max="10535" width="0" style="1076" hidden="1" customWidth="1"/>
    <col min="10536" max="10536" width="14.44140625" style="1076" bestFit="1" customWidth="1"/>
    <col min="10537" max="10537" width="16.5546875" style="1076" bestFit="1" customWidth="1"/>
    <col min="10538" max="10538" width="16.109375" style="1076" customWidth="1"/>
    <col min="10539" max="10539" width="14.6640625" style="1076" customWidth="1"/>
    <col min="10540" max="10540" width="13.88671875" style="1076" customWidth="1"/>
    <col min="10541" max="10541" width="13.109375" style="1076" customWidth="1"/>
    <col min="10542" max="10752" width="9.109375" style="1076"/>
    <col min="10753" max="10753" width="9.33203125" style="1076" bestFit="1" customWidth="1"/>
    <col min="10754" max="10754" width="41.5546875" style="1076" customWidth="1"/>
    <col min="10755" max="10755" width="15.5546875" style="1076" customWidth="1"/>
    <col min="10756" max="10759" width="14.109375" style="1076" customWidth="1"/>
    <col min="10760" max="10763" width="16.88671875" style="1076" customWidth="1"/>
    <col min="10764" max="10767" width="14.5546875" style="1076" customWidth="1"/>
    <col min="10768" max="10768" width="15" style="1076" customWidth="1"/>
    <col min="10769" max="10772" width="13.44140625" style="1076" customWidth="1"/>
    <col min="10773" max="10780" width="14.5546875" style="1076" customWidth="1"/>
    <col min="10781" max="10781" width="15.109375" style="1076" customWidth="1"/>
    <col min="10782" max="10785" width="13.44140625" style="1076" customWidth="1"/>
    <col min="10786" max="10791" width="0" style="1076" hidden="1" customWidth="1"/>
    <col min="10792" max="10792" width="14.44140625" style="1076" bestFit="1" customWidth="1"/>
    <col min="10793" max="10793" width="16.5546875" style="1076" bestFit="1" customWidth="1"/>
    <col min="10794" max="10794" width="16.109375" style="1076" customWidth="1"/>
    <col min="10795" max="10795" width="14.6640625" style="1076" customWidth="1"/>
    <col min="10796" max="10796" width="13.88671875" style="1076" customWidth="1"/>
    <col min="10797" max="10797" width="13.109375" style="1076" customWidth="1"/>
    <col min="10798" max="11008" width="9.109375" style="1076"/>
    <col min="11009" max="11009" width="9.33203125" style="1076" bestFit="1" customWidth="1"/>
    <col min="11010" max="11010" width="41.5546875" style="1076" customWidth="1"/>
    <col min="11011" max="11011" width="15.5546875" style="1076" customWidth="1"/>
    <col min="11012" max="11015" width="14.109375" style="1076" customWidth="1"/>
    <col min="11016" max="11019" width="16.88671875" style="1076" customWidth="1"/>
    <col min="11020" max="11023" width="14.5546875" style="1076" customWidth="1"/>
    <col min="11024" max="11024" width="15" style="1076" customWidth="1"/>
    <col min="11025" max="11028" width="13.44140625" style="1076" customWidth="1"/>
    <col min="11029" max="11036" width="14.5546875" style="1076" customWidth="1"/>
    <col min="11037" max="11037" width="15.109375" style="1076" customWidth="1"/>
    <col min="11038" max="11041" width="13.44140625" style="1076" customWidth="1"/>
    <col min="11042" max="11047" width="0" style="1076" hidden="1" customWidth="1"/>
    <col min="11048" max="11048" width="14.44140625" style="1076" bestFit="1" customWidth="1"/>
    <col min="11049" max="11049" width="16.5546875" style="1076" bestFit="1" customWidth="1"/>
    <col min="11050" max="11050" width="16.109375" style="1076" customWidth="1"/>
    <col min="11051" max="11051" width="14.6640625" style="1076" customWidth="1"/>
    <col min="11052" max="11052" width="13.88671875" style="1076" customWidth="1"/>
    <col min="11053" max="11053" width="13.109375" style="1076" customWidth="1"/>
    <col min="11054" max="11264" width="9.109375" style="1076"/>
    <col min="11265" max="11265" width="9.33203125" style="1076" bestFit="1" customWidth="1"/>
    <col min="11266" max="11266" width="41.5546875" style="1076" customWidth="1"/>
    <col min="11267" max="11267" width="15.5546875" style="1076" customWidth="1"/>
    <col min="11268" max="11271" width="14.109375" style="1076" customWidth="1"/>
    <col min="11272" max="11275" width="16.88671875" style="1076" customWidth="1"/>
    <col min="11276" max="11279" width="14.5546875" style="1076" customWidth="1"/>
    <col min="11280" max="11280" width="15" style="1076" customWidth="1"/>
    <col min="11281" max="11284" width="13.44140625" style="1076" customWidth="1"/>
    <col min="11285" max="11292" width="14.5546875" style="1076" customWidth="1"/>
    <col min="11293" max="11293" width="15.109375" style="1076" customWidth="1"/>
    <col min="11294" max="11297" width="13.44140625" style="1076" customWidth="1"/>
    <col min="11298" max="11303" width="0" style="1076" hidden="1" customWidth="1"/>
    <col min="11304" max="11304" width="14.44140625" style="1076" bestFit="1" customWidth="1"/>
    <col min="11305" max="11305" width="16.5546875" style="1076" bestFit="1" customWidth="1"/>
    <col min="11306" max="11306" width="16.109375" style="1076" customWidth="1"/>
    <col min="11307" max="11307" width="14.6640625" style="1076" customWidth="1"/>
    <col min="11308" max="11308" width="13.88671875" style="1076" customWidth="1"/>
    <col min="11309" max="11309" width="13.109375" style="1076" customWidth="1"/>
    <col min="11310" max="11520" width="9.109375" style="1076"/>
    <col min="11521" max="11521" width="9.33203125" style="1076" bestFit="1" customWidth="1"/>
    <col min="11522" max="11522" width="41.5546875" style="1076" customWidth="1"/>
    <col min="11523" max="11523" width="15.5546875" style="1076" customWidth="1"/>
    <col min="11524" max="11527" width="14.109375" style="1076" customWidth="1"/>
    <col min="11528" max="11531" width="16.88671875" style="1076" customWidth="1"/>
    <col min="11532" max="11535" width="14.5546875" style="1076" customWidth="1"/>
    <col min="11536" max="11536" width="15" style="1076" customWidth="1"/>
    <col min="11537" max="11540" width="13.44140625" style="1076" customWidth="1"/>
    <col min="11541" max="11548" width="14.5546875" style="1076" customWidth="1"/>
    <col min="11549" max="11549" width="15.109375" style="1076" customWidth="1"/>
    <col min="11550" max="11553" width="13.44140625" style="1076" customWidth="1"/>
    <col min="11554" max="11559" width="0" style="1076" hidden="1" customWidth="1"/>
    <col min="11560" max="11560" width="14.44140625" style="1076" bestFit="1" customWidth="1"/>
    <col min="11561" max="11561" width="16.5546875" style="1076" bestFit="1" customWidth="1"/>
    <col min="11562" max="11562" width="16.109375" style="1076" customWidth="1"/>
    <col min="11563" max="11563" width="14.6640625" style="1076" customWidth="1"/>
    <col min="11564" max="11564" width="13.88671875" style="1076" customWidth="1"/>
    <col min="11565" max="11565" width="13.109375" style="1076" customWidth="1"/>
    <col min="11566" max="11776" width="9.109375" style="1076"/>
    <col min="11777" max="11777" width="9.33203125" style="1076" bestFit="1" customWidth="1"/>
    <col min="11778" max="11778" width="41.5546875" style="1076" customWidth="1"/>
    <col min="11779" max="11779" width="15.5546875" style="1076" customWidth="1"/>
    <col min="11780" max="11783" width="14.109375" style="1076" customWidth="1"/>
    <col min="11784" max="11787" width="16.88671875" style="1076" customWidth="1"/>
    <col min="11788" max="11791" width="14.5546875" style="1076" customWidth="1"/>
    <col min="11792" max="11792" width="15" style="1076" customWidth="1"/>
    <col min="11793" max="11796" width="13.44140625" style="1076" customWidth="1"/>
    <col min="11797" max="11804" width="14.5546875" style="1076" customWidth="1"/>
    <col min="11805" max="11805" width="15.109375" style="1076" customWidth="1"/>
    <col min="11806" max="11809" width="13.44140625" style="1076" customWidth="1"/>
    <col min="11810" max="11815" width="0" style="1076" hidden="1" customWidth="1"/>
    <col min="11816" max="11816" width="14.44140625" style="1076" bestFit="1" customWidth="1"/>
    <col min="11817" max="11817" width="16.5546875" style="1076" bestFit="1" customWidth="1"/>
    <col min="11818" max="11818" width="16.109375" style="1076" customWidth="1"/>
    <col min="11819" max="11819" width="14.6640625" style="1076" customWidth="1"/>
    <col min="11820" max="11820" width="13.88671875" style="1076" customWidth="1"/>
    <col min="11821" max="11821" width="13.109375" style="1076" customWidth="1"/>
    <col min="11822" max="12032" width="9.109375" style="1076"/>
    <col min="12033" max="12033" width="9.33203125" style="1076" bestFit="1" customWidth="1"/>
    <col min="12034" max="12034" width="41.5546875" style="1076" customWidth="1"/>
    <col min="12035" max="12035" width="15.5546875" style="1076" customWidth="1"/>
    <col min="12036" max="12039" width="14.109375" style="1076" customWidth="1"/>
    <col min="12040" max="12043" width="16.88671875" style="1076" customWidth="1"/>
    <col min="12044" max="12047" width="14.5546875" style="1076" customWidth="1"/>
    <col min="12048" max="12048" width="15" style="1076" customWidth="1"/>
    <col min="12049" max="12052" width="13.44140625" style="1076" customWidth="1"/>
    <col min="12053" max="12060" width="14.5546875" style="1076" customWidth="1"/>
    <col min="12061" max="12061" width="15.109375" style="1076" customWidth="1"/>
    <col min="12062" max="12065" width="13.44140625" style="1076" customWidth="1"/>
    <col min="12066" max="12071" width="0" style="1076" hidden="1" customWidth="1"/>
    <col min="12072" max="12072" width="14.44140625" style="1076" bestFit="1" customWidth="1"/>
    <col min="12073" max="12073" width="16.5546875" style="1076" bestFit="1" customWidth="1"/>
    <col min="12074" max="12074" width="16.109375" style="1076" customWidth="1"/>
    <col min="12075" max="12075" width="14.6640625" style="1076" customWidth="1"/>
    <col min="12076" max="12076" width="13.88671875" style="1076" customWidth="1"/>
    <col min="12077" max="12077" width="13.109375" style="1076" customWidth="1"/>
    <col min="12078" max="12288" width="9.109375" style="1076"/>
    <col min="12289" max="12289" width="9.33203125" style="1076" bestFit="1" customWidth="1"/>
    <col min="12290" max="12290" width="41.5546875" style="1076" customWidth="1"/>
    <col min="12291" max="12291" width="15.5546875" style="1076" customWidth="1"/>
    <col min="12292" max="12295" width="14.109375" style="1076" customWidth="1"/>
    <col min="12296" max="12299" width="16.88671875" style="1076" customWidth="1"/>
    <col min="12300" max="12303" width="14.5546875" style="1076" customWidth="1"/>
    <col min="12304" max="12304" width="15" style="1076" customWidth="1"/>
    <col min="12305" max="12308" width="13.44140625" style="1076" customWidth="1"/>
    <col min="12309" max="12316" width="14.5546875" style="1076" customWidth="1"/>
    <col min="12317" max="12317" width="15.109375" style="1076" customWidth="1"/>
    <col min="12318" max="12321" width="13.44140625" style="1076" customWidth="1"/>
    <col min="12322" max="12327" width="0" style="1076" hidden="1" customWidth="1"/>
    <col min="12328" max="12328" width="14.44140625" style="1076" bestFit="1" customWidth="1"/>
    <col min="12329" max="12329" width="16.5546875" style="1076" bestFit="1" customWidth="1"/>
    <col min="12330" max="12330" width="16.109375" style="1076" customWidth="1"/>
    <col min="12331" max="12331" width="14.6640625" style="1076" customWidth="1"/>
    <col min="12332" max="12332" width="13.88671875" style="1076" customWidth="1"/>
    <col min="12333" max="12333" width="13.109375" style="1076" customWidth="1"/>
    <col min="12334" max="12544" width="9.109375" style="1076"/>
    <col min="12545" max="12545" width="9.33203125" style="1076" bestFit="1" customWidth="1"/>
    <col min="12546" max="12546" width="41.5546875" style="1076" customWidth="1"/>
    <col min="12547" max="12547" width="15.5546875" style="1076" customWidth="1"/>
    <col min="12548" max="12551" width="14.109375" style="1076" customWidth="1"/>
    <col min="12552" max="12555" width="16.88671875" style="1076" customWidth="1"/>
    <col min="12556" max="12559" width="14.5546875" style="1076" customWidth="1"/>
    <col min="12560" max="12560" width="15" style="1076" customWidth="1"/>
    <col min="12561" max="12564" width="13.44140625" style="1076" customWidth="1"/>
    <col min="12565" max="12572" width="14.5546875" style="1076" customWidth="1"/>
    <col min="12573" max="12573" width="15.109375" style="1076" customWidth="1"/>
    <col min="12574" max="12577" width="13.44140625" style="1076" customWidth="1"/>
    <col min="12578" max="12583" width="0" style="1076" hidden="1" customWidth="1"/>
    <col min="12584" max="12584" width="14.44140625" style="1076" bestFit="1" customWidth="1"/>
    <col min="12585" max="12585" width="16.5546875" style="1076" bestFit="1" customWidth="1"/>
    <col min="12586" max="12586" width="16.109375" style="1076" customWidth="1"/>
    <col min="12587" max="12587" width="14.6640625" style="1076" customWidth="1"/>
    <col min="12588" max="12588" width="13.88671875" style="1076" customWidth="1"/>
    <col min="12589" max="12589" width="13.109375" style="1076" customWidth="1"/>
    <col min="12590" max="12800" width="9.109375" style="1076"/>
    <col min="12801" max="12801" width="9.33203125" style="1076" bestFit="1" customWidth="1"/>
    <col min="12802" max="12802" width="41.5546875" style="1076" customWidth="1"/>
    <col min="12803" max="12803" width="15.5546875" style="1076" customWidth="1"/>
    <col min="12804" max="12807" width="14.109375" style="1076" customWidth="1"/>
    <col min="12808" max="12811" width="16.88671875" style="1076" customWidth="1"/>
    <col min="12812" max="12815" width="14.5546875" style="1076" customWidth="1"/>
    <col min="12816" max="12816" width="15" style="1076" customWidth="1"/>
    <col min="12817" max="12820" width="13.44140625" style="1076" customWidth="1"/>
    <col min="12821" max="12828" width="14.5546875" style="1076" customWidth="1"/>
    <col min="12829" max="12829" width="15.109375" style="1076" customWidth="1"/>
    <col min="12830" max="12833" width="13.44140625" style="1076" customWidth="1"/>
    <col min="12834" max="12839" width="0" style="1076" hidden="1" customWidth="1"/>
    <col min="12840" max="12840" width="14.44140625" style="1076" bestFit="1" customWidth="1"/>
    <col min="12841" max="12841" width="16.5546875" style="1076" bestFit="1" customWidth="1"/>
    <col min="12842" max="12842" width="16.109375" style="1076" customWidth="1"/>
    <col min="12843" max="12843" width="14.6640625" style="1076" customWidth="1"/>
    <col min="12844" max="12844" width="13.88671875" style="1076" customWidth="1"/>
    <col min="12845" max="12845" width="13.109375" style="1076" customWidth="1"/>
    <col min="12846" max="13056" width="9.109375" style="1076"/>
    <col min="13057" max="13057" width="9.33203125" style="1076" bestFit="1" customWidth="1"/>
    <col min="13058" max="13058" width="41.5546875" style="1076" customWidth="1"/>
    <col min="13059" max="13059" width="15.5546875" style="1076" customWidth="1"/>
    <col min="13060" max="13063" width="14.109375" style="1076" customWidth="1"/>
    <col min="13064" max="13067" width="16.88671875" style="1076" customWidth="1"/>
    <col min="13068" max="13071" width="14.5546875" style="1076" customWidth="1"/>
    <col min="13072" max="13072" width="15" style="1076" customWidth="1"/>
    <col min="13073" max="13076" width="13.44140625" style="1076" customWidth="1"/>
    <col min="13077" max="13084" width="14.5546875" style="1076" customWidth="1"/>
    <col min="13085" max="13085" width="15.109375" style="1076" customWidth="1"/>
    <col min="13086" max="13089" width="13.44140625" style="1076" customWidth="1"/>
    <col min="13090" max="13095" width="0" style="1076" hidden="1" customWidth="1"/>
    <col min="13096" max="13096" width="14.44140625" style="1076" bestFit="1" customWidth="1"/>
    <col min="13097" max="13097" width="16.5546875" style="1076" bestFit="1" customWidth="1"/>
    <col min="13098" max="13098" width="16.109375" style="1076" customWidth="1"/>
    <col min="13099" max="13099" width="14.6640625" style="1076" customWidth="1"/>
    <col min="13100" max="13100" width="13.88671875" style="1076" customWidth="1"/>
    <col min="13101" max="13101" width="13.109375" style="1076" customWidth="1"/>
    <col min="13102" max="13312" width="9.109375" style="1076"/>
    <col min="13313" max="13313" width="9.33203125" style="1076" bestFit="1" customWidth="1"/>
    <col min="13314" max="13314" width="41.5546875" style="1076" customWidth="1"/>
    <col min="13315" max="13315" width="15.5546875" style="1076" customWidth="1"/>
    <col min="13316" max="13319" width="14.109375" style="1076" customWidth="1"/>
    <col min="13320" max="13323" width="16.88671875" style="1076" customWidth="1"/>
    <col min="13324" max="13327" width="14.5546875" style="1076" customWidth="1"/>
    <col min="13328" max="13328" width="15" style="1076" customWidth="1"/>
    <col min="13329" max="13332" width="13.44140625" style="1076" customWidth="1"/>
    <col min="13333" max="13340" width="14.5546875" style="1076" customWidth="1"/>
    <col min="13341" max="13341" width="15.109375" style="1076" customWidth="1"/>
    <col min="13342" max="13345" width="13.44140625" style="1076" customWidth="1"/>
    <col min="13346" max="13351" width="0" style="1076" hidden="1" customWidth="1"/>
    <col min="13352" max="13352" width="14.44140625" style="1076" bestFit="1" customWidth="1"/>
    <col min="13353" max="13353" width="16.5546875" style="1076" bestFit="1" customWidth="1"/>
    <col min="13354" max="13354" width="16.109375" style="1076" customWidth="1"/>
    <col min="13355" max="13355" width="14.6640625" style="1076" customWidth="1"/>
    <col min="13356" max="13356" width="13.88671875" style="1076" customWidth="1"/>
    <col min="13357" max="13357" width="13.109375" style="1076" customWidth="1"/>
    <col min="13358" max="13568" width="9.109375" style="1076"/>
    <col min="13569" max="13569" width="9.33203125" style="1076" bestFit="1" customWidth="1"/>
    <col min="13570" max="13570" width="41.5546875" style="1076" customWidth="1"/>
    <col min="13571" max="13571" width="15.5546875" style="1076" customWidth="1"/>
    <col min="13572" max="13575" width="14.109375" style="1076" customWidth="1"/>
    <col min="13576" max="13579" width="16.88671875" style="1076" customWidth="1"/>
    <col min="13580" max="13583" width="14.5546875" style="1076" customWidth="1"/>
    <col min="13584" max="13584" width="15" style="1076" customWidth="1"/>
    <col min="13585" max="13588" width="13.44140625" style="1076" customWidth="1"/>
    <col min="13589" max="13596" width="14.5546875" style="1076" customWidth="1"/>
    <col min="13597" max="13597" width="15.109375" style="1076" customWidth="1"/>
    <col min="13598" max="13601" width="13.44140625" style="1076" customWidth="1"/>
    <col min="13602" max="13607" width="0" style="1076" hidden="1" customWidth="1"/>
    <col min="13608" max="13608" width="14.44140625" style="1076" bestFit="1" customWidth="1"/>
    <col min="13609" max="13609" width="16.5546875" style="1076" bestFit="1" customWidth="1"/>
    <col min="13610" max="13610" width="16.109375" style="1076" customWidth="1"/>
    <col min="13611" max="13611" width="14.6640625" style="1076" customWidth="1"/>
    <col min="13612" max="13612" width="13.88671875" style="1076" customWidth="1"/>
    <col min="13613" max="13613" width="13.109375" style="1076" customWidth="1"/>
    <col min="13614" max="13824" width="9.109375" style="1076"/>
    <col min="13825" max="13825" width="9.33203125" style="1076" bestFit="1" customWidth="1"/>
    <col min="13826" max="13826" width="41.5546875" style="1076" customWidth="1"/>
    <col min="13827" max="13827" width="15.5546875" style="1076" customWidth="1"/>
    <col min="13828" max="13831" width="14.109375" style="1076" customWidth="1"/>
    <col min="13832" max="13835" width="16.88671875" style="1076" customWidth="1"/>
    <col min="13836" max="13839" width="14.5546875" style="1076" customWidth="1"/>
    <col min="13840" max="13840" width="15" style="1076" customWidth="1"/>
    <col min="13841" max="13844" width="13.44140625" style="1076" customWidth="1"/>
    <col min="13845" max="13852" width="14.5546875" style="1076" customWidth="1"/>
    <col min="13853" max="13853" width="15.109375" style="1076" customWidth="1"/>
    <col min="13854" max="13857" width="13.44140625" style="1076" customWidth="1"/>
    <col min="13858" max="13863" width="0" style="1076" hidden="1" customWidth="1"/>
    <col min="13864" max="13864" width="14.44140625" style="1076" bestFit="1" customWidth="1"/>
    <col min="13865" max="13865" width="16.5546875" style="1076" bestFit="1" customWidth="1"/>
    <col min="13866" max="13866" width="16.109375" style="1076" customWidth="1"/>
    <col min="13867" max="13867" width="14.6640625" style="1076" customWidth="1"/>
    <col min="13868" max="13868" width="13.88671875" style="1076" customWidth="1"/>
    <col min="13869" max="13869" width="13.109375" style="1076" customWidth="1"/>
    <col min="13870" max="14080" width="9.109375" style="1076"/>
    <col min="14081" max="14081" width="9.33203125" style="1076" bestFit="1" customWidth="1"/>
    <col min="14082" max="14082" width="41.5546875" style="1076" customWidth="1"/>
    <col min="14083" max="14083" width="15.5546875" style="1076" customWidth="1"/>
    <col min="14084" max="14087" width="14.109375" style="1076" customWidth="1"/>
    <col min="14088" max="14091" width="16.88671875" style="1076" customWidth="1"/>
    <col min="14092" max="14095" width="14.5546875" style="1076" customWidth="1"/>
    <col min="14096" max="14096" width="15" style="1076" customWidth="1"/>
    <col min="14097" max="14100" width="13.44140625" style="1076" customWidth="1"/>
    <col min="14101" max="14108" width="14.5546875" style="1076" customWidth="1"/>
    <col min="14109" max="14109" width="15.109375" style="1076" customWidth="1"/>
    <col min="14110" max="14113" width="13.44140625" style="1076" customWidth="1"/>
    <col min="14114" max="14119" width="0" style="1076" hidden="1" customWidth="1"/>
    <col min="14120" max="14120" width="14.44140625" style="1076" bestFit="1" customWidth="1"/>
    <col min="14121" max="14121" width="16.5546875" style="1076" bestFit="1" customWidth="1"/>
    <col min="14122" max="14122" width="16.109375" style="1076" customWidth="1"/>
    <col min="14123" max="14123" width="14.6640625" style="1076" customWidth="1"/>
    <col min="14124" max="14124" width="13.88671875" style="1076" customWidth="1"/>
    <col min="14125" max="14125" width="13.109375" style="1076" customWidth="1"/>
    <col min="14126" max="14336" width="9.109375" style="1076"/>
    <col min="14337" max="14337" width="9.33203125" style="1076" bestFit="1" customWidth="1"/>
    <col min="14338" max="14338" width="41.5546875" style="1076" customWidth="1"/>
    <col min="14339" max="14339" width="15.5546875" style="1076" customWidth="1"/>
    <col min="14340" max="14343" width="14.109375" style="1076" customWidth="1"/>
    <col min="14344" max="14347" width="16.88671875" style="1076" customWidth="1"/>
    <col min="14348" max="14351" width="14.5546875" style="1076" customWidth="1"/>
    <col min="14352" max="14352" width="15" style="1076" customWidth="1"/>
    <col min="14353" max="14356" width="13.44140625" style="1076" customWidth="1"/>
    <col min="14357" max="14364" width="14.5546875" style="1076" customWidth="1"/>
    <col min="14365" max="14365" width="15.109375" style="1076" customWidth="1"/>
    <col min="14366" max="14369" width="13.44140625" style="1076" customWidth="1"/>
    <col min="14370" max="14375" width="0" style="1076" hidden="1" customWidth="1"/>
    <col min="14376" max="14376" width="14.44140625" style="1076" bestFit="1" customWidth="1"/>
    <col min="14377" max="14377" width="16.5546875" style="1076" bestFit="1" customWidth="1"/>
    <col min="14378" max="14378" width="16.109375" style="1076" customWidth="1"/>
    <col min="14379" max="14379" width="14.6640625" style="1076" customWidth="1"/>
    <col min="14380" max="14380" width="13.88671875" style="1076" customWidth="1"/>
    <col min="14381" max="14381" width="13.109375" style="1076" customWidth="1"/>
    <col min="14382" max="14592" width="9.109375" style="1076"/>
    <col min="14593" max="14593" width="9.33203125" style="1076" bestFit="1" customWidth="1"/>
    <col min="14594" max="14594" width="41.5546875" style="1076" customWidth="1"/>
    <col min="14595" max="14595" width="15.5546875" style="1076" customWidth="1"/>
    <col min="14596" max="14599" width="14.109375" style="1076" customWidth="1"/>
    <col min="14600" max="14603" width="16.88671875" style="1076" customWidth="1"/>
    <col min="14604" max="14607" width="14.5546875" style="1076" customWidth="1"/>
    <col min="14608" max="14608" width="15" style="1076" customWidth="1"/>
    <col min="14609" max="14612" width="13.44140625" style="1076" customWidth="1"/>
    <col min="14613" max="14620" width="14.5546875" style="1076" customWidth="1"/>
    <col min="14621" max="14621" width="15.109375" style="1076" customWidth="1"/>
    <col min="14622" max="14625" width="13.44140625" style="1076" customWidth="1"/>
    <col min="14626" max="14631" width="0" style="1076" hidden="1" customWidth="1"/>
    <col min="14632" max="14632" width="14.44140625" style="1076" bestFit="1" customWidth="1"/>
    <col min="14633" max="14633" width="16.5546875" style="1076" bestFit="1" customWidth="1"/>
    <col min="14634" max="14634" width="16.109375" style="1076" customWidth="1"/>
    <col min="14635" max="14635" width="14.6640625" style="1076" customWidth="1"/>
    <col min="14636" max="14636" width="13.88671875" style="1076" customWidth="1"/>
    <col min="14637" max="14637" width="13.109375" style="1076" customWidth="1"/>
    <col min="14638" max="14848" width="9.109375" style="1076"/>
    <col min="14849" max="14849" width="9.33203125" style="1076" bestFit="1" customWidth="1"/>
    <col min="14850" max="14850" width="41.5546875" style="1076" customWidth="1"/>
    <col min="14851" max="14851" width="15.5546875" style="1076" customWidth="1"/>
    <col min="14852" max="14855" width="14.109375" style="1076" customWidth="1"/>
    <col min="14856" max="14859" width="16.88671875" style="1076" customWidth="1"/>
    <col min="14860" max="14863" width="14.5546875" style="1076" customWidth="1"/>
    <col min="14864" max="14864" width="15" style="1076" customWidth="1"/>
    <col min="14865" max="14868" width="13.44140625" style="1076" customWidth="1"/>
    <col min="14869" max="14876" width="14.5546875" style="1076" customWidth="1"/>
    <col min="14877" max="14877" width="15.109375" style="1076" customWidth="1"/>
    <col min="14878" max="14881" width="13.44140625" style="1076" customWidth="1"/>
    <col min="14882" max="14887" width="0" style="1076" hidden="1" customWidth="1"/>
    <col min="14888" max="14888" width="14.44140625" style="1076" bestFit="1" customWidth="1"/>
    <col min="14889" max="14889" width="16.5546875" style="1076" bestFit="1" customWidth="1"/>
    <col min="14890" max="14890" width="16.109375" style="1076" customWidth="1"/>
    <col min="14891" max="14891" width="14.6640625" style="1076" customWidth="1"/>
    <col min="14892" max="14892" width="13.88671875" style="1076" customWidth="1"/>
    <col min="14893" max="14893" width="13.109375" style="1076" customWidth="1"/>
    <col min="14894" max="15104" width="9.109375" style="1076"/>
    <col min="15105" max="15105" width="9.33203125" style="1076" bestFit="1" customWidth="1"/>
    <col min="15106" max="15106" width="41.5546875" style="1076" customWidth="1"/>
    <col min="15107" max="15107" width="15.5546875" style="1076" customWidth="1"/>
    <col min="15108" max="15111" width="14.109375" style="1076" customWidth="1"/>
    <col min="15112" max="15115" width="16.88671875" style="1076" customWidth="1"/>
    <col min="15116" max="15119" width="14.5546875" style="1076" customWidth="1"/>
    <col min="15120" max="15120" width="15" style="1076" customWidth="1"/>
    <col min="15121" max="15124" width="13.44140625" style="1076" customWidth="1"/>
    <col min="15125" max="15132" width="14.5546875" style="1076" customWidth="1"/>
    <col min="15133" max="15133" width="15.109375" style="1076" customWidth="1"/>
    <col min="15134" max="15137" width="13.44140625" style="1076" customWidth="1"/>
    <col min="15138" max="15143" width="0" style="1076" hidden="1" customWidth="1"/>
    <col min="15144" max="15144" width="14.44140625" style="1076" bestFit="1" customWidth="1"/>
    <col min="15145" max="15145" width="16.5546875" style="1076" bestFit="1" customWidth="1"/>
    <col min="15146" max="15146" width="16.109375" style="1076" customWidth="1"/>
    <col min="15147" max="15147" width="14.6640625" style="1076" customWidth="1"/>
    <col min="15148" max="15148" width="13.88671875" style="1076" customWidth="1"/>
    <col min="15149" max="15149" width="13.109375" style="1076" customWidth="1"/>
    <col min="15150" max="15360" width="9.109375" style="1076"/>
    <col min="15361" max="15361" width="9.33203125" style="1076" bestFit="1" customWidth="1"/>
    <col min="15362" max="15362" width="41.5546875" style="1076" customWidth="1"/>
    <col min="15363" max="15363" width="15.5546875" style="1076" customWidth="1"/>
    <col min="15364" max="15367" width="14.109375" style="1076" customWidth="1"/>
    <col min="15368" max="15371" width="16.88671875" style="1076" customWidth="1"/>
    <col min="15372" max="15375" width="14.5546875" style="1076" customWidth="1"/>
    <col min="15376" max="15376" width="15" style="1076" customWidth="1"/>
    <col min="15377" max="15380" width="13.44140625" style="1076" customWidth="1"/>
    <col min="15381" max="15388" width="14.5546875" style="1076" customWidth="1"/>
    <col min="15389" max="15389" width="15.109375" style="1076" customWidth="1"/>
    <col min="15390" max="15393" width="13.44140625" style="1076" customWidth="1"/>
    <col min="15394" max="15399" width="0" style="1076" hidden="1" customWidth="1"/>
    <col min="15400" max="15400" width="14.44140625" style="1076" bestFit="1" customWidth="1"/>
    <col min="15401" max="15401" width="16.5546875" style="1076" bestFit="1" customWidth="1"/>
    <col min="15402" max="15402" width="16.109375" style="1076" customWidth="1"/>
    <col min="15403" max="15403" width="14.6640625" style="1076" customWidth="1"/>
    <col min="15404" max="15404" width="13.88671875" style="1076" customWidth="1"/>
    <col min="15405" max="15405" width="13.109375" style="1076" customWidth="1"/>
    <col min="15406" max="15616" width="9.109375" style="1076"/>
    <col min="15617" max="15617" width="9.33203125" style="1076" bestFit="1" customWidth="1"/>
    <col min="15618" max="15618" width="41.5546875" style="1076" customWidth="1"/>
    <col min="15619" max="15619" width="15.5546875" style="1076" customWidth="1"/>
    <col min="15620" max="15623" width="14.109375" style="1076" customWidth="1"/>
    <col min="15624" max="15627" width="16.88671875" style="1076" customWidth="1"/>
    <col min="15628" max="15631" width="14.5546875" style="1076" customWidth="1"/>
    <col min="15632" max="15632" width="15" style="1076" customWidth="1"/>
    <col min="15633" max="15636" width="13.44140625" style="1076" customWidth="1"/>
    <col min="15637" max="15644" width="14.5546875" style="1076" customWidth="1"/>
    <col min="15645" max="15645" width="15.109375" style="1076" customWidth="1"/>
    <col min="15646" max="15649" width="13.44140625" style="1076" customWidth="1"/>
    <col min="15650" max="15655" width="0" style="1076" hidden="1" customWidth="1"/>
    <col min="15656" max="15656" width="14.44140625" style="1076" bestFit="1" customWidth="1"/>
    <col min="15657" max="15657" width="16.5546875" style="1076" bestFit="1" customWidth="1"/>
    <col min="15658" max="15658" width="16.109375" style="1076" customWidth="1"/>
    <col min="15659" max="15659" width="14.6640625" style="1076" customWidth="1"/>
    <col min="15660" max="15660" width="13.88671875" style="1076" customWidth="1"/>
    <col min="15661" max="15661" width="13.109375" style="1076" customWidth="1"/>
    <col min="15662" max="15872" width="9.109375" style="1076"/>
    <col min="15873" max="15873" width="9.33203125" style="1076" bestFit="1" customWidth="1"/>
    <col min="15874" max="15874" width="41.5546875" style="1076" customWidth="1"/>
    <col min="15875" max="15875" width="15.5546875" style="1076" customWidth="1"/>
    <col min="15876" max="15879" width="14.109375" style="1076" customWidth="1"/>
    <col min="15880" max="15883" width="16.88671875" style="1076" customWidth="1"/>
    <col min="15884" max="15887" width="14.5546875" style="1076" customWidth="1"/>
    <col min="15888" max="15888" width="15" style="1076" customWidth="1"/>
    <col min="15889" max="15892" width="13.44140625" style="1076" customWidth="1"/>
    <col min="15893" max="15900" width="14.5546875" style="1076" customWidth="1"/>
    <col min="15901" max="15901" width="15.109375" style="1076" customWidth="1"/>
    <col min="15902" max="15905" width="13.44140625" style="1076" customWidth="1"/>
    <col min="15906" max="15911" width="0" style="1076" hidden="1" customWidth="1"/>
    <col min="15912" max="15912" width="14.44140625" style="1076" bestFit="1" customWidth="1"/>
    <col min="15913" max="15913" width="16.5546875" style="1076" bestFit="1" customWidth="1"/>
    <col min="15914" max="15914" width="16.109375" style="1076" customWidth="1"/>
    <col min="15915" max="15915" width="14.6640625" style="1076" customWidth="1"/>
    <col min="15916" max="15916" width="13.88671875" style="1076" customWidth="1"/>
    <col min="15917" max="15917" width="13.109375" style="1076" customWidth="1"/>
    <col min="15918" max="16128" width="9.109375" style="1076"/>
    <col min="16129" max="16129" width="9.33203125" style="1076" bestFit="1" customWidth="1"/>
    <col min="16130" max="16130" width="41.5546875" style="1076" customWidth="1"/>
    <col min="16131" max="16131" width="15.5546875" style="1076" customWidth="1"/>
    <col min="16132" max="16135" width="14.109375" style="1076" customWidth="1"/>
    <col min="16136" max="16139" width="16.88671875" style="1076" customWidth="1"/>
    <col min="16140" max="16143" width="14.5546875" style="1076" customWidth="1"/>
    <col min="16144" max="16144" width="15" style="1076" customWidth="1"/>
    <col min="16145" max="16148" width="13.44140625" style="1076" customWidth="1"/>
    <col min="16149" max="16156" width="14.5546875" style="1076" customWidth="1"/>
    <col min="16157" max="16157" width="15.109375" style="1076" customWidth="1"/>
    <col min="16158" max="16161" width="13.44140625" style="1076" customWidth="1"/>
    <col min="16162" max="16167" width="0" style="1076" hidden="1" customWidth="1"/>
    <col min="16168" max="16168" width="14.44140625" style="1076" bestFit="1" customWidth="1"/>
    <col min="16169" max="16169" width="16.5546875" style="1076" bestFit="1" customWidth="1"/>
    <col min="16170" max="16170" width="16.109375" style="1076" customWidth="1"/>
    <col min="16171" max="16171" width="14.6640625" style="1076" customWidth="1"/>
    <col min="16172" max="16172" width="13.88671875" style="1076" customWidth="1"/>
    <col min="16173" max="16173" width="13.109375" style="1076" customWidth="1"/>
    <col min="16174" max="16384" width="9.109375" style="1076"/>
  </cols>
  <sheetData>
    <row r="1" spans="1:45" ht="12.75" customHeight="1" x14ac:dyDescent="0.25">
      <c r="A1" s="1262" t="s">
        <v>4894</v>
      </c>
      <c r="B1" s="1262"/>
      <c r="C1" s="1262"/>
      <c r="D1" s="1262"/>
      <c r="E1" s="1262"/>
      <c r="F1" s="1262"/>
      <c r="G1" s="1262"/>
      <c r="H1" s="1262"/>
      <c r="I1" s="1262"/>
      <c r="J1" s="1262"/>
      <c r="K1" s="1262"/>
      <c r="L1" s="1262"/>
      <c r="M1" s="1262"/>
      <c r="N1" s="1262"/>
      <c r="O1" s="1262"/>
      <c r="P1" s="1262"/>
      <c r="Q1" s="1262"/>
      <c r="R1" s="1262"/>
      <c r="S1" s="1262"/>
      <c r="T1" s="1262"/>
      <c r="U1" s="1262"/>
      <c r="V1" s="1262"/>
      <c r="W1" s="1262"/>
      <c r="X1" s="1262"/>
      <c r="Y1" s="1262"/>
      <c r="Z1" s="1262"/>
      <c r="AA1" s="1262"/>
      <c r="AB1" s="1262"/>
      <c r="AC1" s="1262"/>
      <c r="AD1" s="1262"/>
      <c r="AE1" s="1262"/>
      <c r="AF1" s="1262"/>
      <c r="AG1" s="1262"/>
      <c r="AH1" s="1262"/>
      <c r="AI1" s="1262"/>
      <c r="AJ1" s="1262"/>
      <c r="AK1" s="1262"/>
      <c r="AL1" s="1263"/>
    </row>
    <row r="2" spans="1:45" ht="12.75" customHeight="1" x14ac:dyDescent="0.25">
      <c r="A2" s="1077"/>
      <c r="B2" s="1077"/>
      <c r="C2" s="1264" t="s">
        <v>4939</v>
      </c>
      <c r="D2" s="1078" t="s">
        <v>4940</v>
      </c>
      <c r="E2" s="1078"/>
      <c r="F2" s="1078"/>
      <c r="G2" s="1078"/>
      <c r="H2" s="1078"/>
      <c r="I2" s="1078"/>
      <c r="J2" s="1078"/>
      <c r="K2" s="1078"/>
      <c r="L2" s="1078"/>
      <c r="M2" s="1079"/>
      <c r="N2" s="1079"/>
      <c r="O2" s="1079"/>
      <c r="P2" s="1266" t="s">
        <v>4941</v>
      </c>
      <c r="Q2" s="1078" t="s">
        <v>4896</v>
      </c>
      <c r="R2" s="1078"/>
      <c r="S2" s="1078"/>
      <c r="T2" s="1078"/>
      <c r="U2" s="1078"/>
      <c r="V2" s="1078"/>
      <c r="W2" s="1078"/>
      <c r="X2" s="1078"/>
      <c r="Y2" s="1078"/>
      <c r="Z2" s="1079"/>
      <c r="AA2" s="1079"/>
      <c r="AB2" s="1079"/>
      <c r="AC2" s="1266" t="s">
        <v>4942</v>
      </c>
      <c r="AD2" s="1078" t="s">
        <v>4896</v>
      </c>
      <c r="AE2" s="1078"/>
      <c r="AF2" s="1078"/>
      <c r="AG2" s="1078"/>
      <c r="AH2" s="1078"/>
      <c r="AI2" s="1078"/>
      <c r="AJ2" s="1266" t="s">
        <v>4943</v>
      </c>
      <c r="AK2" s="1078" t="s">
        <v>4896</v>
      </c>
      <c r="AL2" s="1078"/>
      <c r="AM2" s="1078"/>
      <c r="AN2" s="1260" t="s">
        <v>4944</v>
      </c>
    </row>
    <row r="3" spans="1:45" ht="72.75" customHeight="1" x14ac:dyDescent="0.25">
      <c r="A3" s="1080" t="s">
        <v>2</v>
      </c>
      <c r="B3" s="1080" t="s">
        <v>4901</v>
      </c>
      <c r="C3" s="1265"/>
      <c r="D3" s="1081" t="s">
        <v>4902</v>
      </c>
      <c r="E3" s="1082" t="s">
        <v>4903</v>
      </c>
      <c r="F3" s="1083" t="s">
        <v>4904</v>
      </c>
      <c r="G3" s="1083" t="s">
        <v>4905</v>
      </c>
      <c r="H3" s="1081" t="s">
        <v>4906</v>
      </c>
      <c r="I3" s="1082" t="s">
        <v>4907</v>
      </c>
      <c r="J3" s="1083" t="s">
        <v>4904</v>
      </c>
      <c r="K3" s="1083" t="s">
        <v>4905</v>
      </c>
      <c r="L3" s="1081" t="s">
        <v>4908</v>
      </c>
      <c r="M3" s="1082" t="s">
        <v>4909</v>
      </c>
      <c r="N3" s="1083" t="s">
        <v>4904</v>
      </c>
      <c r="O3" s="1083" t="s">
        <v>4905</v>
      </c>
      <c r="P3" s="1267"/>
      <c r="Q3" s="1081" t="s">
        <v>4910</v>
      </c>
      <c r="R3" s="1082" t="s">
        <v>4911</v>
      </c>
      <c r="S3" s="1083" t="s">
        <v>4904</v>
      </c>
      <c r="T3" s="1083" t="s">
        <v>4905</v>
      </c>
      <c r="U3" s="1081" t="s">
        <v>4912</v>
      </c>
      <c r="V3" s="1082" t="s">
        <v>4913</v>
      </c>
      <c r="W3" s="1083" t="s">
        <v>4904</v>
      </c>
      <c r="X3" s="1083" t="s">
        <v>4905</v>
      </c>
      <c r="Y3" s="1081" t="s">
        <v>4914</v>
      </c>
      <c r="Z3" s="1082" t="s">
        <v>4915</v>
      </c>
      <c r="AA3" s="1083" t="s">
        <v>4904</v>
      </c>
      <c r="AB3" s="1083" t="s">
        <v>4905</v>
      </c>
      <c r="AC3" s="1267"/>
      <c r="AD3" s="1081" t="s">
        <v>4916</v>
      </c>
      <c r="AE3" s="1082" t="s">
        <v>4917</v>
      </c>
      <c r="AF3" s="1083" t="s">
        <v>4904</v>
      </c>
      <c r="AG3" s="1083" t="s">
        <v>4905</v>
      </c>
      <c r="AH3" s="1084" t="s">
        <v>4918</v>
      </c>
      <c r="AI3" s="1084" t="s">
        <v>4920</v>
      </c>
      <c r="AJ3" s="1267"/>
      <c r="AK3" s="1081" t="s">
        <v>4922</v>
      </c>
      <c r="AL3" s="1081" t="s">
        <v>14</v>
      </c>
      <c r="AM3" s="1081" t="s">
        <v>15</v>
      </c>
      <c r="AN3" s="1261"/>
      <c r="AP3" s="1082" t="s">
        <v>4945</v>
      </c>
      <c r="AQ3" s="1082" t="s">
        <v>4802</v>
      </c>
      <c r="AR3" s="1083" t="s">
        <v>4904</v>
      </c>
      <c r="AS3" s="1083" t="s">
        <v>4905</v>
      </c>
    </row>
    <row r="4" spans="1:45" x14ac:dyDescent="0.25">
      <c r="A4" s="1085" t="s">
        <v>841</v>
      </c>
      <c r="B4" s="1086" t="s">
        <v>4946</v>
      </c>
      <c r="C4" s="1087">
        <f t="shared" ref="C4:C10" si="0">D4+H4+L4</f>
        <v>4424994</v>
      </c>
      <c r="D4" s="1094">
        <f>[23]Руководство!E4</f>
        <v>1474998</v>
      </c>
      <c r="E4" s="1092">
        <f>[23]Руководство!F4</f>
        <v>1494615</v>
      </c>
      <c r="F4" s="1090">
        <f>E4-D4</f>
        <v>19617</v>
      </c>
      <c r="G4" s="1091">
        <f>IF(D4=0,"----",E4/D4*100)</f>
        <v>101.32996790504123</v>
      </c>
      <c r="H4" s="1092">
        <f>[23]Руководство!I4</f>
        <v>1474998</v>
      </c>
      <c r="I4" s="1092">
        <f>[23]Руководство!J4</f>
        <v>2619704</v>
      </c>
      <c r="J4" s="1090">
        <f>I4-H4</f>
        <v>1144706</v>
      </c>
      <c r="K4" s="1091">
        <f>IF(H4=0,"----",I4/H4*100)</f>
        <v>177.60729167090398</v>
      </c>
      <c r="L4" s="1089">
        <f>[23]Руководство!M4</f>
        <v>1474998</v>
      </c>
      <c r="M4" s="1092">
        <f>[23]Руководство!N4</f>
        <v>1491611</v>
      </c>
      <c r="N4" s="1090">
        <f>M4-L4</f>
        <v>16613</v>
      </c>
      <c r="O4" s="1091">
        <f>IF(L4=0,"----",M4/L4*100)</f>
        <v>101.12630661194117</v>
      </c>
      <c r="P4" s="1093">
        <f>Q4+U4+Y4</f>
        <v>4424994</v>
      </c>
      <c r="Q4" s="1092">
        <f>[23]Руководство!R4</f>
        <v>1474998</v>
      </c>
      <c r="R4" s="1094">
        <f>[23]Руководство!S4</f>
        <v>1146118</v>
      </c>
      <c r="S4" s="1090">
        <f>R4-Q4</f>
        <v>-328880</v>
      </c>
      <c r="T4" s="1091">
        <f>IF(Q4=0,"----",R4/Q4*100)</f>
        <v>77.703020614265242</v>
      </c>
      <c r="U4" s="1089">
        <f>[23]Руководство!V4</f>
        <v>1474998</v>
      </c>
      <c r="V4" s="1092">
        <f>[23]Руководство!W4</f>
        <v>1139123</v>
      </c>
      <c r="W4" s="1090">
        <f>V4-U4</f>
        <v>-335875</v>
      </c>
      <c r="X4" s="1091">
        <f>IF(U4=0,"----",V4/U4*100)</f>
        <v>77.228782683095162</v>
      </c>
      <c r="Y4" s="1089">
        <f>[23]Руководство!Z4</f>
        <v>1474998</v>
      </c>
      <c r="Z4" s="1092">
        <f>[23]Руководство!AA4</f>
        <v>2775512</v>
      </c>
      <c r="AA4" s="1090">
        <f>Z4-Y4</f>
        <v>1300514</v>
      </c>
      <c r="AB4" s="1091">
        <f>IF(Y4=0,"----",Z4/Y4*100)</f>
        <v>188.1705602312681</v>
      </c>
      <c r="AC4" s="1093">
        <f>AD4+AH4+AI4</f>
        <v>4424994</v>
      </c>
      <c r="AD4" s="1092">
        <f>[23]Руководство!AE4</f>
        <v>1474998</v>
      </c>
      <c r="AE4" s="1092">
        <f>[23]Руководство!AF4</f>
        <v>854155</v>
      </c>
      <c r="AF4" s="1090">
        <f>AE4-AD4</f>
        <v>-620843</v>
      </c>
      <c r="AG4" s="1091">
        <f>IF(AD4=0,"----",AE4/AD4*100)</f>
        <v>57.908892079853672</v>
      </c>
      <c r="AH4" s="1108">
        <f>[23]Руководство!AI4</f>
        <v>1474998</v>
      </c>
      <c r="AI4" s="1098">
        <f>[23]Руководство!AJ4</f>
        <v>1474998</v>
      </c>
      <c r="AJ4" s="1093">
        <f>AK4+AL4+AM4</f>
        <v>4425018</v>
      </c>
      <c r="AK4" s="1105">
        <f>[23]Руководство!AL4</f>
        <v>1475010</v>
      </c>
      <c r="AL4" s="1105">
        <f>[23]Руководство!AM4</f>
        <v>1475010</v>
      </c>
      <c r="AM4" s="1119">
        <f>[23]Руководство!AN4</f>
        <v>1474998</v>
      </c>
      <c r="AN4" s="1146">
        <f t="shared" ref="AN4:AN10" si="1">C4+P4+AC4+AJ4</f>
        <v>17700000</v>
      </c>
      <c r="AO4" s="1103"/>
      <c r="AP4" s="1105">
        <f>D4+H4+L4+Q4+U4+Y4+AD4</f>
        <v>10324986</v>
      </c>
      <c r="AQ4" s="1105">
        <f>E4+I4+M4+R4+V4+Z4+AE4</f>
        <v>11520838</v>
      </c>
      <c r="AR4" s="1147">
        <f>AQ4-AP4</f>
        <v>1195852</v>
      </c>
      <c r="AS4" s="1148">
        <f>IF(AP4=0,"----",AQ4/AP4*100)</f>
        <v>111.58211739948123</v>
      </c>
    </row>
    <row r="5" spans="1:45" x14ac:dyDescent="0.25">
      <c r="A5" s="1085" t="s">
        <v>612</v>
      </c>
      <c r="B5" s="1086" t="s">
        <v>4929</v>
      </c>
      <c r="C5" s="1087">
        <f t="shared" si="0"/>
        <v>975002</v>
      </c>
      <c r="D5" s="1105">
        <f>'[23]Блок прочих функции'!E4</f>
        <v>325001</v>
      </c>
      <c r="E5" s="1104">
        <f>'[23]Блок прочих функции'!F4</f>
        <v>188225</v>
      </c>
      <c r="F5" s="1090">
        <f t="shared" ref="F5:F10" si="2">E5-D5</f>
        <v>-136776</v>
      </c>
      <c r="G5" s="1091">
        <f t="shared" ref="G5:G10" si="3">IF(D5=0,"----",E5/D5*100)</f>
        <v>57.915206414749498</v>
      </c>
      <c r="H5" s="1105">
        <f>'[23]Блок прочих функции'!I4</f>
        <v>325001</v>
      </c>
      <c r="I5" s="1104">
        <f>'[23]Блок прочих функции'!J4</f>
        <v>0</v>
      </c>
      <c r="J5" s="1090">
        <f t="shared" ref="J5:J10" si="4">I5-H5</f>
        <v>-325001</v>
      </c>
      <c r="K5" s="1091">
        <f t="shared" ref="K5:K10" si="5">IF(H5=0,"----",I5/H5*100)</f>
        <v>0</v>
      </c>
      <c r="L5" s="1119">
        <f>'[23]Блок прочих функции'!M4</f>
        <v>325000</v>
      </c>
      <c r="M5" s="1104">
        <f>'[23]Блок прочих функции'!N4</f>
        <v>0</v>
      </c>
      <c r="N5" s="1090">
        <f t="shared" ref="N5:N10" si="6">M5-L5</f>
        <v>-325000</v>
      </c>
      <c r="O5" s="1091">
        <f t="shared" ref="O5:O10" si="7">IF(L5=0,"----",M5/L5*100)</f>
        <v>0</v>
      </c>
      <c r="P5" s="1093">
        <f t="shared" ref="P5:P16" si="8">Q5+U5+Y5</f>
        <v>975000</v>
      </c>
      <c r="Q5" s="1105">
        <f>'[23]Блок прочих функции'!R4</f>
        <v>325000</v>
      </c>
      <c r="R5" s="1149">
        <f>'[23]Блок прочих функции'!S4</f>
        <v>0</v>
      </c>
      <c r="S5" s="1150">
        <f t="shared" ref="S5:S10" si="9">R5-Q5</f>
        <v>-325000</v>
      </c>
      <c r="T5" s="1151">
        <f t="shared" ref="T5:T10" si="10">IF(Q5=0,"----",R5/Q5*100)</f>
        <v>0</v>
      </c>
      <c r="U5" s="1119">
        <f>'[23]Блок прочих функции'!V4</f>
        <v>325000</v>
      </c>
      <c r="V5" s="1104">
        <f>'[23]Блок прочих функции'!W4</f>
        <v>0</v>
      </c>
      <c r="W5" s="1147">
        <f t="shared" ref="W5:W10" si="11">V5-U5</f>
        <v>-325000</v>
      </c>
      <c r="X5" s="1148">
        <f t="shared" ref="X5:X10" si="12">IF(U5=0,"----",V5/U5*100)</f>
        <v>0</v>
      </c>
      <c r="Y5" s="1119">
        <f>'[23]Блок прочих функции'!Z4</f>
        <v>325000</v>
      </c>
      <c r="Z5" s="1104">
        <f>'[23]Блок прочих функции'!AA4</f>
        <v>560938</v>
      </c>
      <c r="AA5" s="1147">
        <f t="shared" ref="AA5:AA10" si="13">Z5-Y5</f>
        <v>235938</v>
      </c>
      <c r="AB5" s="1148">
        <f t="shared" ref="AB5:AB10" si="14">IF(Y5=0,"----",Z5/Y5*100)</f>
        <v>172.5963076923077</v>
      </c>
      <c r="AC5" s="1093">
        <f t="shared" ref="AC5:AC16" si="15">AD5+AH5+AI5</f>
        <v>975000</v>
      </c>
      <c r="AD5" s="1149">
        <f>'[23]Блок прочих функции'!AE4</f>
        <v>325000</v>
      </c>
      <c r="AE5" s="1105">
        <f>'[23]Блок прочих функции'!AF4</f>
        <v>0</v>
      </c>
      <c r="AF5" s="1147">
        <f t="shared" ref="AF5:AF10" si="16">AE5-AD5</f>
        <v>-325000</v>
      </c>
      <c r="AG5" s="1148">
        <f t="shared" ref="AG5:AG10" si="17">IF(AD5=0,"----",AE5/AD5*100)</f>
        <v>0</v>
      </c>
      <c r="AH5" s="1108">
        <f>'[23]Блок прочих функции'!AI4</f>
        <v>325000</v>
      </c>
      <c r="AI5" s="1098">
        <f>'[23]Блок прочих функции'!AJ4</f>
        <v>325000</v>
      </c>
      <c r="AJ5" s="1093">
        <f t="shared" ref="AJ5:AJ16" si="18">AK5+AL5+AM5</f>
        <v>974998</v>
      </c>
      <c r="AK5" s="1109">
        <f>'[23]Блок прочих функции'!AL4</f>
        <v>325000</v>
      </c>
      <c r="AL5" s="1109">
        <f>'[23]Блок прочих функции'!AM4</f>
        <v>324999</v>
      </c>
      <c r="AM5" s="1127">
        <f>'[23]Блок прочих функции'!AN4</f>
        <v>324999</v>
      </c>
      <c r="AN5" s="1146">
        <f t="shared" si="1"/>
        <v>3900000</v>
      </c>
      <c r="AO5" s="1103"/>
      <c r="AP5" s="1105">
        <f t="shared" ref="AP5:AQ10" si="19">D5+H5+L5+Q5+U5+Y5+AD5</f>
        <v>2275002</v>
      </c>
      <c r="AQ5" s="1105">
        <f t="shared" si="19"/>
        <v>749163</v>
      </c>
      <c r="AR5" s="1152">
        <f>AQ5-AP5</f>
        <v>-1525839</v>
      </c>
      <c r="AS5" s="1153">
        <f>IF(AP5=0,"----",AQ5/AP5*100)</f>
        <v>32.930212808604125</v>
      </c>
    </row>
    <row r="6" spans="1:45" x14ac:dyDescent="0.25">
      <c r="A6" s="1085" t="s">
        <v>637</v>
      </c>
      <c r="B6" s="1086" t="s">
        <v>4930</v>
      </c>
      <c r="C6" s="1087">
        <f t="shared" si="0"/>
        <v>4206007</v>
      </c>
      <c r="D6" s="1109">
        <f>[23]БГД!E4</f>
        <v>1402002</v>
      </c>
      <c r="E6" s="1108">
        <f>[23]БГД!F4</f>
        <v>2070682</v>
      </c>
      <c r="F6" s="1090">
        <f t="shared" si="2"/>
        <v>668680</v>
      </c>
      <c r="G6" s="1091">
        <f t="shared" si="3"/>
        <v>147.69465378794038</v>
      </c>
      <c r="H6" s="1109">
        <f>[23]БГД!I4</f>
        <v>1402002</v>
      </c>
      <c r="I6" s="1108">
        <f>[23]БГД!J4</f>
        <v>2288709</v>
      </c>
      <c r="J6" s="1090">
        <f t="shared" si="4"/>
        <v>886707</v>
      </c>
      <c r="K6" s="1091">
        <f t="shared" si="5"/>
        <v>163.24577283056658</v>
      </c>
      <c r="L6" s="1127">
        <f>[23]БГД!M4</f>
        <v>1402003</v>
      </c>
      <c r="M6" s="1108">
        <f>[23]БГД!N4</f>
        <v>3899681</v>
      </c>
      <c r="N6" s="1090">
        <f t="shared" si="6"/>
        <v>2497678</v>
      </c>
      <c r="O6" s="1091">
        <f t="shared" si="7"/>
        <v>278.15068869324813</v>
      </c>
      <c r="P6" s="1093">
        <f t="shared" si="8"/>
        <v>12309752</v>
      </c>
      <c r="Q6" s="1109">
        <f>[23]БГД!R4</f>
        <v>2458573</v>
      </c>
      <c r="R6" s="1154">
        <f>[23]БГД!S4</f>
        <v>4959683</v>
      </c>
      <c r="S6" s="1155">
        <f t="shared" si="9"/>
        <v>2501110</v>
      </c>
      <c r="T6" s="1156">
        <f t="shared" si="10"/>
        <v>201.73014996910808</v>
      </c>
      <c r="U6" s="1127">
        <f>[23]БГД!V4</f>
        <v>4777592</v>
      </c>
      <c r="V6" s="1108">
        <f>[23]БГД!W4</f>
        <v>9816098</v>
      </c>
      <c r="W6" s="1155">
        <f t="shared" si="11"/>
        <v>5038506</v>
      </c>
      <c r="X6" s="1156">
        <f t="shared" si="12"/>
        <v>205.46120304956978</v>
      </c>
      <c r="Y6" s="1127">
        <f>[23]БГД!Z4</f>
        <v>5073587</v>
      </c>
      <c r="Z6" s="1108">
        <f>[23]БГД!AA4</f>
        <v>11458978</v>
      </c>
      <c r="AA6" s="1155">
        <f t="shared" si="13"/>
        <v>6385391</v>
      </c>
      <c r="AB6" s="1156">
        <f t="shared" si="14"/>
        <v>225.85555347725386</v>
      </c>
      <c r="AC6" s="1093">
        <f t="shared" si="15"/>
        <v>18223787</v>
      </c>
      <c r="AD6" s="1154">
        <f>[23]БГД!AE4</f>
        <v>6074597</v>
      </c>
      <c r="AE6" s="1109">
        <f>[23]БГД!AF4</f>
        <v>5987762</v>
      </c>
      <c r="AF6" s="1155">
        <f t="shared" si="16"/>
        <v>-86835</v>
      </c>
      <c r="AG6" s="1156">
        <f t="shared" si="17"/>
        <v>98.570522456057574</v>
      </c>
      <c r="AH6" s="1108">
        <f>[23]БГД!AI4</f>
        <v>6074595</v>
      </c>
      <c r="AI6" s="1098">
        <f>[23]БГД!AJ4</f>
        <v>6074595</v>
      </c>
      <c r="AJ6" s="1093">
        <f t="shared" si="18"/>
        <v>18218484</v>
      </c>
      <c r="AK6" s="1109">
        <f>[23]БГД!AL4</f>
        <v>6071493</v>
      </c>
      <c r="AL6" s="1109">
        <f>[23]БГД!AM4</f>
        <v>6070492</v>
      </c>
      <c r="AM6" s="1127">
        <f>[23]БГД!AN4</f>
        <v>6076499</v>
      </c>
      <c r="AN6" s="1146">
        <f t="shared" si="1"/>
        <v>52958030</v>
      </c>
      <c r="AO6" s="1103"/>
      <c r="AP6" s="1105">
        <f t="shared" si="19"/>
        <v>22590356</v>
      </c>
      <c r="AQ6" s="1105">
        <f t="shared" si="19"/>
        <v>40481593</v>
      </c>
      <c r="AR6" s="1155">
        <f>AQ6-AP6</f>
        <v>17891237</v>
      </c>
      <c r="AS6" s="1156">
        <f>IF(AP6=0,"----",AQ6/AP6*100)</f>
        <v>179.19856154546656</v>
      </c>
    </row>
    <row r="7" spans="1:45" x14ac:dyDescent="0.25">
      <c r="A7" s="1085" t="s">
        <v>654</v>
      </c>
      <c r="B7" s="1086" t="s">
        <v>4931</v>
      </c>
      <c r="C7" s="1087">
        <f t="shared" si="0"/>
        <v>879000</v>
      </c>
      <c r="D7" s="1109">
        <f>'[23]Блок HR'!E4</f>
        <v>293000</v>
      </c>
      <c r="E7" s="1108">
        <f>'[23]Блок HR'!F4</f>
        <v>0</v>
      </c>
      <c r="F7" s="1090">
        <f t="shared" si="2"/>
        <v>-293000</v>
      </c>
      <c r="G7" s="1091">
        <f t="shared" si="3"/>
        <v>0</v>
      </c>
      <c r="H7" s="1109">
        <f>'[23]Блок HR'!I4</f>
        <v>293000</v>
      </c>
      <c r="I7" s="1108">
        <f>'[23]Блок HR'!J4</f>
        <v>167959</v>
      </c>
      <c r="J7" s="1090">
        <f t="shared" si="4"/>
        <v>-125041</v>
      </c>
      <c r="K7" s="1091">
        <f t="shared" si="5"/>
        <v>57.323890784982936</v>
      </c>
      <c r="L7" s="1127">
        <f>'[23]Блок HR'!M4</f>
        <v>293000</v>
      </c>
      <c r="M7" s="1108">
        <f>'[23]Блок HR'!N4</f>
        <v>8650</v>
      </c>
      <c r="N7" s="1090">
        <f t="shared" si="6"/>
        <v>-284350</v>
      </c>
      <c r="O7" s="1091">
        <f t="shared" si="7"/>
        <v>2.9522184300341299</v>
      </c>
      <c r="P7" s="1093">
        <f t="shared" si="8"/>
        <v>915334</v>
      </c>
      <c r="Q7" s="1109">
        <f>'[23]Блок HR'!R4</f>
        <v>305111</v>
      </c>
      <c r="R7" s="1154">
        <f>'[23]Блок HR'!S4</f>
        <v>0</v>
      </c>
      <c r="S7" s="1157">
        <f t="shared" si="9"/>
        <v>-305111</v>
      </c>
      <c r="T7" s="1158">
        <f t="shared" si="10"/>
        <v>0</v>
      </c>
      <c r="U7" s="1127">
        <f>'[23]Блок HR'!V4</f>
        <v>305111</v>
      </c>
      <c r="V7" s="1108">
        <f>'[23]Блок HR'!W4</f>
        <v>309238</v>
      </c>
      <c r="W7" s="1155">
        <f t="shared" si="11"/>
        <v>4127</v>
      </c>
      <c r="X7" s="1156">
        <f t="shared" si="12"/>
        <v>101.35262248820919</v>
      </c>
      <c r="Y7" s="1127">
        <f>'[23]Блок HR'!Z4</f>
        <v>305112</v>
      </c>
      <c r="Z7" s="1108">
        <f>'[23]Блок HR'!AA4</f>
        <v>0</v>
      </c>
      <c r="AA7" s="1155">
        <f t="shared" si="13"/>
        <v>-305112</v>
      </c>
      <c r="AB7" s="1156">
        <f t="shared" si="14"/>
        <v>0</v>
      </c>
      <c r="AC7" s="1093">
        <f t="shared" si="15"/>
        <v>909666</v>
      </c>
      <c r="AD7" s="1154">
        <f>'[23]Блок HR'!AE4</f>
        <v>303222</v>
      </c>
      <c r="AE7" s="1109">
        <f>'[23]Блок HR'!AF4</f>
        <v>345330</v>
      </c>
      <c r="AF7" s="1155">
        <f t="shared" si="16"/>
        <v>42108</v>
      </c>
      <c r="AG7" s="1156">
        <f t="shared" si="17"/>
        <v>113.88685517541603</v>
      </c>
      <c r="AH7" s="1108">
        <f>'[23]Блок HR'!AI4</f>
        <v>303222</v>
      </c>
      <c r="AI7" s="1098">
        <f>'[23]Блок HR'!AJ4</f>
        <v>303222</v>
      </c>
      <c r="AJ7" s="1093">
        <f t="shared" si="18"/>
        <v>896000</v>
      </c>
      <c r="AK7" s="1109">
        <f>'[23]Блок HR'!AL4</f>
        <v>300000</v>
      </c>
      <c r="AL7" s="1109">
        <f>'[23]Блок HR'!AM4</f>
        <v>301000</v>
      </c>
      <c r="AM7" s="1127">
        <f>'[23]Блок HR'!AN4</f>
        <v>295000</v>
      </c>
      <c r="AN7" s="1146">
        <f t="shared" si="1"/>
        <v>3600000</v>
      </c>
      <c r="AO7" s="1103"/>
      <c r="AP7" s="1105">
        <f t="shared" si="19"/>
        <v>2097556</v>
      </c>
      <c r="AQ7" s="1105">
        <f t="shared" si="19"/>
        <v>831177</v>
      </c>
      <c r="AR7" s="1155">
        <f t="shared" ref="AR7:AR16" si="20">AQ7-AP7</f>
        <v>-1266379</v>
      </c>
      <c r="AS7" s="1156">
        <f t="shared" ref="AS7:AS16" si="21">IF(AP7=0,"----",AQ7/AP7*100)</f>
        <v>39.625974229055153</v>
      </c>
    </row>
    <row r="8" spans="1:45" x14ac:dyDescent="0.25">
      <c r="A8" s="1085" t="s">
        <v>656</v>
      </c>
      <c r="B8" s="1086" t="s">
        <v>4932</v>
      </c>
      <c r="C8" s="1087">
        <f t="shared" si="0"/>
        <v>489000</v>
      </c>
      <c r="D8" s="1109">
        <f>'[23]Юридический блок'!E4</f>
        <v>163000</v>
      </c>
      <c r="E8" s="1108">
        <f>'[23]Юридический блок'!F4</f>
        <v>0</v>
      </c>
      <c r="F8" s="1090">
        <f t="shared" si="2"/>
        <v>-163000</v>
      </c>
      <c r="G8" s="1091">
        <f t="shared" si="3"/>
        <v>0</v>
      </c>
      <c r="H8" s="1109">
        <f>'[23]Юридический блок'!I4</f>
        <v>163000</v>
      </c>
      <c r="I8" s="1108">
        <f>'[23]Юридический блок'!J4</f>
        <v>255373</v>
      </c>
      <c r="J8" s="1090">
        <f t="shared" si="4"/>
        <v>92373</v>
      </c>
      <c r="K8" s="1091">
        <f t="shared" si="5"/>
        <v>156.67055214723925</v>
      </c>
      <c r="L8" s="1127">
        <f>'[23]Юридический блок'!M4</f>
        <v>163000</v>
      </c>
      <c r="M8" s="1108">
        <f>'[23]Юридический блок'!N4</f>
        <v>28536</v>
      </c>
      <c r="N8" s="1090">
        <f t="shared" si="6"/>
        <v>-134464</v>
      </c>
      <c r="O8" s="1091">
        <f t="shared" si="7"/>
        <v>17.506748466257669</v>
      </c>
      <c r="P8" s="1093">
        <f t="shared" si="8"/>
        <v>489000</v>
      </c>
      <c r="Q8" s="1109">
        <f>'[23]Юридический блок'!R4</f>
        <v>163000</v>
      </c>
      <c r="R8" s="1154">
        <f>'[23]Юридический блок'!S4</f>
        <v>295510</v>
      </c>
      <c r="S8" s="1155">
        <f t="shared" si="9"/>
        <v>132510</v>
      </c>
      <c r="T8" s="1156">
        <f t="shared" si="10"/>
        <v>181.29447852760737</v>
      </c>
      <c r="U8" s="1127">
        <f>'[23]Юридический блок'!V4</f>
        <v>163000</v>
      </c>
      <c r="V8" s="1108">
        <f>'[23]Юридический блок'!W4</f>
        <v>558683</v>
      </c>
      <c r="W8" s="1155">
        <f t="shared" si="11"/>
        <v>395683</v>
      </c>
      <c r="X8" s="1156">
        <f t="shared" si="12"/>
        <v>342.75030674846624</v>
      </c>
      <c r="Y8" s="1127">
        <f>'[23]Юридический блок'!Z4</f>
        <v>163000</v>
      </c>
      <c r="Z8" s="1108">
        <f>'[23]Юридический блок'!AA4</f>
        <v>0</v>
      </c>
      <c r="AA8" s="1155">
        <f t="shared" si="13"/>
        <v>-163000</v>
      </c>
      <c r="AB8" s="1156">
        <f t="shared" si="14"/>
        <v>0</v>
      </c>
      <c r="AC8" s="1093">
        <f t="shared" si="15"/>
        <v>480000</v>
      </c>
      <c r="AD8" s="1154">
        <f>'[23]Юридический блок'!AE4</f>
        <v>160000</v>
      </c>
      <c r="AE8" s="1109">
        <f>'[23]Юридический блок'!AF4</f>
        <v>1082404</v>
      </c>
      <c r="AF8" s="1155">
        <f t="shared" si="16"/>
        <v>922404</v>
      </c>
      <c r="AG8" s="1156">
        <f t="shared" si="17"/>
        <v>676.50249999999994</v>
      </c>
      <c r="AH8" s="1108">
        <f>'[23]Юридический блок'!AI4</f>
        <v>160000</v>
      </c>
      <c r="AI8" s="1098">
        <f>'[23]Юридический блок'!AJ4</f>
        <v>160000</v>
      </c>
      <c r="AJ8" s="1093">
        <f t="shared" si="18"/>
        <v>462000</v>
      </c>
      <c r="AK8" s="1109">
        <f>'[23]Юридический блок'!AL4</f>
        <v>158000</v>
      </c>
      <c r="AL8" s="1109">
        <f>'[23]Юридический блок'!AM4</f>
        <v>157000</v>
      </c>
      <c r="AM8" s="1127">
        <f>'[23]Юридический блок'!AN4</f>
        <v>147000</v>
      </c>
      <c r="AN8" s="1146">
        <f t="shared" si="1"/>
        <v>1920000</v>
      </c>
      <c r="AO8" s="1103"/>
      <c r="AP8" s="1105">
        <f t="shared" si="19"/>
        <v>1138000</v>
      </c>
      <c r="AQ8" s="1105">
        <f t="shared" si="19"/>
        <v>2220506</v>
      </c>
      <c r="AR8" s="1157">
        <f t="shared" si="20"/>
        <v>1082506</v>
      </c>
      <c r="AS8" s="1158">
        <f t="shared" si="21"/>
        <v>195.12355008787347</v>
      </c>
    </row>
    <row r="9" spans="1:45" x14ac:dyDescent="0.25">
      <c r="A9" s="1085" t="s">
        <v>658</v>
      </c>
      <c r="B9" s="1086" t="s">
        <v>4933</v>
      </c>
      <c r="C9" s="1087">
        <f t="shared" si="0"/>
        <v>3043680</v>
      </c>
      <c r="D9" s="1109">
        <f>[23]ФЭБ!E4</f>
        <v>916560</v>
      </c>
      <c r="E9" s="1108">
        <f>[23]ФЭБ!F4</f>
        <v>0</v>
      </c>
      <c r="F9" s="1090">
        <f t="shared" si="2"/>
        <v>-916560</v>
      </c>
      <c r="G9" s="1091">
        <f t="shared" si="3"/>
        <v>0</v>
      </c>
      <c r="H9" s="1109">
        <f>[23]ФЭБ!I4</f>
        <v>916560</v>
      </c>
      <c r="I9" s="1108">
        <f>[23]ФЭБ!J4</f>
        <v>742648</v>
      </c>
      <c r="J9" s="1090">
        <f t="shared" si="4"/>
        <v>-173912</v>
      </c>
      <c r="K9" s="1091">
        <f t="shared" si="5"/>
        <v>81.025573884961162</v>
      </c>
      <c r="L9" s="1127">
        <f>[23]ФЭБ!M4</f>
        <v>1210560</v>
      </c>
      <c r="M9" s="1108">
        <f>[23]ФЭБ!N4</f>
        <v>1187103</v>
      </c>
      <c r="N9" s="1090">
        <f t="shared" si="6"/>
        <v>-23457</v>
      </c>
      <c r="O9" s="1091">
        <f t="shared" si="7"/>
        <v>98.062301744647101</v>
      </c>
      <c r="P9" s="1093">
        <f t="shared" si="8"/>
        <v>2746680</v>
      </c>
      <c r="Q9" s="1109">
        <f>[23]ФЭБ!R4</f>
        <v>915560</v>
      </c>
      <c r="R9" s="1154">
        <f>[23]ФЭБ!S4</f>
        <v>0</v>
      </c>
      <c r="S9" s="1152">
        <f t="shared" si="9"/>
        <v>-915560</v>
      </c>
      <c r="T9" s="1153">
        <f t="shared" si="10"/>
        <v>0</v>
      </c>
      <c r="U9" s="1127">
        <f>[23]ФЭБ!V4</f>
        <v>915560</v>
      </c>
      <c r="V9" s="1108">
        <f>[23]ФЭБ!W4</f>
        <v>100074</v>
      </c>
      <c r="W9" s="1155">
        <f t="shared" si="11"/>
        <v>-815486</v>
      </c>
      <c r="X9" s="1156">
        <f t="shared" si="12"/>
        <v>10.930359561361353</v>
      </c>
      <c r="Y9" s="1127">
        <f>[23]ФЭБ!Z4</f>
        <v>915560</v>
      </c>
      <c r="Z9" s="1108">
        <f>[23]ФЭБ!AA4</f>
        <v>0</v>
      </c>
      <c r="AA9" s="1155">
        <f t="shared" si="13"/>
        <v>-915560</v>
      </c>
      <c r="AB9" s="1156">
        <f t="shared" si="14"/>
        <v>0</v>
      </c>
      <c r="AC9" s="1093">
        <f t="shared" si="15"/>
        <v>2734680</v>
      </c>
      <c r="AD9" s="1154">
        <f>[23]ФЭБ!AE4</f>
        <v>911560</v>
      </c>
      <c r="AE9" s="1109">
        <f>[23]ФЭБ!AF4</f>
        <v>371198</v>
      </c>
      <c r="AF9" s="1155">
        <f t="shared" si="16"/>
        <v>-540362</v>
      </c>
      <c r="AG9" s="1156">
        <f t="shared" si="17"/>
        <v>40.721181271666154</v>
      </c>
      <c r="AH9" s="1108">
        <f>[23]ФЭБ!AI4</f>
        <v>911560</v>
      </c>
      <c r="AI9" s="1098">
        <f>[23]ФЭБ!AJ4</f>
        <v>911560</v>
      </c>
      <c r="AJ9" s="1093">
        <f t="shared" si="18"/>
        <v>2723680</v>
      </c>
      <c r="AK9" s="1109">
        <f>[23]ФЭБ!AL4</f>
        <v>907560</v>
      </c>
      <c r="AL9" s="1109">
        <f>[23]ФЭБ!AM4</f>
        <v>908560</v>
      </c>
      <c r="AM9" s="1127">
        <f>[23]ФЭБ!AN4</f>
        <v>907560</v>
      </c>
      <c r="AN9" s="1146">
        <f t="shared" si="1"/>
        <v>11248720</v>
      </c>
      <c r="AO9" s="1159"/>
      <c r="AP9" s="1105">
        <f t="shared" si="19"/>
        <v>6701920</v>
      </c>
      <c r="AQ9" s="1105">
        <f t="shared" si="19"/>
        <v>2401023</v>
      </c>
      <c r="AR9" s="1155">
        <f t="shared" si="20"/>
        <v>-4300897</v>
      </c>
      <c r="AS9" s="1160">
        <f t="shared" si="21"/>
        <v>35.825897653209829</v>
      </c>
    </row>
    <row r="10" spans="1:45" x14ac:dyDescent="0.25">
      <c r="A10" s="1085" t="s">
        <v>660</v>
      </c>
      <c r="B10" s="1086" t="s">
        <v>4934</v>
      </c>
      <c r="C10" s="1087">
        <f t="shared" si="0"/>
        <v>76213947</v>
      </c>
      <c r="D10" s="1116">
        <f>'[23]Адм блок'!E4</f>
        <v>25404649</v>
      </c>
      <c r="E10" s="1112">
        <f>'[23]Адм блок'!F4</f>
        <v>17368428</v>
      </c>
      <c r="F10" s="1090">
        <f t="shared" si="2"/>
        <v>-8036221</v>
      </c>
      <c r="G10" s="1113">
        <f t="shared" si="3"/>
        <v>68.367124458204472</v>
      </c>
      <c r="H10" s="1116">
        <f>'[23]Адм блок'!I4</f>
        <v>25404649</v>
      </c>
      <c r="I10" s="1112">
        <f>'[23]Адм блок'!J4</f>
        <v>25248536</v>
      </c>
      <c r="J10" s="1090">
        <f t="shared" si="4"/>
        <v>-156113</v>
      </c>
      <c r="K10" s="1113">
        <f t="shared" si="5"/>
        <v>99.385494363649741</v>
      </c>
      <c r="L10" s="1161">
        <f>'[23]Адм блок'!M4</f>
        <v>25404649</v>
      </c>
      <c r="M10" s="1112">
        <f>'[23]Адм блок'!N4</f>
        <v>30612017</v>
      </c>
      <c r="N10" s="1090">
        <f t="shared" si="6"/>
        <v>5207368</v>
      </c>
      <c r="O10" s="1113">
        <f t="shared" si="7"/>
        <v>120.49769709473254</v>
      </c>
      <c r="P10" s="1093">
        <f t="shared" si="8"/>
        <v>103192949</v>
      </c>
      <c r="Q10" s="1116">
        <f>'[23]Адм блок'!R4</f>
        <v>25404649</v>
      </c>
      <c r="R10" s="1162">
        <f>'[23]Адм блок'!S4</f>
        <v>32875038</v>
      </c>
      <c r="S10" s="1163">
        <f t="shared" si="9"/>
        <v>7470389</v>
      </c>
      <c r="T10" s="1164">
        <f t="shared" si="10"/>
        <v>129.405598164336</v>
      </c>
      <c r="U10" s="1161">
        <f>'[23]Адм блок'!V4</f>
        <v>25404650</v>
      </c>
      <c r="V10" s="1112">
        <f>'[23]Адм блок'!W4</f>
        <v>29981678</v>
      </c>
      <c r="W10" s="1163">
        <f t="shared" si="11"/>
        <v>4577028</v>
      </c>
      <c r="X10" s="1165">
        <f t="shared" si="12"/>
        <v>118.01649697988361</v>
      </c>
      <c r="Y10" s="1161">
        <f>'[23]Адм блок'!Z4</f>
        <v>52383650</v>
      </c>
      <c r="Z10" s="1112">
        <f>'[23]Адм блок'!AA4</f>
        <v>39793339</v>
      </c>
      <c r="AA10" s="1163">
        <f t="shared" si="13"/>
        <v>-12590311</v>
      </c>
      <c r="AB10" s="1165">
        <f t="shared" si="14"/>
        <v>75.965189520012444</v>
      </c>
      <c r="AC10" s="1093">
        <f t="shared" si="15"/>
        <v>76249950</v>
      </c>
      <c r="AD10" s="1162">
        <f>'[23]Адм блок'!AE4</f>
        <v>25416650</v>
      </c>
      <c r="AE10" s="1116">
        <f>'[23]Адм блок'!AF4</f>
        <v>32277281</v>
      </c>
      <c r="AF10" s="1163">
        <f t="shared" si="16"/>
        <v>6860631</v>
      </c>
      <c r="AG10" s="1165">
        <f t="shared" si="17"/>
        <v>126.99266425748476</v>
      </c>
      <c r="AH10" s="1108">
        <f>'[23]Адм блок'!AI4</f>
        <v>25416650</v>
      </c>
      <c r="AI10" s="1109">
        <f>'[23]Адм блок'!AJ4</f>
        <v>25416650</v>
      </c>
      <c r="AJ10" s="1093">
        <f t="shared" si="18"/>
        <v>49318954</v>
      </c>
      <c r="AK10" s="1109">
        <f>'[23]Адм блок'!AL4</f>
        <v>16435650</v>
      </c>
      <c r="AL10" s="1109">
        <f>'[23]Адм блок'!AM4</f>
        <v>16435652</v>
      </c>
      <c r="AM10" s="1127">
        <f>'[23]Адм блок'!AN4</f>
        <v>16447652</v>
      </c>
      <c r="AN10" s="1146">
        <f t="shared" si="1"/>
        <v>304975800</v>
      </c>
      <c r="AO10" s="1103"/>
      <c r="AP10" s="1105">
        <f t="shared" si="19"/>
        <v>204823546</v>
      </c>
      <c r="AQ10" s="1105">
        <f t="shared" si="19"/>
        <v>208156317</v>
      </c>
      <c r="AR10" s="1163">
        <f t="shared" si="20"/>
        <v>3332771</v>
      </c>
      <c r="AS10" s="1164">
        <f t="shared" si="21"/>
        <v>101.62714251612459</v>
      </c>
    </row>
    <row r="11" spans="1:45" x14ac:dyDescent="0.25">
      <c r="A11" s="1085"/>
      <c r="B11" s="1118" t="s">
        <v>4935</v>
      </c>
      <c r="C11" s="1087"/>
      <c r="D11" s="1092"/>
      <c r="E11" s="1166"/>
      <c r="F11" s="1105"/>
      <c r="G11" s="1119"/>
      <c r="H11" s="1121"/>
      <c r="I11" s="1166"/>
      <c r="J11" s="1105"/>
      <c r="K11" s="1119"/>
      <c r="L11" s="1120"/>
      <c r="M11" s="1166"/>
      <c r="N11" s="1105"/>
      <c r="O11" s="1119"/>
      <c r="P11" s="1093"/>
      <c r="Q11" s="1121"/>
      <c r="R11" s="1166"/>
      <c r="S11" s="1105"/>
      <c r="T11" s="1119"/>
      <c r="U11" s="1121"/>
      <c r="V11" s="1166"/>
      <c r="W11" s="1105"/>
      <c r="X11" s="1119"/>
      <c r="Y11" s="1122"/>
      <c r="Z11" s="1166"/>
      <c r="AA11" s="1105"/>
      <c r="AB11" s="1119"/>
      <c r="AC11" s="1093"/>
      <c r="AD11" s="1092"/>
      <c r="AE11" s="1166"/>
      <c r="AF11" s="1105"/>
      <c r="AG11" s="1119"/>
      <c r="AH11" s="1116"/>
      <c r="AI11" s="1167"/>
      <c r="AJ11" s="1093"/>
      <c r="AK11" s="1116"/>
      <c r="AL11" s="1116"/>
      <c r="AM11" s="1161"/>
      <c r="AN11" s="1102"/>
      <c r="AO11" s="1103"/>
      <c r="AP11" s="1121"/>
      <c r="AQ11" s="1092"/>
      <c r="AR11" s="1090"/>
      <c r="AS11" s="1091"/>
    </row>
    <row r="12" spans="1:45" x14ac:dyDescent="0.25">
      <c r="A12" s="1085"/>
      <c r="B12" s="1118" t="s">
        <v>4936</v>
      </c>
      <c r="C12" s="1087">
        <f>D12+H12+L12</f>
        <v>1499997</v>
      </c>
      <c r="D12" s="1131">
        <f>'[23]Адм блок'!E6</f>
        <v>499999</v>
      </c>
      <c r="E12" s="1092">
        <f>'[23]Адм блок'!F6</f>
        <v>133138</v>
      </c>
      <c r="F12" s="1090">
        <f>E12-D12</f>
        <v>-366861</v>
      </c>
      <c r="G12" s="1113">
        <f>IF(D12=0,"----",E12/D12*100)</f>
        <v>26.627653255306509</v>
      </c>
      <c r="H12" s="1092">
        <f>'[23]Адм блок'!I6</f>
        <v>499999</v>
      </c>
      <c r="I12" s="1092">
        <f>'[23]Адм блок'!J6</f>
        <v>711611</v>
      </c>
      <c r="J12" s="1090">
        <f>I12-H12</f>
        <v>211612</v>
      </c>
      <c r="K12" s="1113">
        <f>IF(H12=0,"----",I12/H12*100)</f>
        <v>142.32248464496928</v>
      </c>
      <c r="L12" s="1092">
        <f>'[23]Адм блок'!M6</f>
        <v>499999</v>
      </c>
      <c r="M12" s="1092">
        <f>'[23]Адм блок'!N6</f>
        <v>26416</v>
      </c>
      <c r="N12" s="1090">
        <f>M12-L12</f>
        <v>-473583</v>
      </c>
      <c r="O12" s="1113">
        <f>IF(L12=0,"----",M12/L12*100)</f>
        <v>5.2832105664211326</v>
      </c>
      <c r="P12" s="1168">
        <f>Q12+U12+Y12</f>
        <v>1499999</v>
      </c>
      <c r="Q12" s="1131">
        <f>'[23]Адм блок'!R6</f>
        <v>499999</v>
      </c>
      <c r="R12" s="1105">
        <f>'[23]Адм блок'!S6</f>
        <v>142453</v>
      </c>
      <c r="S12" s="1147">
        <f>R12-Q12</f>
        <v>-357546</v>
      </c>
      <c r="T12" s="1169">
        <f>IF(Q12=0,"----",R12/Q12*100)</f>
        <v>28.490656981313961</v>
      </c>
      <c r="U12" s="1105">
        <f>'[23]Адм блок'!V6</f>
        <v>500000</v>
      </c>
      <c r="V12" s="1105">
        <f>'[23]Адм блок'!W6</f>
        <v>249750</v>
      </c>
      <c r="W12" s="1147">
        <f>V12-U12</f>
        <v>-250250</v>
      </c>
      <c r="X12" s="1169">
        <f>IF(U12=0,"----",V12/U12*100)</f>
        <v>49.95</v>
      </c>
      <c r="Y12" s="1105">
        <f>'[23]Адм блок'!Z6</f>
        <v>500000</v>
      </c>
      <c r="Z12" s="1105">
        <f>'[23]Адм блок'!AA6</f>
        <v>320616</v>
      </c>
      <c r="AA12" s="1147">
        <f>Z12-Y12</f>
        <v>-179384</v>
      </c>
      <c r="AB12" s="1169">
        <f>IF(Y12=0,"----",Z12/Y12*100)</f>
        <v>64.123199999999997</v>
      </c>
      <c r="AC12" s="1170">
        <f>AD12+AH12+AI12</f>
        <v>1500000</v>
      </c>
      <c r="AD12" s="1105">
        <f>'[23]Адм блок'!AE6</f>
        <v>500000</v>
      </c>
      <c r="AE12" s="1105">
        <f>'[23]Адм блок'!AF6</f>
        <v>155724</v>
      </c>
      <c r="AF12" s="1147">
        <f>AE12-AD12</f>
        <v>-344276</v>
      </c>
      <c r="AG12" s="1169">
        <f>IF(AD12=0,"----",AE12/AD12*100)</f>
        <v>31.1448</v>
      </c>
      <c r="AH12" s="1105">
        <f>'[23]Адм блок'!AI6</f>
        <v>500000</v>
      </c>
      <c r="AI12" s="1119">
        <f>'[23]Адм блок'!AJ6</f>
        <v>500000</v>
      </c>
      <c r="AJ12" s="1170">
        <f>AK12+AL12+AM12</f>
        <v>1500004</v>
      </c>
      <c r="AK12" s="1131">
        <f>'[23]Адм блок'!AL6</f>
        <v>500000</v>
      </c>
      <c r="AL12" s="1131">
        <f>'[23]Адм блок'!AM6</f>
        <v>500002</v>
      </c>
      <c r="AM12" s="1130">
        <f>'[23]Адм блок'!AN6</f>
        <v>500002</v>
      </c>
      <c r="AN12" s="1146">
        <f>C12+P12+AC12+AJ12</f>
        <v>6000000</v>
      </c>
      <c r="AO12" s="1103"/>
      <c r="AP12" s="1105">
        <f>D12+H12+L12+Q12+U12+Y12+AD12</f>
        <v>3499996</v>
      </c>
      <c r="AQ12" s="1105">
        <f>E12+I12+M12+R12+V12+Z12+AE12</f>
        <v>1739708</v>
      </c>
      <c r="AR12" s="1147">
        <f t="shared" si="20"/>
        <v>-1760288</v>
      </c>
      <c r="AS12" s="1148">
        <f t="shared" si="21"/>
        <v>49.70599966399962</v>
      </c>
    </row>
    <row r="13" spans="1:45" x14ac:dyDescent="0.25">
      <c r="A13" s="1085"/>
      <c r="B13" s="1118" t="s">
        <v>4937</v>
      </c>
      <c r="C13" s="1087">
        <f>D13+H13+L13</f>
        <v>74713950</v>
      </c>
      <c r="D13" s="1116">
        <f>SUM('[23]Адм блок'!E7:E12)</f>
        <v>24904650</v>
      </c>
      <c r="E13" s="1092">
        <f>SUM('[23]Адм блок'!F7:F12)</f>
        <v>17235290</v>
      </c>
      <c r="F13" s="1090">
        <f>E13-D13</f>
        <v>-7669360</v>
      </c>
      <c r="G13" s="1113">
        <f>IF(D13=0,"----",E13/D13*100)</f>
        <v>69.205108282991333</v>
      </c>
      <c r="H13" s="1121">
        <f>'[23]Адм блок'!I7+'[23]Адм блок'!I8+'[23]Адм блок'!I9+'[23]Адм блок'!I10+'[23]Адм блок'!I11+'[23]Адм блок'!I12</f>
        <v>24904650</v>
      </c>
      <c r="I13" s="1092">
        <f>SUM('[23]Адм блок'!J7:J12)</f>
        <v>24536925</v>
      </c>
      <c r="J13" s="1090">
        <f>I13-H13</f>
        <v>-367725</v>
      </c>
      <c r="K13" s="1113">
        <f>IF(H13=0,"----",I13/H13*100)</f>
        <v>98.523468508892918</v>
      </c>
      <c r="L13" s="1120">
        <f>'[23]Адм блок'!M7+'[23]Адм блок'!M8+'[23]Адм блок'!M9+'[23]Адм блок'!M10+'[23]Адм блок'!M11+'[23]Адм блок'!M12</f>
        <v>24904650</v>
      </c>
      <c r="M13" s="1092">
        <f>'[23]Адм блок'!N7+'[23]Адм блок'!N8+'[23]Адм блок'!N9+'[23]Адм блок'!N10+'[23]Адм блок'!N11+'[23]Адм блок'!N12</f>
        <v>30585601</v>
      </c>
      <c r="N13" s="1090">
        <f>M13-L13</f>
        <v>5680951</v>
      </c>
      <c r="O13" s="1113">
        <f>IF(L13=0,"----",M13/L13*100)</f>
        <v>122.81080440801216</v>
      </c>
      <c r="P13" s="1168">
        <f>Q13+U13+Y13</f>
        <v>101692950</v>
      </c>
      <c r="Q13" s="1121">
        <f>'[23]Адм блок'!R7+'[23]Адм блок'!R8+'[23]Адм блок'!R9+'[23]Адм блок'!R10+'[23]Адм блок'!R11+'[23]Адм блок'!R12</f>
        <v>24904650</v>
      </c>
      <c r="R13" s="1121">
        <f>'[23]Адм блок'!S7+'[23]Адм блок'!S8+'[23]Адм блок'!S9+'[23]Адм блок'!S10+'[23]Адм блок'!S11+'[23]Адм блок'!S12</f>
        <v>32732585</v>
      </c>
      <c r="S13" s="1163">
        <f>R13-Q13</f>
        <v>7827935</v>
      </c>
      <c r="T13" s="1165">
        <f>IF(Q13=0,"----",R13/Q13*100)</f>
        <v>131.43162019944066</v>
      </c>
      <c r="U13" s="1121">
        <f>SUM('[23]Адм блок'!V7:V12)</f>
        <v>24904650</v>
      </c>
      <c r="V13" s="1121">
        <f>'[23]Адм блок'!W7+'[23]Адм блок'!W8+'[23]Адм блок'!W9+'[23]Адм блок'!W10+'[23]Адм блок'!W11+'[23]Адм блок'!W12</f>
        <v>29731928</v>
      </c>
      <c r="W13" s="1163">
        <f>V13-U13</f>
        <v>4827278</v>
      </c>
      <c r="X13" s="1165">
        <f>IF(U13=0,"----",V13/U13*100)</f>
        <v>119.38303891040427</v>
      </c>
      <c r="Y13" s="1122">
        <f>'[23]Адм блок'!Z7+'[23]Адм блок'!Z8+'[23]Адм блок'!Z9+'[23]Адм блок'!Z10+'[23]Адм блок'!Z11+'[23]Адм блок'!Z12</f>
        <v>51883650</v>
      </c>
      <c r="Z13" s="1121">
        <f>'[23]Адм блок'!AA7+'[23]Адм блок'!AA8+'[23]Адм блок'!AA9+'[23]Адм блок'!AA10+'[23]Адм блок'!AA11+'[23]Адм блок'!AA12</f>
        <v>39472723</v>
      </c>
      <c r="AA13" s="1163">
        <f>Z13-Y13</f>
        <v>-12410927</v>
      </c>
      <c r="AB13" s="1165">
        <f>IF(Y13=0,"----",Z13/Y13*100)</f>
        <v>76.079310148765558</v>
      </c>
      <c r="AC13" s="1170">
        <f>AD13+AH13+AI13</f>
        <v>74749950</v>
      </c>
      <c r="AD13" s="1121">
        <f>'[23]Адм блок'!AE7+'[23]Адм блок'!AE8+'[23]Адм блок'!AE9+'[23]Адм блок'!AE10+'[23]Адм блок'!AE11+'[23]Адм блок'!AE12</f>
        <v>24916650</v>
      </c>
      <c r="AE13" s="1121">
        <f>'[23]Адм блок'!AF7+'[23]Адм блок'!AF8+'[23]Адм блок'!AF9+'[23]Адм блок'!AF10+'[23]Адм блок'!AF11+'[23]Адм блок'!AF12</f>
        <v>32121557</v>
      </c>
      <c r="AF13" s="1163">
        <f>AE13-AD13</f>
        <v>7204907</v>
      </c>
      <c r="AG13" s="1165">
        <f>IF(AD13=0,"----",AE13/AD13*100)</f>
        <v>128.91603405754785</v>
      </c>
      <c r="AH13" s="1121">
        <f>'[23]Адм блок'!AI7+'[23]Адм блок'!AI8+'[23]Адм блок'!AI9+'[23]Адм блок'!AI10+'[23]Адм блок'!AI11+'[23]Адм блок'!AI12</f>
        <v>24916650</v>
      </c>
      <c r="AI13" s="1167">
        <f>'[23]Адм блок'!AJ7+'[23]Адм блок'!AJ8+'[23]Адм блок'!AJ9+'[23]Адм блок'!AJ10+'[23]Адм блок'!AJ11+'[23]Адм блок'!AJ12</f>
        <v>24916650</v>
      </c>
      <c r="AJ13" s="1170">
        <f>AK13+AL13+AM13</f>
        <v>47818950</v>
      </c>
      <c r="AK13" s="1116">
        <f>'[23]Адм блок'!AL7+'[23]Адм блок'!AL8+'[23]Адм блок'!AL9+'[23]Адм блок'!AL10+'[23]Адм блок'!AL11+'[23]Адм блок'!AL12</f>
        <v>15935650</v>
      </c>
      <c r="AL13" s="1116">
        <f>'[23]Адм блок'!AM7+'[23]Адм блок'!AM8+'[23]Адм блок'!AM9+'[23]Адм блок'!AM10+'[23]Адм блок'!AM11+'[23]Адм блок'!AM12</f>
        <v>15935650</v>
      </c>
      <c r="AM13" s="1161">
        <f>'[23]Адм блок'!AN7+'[23]Адм блок'!AN8+'[23]Адм блок'!AN9+'[23]Адм блок'!AN10+'[23]Адм блок'!AN11+'[23]Адм блок'!AN12</f>
        <v>15947650</v>
      </c>
      <c r="AN13" s="1146">
        <f>C13+P13+AC13+AJ13</f>
        <v>298975800</v>
      </c>
      <c r="AO13" s="1103"/>
      <c r="AP13" s="1105">
        <f>D13+H13+L13+Q13+U13+Y13+AD13</f>
        <v>201323550</v>
      </c>
      <c r="AQ13" s="1105">
        <f>E13+I13+M13+R13+V13+Z13+AE13</f>
        <v>206416609</v>
      </c>
      <c r="AR13" s="1163">
        <f t="shared" si="20"/>
        <v>5093059</v>
      </c>
      <c r="AS13" s="1164">
        <f t="shared" si="21"/>
        <v>102.52978799549284</v>
      </c>
    </row>
    <row r="14" spans="1:45" x14ac:dyDescent="0.25">
      <c r="A14" s="1085"/>
      <c r="B14" s="1086"/>
      <c r="C14" s="1087"/>
      <c r="D14" s="1171"/>
      <c r="E14" s="1122"/>
      <c r="F14" s="1092"/>
      <c r="G14" s="1089"/>
      <c r="H14" s="1171"/>
      <c r="I14" s="1122"/>
      <c r="J14" s="1092"/>
      <c r="K14" s="1089"/>
      <c r="L14" s="1166"/>
      <c r="M14" s="1122"/>
      <c r="N14" s="1092"/>
      <c r="O14" s="1089"/>
      <c r="P14" s="1172"/>
      <c r="Q14" s="1171"/>
      <c r="R14" s="1122"/>
      <c r="S14" s="1092"/>
      <c r="T14" s="1089"/>
      <c r="U14" s="1092"/>
      <c r="V14" s="1122"/>
      <c r="W14" s="1092"/>
      <c r="X14" s="1089"/>
      <c r="Y14" s="1092"/>
      <c r="Z14" s="1122"/>
      <c r="AA14" s="1092"/>
      <c r="AB14" s="1089"/>
      <c r="AC14" s="1093"/>
      <c r="AD14" s="1171"/>
      <c r="AE14" s="1122"/>
      <c r="AF14" s="1092"/>
      <c r="AG14" s="1089"/>
      <c r="AH14" s="1105"/>
      <c r="AI14" s="1119"/>
      <c r="AJ14" s="1093"/>
      <c r="AK14" s="1131"/>
      <c r="AL14" s="1131"/>
      <c r="AM14" s="1131"/>
      <c r="AN14" s="1173"/>
      <c r="AO14" s="1103"/>
      <c r="AP14" s="1092"/>
      <c r="AQ14" s="1092"/>
      <c r="AR14" s="1090"/>
      <c r="AS14" s="1091"/>
    </row>
    <row r="15" spans="1:45" x14ac:dyDescent="0.25">
      <c r="A15" s="1085"/>
      <c r="B15" s="1126" t="s">
        <v>4938</v>
      </c>
      <c r="C15" s="1087"/>
      <c r="D15" s="1092"/>
      <c r="E15" s="1122"/>
      <c r="F15" s="1090"/>
      <c r="G15" s="1091"/>
      <c r="H15" s="1092"/>
      <c r="I15" s="1122"/>
      <c r="J15" s="1090"/>
      <c r="K15" s="1091"/>
      <c r="L15" s="1092"/>
      <c r="M15" s="1122"/>
      <c r="N15" s="1090"/>
      <c r="O15" s="1091"/>
      <c r="P15" s="1093"/>
      <c r="Q15" s="1092"/>
      <c r="R15" s="1122">
        <v>50638</v>
      </c>
      <c r="S15" s="1090"/>
      <c r="T15" s="1091"/>
      <c r="U15" s="1092"/>
      <c r="V15" s="1122">
        <v>109396</v>
      </c>
      <c r="W15" s="1090"/>
      <c r="X15" s="1091"/>
      <c r="Y15" s="1092"/>
      <c r="Z15" s="1122">
        <v>80862</v>
      </c>
      <c r="AA15" s="1090"/>
      <c r="AB15" s="1091"/>
      <c r="AC15" s="1093"/>
      <c r="AD15" s="1092"/>
      <c r="AE15" s="1122">
        <v>65948</v>
      </c>
      <c r="AF15" s="1090"/>
      <c r="AG15" s="1091"/>
      <c r="AH15" s="1124"/>
      <c r="AI15" s="1128"/>
      <c r="AJ15" s="1093"/>
      <c r="AK15" s="1174"/>
      <c r="AL15" s="1121"/>
      <c r="AM15" s="1175"/>
      <c r="AN15" s="1102"/>
      <c r="AO15" s="1103"/>
      <c r="AP15" s="1092"/>
      <c r="AQ15" s="1092">
        <f>E15+I15+M15+R15+V15+Z15+AE15</f>
        <v>306844</v>
      </c>
      <c r="AR15" s="1090"/>
      <c r="AS15" s="1091"/>
    </row>
    <row r="16" spans="1:45" x14ac:dyDescent="0.25">
      <c r="A16" s="1133"/>
      <c r="B16" s="1134" t="s">
        <v>4847</v>
      </c>
      <c r="C16" s="1087">
        <f>D16+H16+L16</f>
        <v>90231630</v>
      </c>
      <c r="D16" s="1135">
        <f>SUM(D4:D10)</f>
        <v>29979210</v>
      </c>
      <c r="E16" s="1135">
        <f>SUM(E4:E10)+E15</f>
        <v>21121950</v>
      </c>
      <c r="F16" s="1090">
        <f>E16-D16</f>
        <v>-8857260</v>
      </c>
      <c r="G16" s="1091">
        <f>IF(D16=0,"----",E16/D16*100)</f>
        <v>70.455325540599631</v>
      </c>
      <c r="H16" s="1135">
        <f>SUM(H4:H10)</f>
        <v>29979210</v>
      </c>
      <c r="I16" s="1135">
        <f>SUM(I4:I10)+I15</f>
        <v>31322929</v>
      </c>
      <c r="J16" s="1090">
        <f>I16-H16</f>
        <v>1343719</v>
      </c>
      <c r="K16" s="1091">
        <f>IF(H16=0,"----",I16/H16*100)</f>
        <v>104.48216947678075</v>
      </c>
      <c r="L16" s="1176">
        <f>SUM(L4:L10)</f>
        <v>30273210</v>
      </c>
      <c r="M16" s="1135">
        <f>SUM(M4:M10)+M15</f>
        <v>37227598</v>
      </c>
      <c r="N16" s="1090">
        <f>M16-L16</f>
        <v>6954388</v>
      </c>
      <c r="O16" s="1091">
        <f>IF(L16=0,"----",M16/L16*100)</f>
        <v>122.9720865412026</v>
      </c>
      <c r="P16" s="1093">
        <f t="shared" si="8"/>
        <v>125053709</v>
      </c>
      <c r="Q16" s="1135">
        <f>SUM(Q4:Q10)</f>
        <v>31046891</v>
      </c>
      <c r="R16" s="1135">
        <f>SUM(R4:R10)+R15</f>
        <v>39326987</v>
      </c>
      <c r="S16" s="1090">
        <f>R16-Q16</f>
        <v>8280096</v>
      </c>
      <c r="T16" s="1091">
        <f>IF(Q16=0,"----",R16/Q16*100)</f>
        <v>126.66964624573842</v>
      </c>
      <c r="U16" s="1177">
        <f>SUM(U4:U10)</f>
        <v>33365911</v>
      </c>
      <c r="V16" s="1135">
        <f>SUM(V4:V10)+V15</f>
        <v>42014290</v>
      </c>
      <c r="W16" s="1090">
        <f>V16-U16</f>
        <v>8648379</v>
      </c>
      <c r="X16" s="1091">
        <f>IF(U16=0,"----",V16/U16*100)</f>
        <v>125.91980479717758</v>
      </c>
      <c r="Y16" s="1178">
        <f>SUM(Y4:Y10)</f>
        <v>60640907</v>
      </c>
      <c r="Z16" s="1135">
        <f>SUM(Z4:Z10)+Z15</f>
        <v>54669629</v>
      </c>
      <c r="AA16" s="1090">
        <f>Z16-Y16</f>
        <v>-5971278</v>
      </c>
      <c r="AB16" s="1091">
        <f>IF(Y16=0,"----",Z16/Y16*100)</f>
        <v>90.15305295483131</v>
      </c>
      <c r="AC16" s="1095">
        <f t="shared" si="15"/>
        <v>103998077</v>
      </c>
      <c r="AD16" s="1135">
        <f>SUM(AD4:AD10)</f>
        <v>34666027</v>
      </c>
      <c r="AE16" s="1135">
        <f>SUM(AE4:AE10)+AE15</f>
        <v>40984078</v>
      </c>
      <c r="AF16" s="1090">
        <f>AE16-AD16</f>
        <v>6318051</v>
      </c>
      <c r="AG16" s="1091">
        <f>IF(AD16=0,"----",AE16/AD16*100)</f>
        <v>118.22548341060255</v>
      </c>
      <c r="AH16" s="1179">
        <f>SUM(AH4:AH10)</f>
        <v>34666025</v>
      </c>
      <c r="AI16" s="1137">
        <f>SUM(AI4:AI10)</f>
        <v>34666025</v>
      </c>
      <c r="AJ16" s="1093">
        <f t="shared" si="18"/>
        <v>77019134</v>
      </c>
      <c r="AK16" s="1135">
        <f>SUM(AK4:AK10)</f>
        <v>25672713</v>
      </c>
      <c r="AL16" s="1179">
        <f>SUM(AL4:AL10)</f>
        <v>25672713</v>
      </c>
      <c r="AM16" s="1137">
        <f>SUM(AM4:AM10)</f>
        <v>25673708</v>
      </c>
      <c r="AN16" s="1135">
        <f>AN4+AN5+AN7+AN8+AN9+AN10+AN6</f>
        <v>396302550</v>
      </c>
      <c r="AO16" s="1138"/>
      <c r="AP16" s="1135">
        <f>SUM(AP4:AP10)</f>
        <v>249951366</v>
      </c>
      <c r="AQ16" s="1135">
        <f>SUM(AQ4:AQ10)+AQ15</f>
        <v>266667461</v>
      </c>
      <c r="AR16" s="1090">
        <f t="shared" si="20"/>
        <v>16716095</v>
      </c>
      <c r="AS16" s="1091">
        <f t="shared" si="21"/>
        <v>106.68773900599527</v>
      </c>
    </row>
    <row r="17" spans="2:41" x14ac:dyDescent="0.25">
      <c r="C17" s="1139"/>
      <c r="AO17" s="1103"/>
    </row>
    <row r="18" spans="2:41" x14ac:dyDescent="0.25">
      <c r="C18" s="1141"/>
      <c r="D18" s="1180"/>
      <c r="E18" s="1180"/>
      <c r="F18" s="1180"/>
      <c r="G18" s="1180"/>
      <c r="H18" s="1180"/>
      <c r="I18" s="1180"/>
      <c r="J18" s="1180"/>
      <c r="K18" s="1180"/>
      <c r="L18" s="1180"/>
      <c r="M18" s="1180"/>
      <c r="N18" s="1180"/>
      <c r="O18" s="1180"/>
      <c r="P18" s="1103"/>
      <c r="Q18" s="1180"/>
      <c r="R18" s="1180"/>
      <c r="S18" s="1180"/>
      <c r="T18" s="1180"/>
      <c r="U18" s="1180"/>
      <c r="V18" s="1180"/>
      <c r="W18" s="1180"/>
      <c r="X18" s="1180"/>
      <c r="Y18" s="1180"/>
      <c r="Z18" s="1180"/>
      <c r="AA18" s="1180"/>
      <c r="AB18" s="1180"/>
      <c r="AC18" s="1103"/>
      <c r="AD18" s="1180"/>
      <c r="AE18" s="1180"/>
      <c r="AF18" s="1180"/>
      <c r="AG18" s="1180"/>
      <c r="AH18" s="1180"/>
      <c r="AI18" s="1180"/>
      <c r="AJ18" s="1103"/>
      <c r="AK18" s="1180"/>
      <c r="AL18" s="1180"/>
      <c r="AM18" s="1180"/>
      <c r="AN18" s="1103"/>
      <c r="AO18" s="1103"/>
    </row>
    <row r="19" spans="2:41" x14ac:dyDescent="0.25">
      <c r="C19" s="1141"/>
      <c r="D19" s="1143"/>
      <c r="E19" s="1143"/>
      <c r="F19" s="1143"/>
      <c r="G19" s="1143"/>
      <c r="H19" s="1143"/>
      <c r="I19" s="1143"/>
      <c r="J19" s="1143"/>
      <c r="K19" s="1143"/>
      <c r="L19" s="1143"/>
      <c r="M19" s="1143"/>
      <c r="N19" s="1143"/>
      <c r="O19" s="1143"/>
      <c r="P19" s="1143"/>
      <c r="Q19" s="1144"/>
      <c r="R19" s="1144"/>
      <c r="S19" s="1144"/>
      <c r="T19" s="1144"/>
      <c r="U19" s="1143"/>
      <c r="V19" s="1143"/>
      <c r="W19" s="1143"/>
      <c r="X19" s="1143"/>
      <c r="Y19" s="1143"/>
      <c r="Z19" s="1143"/>
      <c r="AA19" s="1143"/>
      <c r="AB19" s="1143"/>
      <c r="AC19" s="1144"/>
      <c r="AD19" s="1143"/>
      <c r="AE19" s="1143"/>
      <c r="AF19" s="1143"/>
      <c r="AG19" s="1143"/>
      <c r="AH19" s="1143"/>
      <c r="AI19" s="1143"/>
      <c r="AJ19" s="1143"/>
      <c r="AK19" s="1143"/>
      <c r="AL19" s="1143"/>
      <c r="AM19" s="1143"/>
      <c r="AN19" s="1145"/>
      <c r="AO19" s="1103"/>
    </row>
    <row r="20" spans="2:41" x14ac:dyDescent="0.25">
      <c r="D20" s="1142"/>
      <c r="E20" s="1142"/>
      <c r="F20" s="1142"/>
      <c r="G20" s="1142"/>
      <c r="H20" s="1142"/>
      <c r="I20" s="1142"/>
      <c r="J20" s="1142"/>
      <c r="K20" s="1142"/>
      <c r="L20" s="1142"/>
      <c r="M20" s="1142"/>
      <c r="N20" s="1142"/>
      <c r="O20" s="1142"/>
      <c r="Q20" s="1142"/>
      <c r="R20" s="1142"/>
      <c r="S20" s="1142"/>
      <c r="T20" s="1142"/>
      <c r="U20" s="1142"/>
      <c r="V20" s="1142"/>
      <c r="W20" s="1142"/>
      <c r="X20" s="1142"/>
      <c r="Y20" s="1142"/>
      <c r="Z20" s="1142"/>
      <c r="AA20" s="1142"/>
      <c r="AB20" s="1142"/>
      <c r="AC20" s="1075"/>
      <c r="AD20" s="1142"/>
      <c r="AE20" s="1142"/>
      <c r="AF20" s="1142"/>
      <c r="AG20" s="1142"/>
      <c r="AH20" s="1142"/>
      <c r="AI20" s="1142"/>
      <c r="AK20" s="1142"/>
      <c r="AL20" s="1142"/>
      <c r="AM20" s="1142"/>
      <c r="AO20" s="1103"/>
    </row>
    <row r="21" spans="2:41" x14ac:dyDescent="0.25">
      <c r="B21" s="1141"/>
      <c r="Q21" s="1075"/>
      <c r="R21" s="1075"/>
      <c r="S21" s="1075"/>
      <c r="T21" s="1075"/>
      <c r="AC21" s="1075"/>
      <c r="AO21" s="1103"/>
    </row>
    <row r="22" spans="2:41" x14ac:dyDescent="0.25">
      <c r="B22" s="1141"/>
      <c r="D22" s="1142"/>
      <c r="E22" s="1142"/>
      <c r="F22" s="1142"/>
      <c r="G22" s="1142"/>
      <c r="H22" s="1142"/>
      <c r="I22" s="1142"/>
      <c r="J22" s="1142"/>
      <c r="K22" s="1142"/>
      <c r="L22" s="1142"/>
      <c r="M22" s="1142"/>
      <c r="N22" s="1142"/>
      <c r="O22" s="1142"/>
      <c r="Q22" s="1142"/>
      <c r="R22" s="1142"/>
      <c r="S22" s="1142"/>
      <c r="T22" s="1142"/>
      <c r="U22" s="1142"/>
      <c r="V22" s="1142"/>
      <c r="W22" s="1142"/>
      <c r="X22" s="1142"/>
      <c r="Y22" s="1142"/>
      <c r="Z22" s="1142"/>
      <c r="AA22" s="1142"/>
      <c r="AB22" s="1142"/>
      <c r="AC22" s="1075"/>
      <c r="AD22" s="1142"/>
      <c r="AE22" s="1142"/>
      <c r="AF22" s="1142"/>
      <c r="AG22" s="1142"/>
      <c r="AH22" s="1142"/>
      <c r="AI22" s="1142"/>
      <c r="AK22" s="1142"/>
      <c r="AL22" s="1142"/>
      <c r="AM22" s="1142"/>
      <c r="AO22" s="1103"/>
    </row>
    <row r="23" spans="2:41" x14ac:dyDescent="0.25">
      <c r="B23" s="1141"/>
      <c r="AO23" s="1103"/>
    </row>
    <row r="24" spans="2:41" x14ac:dyDescent="0.25">
      <c r="B24" s="1141"/>
      <c r="Q24" s="1075"/>
      <c r="R24" s="1075"/>
      <c r="S24" s="1075"/>
      <c r="T24" s="1075"/>
      <c r="AC24" s="1075"/>
      <c r="AO24" s="1103"/>
    </row>
    <row r="25" spans="2:41" x14ac:dyDescent="0.25">
      <c r="B25" s="1141"/>
      <c r="AO25" s="1103"/>
    </row>
    <row r="26" spans="2:41" x14ac:dyDescent="0.25">
      <c r="B26" s="1141"/>
      <c r="Q26" s="1075"/>
      <c r="R26" s="1075"/>
      <c r="S26" s="1075"/>
      <c r="T26" s="1075"/>
      <c r="AC26" s="1075"/>
    </row>
    <row r="27" spans="2:41" x14ac:dyDescent="0.25">
      <c r="B27" s="1141"/>
      <c r="P27" s="1140"/>
      <c r="AC27" s="1075"/>
    </row>
    <row r="28" spans="2:41" x14ac:dyDescent="0.25">
      <c r="B28" s="1141"/>
      <c r="Q28" s="1075"/>
      <c r="R28" s="1075"/>
      <c r="S28" s="1075"/>
      <c r="T28" s="1075"/>
      <c r="AC28" s="1075"/>
    </row>
    <row r="31" spans="2:41" x14ac:dyDescent="0.25">
      <c r="B31" s="1141"/>
    </row>
    <row r="32" spans="2:41" x14ac:dyDescent="0.25">
      <c r="Q32" s="1075"/>
      <c r="R32" s="1075"/>
      <c r="S32" s="1075"/>
      <c r="T32" s="1075"/>
      <c r="AC32" s="1075"/>
    </row>
    <row r="38" spans="21:28" x14ac:dyDescent="0.25">
      <c r="U38" s="1140"/>
      <c r="V38" s="1140"/>
      <c r="W38" s="1140"/>
      <c r="X38" s="1140"/>
      <c r="Y38" s="1140"/>
      <c r="Z38" s="1140"/>
      <c r="AA38" s="1140"/>
      <c r="AB38" s="1140"/>
    </row>
  </sheetData>
  <autoFilter ref="A3:AN4"/>
  <mergeCells count="6">
    <mergeCell ref="AN2:AN3"/>
    <mergeCell ref="A1:AL1"/>
    <mergeCell ref="C2:C3"/>
    <mergeCell ref="P2:P3"/>
    <mergeCell ref="AC2:AC3"/>
    <mergeCell ref="AJ2:AJ3"/>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A2:L90"/>
  <sheetViews>
    <sheetView topLeftCell="B1" zoomScale="110" zoomScaleNormal="110" workbookViewId="0">
      <selection activeCell="L88" sqref="L88"/>
    </sheetView>
  </sheetViews>
  <sheetFormatPr defaultColWidth="9.109375" defaultRowHeight="13.2" x14ac:dyDescent="0.25"/>
  <cols>
    <col min="1" max="1" width="8.88671875" style="893" customWidth="1"/>
    <col min="2" max="2" width="52" style="1006" customWidth="1"/>
    <col min="3" max="3" width="20.6640625" style="893" customWidth="1"/>
    <col min="4" max="4" width="12.88671875" style="893" customWidth="1"/>
    <col min="5" max="5" width="15.6640625" style="893" customWidth="1"/>
    <col min="6" max="6" width="55.33203125" style="893" hidden="1" customWidth="1"/>
    <col min="7" max="7" width="24.88671875" style="893" customWidth="1"/>
    <col min="8" max="8" width="38" style="994" customWidth="1"/>
    <col min="9" max="9" width="13.44140625" style="893" customWidth="1"/>
    <col min="10" max="10" width="16.6640625" style="893" customWidth="1"/>
    <col min="11" max="11" width="17" style="893" customWidth="1"/>
    <col min="12" max="12" width="15.5546875" style="893" customWidth="1"/>
    <col min="13" max="16384" width="9.109375" style="893"/>
  </cols>
  <sheetData>
    <row r="2" spans="1:12" x14ac:dyDescent="0.25">
      <c r="A2" s="1269" t="s">
        <v>4794</v>
      </c>
      <c r="B2" s="1269"/>
      <c r="C2" s="1269"/>
      <c r="D2" s="1269"/>
      <c r="E2" s="1269"/>
      <c r="F2" s="1269"/>
      <c r="H2" s="1270">
        <v>2026</v>
      </c>
      <c r="I2" s="1270"/>
      <c r="J2" s="1270"/>
      <c r="K2" s="1270"/>
      <c r="L2" s="1270"/>
    </row>
    <row r="3" spans="1:12" ht="39.6" x14ac:dyDescent="0.25">
      <c r="B3" s="975"/>
      <c r="F3" s="976" t="s">
        <v>767</v>
      </c>
      <c r="H3" s="977" t="s">
        <v>4795</v>
      </c>
      <c r="I3" s="977" t="s">
        <v>4796</v>
      </c>
      <c r="J3" s="978" t="s">
        <v>4797</v>
      </c>
      <c r="K3" s="978" t="s">
        <v>4798</v>
      </c>
      <c r="L3" s="977" t="s">
        <v>4799</v>
      </c>
    </row>
    <row r="4" spans="1:12" ht="36" customHeight="1" x14ac:dyDescent="0.25">
      <c r="A4" s="979" t="s">
        <v>2</v>
      </c>
      <c r="B4" s="979" t="s">
        <v>4800</v>
      </c>
      <c r="C4" s="980" t="s">
        <v>4801</v>
      </c>
      <c r="D4" s="981" t="s">
        <v>4802</v>
      </c>
      <c r="E4" s="980" t="s">
        <v>4803</v>
      </c>
      <c r="F4" s="979" t="s">
        <v>4804</v>
      </c>
      <c r="G4" s="982"/>
      <c r="H4" s="983" t="s">
        <v>4805</v>
      </c>
      <c r="I4" s="984">
        <f>C9-D9</f>
        <v>616870</v>
      </c>
      <c r="J4" s="912">
        <v>50</v>
      </c>
      <c r="K4" s="912">
        <f>I4/J4/12</f>
        <v>1028.1166666666666</v>
      </c>
      <c r="L4" s="912">
        <f>K4*12</f>
        <v>12337.399999999998</v>
      </c>
    </row>
    <row r="5" spans="1:12" x14ac:dyDescent="0.25">
      <c r="A5" s="979" t="s">
        <v>4806</v>
      </c>
      <c r="B5" s="985" t="s">
        <v>4807</v>
      </c>
      <c r="C5" s="980">
        <f>C6+C7</f>
        <v>813860.58</v>
      </c>
      <c r="D5" s="980">
        <f>D6</f>
        <v>0</v>
      </c>
      <c r="E5" s="980">
        <f>D5-C5</f>
        <v>-813860.58</v>
      </c>
      <c r="F5" s="979"/>
      <c r="G5" s="982"/>
      <c r="H5" s="986" t="s">
        <v>1146</v>
      </c>
      <c r="I5" s="984">
        <f>C11-D11</f>
        <v>299215.92</v>
      </c>
      <c r="J5" s="912">
        <v>10</v>
      </c>
      <c r="K5" s="912">
        <f>I5/J5/12</f>
        <v>2493.4659999999999</v>
      </c>
      <c r="L5" s="912">
        <f>K5*12</f>
        <v>29921.591999999997</v>
      </c>
    </row>
    <row r="6" spans="1:12" x14ac:dyDescent="0.25">
      <c r="A6" s="987"/>
      <c r="B6" s="988" t="s">
        <v>4808</v>
      </c>
      <c r="C6" s="939">
        <v>652821</v>
      </c>
      <c r="D6" s="989">
        <v>0</v>
      </c>
      <c r="E6" s="939">
        <f t="shared" ref="E6:E18" si="0">D6-C6</f>
        <v>-652821</v>
      </c>
      <c r="F6" s="987"/>
      <c r="G6" s="990" t="s">
        <v>4809</v>
      </c>
      <c r="H6" s="986" t="s">
        <v>4810</v>
      </c>
      <c r="I6" s="984">
        <f>C13-D13</f>
        <v>4642441.1984999999</v>
      </c>
      <c r="J6" s="912">
        <v>50</v>
      </c>
      <c r="K6" s="912">
        <f t="shared" ref="K6:K8" si="1">I6/J6/12</f>
        <v>7737.4019975000001</v>
      </c>
      <c r="L6" s="912">
        <f t="shared" ref="L6:L8" si="2">K6*12</f>
        <v>92848.823969999998</v>
      </c>
    </row>
    <row r="7" spans="1:12" x14ac:dyDescent="0.25">
      <c r="A7" s="987"/>
      <c r="B7" s="988" t="s">
        <v>4811</v>
      </c>
      <c r="C7" s="939">
        <v>161039.57999999999</v>
      </c>
      <c r="D7" s="989">
        <v>0</v>
      </c>
      <c r="E7" s="939">
        <f t="shared" si="0"/>
        <v>-161039.57999999999</v>
      </c>
      <c r="F7" s="987"/>
      <c r="G7" s="990" t="s">
        <v>4809</v>
      </c>
      <c r="H7" s="986" t="s">
        <v>4812</v>
      </c>
      <c r="I7" s="984">
        <f>C14-D14</f>
        <v>6071</v>
      </c>
      <c r="J7" s="912">
        <v>50</v>
      </c>
      <c r="K7" s="912">
        <f t="shared" si="1"/>
        <v>10.118333333333334</v>
      </c>
      <c r="L7" s="912">
        <f t="shared" si="2"/>
        <v>121.42000000000002</v>
      </c>
    </row>
    <row r="8" spans="1:12" x14ac:dyDescent="0.25">
      <c r="A8" s="979" t="s">
        <v>4813</v>
      </c>
      <c r="B8" s="985" t="s">
        <v>4814</v>
      </c>
      <c r="C8" s="980">
        <f>C9</f>
        <v>616870</v>
      </c>
      <c r="D8" s="980">
        <f>D9</f>
        <v>0</v>
      </c>
      <c r="E8" s="980">
        <f t="shared" si="0"/>
        <v>-616870</v>
      </c>
      <c r="F8" s="979"/>
      <c r="G8" s="982"/>
      <c r="H8" s="983" t="s">
        <v>4815</v>
      </c>
      <c r="I8" s="984">
        <f>C16-D16</f>
        <v>178271.065</v>
      </c>
      <c r="J8" s="912">
        <v>5</v>
      </c>
      <c r="K8" s="912">
        <f t="shared" si="1"/>
        <v>2971.1844166666669</v>
      </c>
      <c r="L8" s="912">
        <f t="shared" si="2"/>
        <v>35654.213000000003</v>
      </c>
    </row>
    <row r="9" spans="1:12" ht="26.4" x14ac:dyDescent="0.25">
      <c r="A9" s="991" t="s">
        <v>592</v>
      </c>
      <c r="B9" s="992" t="s">
        <v>4805</v>
      </c>
      <c r="C9" s="939">
        <v>616870</v>
      </c>
      <c r="D9" s="989">
        <v>0</v>
      </c>
      <c r="E9" s="939">
        <f t="shared" si="0"/>
        <v>-616870</v>
      </c>
      <c r="F9" s="988"/>
      <c r="G9" s="993"/>
      <c r="I9" s="995"/>
      <c r="J9" s="961"/>
      <c r="K9" s="961"/>
      <c r="L9" s="1192">
        <f>SUM(L4:L8)</f>
        <v>170883.44897000003</v>
      </c>
    </row>
    <row r="10" spans="1:12" x14ac:dyDescent="0.25">
      <c r="A10" s="996" t="s">
        <v>4816</v>
      </c>
      <c r="B10" s="985" t="s">
        <v>4817</v>
      </c>
      <c r="C10" s="997">
        <f>C11+C12</f>
        <v>5214421</v>
      </c>
      <c r="D10" s="997">
        <f>D11+D12</f>
        <v>88421.816500000001</v>
      </c>
      <c r="E10" s="980">
        <f t="shared" si="0"/>
        <v>-5125999.1835000003</v>
      </c>
      <c r="F10" s="998"/>
      <c r="G10" s="999"/>
      <c r="I10" s="960"/>
      <c r="J10" s="961"/>
      <c r="K10" s="961"/>
      <c r="L10" s="961"/>
    </row>
    <row r="11" spans="1:12" ht="24.75" customHeight="1" x14ac:dyDescent="0.25">
      <c r="A11" s="1000" t="s">
        <v>841</v>
      </c>
      <c r="B11" s="1001" t="s">
        <v>1146</v>
      </c>
      <c r="C11" s="912">
        <v>300000</v>
      </c>
      <c r="D11" s="1002">
        <f>[24]zims9_07!D67/1000</f>
        <v>784.08</v>
      </c>
      <c r="E11" s="939">
        <f t="shared" si="0"/>
        <v>-299215.92</v>
      </c>
      <c r="F11" s="988"/>
      <c r="G11" s="999"/>
      <c r="I11" s="995"/>
    </row>
    <row r="12" spans="1:12" ht="22.5" customHeight="1" x14ac:dyDescent="0.25">
      <c r="A12" s="1003" t="s">
        <v>612</v>
      </c>
      <c r="B12" s="1004" t="s">
        <v>4818</v>
      </c>
      <c r="C12" s="912">
        <f>C13+C14+C15</f>
        <v>4914421</v>
      </c>
      <c r="D12" s="1005">
        <f t="shared" ref="D12" si="3">D13+D14+D15</f>
        <v>87637.736499999999</v>
      </c>
      <c r="E12" s="939">
        <f t="shared" si="0"/>
        <v>-4826783.2635000004</v>
      </c>
      <c r="F12" s="988"/>
      <c r="G12" s="1006"/>
      <c r="I12" s="995"/>
    </row>
    <row r="13" spans="1:12" x14ac:dyDescent="0.25">
      <c r="A13" s="1007" t="s">
        <v>4819</v>
      </c>
      <c r="B13" s="1008" t="s">
        <v>4810</v>
      </c>
      <c r="C13" s="1009">
        <f>1543929+3164421</f>
        <v>4708350</v>
      </c>
      <c r="D13" s="1010">
        <f>[24]zims9_07!D128/1000</f>
        <v>65908.801500000001</v>
      </c>
      <c r="E13" s="939">
        <f t="shared" si="0"/>
        <v>-4642441.1984999999</v>
      </c>
      <c r="F13" s="988"/>
      <c r="H13" s="1270">
        <v>2027</v>
      </c>
      <c r="I13" s="1270"/>
      <c r="J13" s="1270"/>
      <c r="K13" s="1270"/>
      <c r="L13" s="1270"/>
    </row>
    <row r="14" spans="1:12" ht="36" customHeight="1" x14ac:dyDescent="0.25">
      <c r="A14" s="1007" t="s">
        <v>281</v>
      </c>
      <c r="B14" s="1008" t="s">
        <v>4812</v>
      </c>
      <c r="C14" s="1009">
        <v>6071</v>
      </c>
      <c r="D14" s="1010">
        <v>0</v>
      </c>
      <c r="E14" s="939">
        <f t="shared" si="0"/>
        <v>-6071</v>
      </c>
      <c r="F14" s="988"/>
      <c r="H14" s="1011" t="s">
        <v>4795</v>
      </c>
      <c r="I14" s="1011" t="s">
        <v>4796</v>
      </c>
      <c r="J14" s="978" t="s">
        <v>4797</v>
      </c>
      <c r="K14" s="978" t="s">
        <v>4798</v>
      </c>
      <c r="L14" s="977" t="s">
        <v>4820</v>
      </c>
    </row>
    <row r="15" spans="1:12" ht="13.8" x14ac:dyDescent="0.3">
      <c r="A15" s="1012" t="s">
        <v>4821</v>
      </c>
      <c r="B15" s="1013" t="s">
        <v>4822</v>
      </c>
      <c r="C15" s="1014">
        <f>C16</f>
        <v>200000</v>
      </c>
      <c r="D15" s="1015">
        <f t="shared" ref="D15" si="4">D16</f>
        <v>21728.934999999998</v>
      </c>
      <c r="E15" s="980">
        <f t="shared" si="0"/>
        <v>-178271.065</v>
      </c>
      <c r="F15" s="988"/>
      <c r="H15" s="983" t="s">
        <v>1145</v>
      </c>
      <c r="I15" s="984">
        <v>168137.93104</v>
      </c>
      <c r="J15" s="912">
        <v>3</v>
      </c>
      <c r="K15" s="912">
        <f>I15/J15/12</f>
        <v>4670.4980844444444</v>
      </c>
      <c r="L15" s="912">
        <f>K15*3</f>
        <v>14011.494253333334</v>
      </c>
    </row>
    <row r="16" spans="1:12" x14ac:dyDescent="0.25">
      <c r="A16" s="1007"/>
      <c r="B16" s="1008" t="s">
        <v>4823</v>
      </c>
      <c r="C16" s="1009">
        <v>200000</v>
      </c>
      <c r="D16" s="1016">
        <f>[24]zims9_06!H71/1000+[24]zims9_07!D73/1000</f>
        <v>21728.934999999998</v>
      </c>
      <c r="E16" s="939">
        <f t="shared" si="0"/>
        <v>-178271.065</v>
      </c>
      <c r="F16" s="988" t="s">
        <v>4824</v>
      </c>
      <c r="H16" s="983" t="s">
        <v>1145</v>
      </c>
      <c r="I16" s="984">
        <v>78489.656000000003</v>
      </c>
      <c r="J16" s="912">
        <v>5</v>
      </c>
      <c r="K16" s="912">
        <f>I16/J16/12</f>
        <v>1308.1609333333333</v>
      </c>
      <c r="L16" s="912">
        <f t="shared" ref="L16:L18" si="5">K16*3</f>
        <v>3924.4827999999998</v>
      </c>
    </row>
    <row r="17" spans="1:12" x14ac:dyDescent="0.25">
      <c r="A17" s="1007"/>
      <c r="B17" s="1008" t="s">
        <v>4825</v>
      </c>
      <c r="C17" s="1009">
        <v>0</v>
      </c>
      <c r="D17" s="1010">
        <v>0</v>
      </c>
      <c r="E17" s="939">
        <f t="shared" si="0"/>
        <v>0</v>
      </c>
      <c r="F17" s="988"/>
      <c r="H17" s="983" t="s">
        <v>1145</v>
      </c>
      <c r="I17" s="984">
        <v>4038156.2</v>
      </c>
      <c r="J17" s="912">
        <v>7</v>
      </c>
      <c r="K17" s="912">
        <f>I17/J17/12</f>
        <v>48073.288095238095</v>
      </c>
      <c r="L17" s="912">
        <f t="shared" si="5"/>
        <v>144219.86428571428</v>
      </c>
    </row>
    <row r="18" spans="1:12" x14ac:dyDescent="0.25">
      <c r="A18" s="998"/>
      <c r="B18" s="1017" t="s">
        <v>1356</v>
      </c>
      <c r="C18" s="1018">
        <f>C5+C8+C10</f>
        <v>6645151.5800000001</v>
      </c>
      <c r="D18" s="1018">
        <f>D10+D8</f>
        <v>88421.816500000001</v>
      </c>
      <c r="E18" s="980">
        <f t="shared" si="0"/>
        <v>-6556729.7635000004</v>
      </c>
      <c r="F18" s="1019"/>
      <c r="G18" s="1020"/>
      <c r="H18" s="983" t="s">
        <v>1145</v>
      </c>
      <c r="I18" s="984">
        <v>4466718.1906599998</v>
      </c>
      <c r="J18" s="912">
        <v>10</v>
      </c>
      <c r="K18" s="912">
        <f>I18/J18/12</f>
        <v>37222.651588833331</v>
      </c>
      <c r="L18" s="912">
        <f t="shared" si="5"/>
        <v>111667.95476649998</v>
      </c>
    </row>
    <row r="19" spans="1:12" ht="48" hidden="1" customHeight="1" x14ac:dyDescent="0.25">
      <c r="A19" s="1021"/>
      <c r="B19" s="975"/>
      <c r="C19" s="1022"/>
      <c r="D19" s="1022"/>
      <c r="E19" s="1022"/>
      <c r="F19" s="1020"/>
      <c r="G19" s="1023"/>
      <c r="H19" s="983" t="s">
        <v>4815</v>
      </c>
      <c r="I19" s="984">
        <f>C27-D27</f>
        <v>-1097</v>
      </c>
      <c r="J19" s="912">
        <v>5</v>
      </c>
      <c r="K19" s="912">
        <f t="shared" ref="K19" si="6">I19/J19/12</f>
        <v>-18.283333333333335</v>
      </c>
      <c r="L19" s="912">
        <f t="shared" ref="L19" si="7">K19*12</f>
        <v>-219.40000000000003</v>
      </c>
    </row>
    <row r="20" spans="1:12" hidden="1" x14ac:dyDescent="0.25">
      <c r="A20" s="1271" t="s">
        <v>4826</v>
      </c>
      <c r="B20" s="1271"/>
      <c r="D20" s="1024"/>
      <c r="I20" s="995"/>
      <c r="J20" s="961"/>
      <c r="K20" s="961"/>
      <c r="L20" s="960">
        <f>SUM(L15:L19)</f>
        <v>273604.39610554755</v>
      </c>
    </row>
    <row r="21" spans="1:12" ht="39.6" hidden="1" x14ac:dyDescent="0.25">
      <c r="A21" s="884"/>
      <c r="B21" s="979" t="s">
        <v>4827</v>
      </c>
      <c r="C21" s="980" t="s">
        <v>4828</v>
      </c>
      <c r="D21" s="980"/>
      <c r="E21" s="980"/>
      <c r="F21" s="1025"/>
      <c r="I21" s="995"/>
    </row>
    <row r="22" spans="1:12" hidden="1" x14ac:dyDescent="0.25">
      <c r="A22" s="1026">
        <v>1</v>
      </c>
      <c r="B22" s="1027" t="s">
        <v>4829</v>
      </c>
      <c r="C22" s="1028">
        <v>229550.91553999999</v>
      </c>
      <c r="D22" s="1029"/>
      <c r="E22" s="1030"/>
      <c r="F22" s="1025"/>
      <c r="I22" s="995"/>
    </row>
    <row r="23" spans="1:12" hidden="1" x14ac:dyDescent="0.25">
      <c r="A23" s="1026">
        <v>2</v>
      </c>
      <c r="B23" s="1027" t="s">
        <v>4830</v>
      </c>
      <c r="C23" s="1028">
        <v>279053.52830000001</v>
      </c>
      <c r="D23" s="1029"/>
      <c r="E23" s="1030"/>
      <c r="F23" s="1025"/>
      <c r="I23" s="995"/>
    </row>
    <row r="24" spans="1:12" hidden="1" x14ac:dyDescent="0.25">
      <c r="A24" s="1031"/>
      <c r="B24" s="1032" t="s">
        <v>4831</v>
      </c>
      <c r="C24" s="1033" t="s">
        <v>575</v>
      </c>
      <c r="D24" s="1033" t="s">
        <v>4832</v>
      </c>
      <c r="E24" s="1033" t="s">
        <v>4833</v>
      </c>
      <c r="F24" s="935" t="s">
        <v>4834</v>
      </c>
      <c r="G24" s="1034"/>
      <c r="H24" s="1035"/>
      <c r="I24" s="1036"/>
    </row>
    <row r="25" spans="1:12" hidden="1" x14ac:dyDescent="0.25">
      <c r="A25" s="1031" t="s">
        <v>4835</v>
      </c>
      <c r="B25" s="1032" t="s">
        <v>4836</v>
      </c>
      <c r="C25" s="1033">
        <v>0</v>
      </c>
      <c r="D25" s="1037">
        <v>-410</v>
      </c>
      <c r="E25" s="1037">
        <f>D25-C25</f>
        <v>-410</v>
      </c>
      <c r="F25" s="1038" t="s">
        <v>4837</v>
      </c>
      <c r="G25" s="1039" t="s">
        <v>4838</v>
      </c>
    </row>
    <row r="26" spans="1:12" s="1036" customFormat="1" ht="29.25" hidden="1" customHeight="1" x14ac:dyDescent="0.25">
      <c r="A26" s="1019"/>
      <c r="B26" s="1017" t="s">
        <v>4839</v>
      </c>
      <c r="C26" s="1018">
        <v>0</v>
      </c>
      <c r="D26" s="1018">
        <v>5201</v>
      </c>
      <c r="E26" s="1033">
        <f t="shared" ref="E26:E30" si="8">D26-C26</f>
        <v>5201</v>
      </c>
      <c r="F26" s="1040" t="s">
        <v>4840</v>
      </c>
      <c r="G26" s="1039" t="s">
        <v>4838</v>
      </c>
      <c r="H26" s="994"/>
      <c r="I26" s="893"/>
    </row>
    <row r="27" spans="1:12" ht="26.4" hidden="1" x14ac:dyDescent="0.25">
      <c r="A27" s="1031"/>
      <c r="B27" s="1032" t="s">
        <v>4841</v>
      </c>
      <c r="C27" s="1033">
        <v>0</v>
      </c>
      <c r="D27" s="1033">
        <v>1097</v>
      </c>
      <c r="E27" s="1033">
        <f t="shared" si="8"/>
        <v>1097</v>
      </c>
      <c r="F27" s="1041" t="s">
        <v>4842</v>
      </c>
      <c r="G27" s="1039" t="s">
        <v>4838</v>
      </c>
      <c r="H27" s="1042"/>
    </row>
    <row r="28" spans="1:12" ht="26.4" hidden="1" x14ac:dyDescent="0.25">
      <c r="A28" s="1031"/>
      <c r="B28" s="1032" t="s">
        <v>4843</v>
      </c>
      <c r="C28" s="1033">
        <v>0</v>
      </c>
      <c r="D28" s="1033">
        <v>15898</v>
      </c>
      <c r="E28" s="1033">
        <f t="shared" si="8"/>
        <v>15898</v>
      </c>
      <c r="F28" s="1041" t="s">
        <v>4844</v>
      </c>
      <c r="G28" s="1039" t="s">
        <v>4838</v>
      </c>
      <c r="H28" s="1042"/>
    </row>
    <row r="29" spans="1:12" ht="22.5" hidden="1" customHeight="1" x14ac:dyDescent="0.25">
      <c r="A29" s="1031"/>
      <c r="B29" s="1032" t="s">
        <v>4845</v>
      </c>
      <c r="C29" s="1033">
        <v>0</v>
      </c>
      <c r="D29" s="1043">
        <f>[24]zims9_05!F11/1000</f>
        <v>91275.689350000001</v>
      </c>
      <c r="E29" s="1033">
        <f t="shared" si="8"/>
        <v>91275.689350000001</v>
      </c>
      <c r="F29" s="1272" t="s">
        <v>4846</v>
      </c>
      <c r="G29" s="1039" t="s">
        <v>4838</v>
      </c>
      <c r="H29" s="1044"/>
      <c r="I29" s="1034"/>
    </row>
    <row r="30" spans="1:12" ht="24" hidden="1" customHeight="1" x14ac:dyDescent="0.25">
      <c r="A30" s="1031"/>
      <c r="B30" s="1032" t="s">
        <v>4845</v>
      </c>
      <c r="C30" s="1033">
        <v>0</v>
      </c>
      <c r="D30" s="1043">
        <f>[24]zims9_05!F12/1000</f>
        <v>253038.40805</v>
      </c>
      <c r="E30" s="1033">
        <f t="shared" si="8"/>
        <v>253038.40805</v>
      </c>
      <c r="F30" s="1273"/>
      <c r="G30" s="1039" t="s">
        <v>4838</v>
      </c>
    </row>
    <row r="31" spans="1:12" s="1034" customFormat="1" hidden="1" x14ac:dyDescent="0.25">
      <c r="A31" s="1031"/>
      <c r="B31" s="1032" t="s">
        <v>4847</v>
      </c>
      <c r="C31" s="1033">
        <f>SUM(C25:C30)</f>
        <v>0</v>
      </c>
      <c r="D31" s="1033">
        <f>SUM(D25:D30)</f>
        <v>366100.09739999997</v>
      </c>
      <c r="E31" s="1033">
        <f>D31-C31</f>
        <v>366100.09739999997</v>
      </c>
      <c r="F31" s="1031"/>
      <c r="H31" s="994"/>
      <c r="I31" s="893"/>
    </row>
    <row r="32" spans="1:12" ht="42" hidden="1" customHeight="1" x14ac:dyDescent="0.25">
      <c r="D32" s="961"/>
    </row>
    <row r="33" spans="1:9" hidden="1" x14ac:dyDescent="0.25">
      <c r="A33" s="1271" t="s">
        <v>4826</v>
      </c>
      <c r="B33" s="1271"/>
      <c r="D33" s="1024"/>
    </row>
    <row r="34" spans="1:9" ht="46.5" hidden="1" customHeight="1" x14ac:dyDescent="0.25">
      <c r="A34" s="996" t="s">
        <v>4848</v>
      </c>
      <c r="B34" s="979" t="s">
        <v>4827</v>
      </c>
      <c r="C34" s="980" t="s">
        <v>4849</v>
      </c>
      <c r="D34" s="980" t="s">
        <v>4850</v>
      </c>
      <c r="E34" s="980" t="s">
        <v>4803</v>
      </c>
      <c r="F34" s="961"/>
    </row>
    <row r="35" spans="1:9" ht="15" hidden="1" customHeight="1" x14ac:dyDescent="0.25">
      <c r="A35" s="1026">
        <v>1</v>
      </c>
      <c r="B35" s="1001" t="s">
        <v>1146</v>
      </c>
      <c r="C35" s="1028">
        <v>72973</v>
      </c>
      <c r="D35" s="1045">
        <f>[24]zims9_06!E13/1000</f>
        <v>72972.681299999997</v>
      </c>
      <c r="E35" s="1046">
        <f>D35-C35</f>
        <v>-0.31870000000344589</v>
      </c>
      <c r="F35" s="961"/>
    </row>
    <row r="36" spans="1:9" ht="15" hidden="1" customHeight="1" x14ac:dyDescent="0.25">
      <c r="A36" s="1026">
        <v>2</v>
      </c>
      <c r="B36" s="1027" t="s">
        <v>4851</v>
      </c>
      <c r="C36" s="1028">
        <v>1079500</v>
      </c>
      <c r="D36" s="1046">
        <f>[24]Оценка_2025!J62/1000</f>
        <v>900287.10804999992</v>
      </c>
      <c r="E36" s="1046">
        <f>D36-C36</f>
        <v>-179212.89195000008</v>
      </c>
      <c r="F36" s="1024"/>
      <c r="G36" s="1024"/>
    </row>
    <row r="37" spans="1:9" hidden="1" x14ac:dyDescent="0.25">
      <c r="A37" s="1026">
        <v>3</v>
      </c>
      <c r="B37" s="1027" t="s">
        <v>4852</v>
      </c>
      <c r="C37" s="1028">
        <v>8680</v>
      </c>
      <c r="D37" s="1047">
        <f>[24]zims9_05!I15/1000</f>
        <v>3300</v>
      </c>
      <c r="E37" s="1046">
        <f>D37-C37</f>
        <v>-5380</v>
      </c>
    </row>
    <row r="38" spans="1:9" hidden="1" x14ac:dyDescent="0.25">
      <c r="A38" s="1026">
        <v>4</v>
      </c>
      <c r="B38" s="1027" t="s">
        <v>4853</v>
      </c>
      <c r="C38" s="1028">
        <v>47742.25</v>
      </c>
      <c r="D38" s="1047">
        <f>[24]zims9_05!I28/1000</f>
        <v>47742.25</v>
      </c>
      <c r="E38" s="1046">
        <f>D38-C38</f>
        <v>0</v>
      </c>
    </row>
    <row r="39" spans="1:9" hidden="1" x14ac:dyDescent="0.25">
      <c r="A39" s="1031"/>
      <c r="B39" s="1032" t="s">
        <v>4847</v>
      </c>
      <c r="C39" s="1033">
        <f>SUM(C35:C38)</f>
        <v>1208895.25</v>
      </c>
      <c r="D39" s="1048">
        <f>SUM(D35:D38)</f>
        <v>1024302.03935</v>
      </c>
      <c r="E39" s="1048">
        <f>SUM(E35:E38)</f>
        <v>-184593.21065000008</v>
      </c>
      <c r="F39" s="961"/>
      <c r="G39" s="961"/>
    </row>
    <row r="40" spans="1:9" hidden="1" x14ac:dyDescent="0.25"/>
    <row r="41" spans="1:9" hidden="1" x14ac:dyDescent="0.25"/>
    <row r="42" spans="1:9" hidden="1" x14ac:dyDescent="0.25">
      <c r="E42" s="961">
        <f>E43-E44</f>
        <v>0.30923000001348555</v>
      </c>
    </row>
    <row r="43" spans="1:9" hidden="1" x14ac:dyDescent="0.25">
      <c r="E43" s="961">
        <f>D18++D31+D39</f>
        <v>1478823.95325</v>
      </c>
      <c r="F43" s="961"/>
    </row>
    <row r="44" spans="1:9" hidden="1" x14ac:dyDescent="0.25">
      <c r="D44" s="1049" t="s">
        <v>4854</v>
      </c>
      <c r="E44" s="1050">
        <f>[24]zims9_07!H10/1000</f>
        <v>1478823.64402</v>
      </c>
      <c r="F44" s="1050"/>
      <c r="G44" s="1049"/>
    </row>
    <row r="45" spans="1:9" ht="13.8" hidden="1" x14ac:dyDescent="0.3">
      <c r="A45" s="1051" t="s">
        <v>4855</v>
      </c>
      <c r="B45" s="1052"/>
      <c r="E45" s="1024"/>
      <c r="F45" s="961"/>
    </row>
    <row r="46" spans="1:9" hidden="1" x14ac:dyDescent="0.25">
      <c r="A46" s="1053"/>
      <c r="B46" s="1052"/>
      <c r="E46" s="1024"/>
      <c r="F46" s="961"/>
      <c r="H46" s="1044"/>
      <c r="I46" s="1034"/>
    </row>
    <row r="47" spans="1:9" ht="33.75" hidden="1" customHeight="1" x14ac:dyDescent="0.25">
      <c r="A47" s="1274" t="s">
        <v>4856</v>
      </c>
      <c r="B47" s="1275"/>
      <c r="C47" s="1275"/>
      <c r="D47" s="1054"/>
      <c r="E47" s="961"/>
      <c r="F47" s="961"/>
    </row>
    <row r="48" spans="1:9" s="1034" customFormat="1" hidden="1" x14ac:dyDescent="0.25">
      <c r="A48" s="1031"/>
      <c r="B48" s="1032" t="s">
        <v>4857</v>
      </c>
      <c r="C48" s="1055" t="s">
        <v>4858</v>
      </c>
      <c r="D48" s="886"/>
      <c r="F48" s="1050"/>
      <c r="H48" s="994"/>
      <c r="I48" s="893"/>
    </row>
    <row r="49" spans="1:9" hidden="1" x14ac:dyDescent="0.25">
      <c r="A49" s="917">
        <v>1</v>
      </c>
      <c r="B49" s="1041" t="s">
        <v>4859</v>
      </c>
      <c r="C49" s="1056">
        <v>47500</v>
      </c>
      <c r="D49" s="1057"/>
      <c r="F49" s="961"/>
    </row>
    <row r="50" spans="1:9" hidden="1" x14ac:dyDescent="0.25">
      <c r="A50" s="917">
        <v>2</v>
      </c>
      <c r="B50" s="1041" t="s">
        <v>4860</v>
      </c>
      <c r="C50" s="1056">
        <v>7809</v>
      </c>
      <c r="D50" s="1057"/>
      <c r="F50" s="1024"/>
    </row>
    <row r="51" spans="1:9" hidden="1" x14ac:dyDescent="0.25">
      <c r="A51" s="917">
        <v>3</v>
      </c>
      <c r="B51" s="1058" t="s">
        <v>4861</v>
      </c>
      <c r="C51" s="1056">
        <v>16107</v>
      </c>
      <c r="D51" s="1057"/>
      <c r="F51" s="1024"/>
      <c r="H51" s="1044"/>
      <c r="I51" s="1034"/>
    </row>
    <row r="52" spans="1:9" hidden="1" x14ac:dyDescent="0.25">
      <c r="A52" s="917">
        <v>4</v>
      </c>
      <c r="B52" s="1058" t="s">
        <v>4862</v>
      </c>
      <c r="C52" s="1056">
        <v>6791</v>
      </c>
      <c r="D52" s="1057"/>
      <c r="F52" s="961"/>
    </row>
    <row r="53" spans="1:9" s="1034" customFormat="1" hidden="1" x14ac:dyDescent="0.25">
      <c r="A53" s="1031"/>
      <c r="B53" s="1032" t="s">
        <v>1356</v>
      </c>
      <c r="C53" s="1059">
        <f>SUM(C49:C52)</f>
        <v>78207</v>
      </c>
      <c r="D53" s="1060"/>
      <c r="H53" s="994"/>
      <c r="I53" s="893"/>
    </row>
    <row r="54" spans="1:9" hidden="1" x14ac:dyDescent="0.25"/>
    <row r="55" spans="1:9" ht="36.75" hidden="1" customHeight="1" x14ac:dyDescent="0.25">
      <c r="A55" s="1276" t="s">
        <v>4863</v>
      </c>
      <c r="B55" s="1276"/>
      <c r="C55" s="1276"/>
      <c r="D55" s="1061"/>
    </row>
    <row r="56" spans="1:9" hidden="1" x14ac:dyDescent="0.25">
      <c r="A56" s="1031"/>
      <c r="B56" s="1032" t="s">
        <v>4857</v>
      </c>
      <c r="C56" s="1055" t="s">
        <v>4858</v>
      </c>
      <c r="D56" s="886"/>
      <c r="G56" s="961"/>
    </row>
    <row r="57" spans="1:9" hidden="1" x14ac:dyDescent="0.25">
      <c r="A57" s="884">
        <v>1</v>
      </c>
      <c r="B57" s="1041" t="s">
        <v>4864</v>
      </c>
      <c r="C57" s="913">
        <f>[25]оценка_2024!G32/1000</f>
        <v>23832.65</v>
      </c>
      <c r="D57" s="1062"/>
      <c r="H57" s="1044"/>
      <c r="I57" s="1034"/>
    </row>
    <row r="58" spans="1:9" ht="15.75" hidden="1" customHeight="1" x14ac:dyDescent="0.25">
      <c r="A58" s="884">
        <v>2</v>
      </c>
      <c r="B58" s="1041" t="s">
        <v>4865</v>
      </c>
      <c r="C58" s="913">
        <f>[25]оценка_2024!G38/1000</f>
        <v>7492.44643</v>
      </c>
      <c r="D58" s="1062"/>
    </row>
    <row r="59" spans="1:9" s="1034" customFormat="1" hidden="1" x14ac:dyDescent="0.25">
      <c r="A59" s="1031"/>
      <c r="B59" s="1032" t="s">
        <v>4847</v>
      </c>
      <c r="C59" s="1033">
        <f>SUM(C57:C58)</f>
        <v>31325.096430000001</v>
      </c>
      <c r="D59" s="1063"/>
      <c r="H59" s="994"/>
      <c r="I59" s="893"/>
    </row>
    <row r="60" spans="1:9" hidden="1" x14ac:dyDescent="0.25"/>
    <row r="61" spans="1:9" ht="0.75" hidden="1" customHeight="1" x14ac:dyDescent="0.25"/>
    <row r="62" spans="1:9" ht="33" hidden="1" customHeight="1" x14ac:dyDescent="0.25">
      <c r="A62" s="1276" t="s">
        <v>4866</v>
      </c>
      <c r="B62" s="1276"/>
      <c r="C62" s="1276"/>
      <c r="D62" s="1061"/>
    </row>
    <row r="63" spans="1:9" hidden="1" x14ac:dyDescent="0.25">
      <c r="A63" s="1055"/>
      <c r="B63" s="1032" t="s">
        <v>4857</v>
      </c>
      <c r="C63" s="1055" t="s">
        <v>4858</v>
      </c>
      <c r="D63" s="886"/>
    </row>
    <row r="64" spans="1:9" hidden="1" x14ac:dyDescent="0.25">
      <c r="A64" s="917">
        <v>1</v>
      </c>
      <c r="B64" s="1041" t="s">
        <v>4867</v>
      </c>
      <c r="C64" s="913">
        <f>[25]оценка_2024!G39/1000</f>
        <v>21355.08929</v>
      </c>
      <c r="D64" s="1062"/>
    </row>
    <row r="65" spans="1:4" hidden="1" x14ac:dyDescent="0.25">
      <c r="A65" s="1055"/>
      <c r="B65" s="1032" t="s">
        <v>4847</v>
      </c>
      <c r="C65" s="1033">
        <f>SUM(C64:C64)</f>
        <v>21355.08929</v>
      </c>
      <c r="D65" s="1063"/>
    </row>
    <row r="66" spans="1:4" hidden="1" x14ac:dyDescent="0.25"/>
    <row r="67" spans="1:4" ht="37.5" hidden="1" customHeight="1" x14ac:dyDescent="0.25">
      <c r="A67" s="1276" t="s">
        <v>4868</v>
      </c>
      <c r="B67" s="1276"/>
      <c r="C67" s="1276"/>
      <c r="D67" s="1276"/>
    </row>
    <row r="68" spans="1:4" hidden="1" x14ac:dyDescent="0.25">
      <c r="A68" s="1031"/>
      <c r="B68" s="1032" t="s">
        <v>4857</v>
      </c>
      <c r="C68" s="1055" t="s">
        <v>4858</v>
      </c>
      <c r="D68" s="1064" t="s">
        <v>4834</v>
      </c>
    </row>
    <row r="69" spans="1:4" ht="44.25" hidden="1" customHeight="1" x14ac:dyDescent="0.25">
      <c r="A69" s="917">
        <v>1</v>
      </c>
      <c r="B69" s="1041" t="s">
        <v>4869</v>
      </c>
      <c r="C69" s="913">
        <v>8216</v>
      </c>
      <c r="D69" s="1277" t="s">
        <v>4870</v>
      </c>
    </row>
    <row r="70" spans="1:4" ht="61.5" hidden="1" customHeight="1" x14ac:dyDescent="0.25">
      <c r="A70" s="917">
        <v>2</v>
      </c>
      <c r="B70" s="1041" t="s">
        <v>4871</v>
      </c>
      <c r="C70" s="913">
        <v>13871</v>
      </c>
      <c r="D70" s="1278"/>
    </row>
    <row r="71" spans="1:4" ht="57.75" hidden="1" customHeight="1" x14ac:dyDescent="0.25">
      <c r="A71" s="917">
        <v>3</v>
      </c>
      <c r="B71" s="1041" t="s">
        <v>4872</v>
      </c>
      <c r="C71" s="913">
        <v>7682</v>
      </c>
      <c r="D71" s="1279"/>
    </row>
    <row r="72" spans="1:4" ht="222.75" hidden="1" customHeight="1" x14ac:dyDescent="0.25">
      <c r="A72" s="917">
        <v>4</v>
      </c>
      <c r="B72" s="1041" t="s">
        <v>4873</v>
      </c>
      <c r="C72" s="913">
        <v>4000</v>
      </c>
      <c r="D72" s="1065" t="s">
        <v>4874</v>
      </c>
    </row>
    <row r="73" spans="1:4" hidden="1" x14ac:dyDescent="0.25">
      <c r="A73" s="1031"/>
      <c r="B73" s="1032" t="s">
        <v>4847</v>
      </c>
      <c r="C73" s="1033">
        <f>SUM(C69:C72)</f>
        <v>33769</v>
      </c>
      <c r="D73" s="1037"/>
    </row>
    <row r="74" spans="1:4" hidden="1" x14ac:dyDescent="0.25"/>
    <row r="75" spans="1:4" hidden="1" x14ac:dyDescent="0.25"/>
    <row r="76" spans="1:4" hidden="1" x14ac:dyDescent="0.25">
      <c r="B76" s="1006" t="s">
        <v>4875</v>
      </c>
      <c r="D76" s="1024"/>
    </row>
    <row r="77" spans="1:4" hidden="1" x14ac:dyDescent="0.25">
      <c r="C77" s="893" t="s">
        <v>4847</v>
      </c>
      <c r="D77" s="961"/>
    </row>
    <row r="78" spans="1:4" hidden="1" x14ac:dyDescent="0.25">
      <c r="D78" s="1024"/>
    </row>
    <row r="79" spans="1:4" hidden="1" x14ac:dyDescent="0.25"/>
    <row r="80" spans="1:4" hidden="1" x14ac:dyDescent="0.25"/>
    <row r="81" spans="1:12" ht="30" hidden="1" customHeight="1" x14ac:dyDescent="0.25">
      <c r="B81" s="1268" t="s">
        <v>4876</v>
      </c>
      <c r="C81" s="1268"/>
      <c r="D81" s="1268"/>
    </row>
    <row r="82" spans="1:12" ht="26.4" hidden="1" x14ac:dyDescent="0.25">
      <c r="A82" s="996" t="s">
        <v>4848</v>
      </c>
      <c r="B82" s="979" t="s">
        <v>4827</v>
      </c>
      <c r="C82" s="980" t="s">
        <v>4849</v>
      </c>
      <c r="D82" s="980" t="s">
        <v>4877</v>
      </c>
      <c r="E82" s="980" t="s">
        <v>4803</v>
      </c>
      <c r="F82" s="980" t="s">
        <v>4834</v>
      </c>
    </row>
    <row r="83" spans="1:12" hidden="1" x14ac:dyDescent="0.25">
      <c r="A83" s="1026">
        <v>1</v>
      </c>
      <c r="B83" s="1001" t="s">
        <v>4878</v>
      </c>
      <c r="C83" s="1005">
        <v>3578</v>
      </c>
      <c r="D83" s="939">
        <v>3455</v>
      </c>
      <c r="E83" s="1066">
        <f>D83-C83</f>
        <v>-123</v>
      </c>
      <c r="F83" s="884" t="s">
        <v>4879</v>
      </c>
    </row>
    <row r="84" spans="1:12" hidden="1" x14ac:dyDescent="0.25">
      <c r="A84" s="1026">
        <v>2</v>
      </c>
      <c r="B84" s="1027" t="s">
        <v>4880</v>
      </c>
      <c r="C84" s="1005">
        <v>12204</v>
      </c>
      <c r="D84" s="939">
        <v>8790</v>
      </c>
      <c r="E84" s="1066">
        <f>D84-C84</f>
        <v>-3414</v>
      </c>
      <c r="F84" s="884" t="s">
        <v>4879</v>
      </c>
    </row>
    <row r="85" spans="1:12" hidden="1" x14ac:dyDescent="0.25">
      <c r="A85" s="1031"/>
      <c r="B85" s="1032" t="s">
        <v>4847</v>
      </c>
      <c r="C85" s="1067">
        <f>SUM(C83:C84)</f>
        <v>15782</v>
      </c>
      <c r="D85" s="1067">
        <f>SUM(D83:D84)</f>
        <v>12245</v>
      </c>
      <c r="E85" s="1068">
        <f>SUM(E83:E84)</f>
        <v>-3537</v>
      </c>
      <c r="F85" s="884"/>
    </row>
    <row r="86" spans="1:12" hidden="1" x14ac:dyDescent="0.25"/>
    <row r="87" spans="1:12" x14ac:dyDescent="0.25">
      <c r="L87" s="961">
        <f>L15+L16+L17+L18</f>
        <v>273823.79610554758</v>
      </c>
    </row>
    <row r="88" spans="1:12" x14ac:dyDescent="0.25">
      <c r="K88" s="893" t="s">
        <v>4881</v>
      </c>
      <c r="L88" s="1193">
        <f>L9+L87</f>
        <v>444707.2450755476</v>
      </c>
    </row>
    <row r="89" spans="1:12" ht="24.75" customHeight="1" x14ac:dyDescent="0.25">
      <c r="K89" s="1006" t="s">
        <v>4882</v>
      </c>
      <c r="L89" s="1069">
        <v>3870360</v>
      </c>
    </row>
    <row r="90" spans="1:12" x14ac:dyDescent="0.25">
      <c r="K90" s="1034" t="s">
        <v>1142</v>
      </c>
      <c r="L90" s="967">
        <f>L88+L89</f>
        <v>4315067.2450755481</v>
      </c>
    </row>
  </sheetData>
  <mergeCells count="12">
    <mergeCell ref="B81:D81"/>
    <mergeCell ref="A2:F2"/>
    <mergeCell ref="H2:L2"/>
    <mergeCell ref="H13:L13"/>
    <mergeCell ref="A20:B20"/>
    <mergeCell ref="F29:F30"/>
    <mergeCell ref="A33:B33"/>
    <mergeCell ref="A47:C47"/>
    <mergeCell ref="A55:C55"/>
    <mergeCell ref="A62:C62"/>
    <mergeCell ref="A67:D67"/>
    <mergeCell ref="D69:D71"/>
  </mergeCells>
  <pageMargins left="0.7" right="0.7" top="0.75" bottom="0.75" header="0.3" footer="0.3"/>
  <pageSetup paperSize="9" orientation="portrait"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2:V23"/>
  <sheetViews>
    <sheetView workbookViewId="0">
      <selection activeCell="U31" sqref="U31"/>
    </sheetView>
  </sheetViews>
  <sheetFormatPr defaultColWidth="8.88671875" defaultRowHeight="14.4" x14ac:dyDescent="0.3"/>
  <cols>
    <col min="1" max="20" width="8.88671875" style="1070"/>
    <col min="21" max="21" width="55.44140625" style="1070" customWidth="1"/>
    <col min="22" max="22" width="12.44140625" style="1071" customWidth="1"/>
    <col min="23" max="16384" width="8.88671875" style="1070"/>
  </cols>
  <sheetData>
    <row r="2" spans="2:22" x14ac:dyDescent="0.3">
      <c r="F2" s="1070">
        <v>2025</v>
      </c>
      <c r="O2" s="1070">
        <v>2026</v>
      </c>
    </row>
    <row r="4" spans="2:22" x14ac:dyDescent="0.3">
      <c r="B4" s="1070" t="s">
        <v>4883</v>
      </c>
      <c r="L4" s="1070" t="s">
        <v>4883</v>
      </c>
      <c r="U4" s="1070" t="s">
        <v>4884</v>
      </c>
      <c r="V4" s="1071">
        <f>2450658+331152*4</f>
        <v>3775266</v>
      </c>
    </row>
    <row r="5" spans="2:22" x14ac:dyDescent="0.3">
      <c r="U5" s="1070" t="s">
        <v>4885</v>
      </c>
      <c r="V5" s="1071">
        <f>30203+3775*4</f>
        <v>45303</v>
      </c>
    </row>
    <row r="6" spans="2:22" x14ac:dyDescent="0.3">
      <c r="U6" s="1072" t="s">
        <v>4847</v>
      </c>
      <c r="V6" s="1073">
        <f>SUM(V4:V5)</f>
        <v>3820569</v>
      </c>
    </row>
    <row r="7" spans="2:22" x14ac:dyDescent="0.3">
      <c r="U7" s="1070" t="s">
        <v>4886</v>
      </c>
      <c r="V7" s="1071">
        <f>332153*12+3775*12</f>
        <v>4031136</v>
      </c>
    </row>
    <row r="8" spans="2:22" x14ac:dyDescent="0.3">
      <c r="U8" s="1070" t="s">
        <v>4887</v>
      </c>
      <c r="V8" s="1071">
        <v>170883.44897000003</v>
      </c>
    </row>
    <row r="9" spans="2:22" x14ac:dyDescent="0.3">
      <c r="U9" s="1070" t="s">
        <v>4888</v>
      </c>
      <c r="V9" s="1071">
        <v>273823.79610554758</v>
      </c>
    </row>
    <row r="10" spans="2:22" x14ac:dyDescent="0.3">
      <c r="U10" s="1072" t="s">
        <v>4889</v>
      </c>
      <c r="V10" s="1073">
        <f>SUM(V7:V9)</f>
        <v>4475843.2450755481</v>
      </c>
    </row>
    <row r="23" spans="2:12" x14ac:dyDescent="0.3">
      <c r="B23" s="1070" t="s">
        <v>4890</v>
      </c>
      <c r="L23" s="1070" t="s">
        <v>4890</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K119"/>
  <sheetViews>
    <sheetView zoomScale="80" zoomScaleNormal="80" zoomScaleSheetLayoutView="70" workbookViewId="0">
      <pane xSplit="3" ySplit="12" topLeftCell="AB13" activePane="bottomRight" state="frozen"/>
      <selection activeCell="B19" sqref="B19"/>
      <selection pane="topRight" activeCell="B19" sqref="B19"/>
      <selection pane="bottomLeft" activeCell="B19" sqref="B19"/>
      <selection pane="bottomRight" activeCell="AD27" sqref="AD27"/>
    </sheetView>
  </sheetViews>
  <sheetFormatPr defaultColWidth="9.109375" defaultRowHeight="15.6" x14ac:dyDescent="0.25"/>
  <cols>
    <col min="1" max="1" width="13.6640625" style="9" customWidth="1"/>
    <col min="2" max="2" width="79.88671875" style="7" customWidth="1"/>
    <col min="3" max="3" width="7.6640625" style="213" customWidth="1"/>
    <col min="4" max="35" width="14.88671875" style="8" customWidth="1"/>
    <col min="36" max="37" width="67" style="8" customWidth="1"/>
    <col min="38" max="16384" width="9.109375" style="8"/>
  </cols>
  <sheetData>
    <row r="1" spans="1:37" ht="30" customHeight="1" thickBot="1" x14ac:dyDescent="0.3">
      <c r="A1" s="6" t="s">
        <v>0</v>
      </c>
      <c r="B1" s="282" t="str">
        <f>'Форма ОБ 10092026'!$B$1</f>
        <v>Сервисная фабрика</v>
      </c>
      <c r="AB1" s="285"/>
    </row>
    <row r="2" spans="1:37" ht="3" hidden="1" customHeight="1" x14ac:dyDescent="0.25">
      <c r="B2" s="10"/>
      <c r="C2" s="8"/>
    </row>
    <row r="3" spans="1:37" ht="3" hidden="1" customHeight="1" x14ac:dyDescent="0.25">
      <c r="B3" s="10"/>
      <c r="C3" s="8"/>
    </row>
    <row r="4" spans="1:37" ht="3" hidden="1" customHeight="1" x14ac:dyDescent="0.25">
      <c r="B4" s="10"/>
      <c r="C4" s="8"/>
    </row>
    <row r="5" spans="1:37" ht="3" hidden="1" customHeight="1" x14ac:dyDescent="0.25">
      <c r="A5" s="11"/>
      <c r="B5" s="11"/>
      <c r="C5" s="8"/>
    </row>
    <row r="6" spans="1:37" ht="3" hidden="1" customHeight="1" x14ac:dyDescent="0.25">
      <c r="A6" s="11"/>
      <c r="B6" s="11"/>
      <c r="C6" s="8"/>
    </row>
    <row r="7" spans="1:37" ht="3" hidden="1" customHeight="1" x14ac:dyDescent="0.25">
      <c r="A7" s="12"/>
      <c r="B7" s="12"/>
      <c r="C7" s="8"/>
    </row>
    <row r="8" spans="1:37" ht="3" hidden="1" customHeight="1" x14ac:dyDescent="0.25">
      <c r="A8" s="13"/>
      <c r="B8" s="14"/>
      <c r="C8" s="8"/>
    </row>
    <row r="9" spans="1:37" ht="15.6" customHeight="1"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1280" t="s">
        <v>1150</v>
      </c>
      <c r="AF9" s="30">
        <f>AD9+1</f>
        <v>2028</v>
      </c>
      <c r="AG9" s="30">
        <f t="shared" ref="AG9:AI9" si="2">AF9+1</f>
        <v>2029</v>
      </c>
      <c r="AH9" s="30">
        <f t="shared" si="2"/>
        <v>2030</v>
      </c>
      <c r="AI9" s="30">
        <f t="shared" si="2"/>
        <v>2031</v>
      </c>
      <c r="AJ9" s="1220" t="s">
        <v>1034</v>
      </c>
      <c r="AK9" s="1220" t="s">
        <v>1035</v>
      </c>
    </row>
    <row r="10" spans="1:37" ht="16.5"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1281"/>
      <c r="AF10" s="30" t="s">
        <v>575</v>
      </c>
      <c r="AG10" s="30" t="s">
        <v>575</v>
      </c>
      <c r="AH10" s="30" t="s">
        <v>575</v>
      </c>
      <c r="AI10" s="30" t="s">
        <v>575</v>
      </c>
      <c r="AJ10" s="1221"/>
      <c r="AK10" s="1221"/>
    </row>
    <row r="11" spans="1:37" ht="16.2" customHeight="1"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1282"/>
      <c r="AF11" s="30" t="s">
        <v>837</v>
      </c>
      <c r="AG11" s="30" t="s">
        <v>837</v>
      </c>
      <c r="AH11" s="30" t="s">
        <v>837</v>
      </c>
      <c r="AI11" s="30" t="s">
        <v>837</v>
      </c>
      <c r="AJ11" s="1222"/>
      <c r="AK11" s="1222"/>
    </row>
    <row r="12" spans="1:37" s="120" customFormat="1" ht="16.2" thickBot="1" x14ac:dyDescent="0.3">
      <c r="A12" s="224" t="s">
        <v>424</v>
      </c>
      <c r="B12" s="225" t="s">
        <v>425</v>
      </c>
      <c r="C12" s="214" t="s">
        <v>17</v>
      </c>
      <c r="D12" s="164">
        <f>SUM(D13:D18)</f>
        <v>9191</v>
      </c>
      <c r="E12" s="165">
        <f t="shared" ref="E12:AI12" si="3">SUM(E13:E18)</f>
        <v>7334</v>
      </c>
      <c r="F12" s="166">
        <f t="shared" si="3"/>
        <v>16343</v>
      </c>
      <c r="G12" s="167">
        <f t="shared" si="3"/>
        <v>14415</v>
      </c>
      <c r="H12" s="165">
        <f t="shared" si="3"/>
        <v>20520</v>
      </c>
      <c r="I12" s="168">
        <f t="shared" si="3"/>
        <v>50394</v>
      </c>
      <c r="J12" s="169">
        <f t="shared" si="3"/>
        <v>35307</v>
      </c>
      <c r="K12" s="165">
        <f t="shared" si="3"/>
        <v>88844</v>
      </c>
      <c r="L12" s="168">
        <f t="shared" si="3"/>
        <v>51341</v>
      </c>
      <c r="M12" s="169">
        <f t="shared" si="3"/>
        <v>42719</v>
      </c>
      <c r="N12" s="165">
        <f t="shared" si="3"/>
        <v>43785</v>
      </c>
      <c r="O12" s="170">
        <f t="shared" si="3"/>
        <v>167957</v>
      </c>
      <c r="P12" s="164">
        <f t="shared" si="3"/>
        <v>10118</v>
      </c>
      <c r="Q12" s="165">
        <f t="shared" si="3"/>
        <v>15137</v>
      </c>
      <c r="R12" s="166">
        <f t="shared" si="3"/>
        <v>17869.199999999997</v>
      </c>
      <c r="S12" s="167">
        <f t="shared" si="3"/>
        <v>19524.2</v>
      </c>
      <c r="T12" s="165">
        <f t="shared" si="3"/>
        <v>30237.825000000004</v>
      </c>
      <c r="U12" s="168">
        <f t="shared" si="3"/>
        <v>47863.325000000004</v>
      </c>
      <c r="V12" s="169">
        <f t="shared" si="3"/>
        <v>114248.82500000001</v>
      </c>
      <c r="W12" s="165">
        <f t="shared" si="3"/>
        <v>84130.324999999983</v>
      </c>
      <c r="X12" s="168">
        <f t="shared" si="3"/>
        <v>62961.824999999975</v>
      </c>
      <c r="Y12" s="169">
        <f t="shared" si="3"/>
        <v>35603.324999999997</v>
      </c>
      <c r="Z12" s="165">
        <f t="shared" si="3"/>
        <v>57158.824999999997</v>
      </c>
      <c r="AA12" s="170">
        <f t="shared" si="3"/>
        <v>207009.32500000001</v>
      </c>
      <c r="AB12" s="170">
        <f t="shared" si="3"/>
        <v>255595</v>
      </c>
      <c r="AC12" s="170">
        <f>SUM(AC13:AC18)</f>
        <v>548150</v>
      </c>
      <c r="AD12" s="170">
        <f t="shared" si="3"/>
        <v>701862</v>
      </c>
      <c r="AE12" s="483">
        <f>AD12/AC12</f>
        <v>1.2804195931770501</v>
      </c>
      <c r="AF12" s="170">
        <f t="shared" si="3"/>
        <v>736955.1</v>
      </c>
      <c r="AG12" s="170">
        <f t="shared" si="3"/>
        <v>773802.85499999998</v>
      </c>
      <c r="AH12" s="170">
        <f t="shared" si="3"/>
        <v>812492.9977500001</v>
      </c>
      <c r="AI12" s="170">
        <f t="shared" si="3"/>
        <v>853117.64763750019</v>
      </c>
      <c r="AJ12" s="287"/>
      <c r="AK12" s="287"/>
    </row>
    <row r="13" spans="1:37" s="120" customFormat="1" x14ac:dyDescent="0.25">
      <c r="A13" s="220" t="s">
        <v>592</v>
      </c>
      <c r="B13" s="4" t="s">
        <v>593</v>
      </c>
      <c r="C13" s="219" t="s">
        <v>24</v>
      </c>
      <c r="D13" s="62"/>
      <c r="E13" s="63"/>
      <c r="F13" s="64">
        <v>1692</v>
      </c>
      <c r="G13" s="65">
        <v>1439</v>
      </c>
      <c r="H13" s="63">
        <v>142</v>
      </c>
      <c r="I13" s="66">
        <v>14</v>
      </c>
      <c r="J13" s="67"/>
      <c r="K13" s="63">
        <v>114</v>
      </c>
      <c r="L13" s="66">
        <v>1148</v>
      </c>
      <c r="M13" s="67">
        <v>84</v>
      </c>
      <c r="N13" s="63">
        <v>234</v>
      </c>
      <c r="O13" s="68">
        <v>112</v>
      </c>
      <c r="P13" s="62">
        <v>195</v>
      </c>
      <c r="Q13" s="63">
        <v>0</v>
      </c>
      <c r="R13" s="64">
        <v>1972</v>
      </c>
      <c r="S13" s="65">
        <v>0</v>
      </c>
      <c r="T13" s="63">
        <v>939</v>
      </c>
      <c r="U13" s="66">
        <v>17</v>
      </c>
      <c r="V13" s="67">
        <v>0</v>
      </c>
      <c r="W13" s="63">
        <v>115</v>
      </c>
      <c r="X13" s="66">
        <v>0</v>
      </c>
      <c r="Y13" s="67">
        <v>134</v>
      </c>
      <c r="Z13" s="63">
        <v>0</v>
      </c>
      <c r="AA13" s="68">
        <v>1159</v>
      </c>
      <c r="AB13" s="68">
        <v>3554</v>
      </c>
      <c r="AC13" s="68">
        <f t="shared" ref="AC13:AC36" si="4">SUM(D13:O13)</f>
        <v>4979</v>
      </c>
      <c r="AD13" s="68">
        <f t="shared" ref="AD13:AD36" si="5">SUM(P13:AA13)</f>
        <v>4531</v>
      </c>
      <c r="AE13" s="444">
        <f t="shared" ref="AE13:AE35" si="6">AD13/AC13</f>
        <v>0.9100220927897168</v>
      </c>
      <c r="AF13" s="68">
        <f>AD13*1.05</f>
        <v>4757.55</v>
      </c>
      <c r="AG13" s="68">
        <f t="shared" ref="AG13:AI15" si="7">AF13*1.05</f>
        <v>4995.4275000000007</v>
      </c>
      <c r="AH13" s="68">
        <f t="shared" si="7"/>
        <v>5245.198875000001</v>
      </c>
      <c r="AI13" s="68">
        <f t="shared" si="7"/>
        <v>5507.4588187500012</v>
      </c>
      <c r="AJ13" s="292"/>
      <c r="AK13" s="292"/>
    </row>
    <row r="14" spans="1:37" s="120" customFormat="1" ht="41.4" x14ac:dyDescent="0.25">
      <c r="A14" s="220" t="s">
        <v>594</v>
      </c>
      <c r="B14" s="4" t="s">
        <v>595</v>
      </c>
      <c r="C14" s="219" t="s">
        <v>24</v>
      </c>
      <c r="D14" s="62">
        <v>3844</v>
      </c>
      <c r="E14" s="63">
        <v>4234</v>
      </c>
      <c r="F14" s="64">
        <v>5150</v>
      </c>
      <c r="G14" s="65">
        <v>6026</v>
      </c>
      <c r="H14" s="63">
        <v>5407</v>
      </c>
      <c r="I14" s="66">
        <v>5138</v>
      </c>
      <c r="J14" s="67">
        <v>4545</v>
      </c>
      <c r="K14" s="63">
        <v>7337</v>
      </c>
      <c r="L14" s="66">
        <v>10129</v>
      </c>
      <c r="M14" s="67">
        <v>9536</v>
      </c>
      <c r="N14" s="63">
        <v>9265</v>
      </c>
      <c r="O14" s="68">
        <v>8645</v>
      </c>
      <c r="P14" s="62">
        <v>6080</v>
      </c>
      <c r="Q14" s="63">
        <v>6473</v>
      </c>
      <c r="R14" s="64">
        <v>6591</v>
      </c>
      <c r="S14" s="65">
        <v>6606</v>
      </c>
      <c r="T14" s="63">
        <v>6602</v>
      </c>
      <c r="U14" s="66">
        <v>6601</v>
      </c>
      <c r="V14" s="67">
        <v>6603</v>
      </c>
      <c r="W14" s="63">
        <v>6632</v>
      </c>
      <c r="X14" s="66">
        <v>6674</v>
      </c>
      <c r="Y14" s="67">
        <v>6716</v>
      </c>
      <c r="Z14" s="63">
        <v>6736</v>
      </c>
      <c r="AA14" s="68">
        <v>6942</v>
      </c>
      <c r="AB14" s="68">
        <v>51785</v>
      </c>
      <c r="AC14" s="68">
        <f t="shared" si="4"/>
        <v>79256</v>
      </c>
      <c r="AD14" s="68">
        <f t="shared" si="5"/>
        <v>79256</v>
      </c>
      <c r="AE14" s="444">
        <f t="shared" si="6"/>
        <v>1</v>
      </c>
      <c r="AF14" s="68">
        <f>AD14*1.05</f>
        <v>83218.8</v>
      </c>
      <c r="AG14" s="68">
        <f t="shared" si="7"/>
        <v>87379.74</v>
      </c>
      <c r="AH14" s="68">
        <f t="shared" si="7"/>
        <v>91748.727000000014</v>
      </c>
      <c r="AI14" s="68">
        <f t="shared" si="7"/>
        <v>96336.163350000017</v>
      </c>
      <c r="AJ14" s="292"/>
      <c r="AK14" s="292"/>
    </row>
    <row r="15" spans="1:37" s="120" customFormat="1" x14ac:dyDescent="0.25">
      <c r="A15" s="220" t="s">
        <v>596</v>
      </c>
      <c r="B15" s="4" t="s">
        <v>597</v>
      </c>
      <c r="C15" s="219" t="s">
        <v>24</v>
      </c>
      <c r="D15" s="62"/>
      <c r="E15" s="63"/>
      <c r="F15" s="64">
        <v>4319</v>
      </c>
      <c r="G15" s="65">
        <v>384</v>
      </c>
      <c r="H15" s="63">
        <v>11323</v>
      </c>
      <c r="I15" s="66">
        <v>12470</v>
      </c>
      <c r="J15" s="67">
        <v>20502</v>
      </c>
      <c r="K15" s="63">
        <v>57869</v>
      </c>
      <c r="L15" s="66">
        <v>20795</v>
      </c>
      <c r="M15" s="67">
        <v>17752</v>
      </c>
      <c r="N15" s="63">
        <v>19048</v>
      </c>
      <c r="O15" s="68">
        <v>17526</v>
      </c>
      <c r="P15" s="62">
        <v>0</v>
      </c>
      <c r="Q15" s="63">
        <v>252</v>
      </c>
      <c r="R15" s="64">
        <v>1694.1999999999996</v>
      </c>
      <c r="S15" s="65">
        <v>5986.2000000000016</v>
      </c>
      <c r="T15" s="63">
        <v>11126.825000000006</v>
      </c>
      <c r="U15" s="66">
        <v>18469.325000000004</v>
      </c>
      <c r="V15" s="67">
        <v>19474.825000000004</v>
      </c>
      <c r="W15" s="63">
        <v>54612.324999999975</v>
      </c>
      <c r="X15" s="66">
        <v>41005.824999999975</v>
      </c>
      <c r="Y15" s="67">
        <v>21647.324999999993</v>
      </c>
      <c r="Z15" s="63">
        <v>33216.824999999997</v>
      </c>
      <c r="AA15" s="68">
        <v>30753.325000000004</v>
      </c>
      <c r="AB15" s="68">
        <v>124498</v>
      </c>
      <c r="AC15" s="68">
        <f t="shared" si="4"/>
        <v>181988</v>
      </c>
      <c r="AD15" s="68">
        <f t="shared" si="5"/>
        <v>238238.99999999994</v>
      </c>
      <c r="AE15" s="481">
        <f t="shared" si="6"/>
        <v>1.3090918082510932</v>
      </c>
      <c r="AF15" s="68">
        <f>AD15*1.05</f>
        <v>250150.94999999995</v>
      </c>
      <c r="AG15" s="68">
        <f t="shared" si="7"/>
        <v>262658.49749999994</v>
      </c>
      <c r="AH15" s="68">
        <f t="shared" si="7"/>
        <v>275791.42237499997</v>
      </c>
      <c r="AI15" s="68">
        <f t="shared" si="7"/>
        <v>289580.99349374999</v>
      </c>
      <c r="AJ15" s="292"/>
      <c r="AK15" s="292"/>
    </row>
    <row r="16" spans="1:37" s="120" customFormat="1" ht="27.6" x14ac:dyDescent="0.25">
      <c r="A16" s="220" t="s">
        <v>598</v>
      </c>
      <c r="B16" s="4" t="s">
        <v>599</v>
      </c>
      <c r="C16" s="219" t="s">
        <v>24</v>
      </c>
      <c r="D16" s="62"/>
      <c r="E16" s="63"/>
      <c r="F16" s="64"/>
      <c r="G16" s="65"/>
      <c r="H16" s="63"/>
      <c r="I16" s="66"/>
      <c r="J16" s="67"/>
      <c r="K16" s="63">
        <v>0</v>
      </c>
      <c r="L16" s="66">
        <v>0</v>
      </c>
      <c r="M16" s="67">
        <v>0</v>
      </c>
      <c r="N16" s="63">
        <v>0</v>
      </c>
      <c r="O16" s="68">
        <v>0</v>
      </c>
      <c r="P16" s="62"/>
      <c r="Q16" s="63"/>
      <c r="R16" s="64"/>
      <c r="S16" s="65"/>
      <c r="T16" s="63"/>
      <c r="U16" s="66"/>
      <c r="V16" s="67"/>
      <c r="W16" s="63"/>
      <c r="X16" s="66"/>
      <c r="Y16" s="67"/>
      <c r="Z16" s="63"/>
      <c r="AA16" s="68"/>
      <c r="AB16" s="68"/>
      <c r="AC16" s="68">
        <f t="shared" si="4"/>
        <v>0</v>
      </c>
      <c r="AD16" s="68">
        <f t="shared" si="5"/>
        <v>0</v>
      </c>
      <c r="AE16" s="68"/>
      <c r="AF16" s="68"/>
      <c r="AG16" s="68"/>
      <c r="AH16" s="68"/>
      <c r="AI16" s="68"/>
      <c r="AJ16" s="292"/>
      <c r="AK16" s="292"/>
    </row>
    <row r="17" spans="1:37" s="120" customFormat="1" ht="16.2" thickBot="1" x14ac:dyDescent="0.3">
      <c r="A17" s="220" t="s">
        <v>600</v>
      </c>
      <c r="B17" s="82" t="s">
        <v>601</v>
      </c>
      <c r="C17" s="421" t="s">
        <v>24</v>
      </c>
      <c r="D17" s="147"/>
      <c r="E17" s="148"/>
      <c r="F17" s="148"/>
      <c r="G17" s="148"/>
      <c r="H17" s="148"/>
      <c r="I17" s="148"/>
      <c r="J17" s="148"/>
      <c r="K17" s="148"/>
      <c r="L17" s="148"/>
      <c r="M17" s="148"/>
      <c r="N17" s="148"/>
      <c r="O17" s="153"/>
      <c r="P17" s="62"/>
      <c r="Q17" s="63"/>
      <c r="R17" s="64"/>
      <c r="S17" s="65"/>
      <c r="T17" s="63"/>
      <c r="U17" s="66"/>
      <c r="V17" s="67"/>
      <c r="W17" s="63"/>
      <c r="X17" s="66"/>
      <c r="Y17" s="67"/>
      <c r="Z17" s="63"/>
      <c r="AA17" s="68"/>
      <c r="AB17" s="68"/>
      <c r="AC17" s="68">
        <f t="shared" si="4"/>
        <v>0</v>
      </c>
      <c r="AD17" s="68">
        <f t="shared" si="5"/>
        <v>0</v>
      </c>
      <c r="AE17" s="68"/>
      <c r="AF17" s="68"/>
      <c r="AG17" s="68"/>
      <c r="AH17" s="68"/>
      <c r="AI17" s="68"/>
      <c r="AJ17" s="292"/>
      <c r="AK17" s="292"/>
    </row>
    <row r="18" spans="1:37" s="120" customFormat="1" ht="16.2" thickBot="1" x14ac:dyDescent="0.3">
      <c r="A18" s="380" t="s">
        <v>602</v>
      </c>
      <c r="B18" s="424" t="s">
        <v>710</v>
      </c>
      <c r="C18" s="382" t="s">
        <v>17</v>
      </c>
      <c r="D18" s="383">
        <f t="shared" ref="D18:AI18" si="8">SUM(D19:D116)</f>
        <v>5347</v>
      </c>
      <c r="E18" s="384">
        <f t="shared" si="8"/>
        <v>3100</v>
      </c>
      <c r="F18" s="385">
        <f t="shared" si="8"/>
        <v>5182</v>
      </c>
      <c r="G18" s="386">
        <f t="shared" si="8"/>
        <v>6566</v>
      </c>
      <c r="H18" s="384">
        <f t="shared" si="8"/>
        <v>3648</v>
      </c>
      <c r="I18" s="387">
        <f t="shared" si="8"/>
        <v>32772</v>
      </c>
      <c r="J18" s="388">
        <f t="shared" si="8"/>
        <v>10260</v>
      </c>
      <c r="K18" s="384">
        <f t="shared" si="8"/>
        <v>23524</v>
      </c>
      <c r="L18" s="387">
        <f t="shared" si="8"/>
        <v>19269</v>
      </c>
      <c r="M18" s="388">
        <f t="shared" si="8"/>
        <v>15347</v>
      </c>
      <c r="N18" s="384">
        <f t="shared" si="8"/>
        <v>15238</v>
      </c>
      <c r="O18" s="389">
        <f t="shared" si="8"/>
        <v>141674</v>
      </c>
      <c r="P18" s="383">
        <f t="shared" si="8"/>
        <v>3843</v>
      </c>
      <c r="Q18" s="384">
        <f t="shared" si="8"/>
        <v>8412</v>
      </c>
      <c r="R18" s="385">
        <f t="shared" si="8"/>
        <v>7612</v>
      </c>
      <c r="S18" s="386">
        <f t="shared" si="8"/>
        <v>6932</v>
      </c>
      <c r="T18" s="384">
        <f t="shared" si="8"/>
        <v>11570</v>
      </c>
      <c r="U18" s="387">
        <f t="shared" si="8"/>
        <v>22776</v>
      </c>
      <c r="V18" s="388">
        <f t="shared" si="8"/>
        <v>88171</v>
      </c>
      <c r="W18" s="384">
        <f t="shared" si="8"/>
        <v>22771</v>
      </c>
      <c r="X18" s="387">
        <f t="shared" si="8"/>
        <v>15282</v>
      </c>
      <c r="Y18" s="388">
        <f t="shared" si="8"/>
        <v>7106</v>
      </c>
      <c r="Z18" s="384">
        <f t="shared" si="8"/>
        <v>17206</v>
      </c>
      <c r="AA18" s="389">
        <f t="shared" si="8"/>
        <v>168155</v>
      </c>
      <c r="AB18" s="389">
        <f>SUM(AB19:AB116)</f>
        <v>75758</v>
      </c>
      <c r="AC18" s="389">
        <f t="shared" si="8"/>
        <v>281927</v>
      </c>
      <c r="AD18" s="389">
        <f t="shared" si="8"/>
        <v>379836</v>
      </c>
      <c r="AE18" s="482">
        <f t="shared" si="6"/>
        <v>1.3472849354620167</v>
      </c>
      <c r="AF18" s="389">
        <f t="shared" si="8"/>
        <v>398827.80000000005</v>
      </c>
      <c r="AG18" s="389">
        <f t="shared" si="8"/>
        <v>418769.19000000006</v>
      </c>
      <c r="AH18" s="389">
        <f t="shared" si="8"/>
        <v>439707.64950000006</v>
      </c>
      <c r="AI18" s="389">
        <f t="shared" si="8"/>
        <v>461693.03197500011</v>
      </c>
      <c r="AJ18" s="292"/>
      <c r="AK18" s="292"/>
    </row>
    <row r="19" spans="1:37" s="120" customFormat="1" x14ac:dyDescent="0.25">
      <c r="A19" s="220" t="s">
        <v>525</v>
      </c>
      <c r="B19" s="82" t="s">
        <v>1068</v>
      </c>
      <c r="C19" s="219" t="s">
        <v>24</v>
      </c>
      <c r="D19" s="62">
        <v>-1</v>
      </c>
      <c r="E19" s="63">
        <v>31</v>
      </c>
      <c r="F19" s="64">
        <v>1409</v>
      </c>
      <c r="G19" s="65">
        <v>1239</v>
      </c>
      <c r="H19" s="63">
        <v>85</v>
      </c>
      <c r="I19" s="66">
        <v>749</v>
      </c>
      <c r="J19" s="67">
        <v>1036</v>
      </c>
      <c r="K19" s="63">
        <v>329</v>
      </c>
      <c r="L19" s="66">
        <f>707+1000+1588</f>
        <v>3295</v>
      </c>
      <c r="M19" s="67">
        <f>2140+1000+201</f>
        <v>3341</v>
      </c>
      <c r="N19" s="63">
        <f>783+1000</f>
        <v>1783</v>
      </c>
      <c r="O19" s="68">
        <v>1512</v>
      </c>
      <c r="P19" s="62">
        <v>1071</v>
      </c>
      <c r="Q19" s="63">
        <v>4159</v>
      </c>
      <c r="R19" s="64">
        <v>3317</v>
      </c>
      <c r="S19" s="65">
        <v>1634</v>
      </c>
      <c r="T19" s="63">
        <v>585</v>
      </c>
      <c r="U19" s="66">
        <v>1993</v>
      </c>
      <c r="V19" s="67">
        <v>2770</v>
      </c>
      <c r="W19" s="63">
        <v>350</v>
      </c>
      <c r="X19" s="66">
        <v>140</v>
      </c>
      <c r="Y19" s="67">
        <v>402</v>
      </c>
      <c r="Z19" s="63">
        <v>693</v>
      </c>
      <c r="AA19" s="68">
        <v>1534</v>
      </c>
      <c r="AB19" s="68">
        <v>8690</v>
      </c>
      <c r="AC19" s="68">
        <f t="shared" si="4"/>
        <v>14808</v>
      </c>
      <c r="AD19" s="68">
        <f t="shared" si="5"/>
        <v>18648</v>
      </c>
      <c r="AE19" s="481">
        <f t="shared" si="6"/>
        <v>1.2593192868719612</v>
      </c>
      <c r="AF19" s="68">
        <f t="shared" ref="AF19:AF39" si="9">AD19*1.05</f>
        <v>19580.400000000001</v>
      </c>
      <c r="AG19" s="68">
        <f>AF19*1.05</f>
        <v>20559.420000000002</v>
      </c>
      <c r="AH19" s="68">
        <f>AG19*1.05</f>
        <v>21587.391000000003</v>
      </c>
      <c r="AI19" s="68">
        <f>AH19*1.05</f>
        <v>22666.760550000003</v>
      </c>
      <c r="AJ19" s="292"/>
      <c r="AK19" s="292"/>
    </row>
    <row r="20" spans="1:37" s="120" customFormat="1" x14ac:dyDescent="0.25">
      <c r="A20" s="220" t="s">
        <v>527</v>
      </c>
      <c r="B20" s="82" t="s">
        <v>1069</v>
      </c>
      <c r="C20" s="219" t="s">
        <v>24</v>
      </c>
      <c r="D20" s="62">
        <v>-44</v>
      </c>
      <c r="E20" s="63">
        <v>0</v>
      </c>
      <c r="F20" s="64">
        <v>0</v>
      </c>
      <c r="G20" s="65">
        <v>0</v>
      </c>
      <c r="H20" s="63">
        <v>0</v>
      </c>
      <c r="I20" s="66">
        <v>0</v>
      </c>
      <c r="J20" s="67">
        <v>0</v>
      </c>
      <c r="K20" s="63"/>
      <c r="L20" s="66"/>
      <c r="M20" s="67"/>
      <c r="N20" s="63"/>
      <c r="O20" s="68"/>
      <c r="P20" s="62">
        <v>720</v>
      </c>
      <c r="Q20" s="63">
        <v>722</v>
      </c>
      <c r="R20" s="64">
        <v>729</v>
      </c>
      <c r="S20" s="65">
        <v>720</v>
      </c>
      <c r="T20" s="63">
        <v>720</v>
      </c>
      <c r="U20" s="66">
        <v>721</v>
      </c>
      <c r="V20" s="67">
        <v>722</v>
      </c>
      <c r="W20" s="63">
        <v>722</v>
      </c>
      <c r="X20" s="66">
        <v>725</v>
      </c>
      <c r="Y20" s="67">
        <v>726</v>
      </c>
      <c r="Z20" s="63">
        <v>729</v>
      </c>
      <c r="AA20" s="68">
        <v>732</v>
      </c>
      <c r="AB20" s="68">
        <v>27455</v>
      </c>
      <c r="AC20" s="68">
        <f t="shared" si="4"/>
        <v>-44</v>
      </c>
      <c r="AD20" s="473">
        <f t="shared" si="5"/>
        <v>8688</v>
      </c>
      <c r="AE20" s="444">
        <f t="shared" si="6"/>
        <v>-197.45454545454547</v>
      </c>
      <c r="AF20" s="68">
        <f t="shared" si="9"/>
        <v>9122.4</v>
      </c>
      <c r="AG20" s="68">
        <f t="shared" ref="AG20:AI20" si="10">AF20*1.05</f>
        <v>9578.52</v>
      </c>
      <c r="AH20" s="68">
        <f t="shared" si="10"/>
        <v>10057.446000000002</v>
      </c>
      <c r="AI20" s="68">
        <f t="shared" si="10"/>
        <v>10560.318300000003</v>
      </c>
      <c r="AJ20" s="292"/>
      <c r="AK20" s="292"/>
    </row>
    <row r="21" spans="1:37" s="120" customFormat="1" x14ac:dyDescent="0.25">
      <c r="A21" s="220" t="s">
        <v>529</v>
      </c>
      <c r="B21" s="82" t="s">
        <v>1070</v>
      </c>
      <c r="C21" s="219" t="s">
        <v>24</v>
      </c>
      <c r="D21" s="62">
        <v>1747</v>
      </c>
      <c r="E21" s="63">
        <v>720</v>
      </c>
      <c r="F21" s="64">
        <v>660</v>
      </c>
      <c r="G21" s="65">
        <v>519</v>
      </c>
      <c r="H21" s="63">
        <v>680</v>
      </c>
      <c r="I21" s="66">
        <v>603</v>
      </c>
      <c r="J21" s="67">
        <v>683</v>
      </c>
      <c r="K21" s="63">
        <v>1719</v>
      </c>
      <c r="L21" s="66">
        <f>628+900</f>
        <v>1528</v>
      </c>
      <c r="M21" s="67">
        <v>628</v>
      </c>
      <c r="N21" s="63">
        <f>628+954</f>
        <v>1582</v>
      </c>
      <c r="O21" s="68">
        <v>804</v>
      </c>
      <c r="P21" s="62">
        <v>1360</v>
      </c>
      <c r="Q21" s="63">
        <v>1719</v>
      </c>
      <c r="R21" s="64">
        <v>1059</v>
      </c>
      <c r="S21" s="65">
        <v>819</v>
      </c>
      <c r="T21" s="63">
        <v>819</v>
      </c>
      <c r="U21" s="66">
        <v>854</v>
      </c>
      <c r="V21" s="67">
        <v>854</v>
      </c>
      <c r="W21" s="63">
        <v>824</v>
      </c>
      <c r="X21" s="66">
        <v>820</v>
      </c>
      <c r="Y21" s="67">
        <v>820</v>
      </c>
      <c r="Z21" s="63">
        <v>820</v>
      </c>
      <c r="AA21" s="68">
        <v>820</v>
      </c>
      <c r="AB21" s="68">
        <v>6026</v>
      </c>
      <c r="AC21" s="68">
        <f t="shared" si="4"/>
        <v>11873</v>
      </c>
      <c r="AD21" s="68">
        <f t="shared" si="5"/>
        <v>11588</v>
      </c>
      <c r="AE21" s="444">
        <f t="shared" si="6"/>
        <v>0.97599595721384658</v>
      </c>
      <c r="AF21" s="68">
        <f t="shared" si="9"/>
        <v>12167.4</v>
      </c>
      <c r="AG21" s="68">
        <f t="shared" ref="AG21:AI21" si="11">AF21*1.05</f>
        <v>12775.77</v>
      </c>
      <c r="AH21" s="68">
        <f t="shared" si="11"/>
        <v>13414.558500000001</v>
      </c>
      <c r="AI21" s="68">
        <f t="shared" si="11"/>
        <v>14085.286425000002</v>
      </c>
      <c r="AJ21" s="292"/>
      <c r="AK21" s="292"/>
    </row>
    <row r="22" spans="1:37" s="120" customFormat="1" x14ac:dyDescent="0.25">
      <c r="A22" s="220" t="s">
        <v>603</v>
      </c>
      <c r="B22" s="82" t="s">
        <v>1071</v>
      </c>
      <c r="C22" s="219" t="s">
        <v>24</v>
      </c>
      <c r="D22" s="62">
        <v>0</v>
      </c>
      <c r="E22" s="63">
        <v>-3</v>
      </c>
      <c r="F22" s="64">
        <v>0</v>
      </c>
      <c r="G22" s="65">
        <v>491</v>
      </c>
      <c r="H22" s="63">
        <v>385</v>
      </c>
      <c r="I22" s="66">
        <v>496</v>
      </c>
      <c r="J22" s="67">
        <v>693</v>
      </c>
      <c r="K22" s="63">
        <v>1287</v>
      </c>
      <c r="L22" s="66">
        <f>975+1000</f>
        <v>1975</v>
      </c>
      <c r="M22" s="67">
        <f>879+1000</f>
        <v>1879</v>
      </c>
      <c r="N22" s="63">
        <f>879+2331</f>
        <v>3210</v>
      </c>
      <c r="O22" s="68">
        <v>879</v>
      </c>
      <c r="P22" s="62">
        <v>692</v>
      </c>
      <c r="Q22" s="63">
        <v>1754</v>
      </c>
      <c r="R22" s="64">
        <v>1478</v>
      </c>
      <c r="S22" s="65">
        <v>931</v>
      </c>
      <c r="T22" s="63">
        <v>919</v>
      </c>
      <c r="U22" s="66">
        <v>931</v>
      </c>
      <c r="V22" s="67">
        <v>991</v>
      </c>
      <c r="W22" s="63">
        <v>1291</v>
      </c>
      <c r="X22" s="66">
        <v>980</v>
      </c>
      <c r="Y22" s="67">
        <v>884</v>
      </c>
      <c r="Z22" s="63">
        <v>884</v>
      </c>
      <c r="AA22" s="68">
        <v>884</v>
      </c>
      <c r="AB22" s="68">
        <v>1040</v>
      </c>
      <c r="AC22" s="68">
        <f t="shared" si="4"/>
        <v>11292</v>
      </c>
      <c r="AD22" s="68">
        <f t="shared" si="5"/>
        <v>12619</v>
      </c>
      <c r="AE22" s="481">
        <f t="shared" si="6"/>
        <v>1.1175168260715551</v>
      </c>
      <c r="AF22" s="68">
        <f t="shared" si="9"/>
        <v>13249.95</v>
      </c>
      <c r="AG22" s="68">
        <f t="shared" ref="AG22:AI22" si="12">AF22*1.05</f>
        <v>13912.447500000002</v>
      </c>
      <c r="AH22" s="68">
        <f t="shared" si="12"/>
        <v>14608.069875000003</v>
      </c>
      <c r="AI22" s="68">
        <f t="shared" si="12"/>
        <v>15338.473368750003</v>
      </c>
      <c r="AJ22" s="292"/>
      <c r="AK22" s="292"/>
    </row>
    <row r="23" spans="1:37" s="120" customFormat="1" x14ac:dyDescent="0.25">
      <c r="A23" s="220" t="s">
        <v>604</v>
      </c>
      <c r="B23" s="82" t="s">
        <v>1072</v>
      </c>
      <c r="C23" s="219" t="s">
        <v>24</v>
      </c>
      <c r="D23" s="62">
        <v>0</v>
      </c>
      <c r="E23" s="63">
        <v>0</v>
      </c>
      <c r="F23" s="64">
        <v>-62</v>
      </c>
      <c r="G23" s="65">
        <v>355</v>
      </c>
      <c r="H23" s="63">
        <v>500</v>
      </c>
      <c r="I23" s="66">
        <v>1015</v>
      </c>
      <c r="J23" s="67">
        <v>805</v>
      </c>
      <c r="K23" s="63">
        <v>2909</v>
      </c>
      <c r="L23" s="66">
        <v>0</v>
      </c>
      <c r="M23" s="67">
        <v>0</v>
      </c>
      <c r="N23" s="63">
        <f>0+697</f>
        <v>697</v>
      </c>
      <c r="O23" s="68">
        <v>1338</v>
      </c>
      <c r="P23" s="62">
        <v>0</v>
      </c>
      <c r="Q23" s="63">
        <v>0</v>
      </c>
      <c r="R23" s="64">
        <v>648</v>
      </c>
      <c r="S23" s="65">
        <v>900</v>
      </c>
      <c r="T23" s="63">
        <v>2040</v>
      </c>
      <c r="U23" s="66">
        <v>1100</v>
      </c>
      <c r="V23" s="67">
        <v>1980</v>
      </c>
      <c r="W23" s="63">
        <v>2250</v>
      </c>
      <c r="X23" s="66">
        <v>660</v>
      </c>
      <c r="Y23" s="67">
        <v>0</v>
      </c>
      <c r="Z23" s="63">
        <v>0</v>
      </c>
      <c r="AA23" s="68">
        <v>264</v>
      </c>
      <c r="AB23" s="68">
        <v>4380</v>
      </c>
      <c r="AC23" s="68">
        <f t="shared" si="4"/>
        <v>7557</v>
      </c>
      <c r="AD23" s="68">
        <f t="shared" si="5"/>
        <v>9842</v>
      </c>
      <c r="AE23" s="481">
        <f t="shared" si="6"/>
        <v>1.3023686648140798</v>
      </c>
      <c r="AF23" s="68">
        <f t="shared" si="9"/>
        <v>10334.1</v>
      </c>
      <c r="AG23" s="68">
        <f t="shared" ref="AG23:AI23" si="13">AF23*1.05</f>
        <v>10850.805</v>
      </c>
      <c r="AH23" s="68">
        <f t="shared" si="13"/>
        <v>11393.34525</v>
      </c>
      <c r="AI23" s="68">
        <f t="shared" si="13"/>
        <v>11963.012512500001</v>
      </c>
      <c r="AJ23" s="292"/>
      <c r="AK23" s="292"/>
    </row>
    <row r="24" spans="1:37" s="120" customFormat="1" x14ac:dyDescent="0.25">
      <c r="A24" s="220" t="s">
        <v>605</v>
      </c>
      <c r="B24" s="82" t="s">
        <v>1073</v>
      </c>
      <c r="C24" s="219" t="s">
        <v>24</v>
      </c>
      <c r="D24" s="62">
        <v>61</v>
      </c>
      <c r="E24" s="63">
        <v>0</v>
      </c>
      <c r="F24" s="64">
        <v>0</v>
      </c>
      <c r="G24" s="65">
        <v>0</v>
      </c>
      <c r="H24" s="63">
        <v>0</v>
      </c>
      <c r="I24" s="66">
        <v>102</v>
      </c>
      <c r="J24" s="67">
        <v>-51</v>
      </c>
      <c r="K24" s="63">
        <v>0</v>
      </c>
      <c r="L24" s="66">
        <v>1188</v>
      </c>
      <c r="M24" s="67">
        <v>240</v>
      </c>
      <c r="N24" s="63">
        <f>1182+883</f>
        <v>2065</v>
      </c>
      <c r="O24" s="68">
        <v>3274</v>
      </c>
      <c r="P24" s="62">
        <v>0</v>
      </c>
      <c r="Q24" s="63">
        <v>5</v>
      </c>
      <c r="R24" s="64">
        <v>264</v>
      </c>
      <c r="S24" s="65">
        <v>605</v>
      </c>
      <c r="T24" s="63">
        <v>665</v>
      </c>
      <c r="U24" s="66">
        <v>2925</v>
      </c>
      <c r="V24" s="67">
        <v>692</v>
      </c>
      <c r="W24" s="63">
        <v>695</v>
      </c>
      <c r="X24" s="66">
        <v>695</v>
      </c>
      <c r="Y24" s="67">
        <v>696</v>
      </c>
      <c r="Z24" s="63">
        <v>637</v>
      </c>
      <c r="AA24" s="68">
        <v>638</v>
      </c>
      <c r="AB24" s="68">
        <v>3959</v>
      </c>
      <c r="AC24" s="68">
        <f t="shared" si="4"/>
        <v>6879</v>
      </c>
      <c r="AD24" s="68">
        <f t="shared" si="5"/>
        <v>8517</v>
      </c>
      <c r="AE24" s="481">
        <f t="shared" si="6"/>
        <v>1.2381160052333189</v>
      </c>
      <c r="AF24" s="68">
        <f t="shared" si="9"/>
        <v>8942.85</v>
      </c>
      <c r="AG24" s="68">
        <f t="shared" ref="AG24:AI24" si="14">AF24*1.05</f>
        <v>9389.9925000000003</v>
      </c>
      <c r="AH24" s="68">
        <f t="shared" si="14"/>
        <v>9859.4921250000007</v>
      </c>
      <c r="AI24" s="68">
        <f t="shared" si="14"/>
        <v>10352.466731250001</v>
      </c>
      <c r="AJ24" s="292"/>
      <c r="AK24" s="292"/>
    </row>
    <row r="25" spans="1:37" s="120" customFormat="1" x14ac:dyDescent="0.25">
      <c r="A25" s="220" t="s">
        <v>606</v>
      </c>
      <c r="B25" s="82" t="s">
        <v>1074</v>
      </c>
      <c r="C25" s="219" t="s">
        <v>24</v>
      </c>
      <c r="D25" s="62">
        <v>357</v>
      </c>
      <c r="E25" s="63">
        <v>2162</v>
      </c>
      <c r="F25" s="64">
        <v>0</v>
      </c>
      <c r="G25" s="65">
        <v>259</v>
      </c>
      <c r="H25" s="63">
        <v>325</v>
      </c>
      <c r="I25" s="66">
        <v>3216</v>
      </c>
      <c r="J25" s="67">
        <v>4773</v>
      </c>
      <c r="K25" s="63">
        <f>1226+2392</f>
        <v>3618</v>
      </c>
      <c r="L25" s="66">
        <f>1926+2448</f>
        <v>4374</v>
      </c>
      <c r="M25" s="67">
        <v>260</v>
      </c>
      <c r="N25" s="63">
        <v>668</v>
      </c>
      <c r="O25" s="68">
        <v>1726</v>
      </c>
      <c r="P25" s="62">
        <v>0</v>
      </c>
      <c r="Q25" s="63">
        <v>53</v>
      </c>
      <c r="R25" s="64">
        <v>117</v>
      </c>
      <c r="S25" s="65">
        <v>123</v>
      </c>
      <c r="T25" s="63">
        <v>4422</v>
      </c>
      <c r="U25" s="66">
        <v>8972</v>
      </c>
      <c r="V25" s="67">
        <v>4642</v>
      </c>
      <c r="W25" s="63">
        <v>4639</v>
      </c>
      <c r="X25" s="66">
        <v>4662</v>
      </c>
      <c r="Y25" s="67">
        <v>1028</v>
      </c>
      <c r="Z25" s="63">
        <v>10893</v>
      </c>
      <c r="AA25" s="68">
        <v>883</v>
      </c>
      <c r="AB25" s="68">
        <v>11211</v>
      </c>
      <c r="AC25" s="68">
        <f t="shared" si="4"/>
        <v>21738</v>
      </c>
      <c r="AD25" s="68">
        <f t="shared" si="5"/>
        <v>40434</v>
      </c>
      <c r="AE25" s="481">
        <f t="shared" si="6"/>
        <v>1.8600607231576043</v>
      </c>
      <c r="AF25" s="68">
        <f t="shared" si="9"/>
        <v>42455.700000000004</v>
      </c>
      <c r="AG25" s="68">
        <f t="shared" ref="AG25:AI25" si="15">AF25*1.05</f>
        <v>44578.485000000008</v>
      </c>
      <c r="AH25" s="68">
        <f t="shared" si="15"/>
        <v>46807.409250000012</v>
      </c>
      <c r="AI25" s="68">
        <f t="shared" si="15"/>
        <v>49147.779712500014</v>
      </c>
      <c r="AJ25" s="292"/>
      <c r="AK25" s="292"/>
    </row>
    <row r="26" spans="1:37" s="120" customFormat="1" x14ac:dyDescent="0.25">
      <c r="A26" s="220" t="s">
        <v>607</v>
      </c>
      <c r="B26" s="82" t="s">
        <v>1075</v>
      </c>
      <c r="C26" s="219" t="s">
        <v>24</v>
      </c>
      <c r="D26" s="62">
        <v>3237</v>
      </c>
      <c r="E26" s="63">
        <v>-1976</v>
      </c>
      <c r="F26" s="64">
        <v>0</v>
      </c>
      <c r="G26" s="65">
        <v>0</v>
      </c>
      <c r="H26" s="63">
        <v>0</v>
      </c>
      <c r="I26" s="66">
        <v>0</v>
      </c>
      <c r="J26" s="67">
        <v>0</v>
      </c>
      <c r="K26" s="63">
        <v>-1</v>
      </c>
      <c r="L26" s="66">
        <v>0</v>
      </c>
      <c r="M26" s="67">
        <v>0</v>
      </c>
      <c r="N26" s="63">
        <v>0</v>
      </c>
      <c r="O26" s="68">
        <v>0</v>
      </c>
      <c r="P26" s="62"/>
      <c r="Q26" s="63"/>
      <c r="R26" s="64"/>
      <c r="S26" s="65"/>
      <c r="T26" s="63"/>
      <c r="U26" s="66"/>
      <c r="V26" s="67"/>
      <c r="W26" s="63"/>
      <c r="X26" s="66"/>
      <c r="Y26" s="67"/>
      <c r="Z26" s="63"/>
      <c r="AA26" s="68"/>
      <c r="AB26" s="68">
        <v>6619</v>
      </c>
      <c r="AC26" s="68">
        <f t="shared" si="4"/>
        <v>1260</v>
      </c>
      <c r="AD26" s="68">
        <f t="shared" si="5"/>
        <v>0</v>
      </c>
      <c r="AE26" s="444">
        <f t="shared" si="6"/>
        <v>0</v>
      </c>
      <c r="AF26" s="68">
        <f t="shared" si="9"/>
        <v>0</v>
      </c>
      <c r="AG26" s="68">
        <f t="shared" ref="AG26:AI26" si="16">AF26*1.05</f>
        <v>0</v>
      </c>
      <c r="AH26" s="68">
        <f t="shared" si="16"/>
        <v>0</v>
      </c>
      <c r="AI26" s="68">
        <f t="shared" si="16"/>
        <v>0</v>
      </c>
      <c r="AJ26" s="292"/>
      <c r="AK26" s="292"/>
    </row>
    <row r="27" spans="1:37" s="120" customFormat="1" x14ac:dyDescent="0.25">
      <c r="A27" s="220" t="s">
        <v>608</v>
      </c>
      <c r="B27" s="82" t="s">
        <v>1076</v>
      </c>
      <c r="C27" s="219" t="s">
        <v>24</v>
      </c>
      <c r="D27" s="62">
        <v>-860</v>
      </c>
      <c r="E27" s="63">
        <v>860</v>
      </c>
      <c r="F27" s="64">
        <v>659</v>
      </c>
      <c r="G27" s="65">
        <v>473</v>
      </c>
      <c r="H27" s="63">
        <v>473</v>
      </c>
      <c r="I27" s="66">
        <v>473</v>
      </c>
      <c r="J27" s="67">
        <v>252</v>
      </c>
      <c r="K27" s="63">
        <f>833+700</f>
        <v>1533</v>
      </c>
      <c r="L27" s="66">
        <f>833+700</f>
        <v>1533</v>
      </c>
      <c r="M27" s="67">
        <f>833+700</f>
        <v>1533</v>
      </c>
      <c r="N27" s="63">
        <f>833+700</f>
        <v>1533</v>
      </c>
      <c r="O27" s="68">
        <f>833+700</f>
        <v>1533</v>
      </c>
      <c r="P27" s="62"/>
      <c r="Q27" s="63"/>
      <c r="R27" s="64"/>
      <c r="S27" s="65"/>
      <c r="T27" s="63"/>
      <c r="U27" s="66"/>
      <c r="V27" s="67"/>
      <c r="W27" s="63"/>
      <c r="X27" s="66"/>
      <c r="Y27" s="67"/>
      <c r="Z27" s="63"/>
      <c r="AA27" s="68"/>
      <c r="AB27" s="68">
        <v>2606</v>
      </c>
      <c r="AC27" s="68">
        <f t="shared" si="4"/>
        <v>9995</v>
      </c>
      <c r="AD27" s="68">
        <f t="shared" si="5"/>
        <v>0</v>
      </c>
      <c r="AE27" s="444">
        <f t="shared" si="6"/>
        <v>0</v>
      </c>
      <c r="AF27" s="68">
        <f t="shared" si="9"/>
        <v>0</v>
      </c>
      <c r="AG27" s="68">
        <f t="shared" ref="AG27:AI27" si="17">AF27*1.05</f>
        <v>0</v>
      </c>
      <c r="AH27" s="68">
        <f t="shared" si="17"/>
        <v>0</v>
      </c>
      <c r="AI27" s="68">
        <f t="shared" si="17"/>
        <v>0</v>
      </c>
      <c r="AJ27" s="292"/>
      <c r="AK27" s="292"/>
    </row>
    <row r="28" spans="1:37" s="120" customFormat="1" x14ac:dyDescent="0.25">
      <c r="A28" s="220" t="s">
        <v>609</v>
      </c>
      <c r="B28" s="82" t="s">
        <v>1077</v>
      </c>
      <c r="C28" s="219" t="s">
        <v>24</v>
      </c>
      <c r="D28" s="62">
        <v>0</v>
      </c>
      <c r="E28" s="63">
        <v>0</v>
      </c>
      <c r="F28" s="64">
        <v>0</v>
      </c>
      <c r="G28" s="65">
        <v>0</v>
      </c>
      <c r="H28" s="63">
        <v>0</v>
      </c>
      <c r="I28" s="66">
        <v>0</v>
      </c>
      <c r="J28" s="67">
        <v>0</v>
      </c>
      <c r="K28" s="63">
        <v>0</v>
      </c>
      <c r="L28" s="66">
        <v>847</v>
      </c>
      <c r="M28" s="67">
        <v>100</v>
      </c>
      <c r="N28" s="63">
        <f>0+776</f>
        <v>776</v>
      </c>
      <c r="O28" s="68">
        <v>677</v>
      </c>
      <c r="P28" s="62">
        <v>0</v>
      </c>
      <c r="Q28" s="63">
        <v>0</v>
      </c>
      <c r="R28" s="64">
        <v>0</v>
      </c>
      <c r="S28" s="65">
        <v>0</v>
      </c>
      <c r="T28" s="63">
        <v>200</v>
      </c>
      <c r="U28" s="66">
        <v>2730</v>
      </c>
      <c r="V28" s="67">
        <v>0</v>
      </c>
      <c r="W28" s="63">
        <v>0</v>
      </c>
      <c r="X28" s="66">
        <v>0</v>
      </c>
      <c r="Y28" s="67">
        <v>0</v>
      </c>
      <c r="Z28" s="63">
        <v>0</v>
      </c>
      <c r="AA28" s="68">
        <v>0</v>
      </c>
      <c r="AB28" s="68">
        <v>308</v>
      </c>
      <c r="AC28" s="68">
        <f t="shared" si="4"/>
        <v>2400</v>
      </c>
      <c r="AD28" s="68">
        <f t="shared" si="5"/>
        <v>2930</v>
      </c>
      <c r="AE28" s="481">
        <f t="shared" si="6"/>
        <v>1.2208333333333334</v>
      </c>
      <c r="AF28" s="68">
        <f t="shared" si="9"/>
        <v>3076.5</v>
      </c>
      <c r="AG28" s="68">
        <f t="shared" ref="AG28:AI28" si="18">AF28*1.05</f>
        <v>3230.3250000000003</v>
      </c>
      <c r="AH28" s="68">
        <f t="shared" si="18"/>
        <v>3391.8412500000004</v>
      </c>
      <c r="AI28" s="68">
        <f t="shared" si="18"/>
        <v>3561.4333125000007</v>
      </c>
      <c r="AJ28" s="292"/>
      <c r="AK28" s="292"/>
    </row>
    <row r="29" spans="1:37" s="120" customFormat="1" x14ac:dyDescent="0.25">
      <c r="A29" s="220" t="s">
        <v>610</v>
      </c>
      <c r="B29" s="82" t="s">
        <v>1078</v>
      </c>
      <c r="C29" s="219" t="s">
        <v>24</v>
      </c>
      <c r="D29" s="62">
        <v>0</v>
      </c>
      <c r="E29" s="63">
        <v>0</v>
      </c>
      <c r="F29" s="64">
        <v>0</v>
      </c>
      <c r="G29" s="65">
        <v>0</v>
      </c>
      <c r="H29" s="63">
        <v>0</v>
      </c>
      <c r="I29" s="66">
        <v>0</v>
      </c>
      <c r="J29" s="67">
        <v>0</v>
      </c>
      <c r="K29" s="63">
        <f>7500+4782</f>
        <v>12282</v>
      </c>
      <c r="L29" s="66">
        <v>0</v>
      </c>
      <c r="M29" s="67">
        <f>0+4781</f>
        <v>4781</v>
      </c>
      <c r="N29" s="63">
        <v>0</v>
      </c>
      <c r="O29" s="68">
        <v>0</v>
      </c>
      <c r="P29" s="62">
        <v>0</v>
      </c>
      <c r="Q29" s="63">
        <v>0</v>
      </c>
      <c r="R29" s="64">
        <v>0</v>
      </c>
      <c r="S29" s="65">
        <v>0</v>
      </c>
      <c r="T29" s="63">
        <v>0</v>
      </c>
      <c r="U29" s="66">
        <v>1350</v>
      </c>
      <c r="V29" s="67">
        <v>5400</v>
      </c>
      <c r="W29" s="63">
        <v>10800</v>
      </c>
      <c r="X29" s="66">
        <v>5400</v>
      </c>
      <c r="Y29" s="67">
        <v>1350</v>
      </c>
      <c r="Z29" s="63">
        <v>1350</v>
      </c>
      <c r="AA29" s="68">
        <v>0</v>
      </c>
      <c r="AB29" s="68">
        <f>4035+1</f>
        <v>4036</v>
      </c>
      <c r="AC29" s="68">
        <f t="shared" si="4"/>
        <v>17063</v>
      </c>
      <c r="AD29" s="68">
        <f t="shared" si="5"/>
        <v>25650</v>
      </c>
      <c r="AE29" s="481">
        <f t="shared" si="6"/>
        <v>1.5032526519369396</v>
      </c>
      <c r="AF29" s="68">
        <f t="shared" si="9"/>
        <v>26932.5</v>
      </c>
      <c r="AG29" s="68">
        <f t="shared" ref="AG29:AI29" si="19">AF29*1.05</f>
        <v>28279.125</v>
      </c>
      <c r="AH29" s="68">
        <f t="shared" si="19"/>
        <v>29693.081250000003</v>
      </c>
      <c r="AI29" s="68">
        <f t="shared" si="19"/>
        <v>31177.735312500005</v>
      </c>
      <c r="AJ29" s="292"/>
      <c r="AK29" s="292"/>
    </row>
    <row r="30" spans="1:37" s="120" customFormat="1" x14ac:dyDescent="0.25">
      <c r="A30" s="220" t="s">
        <v>702</v>
      </c>
      <c r="B30" s="82" t="s">
        <v>1086</v>
      </c>
      <c r="C30" s="219" t="s">
        <v>24</v>
      </c>
      <c r="D30" s="62">
        <v>850</v>
      </c>
      <c r="E30" s="63">
        <v>450</v>
      </c>
      <c r="F30" s="64">
        <v>3372</v>
      </c>
      <c r="G30" s="65">
        <v>2400</v>
      </c>
      <c r="H30" s="63">
        <v>1200</v>
      </c>
      <c r="I30" s="66">
        <v>26025</v>
      </c>
      <c r="J30" s="67">
        <v>1690</v>
      </c>
      <c r="K30" s="63">
        <v>796</v>
      </c>
      <c r="L30" s="66">
        <v>796</v>
      </c>
      <c r="M30" s="67">
        <f>796+1789</f>
        <v>2585</v>
      </c>
      <c r="N30" s="63">
        <f>796+2128</f>
        <v>2924</v>
      </c>
      <c r="O30" s="68">
        <v>796</v>
      </c>
      <c r="P30" s="62"/>
      <c r="Q30" s="63"/>
      <c r="R30" s="64"/>
      <c r="S30" s="65"/>
      <c r="T30" s="63"/>
      <c r="U30" s="66"/>
      <c r="V30" s="67"/>
      <c r="W30" s="63"/>
      <c r="X30" s="66"/>
      <c r="Y30" s="67"/>
      <c r="Z30" s="63"/>
      <c r="AA30" s="68"/>
      <c r="AB30" s="68"/>
      <c r="AC30" s="68">
        <f t="shared" si="4"/>
        <v>43884</v>
      </c>
      <c r="AD30" s="68">
        <f t="shared" si="5"/>
        <v>0</v>
      </c>
      <c r="AE30" s="444">
        <f t="shared" si="6"/>
        <v>0</v>
      </c>
      <c r="AF30" s="68">
        <f t="shared" si="9"/>
        <v>0</v>
      </c>
      <c r="AG30" s="68">
        <f t="shared" ref="AG30:AI30" si="20">AF30*1.05</f>
        <v>0</v>
      </c>
      <c r="AH30" s="68">
        <f t="shared" si="20"/>
        <v>0</v>
      </c>
      <c r="AI30" s="68">
        <f t="shared" si="20"/>
        <v>0</v>
      </c>
      <c r="AJ30" s="292"/>
      <c r="AK30" s="292"/>
    </row>
    <row r="31" spans="1:37" s="120" customFormat="1" x14ac:dyDescent="0.25">
      <c r="A31" s="220" t="s">
        <v>703</v>
      </c>
      <c r="B31" s="82" t="s">
        <v>1080</v>
      </c>
      <c r="C31" s="219" t="s">
        <v>24</v>
      </c>
      <c r="D31" s="62">
        <v>0</v>
      </c>
      <c r="E31" s="63">
        <v>0</v>
      </c>
      <c r="F31" s="64">
        <v>0</v>
      </c>
      <c r="G31" s="65">
        <v>0</v>
      </c>
      <c r="H31" s="63">
        <v>0</v>
      </c>
      <c r="I31" s="66">
        <v>0</v>
      </c>
      <c r="J31" s="67">
        <v>0</v>
      </c>
      <c r="K31" s="63"/>
      <c r="L31" s="66">
        <v>3710</v>
      </c>
      <c r="M31" s="67"/>
      <c r="N31" s="63"/>
      <c r="O31" s="68"/>
      <c r="P31" s="62"/>
      <c r="Q31" s="63"/>
      <c r="R31" s="64"/>
      <c r="S31" s="65"/>
      <c r="T31" s="63"/>
      <c r="U31" s="66"/>
      <c r="V31" s="67"/>
      <c r="W31" s="63"/>
      <c r="X31" s="66"/>
      <c r="Y31" s="67"/>
      <c r="Z31" s="63"/>
      <c r="AA31" s="68"/>
      <c r="AB31" s="68"/>
      <c r="AC31" s="68">
        <f t="shared" si="4"/>
        <v>3710</v>
      </c>
      <c r="AD31" s="68">
        <f t="shared" si="5"/>
        <v>0</v>
      </c>
      <c r="AE31" s="444">
        <f t="shared" si="6"/>
        <v>0</v>
      </c>
      <c r="AF31" s="68">
        <f t="shared" si="9"/>
        <v>0</v>
      </c>
      <c r="AG31" s="68">
        <f t="shared" ref="AG31:AI31" si="21">AF31*1.05</f>
        <v>0</v>
      </c>
      <c r="AH31" s="68">
        <f t="shared" si="21"/>
        <v>0</v>
      </c>
      <c r="AI31" s="68">
        <f t="shared" si="21"/>
        <v>0</v>
      </c>
      <c r="AJ31" s="292"/>
      <c r="AK31" s="292"/>
    </row>
    <row r="32" spans="1:37" s="120" customFormat="1" x14ac:dyDescent="0.25">
      <c r="A32" s="220" t="s">
        <v>704</v>
      </c>
      <c r="B32" s="82" t="s">
        <v>1081</v>
      </c>
      <c r="C32" s="219" t="s">
        <v>24</v>
      </c>
      <c r="D32" s="62">
        <v>0</v>
      </c>
      <c r="E32" s="63">
        <v>0</v>
      </c>
      <c r="F32" s="64">
        <v>0</v>
      </c>
      <c r="G32" s="65">
        <v>0</v>
      </c>
      <c r="H32" s="63">
        <v>0</v>
      </c>
      <c r="I32" s="66">
        <v>0</v>
      </c>
      <c r="J32" s="67">
        <v>0</v>
      </c>
      <c r="K32" s="63">
        <v>0</v>
      </c>
      <c r="L32" s="66">
        <v>0</v>
      </c>
      <c r="M32" s="67">
        <v>0</v>
      </c>
      <c r="N32" s="63">
        <v>0</v>
      </c>
      <c r="O32" s="68">
        <f>160000-1789-2128-27071</f>
        <v>129012</v>
      </c>
      <c r="P32" s="62">
        <v>0</v>
      </c>
      <c r="Q32" s="63">
        <v>0</v>
      </c>
      <c r="R32" s="64">
        <v>0</v>
      </c>
      <c r="S32" s="65">
        <v>0</v>
      </c>
      <c r="T32" s="63">
        <v>0</v>
      </c>
      <c r="U32" s="66">
        <v>0</v>
      </c>
      <c r="V32" s="67">
        <v>0</v>
      </c>
      <c r="W32" s="63">
        <v>0</v>
      </c>
      <c r="X32" s="66">
        <v>0</v>
      </c>
      <c r="Y32" s="67">
        <v>0</v>
      </c>
      <c r="Z32" s="63">
        <v>0</v>
      </c>
      <c r="AA32" s="68">
        <v>160000</v>
      </c>
      <c r="AB32" s="68"/>
      <c r="AC32" s="68">
        <f t="shared" si="4"/>
        <v>129012</v>
      </c>
      <c r="AD32" s="473">
        <f t="shared" si="5"/>
        <v>160000</v>
      </c>
      <c r="AE32" s="481">
        <f t="shared" si="6"/>
        <v>1.2401947105695594</v>
      </c>
      <c r="AF32" s="68">
        <f t="shared" si="9"/>
        <v>168000</v>
      </c>
      <c r="AG32" s="68">
        <f t="shared" ref="AG32:AI32" si="22">AF32*1.05</f>
        <v>176400</v>
      </c>
      <c r="AH32" s="68">
        <f t="shared" si="22"/>
        <v>185220</v>
      </c>
      <c r="AI32" s="68">
        <f t="shared" si="22"/>
        <v>194481</v>
      </c>
      <c r="AJ32" s="292"/>
      <c r="AK32" s="292"/>
    </row>
    <row r="33" spans="1:37" s="120" customFormat="1" x14ac:dyDescent="0.25">
      <c r="A33" s="220" t="s">
        <v>705</v>
      </c>
      <c r="B33" s="82" t="s">
        <v>1082</v>
      </c>
      <c r="C33" s="219" t="s">
        <v>24</v>
      </c>
      <c r="D33" s="62">
        <v>0</v>
      </c>
      <c r="E33" s="63">
        <v>0</v>
      </c>
      <c r="F33" s="64">
        <v>0</v>
      </c>
      <c r="G33" s="65">
        <v>830</v>
      </c>
      <c r="H33" s="63">
        <v>0</v>
      </c>
      <c r="I33" s="66">
        <v>0</v>
      </c>
      <c r="J33" s="67">
        <v>0</v>
      </c>
      <c r="K33" s="63">
        <v>-830</v>
      </c>
      <c r="L33" s="66"/>
      <c r="M33" s="67"/>
      <c r="N33" s="63"/>
      <c r="O33" s="68"/>
      <c r="P33" s="62"/>
      <c r="Q33" s="63"/>
      <c r="R33" s="64"/>
      <c r="S33" s="65"/>
      <c r="T33" s="63"/>
      <c r="U33" s="66"/>
      <c r="V33" s="67"/>
      <c r="W33" s="63"/>
      <c r="X33" s="66"/>
      <c r="Y33" s="67"/>
      <c r="Z33" s="63"/>
      <c r="AA33" s="68"/>
      <c r="AB33" s="68"/>
      <c r="AC33" s="68">
        <f t="shared" si="4"/>
        <v>0</v>
      </c>
      <c r="AD33" s="68">
        <f t="shared" si="5"/>
        <v>0</v>
      </c>
      <c r="AE33" s="444"/>
      <c r="AF33" s="68">
        <f t="shared" si="9"/>
        <v>0</v>
      </c>
      <c r="AG33" s="68">
        <f t="shared" ref="AG33:AI33" si="23">AF33*1.05</f>
        <v>0</v>
      </c>
      <c r="AH33" s="68">
        <f t="shared" si="23"/>
        <v>0</v>
      </c>
      <c r="AI33" s="68">
        <f t="shared" si="23"/>
        <v>0</v>
      </c>
      <c r="AJ33" s="292"/>
      <c r="AK33" s="292"/>
    </row>
    <row r="34" spans="1:37" s="120" customFormat="1" x14ac:dyDescent="0.25">
      <c r="A34" s="220" t="s">
        <v>706</v>
      </c>
      <c r="B34" s="82" t="s">
        <v>1083</v>
      </c>
      <c r="C34" s="219" t="s">
        <v>24</v>
      </c>
      <c r="D34" s="62">
        <v>0</v>
      </c>
      <c r="E34" s="63">
        <v>0</v>
      </c>
      <c r="F34" s="64">
        <v>0</v>
      </c>
      <c r="G34" s="65">
        <v>0</v>
      </c>
      <c r="H34" s="63">
        <v>0</v>
      </c>
      <c r="I34" s="66">
        <v>93</v>
      </c>
      <c r="J34" s="67">
        <v>379</v>
      </c>
      <c r="K34" s="63">
        <v>-472</v>
      </c>
      <c r="L34" s="66"/>
      <c r="M34" s="67"/>
      <c r="N34" s="63"/>
      <c r="O34" s="68"/>
      <c r="P34" s="62"/>
      <c r="Q34" s="63"/>
      <c r="R34" s="64"/>
      <c r="S34" s="65"/>
      <c r="T34" s="63"/>
      <c r="U34" s="66"/>
      <c r="V34" s="67"/>
      <c r="W34" s="63"/>
      <c r="X34" s="66"/>
      <c r="Y34" s="67"/>
      <c r="Z34" s="63"/>
      <c r="AA34" s="68"/>
      <c r="AB34" s="68"/>
      <c r="AC34" s="68">
        <f t="shared" si="4"/>
        <v>0</v>
      </c>
      <c r="AD34" s="68">
        <f t="shared" si="5"/>
        <v>0</v>
      </c>
      <c r="AE34" s="444"/>
      <c r="AF34" s="68">
        <f t="shared" si="9"/>
        <v>0</v>
      </c>
      <c r="AG34" s="68">
        <f t="shared" ref="AG34:AI34" si="24">AF34*1.05</f>
        <v>0</v>
      </c>
      <c r="AH34" s="68">
        <f t="shared" si="24"/>
        <v>0</v>
      </c>
      <c r="AI34" s="68">
        <f t="shared" si="24"/>
        <v>0</v>
      </c>
      <c r="AJ34" s="292"/>
      <c r="AK34" s="292"/>
    </row>
    <row r="35" spans="1:37" s="120" customFormat="1" x14ac:dyDescent="0.25">
      <c r="A35" s="220" t="s">
        <v>707</v>
      </c>
      <c r="B35" s="82" t="s">
        <v>1084</v>
      </c>
      <c r="C35" s="219" t="s">
        <v>24</v>
      </c>
      <c r="D35" s="62">
        <v>0</v>
      </c>
      <c r="E35" s="63">
        <v>0</v>
      </c>
      <c r="F35" s="64">
        <v>0</v>
      </c>
      <c r="G35" s="65">
        <v>0</v>
      </c>
      <c r="H35" s="63">
        <v>0</v>
      </c>
      <c r="I35" s="66">
        <v>0</v>
      </c>
      <c r="J35" s="67">
        <v>0</v>
      </c>
      <c r="K35" s="63">
        <v>354</v>
      </c>
      <c r="L35" s="66">
        <v>23</v>
      </c>
      <c r="M35" s="67">
        <v>0</v>
      </c>
      <c r="N35" s="63">
        <v>0</v>
      </c>
      <c r="O35" s="68">
        <v>123</v>
      </c>
      <c r="P35" s="62">
        <v>0</v>
      </c>
      <c r="Q35" s="63">
        <v>0</v>
      </c>
      <c r="R35" s="64">
        <v>0</v>
      </c>
      <c r="S35" s="65">
        <v>0</v>
      </c>
      <c r="T35" s="63">
        <v>0</v>
      </c>
      <c r="U35" s="66">
        <v>0</v>
      </c>
      <c r="V35" s="67">
        <v>68760</v>
      </c>
      <c r="W35" s="63">
        <v>0</v>
      </c>
      <c r="X35" s="66">
        <v>0</v>
      </c>
      <c r="Y35" s="67">
        <v>0</v>
      </c>
      <c r="Z35" s="63">
        <v>0</v>
      </c>
      <c r="AA35" s="68">
        <v>0</v>
      </c>
      <c r="AB35" s="68"/>
      <c r="AC35" s="68">
        <f t="shared" si="4"/>
        <v>500</v>
      </c>
      <c r="AD35" s="473">
        <f t="shared" si="5"/>
        <v>68760</v>
      </c>
      <c r="AE35" s="481">
        <f t="shared" si="6"/>
        <v>137.52000000000001</v>
      </c>
      <c r="AF35" s="68">
        <f t="shared" si="9"/>
        <v>72198</v>
      </c>
      <c r="AG35" s="68">
        <f t="shared" ref="AG35:AI35" si="25">AF35*1.05</f>
        <v>75807.900000000009</v>
      </c>
      <c r="AH35" s="68">
        <f t="shared" si="25"/>
        <v>79598.295000000013</v>
      </c>
      <c r="AI35" s="68">
        <f t="shared" si="25"/>
        <v>83578.209750000024</v>
      </c>
      <c r="AJ35" s="292"/>
      <c r="AK35" s="292"/>
    </row>
    <row r="36" spans="1:37" s="120" customFormat="1" x14ac:dyDescent="0.25">
      <c r="A36" s="220" t="s">
        <v>708</v>
      </c>
      <c r="B36" s="82" t="s">
        <v>1085</v>
      </c>
      <c r="C36" s="219" t="s">
        <v>24</v>
      </c>
      <c r="D36" s="62">
        <v>0</v>
      </c>
      <c r="E36" s="63">
        <v>856</v>
      </c>
      <c r="F36" s="64">
        <v>-856</v>
      </c>
      <c r="G36" s="65">
        <v>0</v>
      </c>
      <c r="H36" s="63">
        <v>0</v>
      </c>
      <c r="I36" s="66">
        <v>0</v>
      </c>
      <c r="J36" s="67">
        <v>0</v>
      </c>
      <c r="K36" s="63"/>
      <c r="L36" s="66"/>
      <c r="M36" s="67"/>
      <c r="N36" s="63"/>
      <c r="O36" s="68"/>
      <c r="P36" s="62"/>
      <c r="Q36" s="63"/>
      <c r="R36" s="64"/>
      <c r="S36" s="65"/>
      <c r="T36" s="63"/>
      <c r="U36" s="66"/>
      <c r="V36" s="67"/>
      <c r="W36" s="63"/>
      <c r="X36" s="66"/>
      <c r="Y36" s="67"/>
      <c r="Z36" s="63"/>
      <c r="AA36" s="68"/>
      <c r="AB36" s="68"/>
      <c r="AC36" s="68">
        <f t="shared" si="4"/>
        <v>0</v>
      </c>
      <c r="AD36" s="68">
        <f t="shared" si="5"/>
        <v>0</v>
      </c>
      <c r="AE36" s="444"/>
      <c r="AF36" s="68">
        <f t="shared" si="9"/>
        <v>0</v>
      </c>
      <c r="AG36" s="68">
        <f t="shared" ref="AG36:AI36" si="26">AF36*1.05</f>
        <v>0</v>
      </c>
      <c r="AH36" s="68">
        <f t="shared" si="26"/>
        <v>0</v>
      </c>
      <c r="AI36" s="68">
        <f t="shared" si="26"/>
        <v>0</v>
      </c>
      <c r="AJ36" s="292"/>
      <c r="AK36" s="292"/>
    </row>
    <row r="37" spans="1:37" s="120" customFormat="1" x14ac:dyDescent="0.25">
      <c r="A37" s="220" t="s">
        <v>709</v>
      </c>
      <c r="B37" s="4" t="s">
        <v>1133</v>
      </c>
      <c r="C37" s="219" t="s">
        <v>24</v>
      </c>
      <c r="D37" s="62"/>
      <c r="E37" s="63"/>
      <c r="F37" s="64"/>
      <c r="G37" s="65"/>
      <c r="H37" s="63"/>
      <c r="I37" s="66"/>
      <c r="J37" s="67"/>
      <c r="K37" s="63"/>
      <c r="L37" s="66"/>
      <c r="M37" s="67"/>
      <c r="N37" s="63"/>
      <c r="O37" s="68"/>
      <c r="P37" s="62"/>
      <c r="Q37" s="63"/>
      <c r="R37" s="64"/>
      <c r="S37" s="65"/>
      <c r="T37" s="63"/>
      <c r="U37" s="66"/>
      <c r="V37" s="67"/>
      <c r="W37" s="63"/>
      <c r="X37" s="66"/>
      <c r="Y37" s="67"/>
      <c r="Z37" s="63"/>
      <c r="AA37" s="68"/>
      <c r="AB37" s="68">
        <v>-572</v>
      </c>
      <c r="AC37" s="68">
        <f t="shared" ref="AC37:AC100" si="27">SUM(D37:O37)</f>
        <v>0</v>
      </c>
      <c r="AD37" s="68">
        <f t="shared" ref="AD37:AD100" si="28">SUM(P37:AA37)</f>
        <v>0</v>
      </c>
      <c r="AE37" s="444"/>
      <c r="AF37" s="68">
        <f t="shared" si="9"/>
        <v>0</v>
      </c>
      <c r="AG37" s="68">
        <f t="shared" ref="AG37:AI37" si="29">AF37*1.05</f>
        <v>0</v>
      </c>
      <c r="AH37" s="68">
        <f t="shared" si="29"/>
        <v>0</v>
      </c>
      <c r="AI37" s="68">
        <f t="shared" si="29"/>
        <v>0</v>
      </c>
      <c r="AJ37" s="292"/>
      <c r="AK37" s="292"/>
    </row>
    <row r="38" spans="1:37" s="120" customFormat="1" x14ac:dyDescent="0.25">
      <c r="A38" s="220" t="s">
        <v>870</v>
      </c>
      <c r="B38" s="4" t="s">
        <v>1136</v>
      </c>
      <c r="C38" s="219" t="s">
        <v>24</v>
      </c>
      <c r="D38" s="62"/>
      <c r="E38" s="63"/>
      <c r="F38" s="64"/>
      <c r="G38" s="65"/>
      <c r="H38" s="63"/>
      <c r="I38" s="66"/>
      <c r="J38" s="67"/>
      <c r="K38" s="63"/>
      <c r="L38" s="66"/>
      <c r="M38" s="67"/>
      <c r="N38" s="63"/>
      <c r="O38" s="68"/>
      <c r="P38" s="62">
        <v>0</v>
      </c>
      <c r="Q38" s="63">
        <v>0</v>
      </c>
      <c r="R38" s="64">
        <v>0</v>
      </c>
      <c r="S38" s="65">
        <v>0</v>
      </c>
      <c r="T38" s="63">
        <v>0</v>
      </c>
      <c r="U38" s="66">
        <v>0</v>
      </c>
      <c r="V38" s="67">
        <v>160</v>
      </c>
      <c r="W38" s="63">
        <v>0</v>
      </c>
      <c r="X38" s="66">
        <v>0</v>
      </c>
      <c r="Y38" s="67">
        <v>0</v>
      </c>
      <c r="Z38" s="63">
        <v>0</v>
      </c>
      <c r="AA38" s="68">
        <v>0</v>
      </c>
      <c r="AB38" s="68"/>
      <c r="AC38" s="68">
        <f t="shared" si="27"/>
        <v>0</v>
      </c>
      <c r="AD38" s="68">
        <f t="shared" si="28"/>
        <v>160</v>
      </c>
      <c r="AE38" s="444"/>
      <c r="AF38" s="68">
        <f t="shared" si="9"/>
        <v>168</v>
      </c>
      <c r="AG38" s="68">
        <f t="shared" ref="AG38:AI38" si="30">AF38*1.05</f>
        <v>176.4</v>
      </c>
      <c r="AH38" s="68">
        <f t="shared" si="30"/>
        <v>185.22000000000003</v>
      </c>
      <c r="AI38" s="68">
        <f t="shared" si="30"/>
        <v>194.48100000000002</v>
      </c>
      <c r="AJ38" s="292"/>
      <c r="AK38" s="292"/>
    </row>
    <row r="39" spans="1:37" s="120" customFormat="1" x14ac:dyDescent="0.25">
      <c r="A39" s="220" t="s">
        <v>871</v>
      </c>
      <c r="B39" s="4" t="s">
        <v>1101</v>
      </c>
      <c r="C39" s="219" t="s">
        <v>24</v>
      </c>
      <c r="D39" s="62"/>
      <c r="E39" s="63"/>
      <c r="F39" s="64"/>
      <c r="G39" s="65"/>
      <c r="H39" s="63"/>
      <c r="I39" s="66"/>
      <c r="J39" s="67"/>
      <c r="K39" s="63"/>
      <c r="L39" s="66"/>
      <c r="M39" s="67"/>
      <c r="N39" s="63"/>
      <c r="O39" s="68"/>
      <c r="P39" s="62">
        <v>0</v>
      </c>
      <c r="Q39" s="63">
        <v>0</v>
      </c>
      <c r="R39" s="64">
        <v>0</v>
      </c>
      <c r="S39" s="65">
        <v>1200</v>
      </c>
      <c r="T39" s="63">
        <v>1200</v>
      </c>
      <c r="U39" s="66">
        <v>1200</v>
      </c>
      <c r="V39" s="67">
        <v>1200</v>
      </c>
      <c r="W39" s="63">
        <v>1200</v>
      </c>
      <c r="X39" s="66">
        <v>1200</v>
      </c>
      <c r="Y39" s="67">
        <v>1200</v>
      </c>
      <c r="Z39" s="63">
        <v>1200</v>
      </c>
      <c r="AA39" s="68">
        <v>2400</v>
      </c>
      <c r="AB39" s="68"/>
      <c r="AC39" s="68">
        <f t="shared" si="27"/>
        <v>0</v>
      </c>
      <c r="AD39" s="473">
        <f t="shared" si="28"/>
        <v>12000</v>
      </c>
      <c r="AE39" s="444"/>
      <c r="AF39" s="68">
        <f t="shared" si="9"/>
        <v>12600</v>
      </c>
      <c r="AG39" s="68">
        <f t="shared" ref="AG39:AI39" si="31">AF39*1.05</f>
        <v>13230</v>
      </c>
      <c r="AH39" s="68">
        <f t="shared" si="31"/>
        <v>13891.5</v>
      </c>
      <c r="AI39" s="68">
        <f t="shared" si="31"/>
        <v>14586.075000000001</v>
      </c>
      <c r="AJ39" s="292"/>
      <c r="AK39" s="292"/>
    </row>
    <row r="40" spans="1:37" s="120" customFormat="1" x14ac:dyDescent="0.25">
      <c r="A40" s="220" t="s">
        <v>872</v>
      </c>
      <c r="B40" s="4"/>
      <c r="C40" s="219" t="s">
        <v>24</v>
      </c>
      <c r="D40" s="62"/>
      <c r="E40" s="63"/>
      <c r="F40" s="64"/>
      <c r="G40" s="65"/>
      <c r="H40" s="63"/>
      <c r="I40" s="66"/>
      <c r="J40" s="67"/>
      <c r="K40" s="63"/>
      <c r="L40" s="66"/>
      <c r="M40" s="67"/>
      <c r="N40" s="63"/>
      <c r="O40" s="68"/>
      <c r="P40" s="62"/>
      <c r="Q40" s="63"/>
      <c r="R40" s="64"/>
      <c r="S40" s="65"/>
      <c r="T40" s="63"/>
      <c r="U40" s="66"/>
      <c r="V40" s="67"/>
      <c r="W40" s="63"/>
      <c r="X40" s="66"/>
      <c r="Y40" s="67"/>
      <c r="Z40" s="63"/>
      <c r="AA40" s="68"/>
      <c r="AB40" s="68"/>
      <c r="AC40" s="68">
        <f t="shared" si="27"/>
        <v>0</v>
      </c>
      <c r="AD40" s="68">
        <f t="shared" si="28"/>
        <v>0</v>
      </c>
      <c r="AE40" s="68"/>
      <c r="AF40" s="68"/>
      <c r="AG40" s="68"/>
      <c r="AH40" s="68"/>
      <c r="AI40" s="68"/>
      <c r="AJ40" s="292"/>
      <c r="AK40" s="292"/>
    </row>
    <row r="41" spans="1:37" s="120" customFormat="1" x14ac:dyDescent="0.25">
      <c r="A41" s="220" t="s">
        <v>873</v>
      </c>
      <c r="B41" s="4"/>
      <c r="C41" s="219" t="s">
        <v>24</v>
      </c>
      <c r="D41" s="62"/>
      <c r="E41" s="63"/>
      <c r="F41" s="64"/>
      <c r="G41" s="65"/>
      <c r="H41" s="63"/>
      <c r="I41" s="66"/>
      <c r="J41" s="67"/>
      <c r="K41" s="63"/>
      <c r="L41" s="66"/>
      <c r="M41" s="67"/>
      <c r="N41" s="63"/>
      <c r="O41" s="68"/>
      <c r="P41" s="62"/>
      <c r="Q41" s="63"/>
      <c r="R41" s="64"/>
      <c r="S41" s="65"/>
      <c r="T41" s="63"/>
      <c r="U41" s="66"/>
      <c r="V41" s="67"/>
      <c r="W41" s="63"/>
      <c r="X41" s="66"/>
      <c r="Y41" s="67"/>
      <c r="Z41" s="63"/>
      <c r="AA41" s="68"/>
      <c r="AB41" s="68"/>
      <c r="AC41" s="68">
        <f t="shared" si="27"/>
        <v>0</v>
      </c>
      <c r="AD41" s="68">
        <f t="shared" si="28"/>
        <v>0</v>
      </c>
      <c r="AE41" s="68"/>
      <c r="AF41" s="68"/>
      <c r="AG41" s="68"/>
      <c r="AH41" s="68"/>
      <c r="AI41" s="68"/>
      <c r="AJ41" s="292"/>
      <c r="AK41" s="292"/>
    </row>
    <row r="42" spans="1:37" s="120" customFormat="1" x14ac:dyDescent="0.25">
      <c r="A42" s="220" t="s">
        <v>874</v>
      </c>
      <c r="B42" s="4"/>
      <c r="C42" s="219" t="s">
        <v>24</v>
      </c>
      <c r="D42" s="62"/>
      <c r="E42" s="63"/>
      <c r="F42" s="64"/>
      <c r="G42" s="65"/>
      <c r="H42" s="63"/>
      <c r="I42" s="66"/>
      <c r="J42" s="67"/>
      <c r="K42" s="63"/>
      <c r="L42" s="66"/>
      <c r="M42" s="67"/>
      <c r="N42" s="63"/>
      <c r="O42" s="68"/>
      <c r="P42" s="62"/>
      <c r="Q42" s="63"/>
      <c r="R42" s="64"/>
      <c r="S42" s="65"/>
      <c r="T42" s="63"/>
      <c r="U42" s="66"/>
      <c r="V42" s="67"/>
      <c r="W42" s="63"/>
      <c r="X42" s="66"/>
      <c r="Y42" s="67"/>
      <c r="Z42" s="63"/>
      <c r="AA42" s="68"/>
      <c r="AB42" s="68"/>
      <c r="AC42" s="68">
        <f t="shared" si="27"/>
        <v>0</v>
      </c>
      <c r="AD42" s="68">
        <f t="shared" si="28"/>
        <v>0</v>
      </c>
      <c r="AE42" s="68"/>
      <c r="AF42" s="68"/>
      <c r="AG42" s="68"/>
      <c r="AH42" s="68"/>
      <c r="AI42" s="68"/>
      <c r="AJ42" s="292"/>
      <c r="AK42" s="292"/>
    </row>
    <row r="43" spans="1:37" s="120" customFormat="1" x14ac:dyDescent="0.25">
      <c r="A43" s="220" t="s">
        <v>875</v>
      </c>
      <c r="B43" s="4"/>
      <c r="C43" s="219" t="s">
        <v>24</v>
      </c>
      <c r="D43" s="62"/>
      <c r="E43" s="63"/>
      <c r="F43" s="64"/>
      <c r="G43" s="65"/>
      <c r="H43" s="63"/>
      <c r="I43" s="66"/>
      <c r="J43" s="67"/>
      <c r="K43" s="63"/>
      <c r="L43" s="66"/>
      <c r="M43" s="67"/>
      <c r="N43" s="63"/>
      <c r="O43" s="68"/>
      <c r="P43" s="62"/>
      <c r="Q43" s="63"/>
      <c r="R43" s="64"/>
      <c r="S43" s="65"/>
      <c r="T43" s="63"/>
      <c r="U43" s="66"/>
      <c r="V43" s="67"/>
      <c r="W43" s="63"/>
      <c r="X43" s="66"/>
      <c r="Y43" s="67"/>
      <c r="Z43" s="63"/>
      <c r="AA43" s="68"/>
      <c r="AB43" s="68"/>
      <c r="AC43" s="68">
        <f t="shared" si="27"/>
        <v>0</v>
      </c>
      <c r="AD43" s="68">
        <f t="shared" si="28"/>
        <v>0</v>
      </c>
      <c r="AE43" s="68"/>
      <c r="AF43" s="68"/>
      <c r="AG43" s="68"/>
      <c r="AH43" s="68"/>
      <c r="AI43" s="68"/>
      <c r="AJ43" s="292"/>
      <c r="AK43" s="292"/>
    </row>
    <row r="44" spans="1:37" s="120" customFormat="1" x14ac:dyDescent="0.25">
      <c r="A44" s="220" t="s">
        <v>876</v>
      </c>
      <c r="B44" s="4"/>
      <c r="C44" s="219" t="s">
        <v>24</v>
      </c>
      <c r="D44" s="62"/>
      <c r="E44" s="63"/>
      <c r="F44" s="64"/>
      <c r="G44" s="65"/>
      <c r="H44" s="63"/>
      <c r="I44" s="66"/>
      <c r="J44" s="67"/>
      <c r="K44" s="63"/>
      <c r="L44" s="66"/>
      <c r="M44" s="67"/>
      <c r="N44" s="63"/>
      <c r="O44" s="68"/>
      <c r="P44" s="62"/>
      <c r="Q44" s="63"/>
      <c r="R44" s="64"/>
      <c r="S44" s="65"/>
      <c r="T44" s="63"/>
      <c r="U44" s="66"/>
      <c r="V44" s="67"/>
      <c r="W44" s="63"/>
      <c r="X44" s="66"/>
      <c r="Y44" s="67"/>
      <c r="Z44" s="63"/>
      <c r="AA44" s="68"/>
      <c r="AB44" s="68"/>
      <c r="AC44" s="68">
        <f t="shared" si="27"/>
        <v>0</v>
      </c>
      <c r="AD44" s="68">
        <f t="shared" si="28"/>
        <v>0</v>
      </c>
      <c r="AE44" s="68"/>
      <c r="AF44" s="68"/>
      <c r="AG44" s="68"/>
      <c r="AH44" s="68"/>
      <c r="AI44" s="68"/>
      <c r="AJ44" s="292"/>
      <c r="AK44" s="292"/>
    </row>
    <row r="45" spans="1:37" s="120" customFormat="1" x14ac:dyDescent="0.25">
      <c r="A45" s="220" t="s">
        <v>877</v>
      </c>
      <c r="B45" s="4"/>
      <c r="C45" s="219" t="s">
        <v>24</v>
      </c>
      <c r="D45" s="62"/>
      <c r="E45" s="63"/>
      <c r="F45" s="64"/>
      <c r="G45" s="65"/>
      <c r="H45" s="63"/>
      <c r="I45" s="66"/>
      <c r="J45" s="67"/>
      <c r="K45" s="63"/>
      <c r="L45" s="66"/>
      <c r="M45" s="67"/>
      <c r="N45" s="63"/>
      <c r="O45" s="68"/>
      <c r="P45" s="62"/>
      <c r="Q45" s="63"/>
      <c r="R45" s="64"/>
      <c r="S45" s="65"/>
      <c r="T45" s="63"/>
      <c r="U45" s="66"/>
      <c r="V45" s="67"/>
      <c r="W45" s="63"/>
      <c r="X45" s="66"/>
      <c r="Y45" s="67"/>
      <c r="Z45" s="63"/>
      <c r="AA45" s="68"/>
      <c r="AB45" s="68"/>
      <c r="AC45" s="68">
        <f t="shared" si="27"/>
        <v>0</v>
      </c>
      <c r="AD45" s="68">
        <f t="shared" si="28"/>
        <v>0</v>
      </c>
      <c r="AE45" s="68"/>
      <c r="AF45" s="68"/>
      <c r="AG45" s="68"/>
      <c r="AH45" s="68"/>
      <c r="AI45" s="68"/>
      <c r="AJ45" s="292"/>
      <c r="AK45" s="292"/>
    </row>
    <row r="46" spans="1:37" s="120" customFormat="1" x14ac:dyDescent="0.25">
      <c r="A46" s="220" t="s">
        <v>878</v>
      </c>
      <c r="B46" s="4"/>
      <c r="C46" s="219" t="s">
        <v>24</v>
      </c>
      <c r="D46" s="62"/>
      <c r="E46" s="63"/>
      <c r="F46" s="64"/>
      <c r="G46" s="65"/>
      <c r="H46" s="63"/>
      <c r="I46" s="66"/>
      <c r="J46" s="67"/>
      <c r="K46" s="63"/>
      <c r="L46" s="66"/>
      <c r="M46" s="67"/>
      <c r="N46" s="63"/>
      <c r="O46" s="68"/>
      <c r="P46" s="62"/>
      <c r="Q46" s="63"/>
      <c r="R46" s="64"/>
      <c r="S46" s="65"/>
      <c r="T46" s="63"/>
      <c r="U46" s="66"/>
      <c r="V46" s="67"/>
      <c r="W46" s="63"/>
      <c r="X46" s="66"/>
      <c r="Y46" s="67"/>
      <c r="Z46" s="63"/>
      <c r="AA46" s="68"/>
      <c r="AB46" s="68"/>
      <c r="AC46" s="68">
        <f t="shared" si="27"/>
        <v>0</v>
      </c>
      <c r="AD46" s="68">
        <f t="shared" si="28"/>
        <v>0</v>
      </c>
      <c r="AE46" s="68"/>
      <c r="AF46" s="68"/>
      <c r="AG46" s="68"/>
      <c r="AH46" s="68"/>
      <c r="AI46" s="68"/>
      <c r="AJ46" s="292"/>
      <c r="AK46" s="292"/>
    </row>
    <row r="47" spans="1:37" s="120" customFormat="1" x14ac:dyDescent="0.25">
      <c r="A47" s="220" t="s">
        <v>879</v>
      </c>
      <c r="B47" s="4"/>
      <c r="C47" s="219" t="s">
        <v>24</v>
      </c>
      <c r="D47" s="62"/>
      <c r="E47" s="63"/>
      <c r="F47" s="64"/>
      <c r="G47" s="65"/>
      <c r="H47" s="63"/>
      <c r="I47" s="66"/>
      <c r="J47" s="67"/>
      <c r="K47" s="63"/>
      <c r="L47" s="66"/>
      <c r="M47" s="67"/>
      <c r="N47" s="63"/>
      <c r="O47" s="68"/>
      <c r="P47" s="62"/>
      <c r="Q47" s="63"/>
      <c r="R47" s="64"/>
      <c r="S47" s="65"/>
      <c r="T47" s="63"/>
      <c r="U47" s="66"/>
      <c r="V47" s="67"/>
      <c r="W47" s="63"/>
      <c r="X47" s="66"/>
      <c r="Y47" s="67"/>
      <c r="Z47" s="63"/>
      <c r="AA47" s="68"/>
      <c r="AB47" s="68"/>
      <c r="AC47" s="68">
        <f t="shared" si="27"/>
        <v>0</v>
      </c>
      <c r="AD47" s="68">
        <f t="shared" si="28"/>
        <v>0</v>
      </c>
      <c r="AE47" s="68"/>
      <c r="AF47" s="68"/>
      <c r="AG47" s="68"/>
      <c r="AH47" s="68"/>
      <c r="AI47" s="68"/>
      <c r="AJ47" s="292"/>
      <c r="AK47" s="292"/>
    </row>
    <row r="48" spans="1:37" s="120" customFormat="1" x14ac:dyDescent="0.25">
      <c r="A48" s="220" t="s">
        <v>880</v>
      </c>
      <c r="B48" s="4"/>
      <c r="C48" s="219" t="s">
        <v>24</v>
      </c>
      <c r="D48" s="62"/>
      <c r="E48" s="63"/>
      <c r="F48" s="64"/>
      <c r="G48" s="65"/>
      <c r="H48" s="63"/>
      <c r="I48" s="66"/>
      <c r="J48" s="67"/>
      <c r="K48" s="63"/>
      <c r="L48" s="66"/>
      <c r="M48" s="67"/>
      <c r="N48" s="63"/>
      <c r="O48" s="68"/>
      <c r="P48" s="62"/>
      <c r="Q48" s="63"/>
      <c r="R48" s="64"/>
      <c r="S48" s="65"/>
      <c r="T48" s="63"/>
      <c r="U48" s="66"/>
      <c r="V48" s="67"/>
      <c r="W48" s="63"/>
      <c r="X48" s="66"/>
      <c r="Y48" s="67"/>
      <c r="Z48" s="63"/>
      <c r="AA48" s="68"/>
      <c r="AB48" s="68"/>
      <c r="AC48" s="68">
        <f t="shared" si="27"/>
        <v>0</v>
      </c>
      <c r="AD48" s="68">
        <f t="shared" si="28"/>
        <v>0</v>
      </c>
      <c r="AE48" s="68"/>
      <c r="AF48" s="68"/>
      <c r="AG48" s="68"/>
      <c r="AH48" s="68"/>
      <c r="AI48" s="68"/>
      <c r="AJ48" s="292"/>
      <c r="AK48" s="292"/>
    </row>
    <row r="49" spans="1:37" s="120" customFormat="1" x14ac:dyDescent="0.25">
      <c r="A49" s="220" t="s">
        <v>881</v>
      </c>
      <c r="B49" s="4"/>
      <c r="C49" s="219" t="s">
        <v>24</v>
      </c>
      <c r="D49" s="62"/>
      <c r="E49" s="63"/>
      <c r="F49" s="64"/>
      <c r="G49" s="65"/>
      <c r="H49" s="63"/>
      <c r="I49" s="66"/>
      <c r="J49" s="67"/>
      <c r="K49" s="63"/>
      <c r="L49" s="66"/>
      <c r="M49" s="67"/>
      <c r="N49" s="63"/>
      <c r="O49" s="68"/>
      <c r="P49" s="62"/>
      <c r="Q49" s="63"/>
      <c r="R49" s="64"/>
      <c r="S49" s="65"/>
      <c r="T49" s="63"/>
      <c r="U49" s="66"/>
      <c r="V49" s="67"/>
      <c r="W49" s="63"/>
      <c r="X49" s="66"/>
      <c r="Y49" s="67"/>
      <c r="Z49" s="63"/>
      <c r="AA49" s="68"/>
      <c r="AB49" s="68"/>
      <c r="AC49" s="68">
        <f t="shared" si="27"/>
        <v>0</v>
      </c>
      <c r="AD49" s="68">
        <f t="shared" si="28"/>
        <v>0</v>
      </c>
      <c r="AE49" s="68"/>
      <c r="AF49" s="68"/>
      <c r="AG49" s="68"/>
      <c r="AH49" s="68"/>
      <c r="AI49" s="68"/>
      <c r="AJ49" s="292"/>
      <c r="AK49" s="292"/>
    </row>
    <row r="50" spans="1:37" s="120" customFormat="1" x14ac:dyDescent="0.25">
      <c r="A50" s="220" t="s">
        <v>882</v>
      </c>
      <c r="B50" s="4"/>
      <c r="C50" s="219" t="s">
        <v>24</v>
      </c>
      <c r="D50" s="62"/>
      <c r="E50" s="63"/>
      <c r="F50" s="64"/>
      <c r="G50" s="65"/>
      <c r="H50" s="63"/>
      <c r="I50" s="66"/>
      <c r="J50" s="67"/>
      <c r="K50" s="63"/>
      <c r="L50" s="66"/>
      <c r="M50" s="67"/>
      <c r="N50" s="63"/>
      <c r="O50" s="68"/>
      <c r="P50" s="62"/>
      <c r="Q50" s="63"/>
      <c r="R50" s="64"/>
      <c r="S50" s="65"/>
      <c r="T50" s="63"/>
      <c r="U50" s="66"/>
      <c r="V50" s="67"/>
      <c r="W50" s="63"/>
      <c r="X50" s="66"/>
      <c r="Y50" s="67"/>
      <c r="Z50" s="63"/>
      <c r="AA50" s="68"/>
      <c r="AB50" s="68"/>
      <c r="AC50" s="68">
        <f t="shared" si="27"/>
        <v>0</v>
      </c>
      <c r="AD50" s="68">
        <f t="shared" si="28"/>
        <v>0</v>
      </c>
      <c r="AE50" s="68"/>
      <c r="AF50" s="68"/>
      <c r="AG50" s="68"/>
      <c r="AH50" s="68"/>
      <c r="AI50" s="68"/>
      <c r="AJ50" s="292"/>
      <c r="AK50" s="292"/>
    </row>
    <row r="51" spans="1:37" s="120" customFormat="1" x14ac:dyDescent="0.25">
      <c r="A51" s="220" t="s">
        <v>883</v>
      </c>
      <c r="B51" s="4"/>
      <c r="C51" s="219" t="s">
        <v>24</v>
      </c>
      <c r="D51" s="62"/>
      <c r="E51" s="63"/>
      <c r="F51" s="64"/>
      <c r="G51" s="65"/>
      <c r="H51" s="63"/>
      <c r="I51" s="66"/>
      <c r="J51" s="67"/>
      <c r="K51" s="63"/>
      <c r="L51" s="66"/>
      <c r="M51" s="67"/>
      <c r="N51" s="63"/>
      <c r="O51" s="68"/>
      <c r="P51" s="62"/>
      <c r="Q51" s="63"/>
      <c r="R51" s="64"/>
      <c r="S51" s="65"/>
      <c r="T51" s="63"/>
      <c r="U51" s="66"/>
      <c r="V51" s="67"/>
      <c r="W51" s="63"/>
      <c r="X51" s="66"/>
      <c r="Y51" s="67"/>
      <c r="Z51" s="63"/>
      <c r="AA51" s="68"/>
      <c r="AB51" s="68"/>
      <c r="AC51" s="68">
        <f t="shared" si="27"/>
        <v>0</v>
      </c>
      <c r="AD51" s="68">
        <f t="shared" si="28"/>
        <v>0</v>
      </c>
      <c r="AE51" s="68"/>
      <c r="AF51" s="68"/>
      <c r="AG51" s="68"/>
      <c r="AH51" s="68"/>
      <c r="AI51" s="68"/>
      <c r="AJ51" s="292"/>
      <c r="AK51" s="292"/>
    </row>
    <row r="52" spans="1:37" s="120" customFormat="1" x14ac:dyDescent="0.25">
      <c r="A52" s="220" t="s">
        <v>884</v>
      </c>
      <c r="B52" s="4"/>
      <c r="C52" s="219" t="s">
        <v>24</v>
      </c>
      <c r="D52" s="62"/>
      <c r="E52" s="63"/>
      <c r="F52" s="64"/>
      <c r="G52" s="65"/>
      <c r="H52" s="63"/>
      <c r="I52" s="66"/>
      <c r="J52" s="67"/>
      <c r="K52" s="63"/>
      <c r="L52" s="66"/>
      <c r="M52" s="67"/>
      <c r="N52" s="63"/>
      <c r="O52" s="68"/>
      <c r="P52" s="62"/>
      <c r="Q52" s="63"/>
      <c r="R52" s="64"/>
      <c r="S52" s="65"/>
      <c r="T52" s="63"/>
      <c r="U52" s="66"/>
      <c r="V52" s="67"/>
      <c r="W52" s="63"/>
      <c r="X52" s="66"/>
      <c r="Y52" s="67"/>
      <c r="Z52" s="63"/>
      <c r="AA52" s="68"/>
      <c r="AB52" s="68"/>
      <c r="AC52" s="68">
        <f t="shared" si="27"/>
        <v>0</v>
      </c>
      <c r="AD52" s="68">
        <f t="shared" si="28"/>
        <v>0</v>
      </c>
      <c r="AE52" s="68"/>
      <c r="AF52" s="68"/>
      <c r="AG52" s="68"/>
      <c r="AH52" s="68"/>
      <c r="AI52" s="68"/>
      <c r="AJ52" s="292"/>
      <c r="AK52" s="292"/>
    </row>
    <row r="53" spans="1:37" s="120" customFormat="1" x14ac:dyDescent="0.25">
      <c r="A53" s="220" t="s">
        <v>885</v>
      </c>
      <c r="B53" s="4"/>
      <c r="C53" s="219" t="s">
        <v>24</v>
      </c>
      <c r="D53" s="62"/>
      <c r="E53" s="63"/>
      <c r="F53" s="64"/>
      <c r="G53" s="65"/>
      <c r="H53" s="63"/>
      <c r="I53" s="66"/>
      <c r="J53" s="67"/>
      <c r="K53" s="63"/>
      <c r="L53" s="66"/>
      <c r="M53" s="67"/>
      <c r="N53" s="63"/>
      <c r="O53" s="68"/>
      <c r="P53" s="62"/>
      <c r="Q53" s="63"/>
      <c r="R53" s="64"/>
      <c r="S53" s="65"/>
      <c r="T53" s="63"/>
      <c r="U53" s="66"/>
      <c r="V53" s="67"/>
      <c r="W53" s="63"/>
      <c r="X53" s="66"/>
      <c r="Y53" s="67"/>
      <c r="Z53" s="63"/>
      <c r="AA53" s="68"/>
      <c r="AB53" s="68"/>
      <c r="AC53" s="68">
        <f t="shared" si="27"/>
        <v>0</v>
      </c>
      <c r="AD53" s="68">
        <f t="shared" si="28"/>
        <v>0</v>
      </c>
      <c r="AE53" s="68"/>
      <c r="AF53" s="68"/>
      <c r="AG53" s="68"/>
      <c r="AH53" s="68"/>
      <c r="AI53" s="68"/>
      <c r="AJ53" s="292"/>
      <c r="AK53" s="292"/>
    </row>
    <row r="54" spans="1:37" s="120" customFormat="1" x14ac:dyDescent="0.25">
      <c r="A54" s="220" t="s">
        <v>886</v>
      </c>
      <c r="B54" s="4"/>
      <c r="C54" s="219" t="s">
        <v>24</v>
      </c>
      <c r="D54" s="62"/>
      <c r="E54" s="63"/>
      <c r="F54" s="64"/>
      <c r="G54" s="65"/>
      <c r="H54" s="63"/>
      <c r="I54" s="66"/>
      <c r="J54" s="67"/>
      <c r="K54" s="63"/>
      <c r="L54" s="66"/>
      <c r="M54" s="67"/>
      <c r="N54" s="63"/>
      <c r="O54" s="68"/>
      <c r="P54" s="62"/>
      <c r="Q54" s="63"/>
      <c r="R54" s="64"/>
      <c r="S54" s="65"/>
      <c r="T54" s="63"/>
      <c r="U54" s="66"/>
      <c r="V54" s="67"/>
      <c r="W54" s="63"/>
      <c r="X54" s="66"/>
      <c r="Y54" s="67"/>
      <c r="Z54" s="63"/>
      <c r="AA54" s="68"/>
      <c r="AB54" s="68"/>
      <c r="AC54" s="68">
        <f t="shared" si="27"/>
        <v>0</v>
      </c>
      <c r="AD54" s="68">
        <f t="shared" si="28"/>
        <v>0</v>
      </c>
      <c r="AE54" s="68"/>
      <c r="AF54" s="68"/>
      <c r="AG54" s="68"/>
      <c r="AH54" s="68"/>
      <c r="AI54" s="68"/>
      <c r="AJ54" s="292"/>
      <c r="AK54" s="292"/>
    </row>
    <row r="55" spans="1:37" s="120" customFormat="1" x14ac:dyDescent="0.25">
      <c r="A55" s="220" t="s">
        <v>887</v>
      </c>
      <c r="B55" s="4"/>
      <c r="C55" s="219" t="s">
        <v>24</v>
      </c>
      <c r="D55" s="62"/>
      <c r="E55" s="63"/>
      <c r="F55" s="64"/>
      <c r="G55" s="65"/>
      <c r="H55" s="63"/>
      <c r="I55" s="66"/>
      <c r="J55" s="67"/>
      <c r="K55" s="63"/>
      <c r="L55" s="66"/>
      <c r="M55" s="67"/>
      <c r="N55" s="63"/>
      <c r="O55" s="68"/>
      <c r="P55" s="62"/>
      <c r="Q55" s="63"/>
      <c r="R55" s="64"/>
      <c r="S55" s="65"/>
      <c r="T55" s="63"/>
      <c r="U55" s="66"/>
      <c r="V55" s="67"/>
      <c r="W55" s="63"/>
      <c r="X55" s="66"/>
      <c r="Y55" s="67"/>
      <c r="Z55" s="63"/>
      <c r="AA55" s="68"/>
      <c r="AB55" s="68"/>
      <c r="AC55" s="68">
        <f t="shared" si="27"/>
        <v>0</v>
      </c>
      <c r="AD55" s="68">
        <f t="shared" si="28"/>
        <v>0</v>
      </c>
      <c r="AE55" s="68"/>
      <c r="AF55" s="68"/>
      <c r="AG55" s="68"/>
      <c r="AH55" s="68"/>
      <c r="AI55" s="68"/>
      <c r="AJ55" s="292"/>
      <c r="AK55" s="292"/>
    </row>
    <row r="56" spans="1:37" s="120" customFormat="1" x14ac:dyDescent="0.25">
      <c r="A56" s="220" t="s">
        <v>888</v>
      </c>
      <c r="B56" s="4"/>
      <c r="C56" s="219" t="s">
        <v>24</v>
      </c>
      <c r="D56" s="62"/>
      <c r="E56" s="63"/>
      <c r="F56" s="64"/>
      <c r="G56" s="65"/>
      <c r="H56" s="63"/>
      <c r="I56" s="66"/>
      <c r="J56" s="67"/>
      <c r="K56" s="63"/>
      <c r="L56" s="66"/>
      <c r="M56" s="67"/>
      <c r="N56" s="63"/>
      <c r="O56" s="68"/>
      <c r="P56" s="62"/>
      <c r="Q56" s="63"/>
      <c r="R56" s="64"/>
      <c r="S56" s="65"/>
      <c r="T56" s="63"/>
      <c r="U56" s="66"/>
      <c r="V56" s="67"/>
      <c r="W56" s="63"/>
      <c r="X56" s="66"/>
      <c r="Y56" s="67"/>
      <c r="Z56" s="63"/>
      <c r="AA56" s="68"/>
      <c r="AB56" s="68"/>
      <c r="AC56" s="68">
        <f t="shared" si="27"/>
        <v>0</v>
      </c>
      <c r="AD56" s="68">
        <f t="shared" si="28"/>
        <v>0</v>
      </c>
      <c r="AE56" s="68"/>
      <c r="AF56" s="68"/>
      <c r="AG56" s="68"/>
      <c r="AH56" s="68"/>
      <c r="AI56" s="68"/>
      <c r="AJ56" s="292"/>
      <c r="AK56" s="292"/>
    </row>
    <row r="57" spans="1:37" s="120" customFormat="1" x14ac:dyDescent="0.25">
      <c r="A57" s="220" t="s">
        <v>889</v>
      </c>
      <c r="B57" s="4"/>
      <c r="C57" s="219" t="s">
        <v>24</v>
      </c>
      <c r="D57" s="62"/>
      <c r="E57" s="63"/>
      <c r="F57" s="64"/>
      <c r="G57" s="65"/>
      <c r="H57" s="63"/>
      <c r="I57" s="66"/>
      <c r="J57" s="67"/>
      <c r="K57" s="63"/>
      <c r="L57" s="66"/>
      <c r="M57" s="67"/>
      <c r="N57" s="63"/>
      <c r="O57" s="68"/>
      <c r="P57" s="62"/>
      <c r="Q57" s="63"/>
      <c r="R57" s="64"/>
      <c r="S57" s="65"/>
      <c r="T57" s="63"/>
      <c r="U57" s="66"/>
      <c r="V57" s="67"/>
      <c r="W57" s="63"/>
      <c r="X57" s="66"/>
      <c r="Y57" s="67"/>
      <c r="Z57" s="63"/>
      <c r="AA57" s="68"/>
      <c r="AB57" s="68"/>
      <c r="AC57" s="68">
        <f t="shared" si="27"/>
        <v>0</v>
      </c>
      <c r="AD57" s="68">
        <f t="shared" si="28"/>
        <v>0</v>
      </c>
      <c r="AE57" s="68"/>
      <c r="AF57" s="68"/>
      <c r="AG57" s="68"/>
      <c r="AH57" s="68"/>
      <c r="AI57" s="68"/>
      <c r="AJ57" s="292"/>
      <c r="AK57" s="292"/>
    </row>
    <row r="58" spans="1:37" s="120" customFormat="1" x14ac:dyDescent="0.25">
      <c r="A58" s="220" t="s">
        <v>890</v>
      </c>
      <c r="B58" s="4"/>
      <c r="C58" s="219" t="s">
        <v>24</v>
      </c>
      <c r="D58" s="62"/>
      <c r="E58" s="63"/>
      <c r="F58" s="64"/>
      <c r="G58" s="65"/>
      <c r="H58" s="63"/>
      <c r="I58" s="66"/>
      <c r="J58" s="67"/>
      <c r="K58" s="63"/>
      <c r="L58" s="66"/>
      <c r="M58" s="67"/>
      <c r="N58" s="63"/>
      <c r="O58" s="68"/>
      <c r="P58" s="62"/>
      <c r="Q58" s="63"/>
      <c r="R58" s="64"/>
      <c r="S58" s="65"/>
      <c r="T58" s="63"/>
      <c r="U58" s="66"/>
      <c r="V58" s="67"/>
      <c r="W58" s="63"/>
      <c r="X58" s="66"/>
      <c r="Y58" s="67"/>
      <c r="Z58" s="63"/>
      <c r="AA58" s="68"/>
      <c r="AB58" s="68"/>
      <c r="AC58" s="68">
        <f t="shared" si="27"/>
        <v>0</v>
      </c>
      <c r="AD58" s="68">
        <f t="shared" si="28"/>
        <v>0</v>
      </c>
      <c r="AE58" s="68"/>
      <c r="AF58" s="68"/>
      <c r="AG58" s="68"/>
      <c r="AH58" s="68"/>
      <c r="AI58" s="68"/>
      <c r="AJ58" s="292"/>
      <c r="AK58" s="292"/>
    </row>
    <row r="59" spans="1:37" s="120" customFormat="1" x14ac:dyDescent="0.25">
      <c r="A59" s="220" t="s">
        <v>891</v>
      </c>
      <c r="B59" s="4"/>
      <c r="C59" s="219" t="s">
        <v>24</v>
      </c>
      <c r="D59" s="62"/>
      <c r="E59" s="63"/>
      <c r="F59" s="64"/>
      <c r="G59" s="65"/>
      <c r="H59" s="63"/>
      <c r="I59" s="66"/>
      <c r="J59" s="67"/>
      <c r="K59" s="63"/>
      <c r="L59" s="66"/>
      <c r="M59" s="67"/>
      <c r="N59" s="63"/>
      <c r="O59" s="68"/>
      <c r="P59" s="62"/>
      <c r="Q59" s="63"/>
      <c r="R59" s="64"/>
      <c r="S59" s="65"/>
      <c r="T59" s="63"/>
      <c r="U59" s="66"/>
      <c r="V59" s="67"/>
      <c r="W59" s="63"/>
      <c r="X59" s="66"/>
      <c r="Y59" s="67"/>
      <c r="Z59" s="63"/>
      <c r="AA59" s="68"/>
      <c r="AB59" s="68"/>
      <c r="AC59" s="68">
        <f t="shared" si="27"/>
        <v>0</v>
      </c>
      <c r="AD59" s="68">
        <f t="shared" si="28"/>
        <v>0</v>
      </c>
      <c r="AE59" s="68"/>
      <c r="AF59" s="68"/>
      <c r="AG59" s="68"/>
      <c r="AH59" s="68"/>
      <c r="AI59" s="68"/>
      <c r="AJ59" s="292"/>
      <c r="AK59" s="292"/>
    </row>
    <row r="60" spans="1:37" s="120" customFormat="1" x14ac:dyDescent="0.25">
      <c r="A60" s="220" t="s">
        <v>892</v>
      </c>
      <c r="B60" s="4"/>
      <c r="C60" s="219" t="s">
        <v>24</v>
      </c>
      <c r="D60" s="62"/>
      <c r="E60" s="63"/>
      <c r="F60" s="64"/>
      <c r="G60" s="65"/>
      <c r="H60" s="63"/>
      <c r="I60" s="66"/>
      <c r="J60" s="67"/>
      <c r="K60" s="63"/>
      <c r="L60" s="66"/>
      <c r="M60" s="67"/>
      <c r="N60" s="63"/>
      <c r="O60" s="68"/>
      <c r="P60" s="62"/>
      <c r="Q60" s="63"/>
      <c r="R60" s="64"/>
      <c r="S60" s="65"/>
      <c r="T60" s="63"/>
      <c r="U60" s="66"/>
      <c r="V60" s="67"/>
      <c r="W60" s="63"/>
      <c r="X60" s="66"/>
      <c r="Y60" s="67"/>
      <c r="Z60" s="63"/>
      <c r="AA60" s="68"/>
      <c r="AB60" s="68"/>
      <c r="AC60" s="68">
        <f t="shared" si="27"/>
        <v>0</v>
      </c>
      <c r="AD60" s="68">
        <f t="shared" si="28"/>
        <v>0</v>
      </c>
      <c r="AE60" s="68"/>
      <c r="AF60" s="68"/>
      <c r="AG60" s="68"/>
      <c r="AH60" s="68"/>
      <c r="AI60" s="68"/>
      <c r="AJ60" s="292"/>
      <c r="AK60" s="292"/>
    </row>
    <row r="61" spans="1:37" s="120" customFormat="1" x14ac:dyDescent="0.25">
      <c r="A61" s="220" t="s">
        <v>893</v>
      </c>
      <c r="B61" s="4"/>
      <c r="C61" s="219" t="s">
        <v>24</v>
      </c>
      <c r="D61" s="62"/>
      <c r="E61" s="63"/>
      <c r="F61" s="64"/>
      <c r="G61" s="65"/>
      <c r="H61" s="63"/>
      <c r="I61" s="66"/>
      <c r="J61" s="67"/>
      <c r="K61" s="63"/>
      <c r="L61" s="66"/>
      <c r="M61" s="67"/>
      <c r="N61" s="63"/>
      <c r="O61" s="68"/>
      <c r="P61" s="62"/>
      <c r="Q61" s="63"/>
      <c r="R61" s="64"/>
      <c r="S61" s="65"/>
      <c r="T61" s="63"/>
      <c r="U61" s="66"/>
      <c r="V61" s="67"/>
      <c r="W61" s="63"/>
      <c r="X61" s="66"/>
      <c r="Y61" s="67"/>
      <c r="Z61" s="63"/>
      <c r="AA61" s="68"/>
      <c r="AB61" s="68"/>
      <c r="AC61" s="68">
        <f t="shared" si="27"/>
        <v>0</v>
      </c>
      <c r="AD61" s="68">
        <f t="shared" si="28"/>
        <v>0</v>
      </c>
      <c r="AE61" s="68"/>
      <c r="AF61" s="68"/>
      <c r="AG61" s="68"/>
      <c r="AH61" s="68"/>
      <c r="AI61" s="68"/>
      <c r="AJ61" s="292"/>
      <c r="AK61" s="292"/>
    </row>
    <row r="62" spans="1:37" s="120" customFormat="1" x14ac:dyDescent="0.25">
      <c r="A62" s="220" t="s">
        <v>894</v>
      </c>
      <c r="B62" s="4"/>
      <c r="C62" s="219" t="s">
        <v>24</v>
      </c>
      <c r="D62" s="62"/>
      <c r="E62" s="63"/>
      <c r="F62" s="64"/>
      <c r="G62" s="65"/>
      <c r="H62" s="63"/>
      <c r="I62" s="66"/>
      <c r="J62" s="67"/>
      <c r="K62" s="63"/>
      <c r="L62" s="66"/>
      <c r="M62" s="67"/>
      <c r="N62" s="63"/>
      <c r="O62" s="68"/>
      <c r="P62" s="62"/>
      <c r="Q62" s="63"/>
      <c r="R62" s="64"/>
      <c r="S62" s="65"/>
      <c r="T62" s="63"/>
      <c r="U62" s="66"/>
      <c r="V62" s="67"/>
      <c r="W62" s="63"/>
      <c r="X62" s="66"/>
      <c r="Y62" s="67"/>
      <c r="Z62" s="63"/>
      <c r="AA62" s="68"/>
      <c r="AB62" s="68"/>
      <c r="AC62" s="68">
        <f t="shared" si="27"/>
        <v>0</v>
      </c>
      <c r="AD62" s="68">
        <f t="shared" si="28"/>
        <v>0</v>
      </c>
      <c r="AE62" s="68"/>
      <c r="AF62" s="68"/>
      <c r="AG62" s="68"/>
      <c r="AH62" s="68"/>
      <c r="AI62" s="68"/>
      <c r="AJ62" s="292"/>
      <c r="AK62" s="292"/>
    </row>
    <row r="63" spans="1:37" s="120" customFormat="1" x14ac:dyDescent="0.25">
      <c r="A63" s="220" t="s">
        <v>895</v>
      </c>
      <c r="B63" s="4"/>
      <c r="C63" s="219" t="s">
        <v>24</v>
      </c>
      <c r="D63" s="62"/>
      <c r="E63" s="63"/>
      <c r="F63" s="64"/>
      <c r="G63" s="65"/>
      <c r="H63" s="63"/>
      <c r="I63" s="66"/>
      <c r="J63" s="67"/>
      <c r="K63" s="63"/>
      <c r="L63" s="66"/>
      <c r="M63" s="67"/>
      <c r="N63" s="63"/>
      <c r="O63" s="68"/>
      <c r="P63" s="62"/>
      <c r="Q63" s="63"/>
      <c r="R63" s="64"/>
      <c r="S63" s="65"/>
      <c r="T63" s="63"/>
      <c r="U63" s="66"/>
      <c r="V63" s="67"/>
      <c r="W63" s="63"/>
      <c r="X63" s="66"/>
      <c r="Y63" s="67"/>
      <c r="Z63" s="63"/>
      <c r="AA63" s="68"/>
      <c r="AB63" s="68"/>
      <c r="AC63" s="68">
        <f t="shared" si="27"/>
        <v>0</v>
      </c>
      <c r="AD63" s="68">
        <f t="shared" si="28"/>
        <v>0</v>
      </c>
      <c r="AE63" s="68"/>
      <c r="AF63" s="68"/>
      <c r="AG63" s="68"/>
      <c r="AH63" s="68"/>
      <c r="AI63" s="68"/>
      <c r="AJ63" s="292"/>
      <c r="AK63" s="292"/>
    </row>
    <row r="64" spans="1:37" s="120" customFormat="1" x14ac:dyDescent="0.25">
      <c r="A64" s="220" t="s">
        <v>896</v>
      </c>
      <c r="B64" s="4"/>
      <c r="C64" s="219" t="s">
        <v>24</v>
      </c>
      <c r="D64" s="62"/>
      <c r="E64" s="63"/>
      <c r="F64" s="64"/>
      <c r="G64" s="65"/>
      <c r="H64" s="63"/>
      <c r="I64" s="66"/>
      <c r="J64" s="67"/>
      <c r="K64" s="63"/>
      <c r="L64" s="66"/>
      <c r="M64" s="67"/>
      <c r="N64" s="63"/>
      <c r="O64" s="68"/>
      <c r="P64" s="62"/>
      <c r="Q64" s="63"/>
      <c r="R64" s="64"/>
      <c r="S64" s="65"/>
      <c r="T64" s="63"/>
      <c r="U64" s="66"/>
      <c r="V64" s="67"/>
      <c r="W64" s="63"/>
      <c r="X64" s="66"/>
      <c r="Y64" s="67"/>
      <c r="Z64" s="63"/>
      <c r="AA64" s="68"/>
      <c r="AB64" s="68"/>
      <c r="AC64" s="68">
        <f t="shared" si="27"/>
        <v>0</v>
      </c>
      <c r="AD64" s="68">
        <f t="shared" si="28"/>
        <v>0</v>
      </c>
      <c r="AE64" s="68"/>
      <c r="AF64" s="68"/>
      <c r="AG64" s="68"/>
      <c r="AH64" s="68"/>
      <c r="AI64" s="68"/>
      <c r="AJ64" s="292"/>
      <c r="AK64" s="292"/>
    </row>
    <row r="65" spans="1:37" s="120" customFormat="1" x14ac:dyDescent="0.25">
      <c r="A65" s="220" t="s">
        <v>897</v>
      </c>
      <c r="B65" s="4"/>
      <c r="C65" s="219" t="s">
        <v>24</v>
      </c>
      <c r="D65" s="62"/>
      <c r="E65" s="63"/>
      <c r="F65" s="64"/>
      <c r="G65" s="65"/>
      <c r="H65" s="63"/>
      <c r="I65" s="66"/>
      <c r="J65" s="67"/>
      <c r="K65" s="63"/>
      <c r="L65" s="66"/>
      <c r="M65" s="67"/>
      <c r="N65" s="63"/>
      <c r="O65" s="68"/>
      <c r="P65" s="62"/>
      <c r="Q65" s="63"/>
      <c r="R65" s="64"/>
      <c r="S65" s="65"/>
      <c r="T65" s="63"/>
      <c r="U65" s="66"/>
      <c r="V65" s="67"/>
      <c r="W65" s="63"/>
      <c r="X65" s="66"/>
      <c r="Y65" s="67"/>
      <c r="Z65" s="63"/>
      <c r="AA65" s="68"/>
      <c r="AB65" s="68"/>
      <c r="AC65" s="68">
        <f t="shared" si="27"/>
        <v>0</v>
      </c>
      <c r="AD65" s="68">
        <f t="shared" si="28"/>
        <v>0</v>
      </c>
      <c r="AE65" s="68"/>
      <c r="AF65" s="68"/>
      <c r="AG65" s="68"/>
      <c r="AH65" s="68"/>
      <c r="AI65" s="68"/>
      <c r="AJ65" s="292"/>
      <c r="AK65" s="292"/>
    </row>
    <row r="66" spans="1:37" s="120" customFormat="1" x14ac:dyDescent="0.25">
      <c r="A66" s="220" t="s">
        <v>898</v>
      </c>
      <c r="B66" s="4"/>
      <c r="C66" s="219" t="s">
        <v>24</v>
      </c>
      <c r="D66" s="62"/>
      <c r="E66" s="63"/>
      <c r="F66" s="64"/>
      <c r="G66" s="65"/>
      <c r="H66" s="63"/>
      <c r="I66" s="66"/>
      <c r="J66" s="67"/>
      <c r="K66" s="63"/>
      <c r="L66" s="66"/>
      <c r="M66" s="67"/>
      <c r="N66" s="63"/>
      <c r="O66" s="68"/>
      <c r="P66" s="62"/>
      <c r="Q66" s="63"/>
      <c r="R66" s="64"/>
      <c r="S66" s="65"/>
      <c r="T66" s="63"/>
      <c r="U66" s="66"/>
      <c r="V66" s="67"/>
      <c r="W66" s="63"/>
      <c r="X66" s="66"/>
      <c r="Y66" s="67"/>
      <c r="Z66" s="63"/>
      <c r="AA66" s="68"/>
      <c r="AB66" s="68"/>
      <c r="AC66" s="68">
        <f t="shared" si="27"/>
        <v>0</v>
      </c>
      <c r="AD66" s="68">
        <f t="shared" si="28"/>
        <v>0</v>
      </c>
      <c r="AE66" s="68"/>
      <c r="AF66" s="68"/>
      <c r="AG66" s="68"/>
      <c r="AH66" s="68"/>
      <c r="AI66" s="68"/>
      <c r="AJ66" s="292"/>
      <c r="AK66" s="292"/>
    </row>
    <row r="67" spans="1:37" s="120" customFormat="1" x14ac:dyDescent="0.25">
      <c r="A67" s="220" t="s">
        <v>899</v>
      </c>
      <c r="B67" s="4"/>
      <c r="C67" s="219" t="s">
        <v>24</v>
      </c>
      <c r="D67" s="62"/>
      <c r="E67" s="63"/>
      <c r="F67" s="64"/>
      <c r="G67" s="65"/>
      <c r="H67" s="63"/>
      <c r="I67" s="66"/>
      <c r="J67" s="67"/>
      <c r="K67" s="63"/>
      <c r="L67" s="66"/>
      <c r="M67" s="67"/>
      <c r="N67" s="63"/>
      <c r="O67" s="68"/>
      <c r="P67" s="62"/>
      <c r="Q67" s="63"/>
      <c r="R67" s="64"/>
      <c r="S67" s="65"/>
      <c r="T67" s="63"/>
      <c r="U67" s="66"/>
      <c r="V67" s="67"/>
      <c r="W67" s="63"/>
      <c r="X67" s="66"/>
      <c r="Y67" s="67"/>
      <c r="Z67" s="63"/>
      <c r="AA67" s="68"/>
      <c r="AB67" s="68"/>
      <c r="AC67" s="68">
        <f t="shared" si="27"/>
        <v>0</v>
      </c>
      <c r="AD67" s="68">
        <f t="shared" si="28"/>
        <v>0</v>
      </c>
      <c r="AE67" s="68"/>
      <c r="AF67" s="68"/>
      <c r="AG67" s="68"/>
      <c r="AH67" s="68"/>
      <c r="AI67" s="68"/>
      <c r="AJ67" s="292"/>
      <c r="AK67" s="292"/>
    </row>
    <row r="68" spans="1:37" s="120" customFormat="1" x14ac:dyDescent="0.25">
      <c r="A68" s="220" t="s">
        <v>900</v>
      </c>
      <c r="B68" s="4"/>
      <c r="C68" s="219" t="s">
        <v>24</v>
      </c>
      <c r="D68" s="62"/>
      <c r="E68" s="63"/>
      <c r="F68" s="64"/>
      <c r="G68" s="65"/>
      <c r="H68" s="63"/>
      <c r="I68" s="66"/>
      <c r="J68" s="67"/>
      <c r="K68" s="63"/>
      <c r="L68" s="66"/>
      <c r="M68" s="67"/>
      <c r="N68" s="63"/>
      <c r="O68" s="68"/>
      <c r="P68" s="62"/>
      <c r="Q68" s="63"/>
      <c r="R68" s="64"/>
      <c r="S68" s="65"/>
      <c r="T68" s="63"/>
      <c r="U68" s="66"/>
      <c r="V68" s="67"/>
      <c r="W68" s="63"/>
      <c r="X68" s="66"/>
      <c r="Y68" s="67"/>
      <c r="Z68" s="63"/>
      <c r="AA68" s="68"/>
      <c r="AB68" s="68"/>
      <c r="AC68" s="68">
        <f t="shared" si="27"/>
        <v>0</v>
      </c>
      <c r="AD68" s="68">
        <f t="shared" si="28"/>
        <v>0</v>
      </c>
      <c r="AE68" s="68"/>
      <c r="AF68" s="68"/>
      <c r="AG68" s="68"/>
      <c r="AH68" s="68"/>
      <c r="AI68" s="68"/>
      <c r="AJ68" s="292"/>
      <c r="AK68" s="292"/>
    </row>
    <row r="69" spans="1:37" s="120" customFormat="1" x14ac:dyDescent="0.25">
      <c r="A69" s="220" t="s">
        <v>901</v>
      </c>
      <c r="B69" s="4"/>
      <c r="C69" s="219" t="s">
        <v>24</v>
      </c>
      <c r="D69" s="62"/>
      <c r="E69" s="63"/>
      <c r="F69" s="64"/>
      <c r="G69" s="65"/>
      <c r="H69" s="63"/>
      <c r="I69" s="66"/>
      <c r="J69" s="67"/>
      <c r="K69" s="63"/>
      <c r="L69" s="66"/>
      <c r="M69" s="67"/>
      <c r="N69" s="63"/>
      <c r="O69" s="68"/>
      <c r="P69" s="62"/>
      <c r="Q69" s="63"/>
      <c r="R69" s="64"/>
      <c r="S69" s="65"/>
      <c r="T69" s="63"/>
      <c r="U69" s="66"/>
      <c r="V69" s="67"/>
      <c r="W69" s="63"/>
      <c r="X69" s="66"/>
      <c r="Y69" s="67"/>
      <c r="Z69" s="63"/>
      <c r="AA69" s="68"/>
      <c r="AB69" s="68"/>
      <c r="AC69" s="68">
        <f t="shared" si="27"/>
        <v>0</v>
      </c>
      <c r="AD69" s="68">
        <f t="shared" si="28"/>
        <v>0</v>
      </c>
      <c r="AE69" s="68"/>
      <c r="AF69" s="68"/>
      <c r="AG69" s="68"/>
      <c r="AH69" s="68"/>
      <c r="AI69" s="68"/>
      <c r="AJ69" s="292"/>
      <c r="AK69" s="292"/>
    </row>
    <row r="70" spans="1:37" s="120" customFormat="1" x14ac:dyDescent="0.25">
      <c r="A70" s="220" t="s">
        <v>902</v>
      </c>
      <c r="B70" s="4"/>
      <c r="C70" s="219" t="s">
        <v>24</v>
      </c>
      <c r="D70" s="62"/>
      <c r="E70" s="63"/>
      <c r="F70" s="64"/>
      <c r="G70" s="65"/>
      <c r="H70" s="63"/>
      <c r="I70" s="66"/>
      <c r="J70" s="67"/>
      <c r="K70" s="63"/>
      <c r="L70" s="66"/>
      <c r="M70" s="67"/>
      <c r="N70" s="63"/>
      <c r="O70" s="68"/>
      <c r="P70" s="62"/>
      <c r="Q70" s="63"/>
      <c r="R70" s="64"/>
      <c r="S70" s="65"/>
      <c r="T70" s="63"/>
      <c r="U70" s="66"/>
      <c r="V70" s="67"/>
      <c r="W70" s="63"/>
      <c r="X70" s="66"/>
      <c r="Y70" s="67"/>
      <c r="Z70" s="63"/>
      <c r="AA70" s="68"/>
      <c r="AB70" s="68"/>
      <c r="AC70" s="68">
        <f t="shared" si="27"/>
        <v>0</v>
      </c>
      <c r="AD70" s="68">
        <f t="shared" si="28"/>
        <v>0</v>
      </c>
      <c r="AE70" s="68"/>
      <c r="AF70" s="68"/>
      <c r="AG70" s="68"/>
      <c r="AH70" s="68"/>
      <c r="AI70" s="68"/>
      <c r="AJ70" s="292"/>
      <c r="AK70" s="292"/>
    </row>
    <row r="71" spans="1:37" s="120" customFormat="1" x14ac:dyDescent="0.25">
      <c r="A71" s="220" t="s">
        <v>903</v>
      </c>
      <c r="B71" s="4"/>
      <c r="C71" s="219" t="s">
        <v>24</v>
      </c>
      <c r="D71" s="62"/>
      <c r="E71" s="63"/>
      <c r="F71" s="64"/>
      <c r="G71" s="65"/>
      <c r="H71" s="63"/>
      <c r="I71" s="66"/>
      <c r="J71" s="67"/>
      <c r="K71" s="63"/>
      <c r="L71" s="66"/>
      <c r="M71" s="67"/>
      <c r="N71" s="63"/>
      <c r="O71" s="68"/>
      <c r="P71" s="62"/>
      <c r="Q71" s="63"/>
      <c r="R71" s="64"/>
      <c r="S71" s="65"/>
      <c r="T71" s="63"/>
      <c r="U71" s="66"/>
      <c r="V71" s="67"/>
      <c r="W71" s="63"/>
      <c r="X71" s="66"/>
      <c r="Y71" s="67"/>
      <c r="Z71" s="63"/>
      <c r="AA71" s="68"/>
      <c r="AB71" s="68"/>
      <c r="AC71" s="68">
        <f t="shared" si="27"/>
        <v>0</v>
      </c>
      <c r="AD71" s="68">
        <f t="shared" si="28"/>
        <v>0</v>
      </c>
      <c r="AE71" s="68"/>
      <c r="AF71" s="68"/>
      <c r="AG71" s="68"/>
      <c r="AH71" s="68"/>
      <c r="AI71" s="68"/>
      <c r="AJ71" s="292"/>
      <c r="AK71" s="292"/>
    </row>
    <row r="72" spans="1:37" s="120" customFormat="1" x14ac:dyDescent="0.25">
      <c r="A72" s="220" t="s">
        <v>904</v>
      </c>
      <c r="B72" s="4"/>
      <c r="C72" s="219" t="s">
        <v>24</v>
      </c>
      <c r="D72" s="62"/>
      <c r="E72" s="63"/>
      <c r="F72" s="64"/>
      <c r="G72" s="65"/>
      <c r="H72" s="63"/>
      <c r="I72" s="66"/>
      <c r="J72" s="67"/>
      <c r="K72" s="63"/>
      <c r="L72" s="66"/>
      <c r="M72" s="67"/>
      <c r="N72" s="63"/>
      <c r="O72" s="68"/>
      <c r="P72" s="62"/>
      <c r="Q72" s="63"/>
      <c r="R72" s="64"/>
      <c r="S72" s="65"/>
      <c r="T72" s="63"/>
      <c r="U72" s="66"/>
      <c r="V72" s="67"/>
      <c r="W72" s="63"/>
      <c r="X72" s="66"/>
      <c r="Y72" s="67"/>
      <c r="Z72" s="63"/>
      <c r="AA72" s="68"/>
      <c r="AB72" s="68"/>
      <c r="AC72" s="68">
        <f t="shared" si="27"/>
        <v>0</v>
      </c>
      <c r="AD72" s="68">
        <f t="shared" si="28"/>
        <v>0</v>
      </c>
      <c r="AE72" s="68"/>
      <c r="AF72" s="68"/>
      <c r="AG72" s="68"/>
      <c r="AH72" s="68"/>
      <c r="AI72" s="68"/>
      <c r="AJ72" s="292"/>
      <c r="AK72" s="292"/>
    </row>
    <row r="73" spans="1:37" s="120" customFormat="1" x14ac:dyDescent="0.25">
      <c r="A73" s="220" t="s">
        <v>905</v>
      </c>
      <c r="B73" s="4"/>
      <c r="C73" s="219" t="s">
        <v>24</v>
      </c>
      <c r="D73" s="62"/>
      <c r="E73" s="63"/>
      <c r="F73" s="64"/>
      <c r="G73" s="65"/>
      <c r="H73" s="63"/>
      <c r="I73" s="66"/>
      <c r="J73" s="67"/>
      <c r="K73" s="63"/>
      <c r="L73" s="66"/>
      <c r="M73" s="67"/>
      <c r="N73" s="63"/>
      <c r="O73" s="68"/>
      <c r="P73" s="62"/>
      <c r="Q73" s="63"/>
      <c r="R73" s="64"/>
      <c r="S73" s="65"/>
      <c r="T73" s="63"/>
      <c r="U73" s="66"/>
      <c r="V73" s="67"/>
      <c r="W73" s="63"/>
      <c r="X73" s="66"/>
      <c r="Y73" s="67"/>
      <c r="Z73" s="63"/>
      <c r="AA73" s="68"/>
      <c r="AB73" s="68"/>
      <c r="AC73" s="68">
        <f t="shared" si="27"/>
        <v>0</v>
      </c>
      <c r="AD73" s="68">
        <f t="shared" si="28"/>
        <v>0</v>
      </c>
      <c r="AE73" s="68"/>
      <c r="AF73" s="68"/>
      <c r="AG73" s="68"/>
      <c r="AH73" s="68"/>
      <c r="AI73" s="68"/>
      <c r="AJ73" s="292"/>
      <c r="AK73" s="292"/>
    </row>
    <row r="74" spans="1:37" s="120" customFormat="1" x14ac:dyDescent="0.25">
      <c r="A74" s="220" t="s">
        <v>906</v>
      </c>
      <c r="B74" s="4"/>
      <c r="C74" s="219" t="s">
        <v>24</v>
      </c>
      <c r="D74" s="62"/>
      <c r="E74" s="63"/>
      <c r="F74" s="64"/>
      <c r="G74" s="65"/>
      <c r="H74" s="63"/>
      <c r="I74" s="66"/>
      <c r="J74" s="67"/>
      <c r="K74" s="63"/>
      <c r="L74" s="66"/>
      <c r="M74" s="67"/>
      <c r="N74" s="63"/>
      <c r="O74" s="68"/>
      <c r="P74" s="62"/>
      <c r="Q74" s="63"/>
      <c r="R74" s="64"/>
      <c r="S74" s="65"/>
      <c r="T74" s="63"/>
      <c r="U74" s="66"/>
      <c r="V74" s="67"/>
      <c r="W74" s="63"/>
      <c r="X74" s="66"/>
      <c r="Y74" s="67"/>
      <c r="Z74" s="63"/>
      <c r="AA74" s="68"/>
      <c r="AB74" s="68"/>
      <c r="AC74" s="68">
        <f t="shared" si="27"/>
        <v>0</v>
      </c>
      <c r="AD74" s="68">
        <f t="shared" si="28"/>
        <v>0</v>
      </c>
      <c r="AE74" s="68"/>
      <c r="AF74" s="68"/>
      <c r="AG74" s="68"/>
      <c r="AH74" s="68"/>
      <c r="AI74" s="68"/>
      <c r="AJ74" s="292"/>
      <c r="AK74" s="292"/>
    </row>
    <row r="75" spans="1:37" s="120" customFormat="1" x14ac:dyDescent="0.25">
      <c r="A75" s="220" t="s">
        <v>907</v>
      </c>
      <c r="B75" s="4"/>
      <c r="C75" s="219" t="s">
        <v>24</v>
      </c>
      <c r="D75" s="62"/>
      <c r="E75" s="63"/>
      <c r="F75" s="64"/>
      <c r="G75" s="65"/>
      <c r="H75" s="63"/>
      <c r="I75" s="66"/>
      <c r="J75" s="67"/>
      <c r="K75" s="63"/>
      <c r="L75" s="66"/>
      <c r="M75" s="67"/>
      <c r="N75" s="63"/>
      <c r="O75" s="68"/>
      <c r="P75" s="62"/>
      <c r="Q75" s="63"/>
      <c r="R75" s="64"/>
      <c r="S75" s="65"/>
      <c r="T75" s="63"/>
      <c r="U75" s="66"/>
      <c r="V75" s="67"/>
      <c r="W75" s="63"/>
      <c r="X75" s="66"/>
      <c r="Y75" s="67"/>
      <c r="Z75" s="63"/>
      <c r="AA75" s="68"/>
      <c r="AB75" s="68"/>
      <c r="AC75" s="68">
        <f t="shared" si="27"/>
        <v>0</v>
      </c>
      <c r="AD75" s="68">
        <f t="shared" si="28"/>
        <v>0</v>
      </c>
      <c r="AE75" s="68"/>
      <c r="AF75" s="68"/>
      <c r="AG75" s="68"/>
      <c r="AH75" s="68"/>
      <c r="AI75" s="68"/>
      <c r="AJ75" s="292"/>
      <c r="AK75" s="292"/>
    </row>
    <row r="76" spans="1:37" s="120" customFormat="1" x14ac:dyDescent="0.25">
      <c r="A76" s="220" t="s">
        <v>908</v>
      </c>
      <c r="B76" s="4"/>
      <c r="C76" s="219" t="s">
        <v>24</v>
      </c>
      <c r="D76" s="62"/>
      <c r="E76" s="63"/>
      <c r="F76" s="64"/>
      <c r="G76" s="65"/>
      <c r="H76" s="63"/>
      <c r="I76" s="66"/>
      <c r="J76" s="67"/>
      <c r="K76" s="63"/>
      <c r="L76" s="66"/>
      <c r="M76" s="67"/>
      <c r="N76" s="63"/>
      <c r="O76" s="68"/>
      <c r="P76" s="62"/>
      <c r="Q76" s="63"/>
      <c r="R76" s="64"/>
      <c r="S76" s="65"/>
      <c r="T76" s="63"/>
      <c r="U76" s="66"/>
      <c r="V76" s="67"/>
      <c r="W76" s="63"/>
      <c r="X76" s="66"/>
      <c r="Y76" s="67"/>
      <c r="Z76" s="63"/>
      <c r="AA76" s="68"/>
      <c r="AB76" s="68"/>
      <c r="AC76" s="68">
        <f t="shared" si="27"/>
        <v>0</v>
      </c>
      <c r="AD76" s="68">
        <f t="shared" si="28"/>
        <v>0</v>
      </c>
      <c r="AE76" s="68"/>
      <c r="AF76" s="68"/>
      <c r="AG76" s="68"/>
      <c r="AH76" s="68"/>
      <c r="AI76" s="68"/>
      <c r="AJ76" s="292"/>
      <c r="AK76" s="292"/>
    </row>
    <row r="77" spans="1:37" s="120" customFormat="1" x14ac:dyDescent="0.25">
      <c r="A77" s="220" t="s">
        <v>909</v>
      </c>
      <c r="B77" s="4"/>
      <c r="C77" s="219" t="s">
        <v>24</v>
      </c>
      <c r="D77" s="62"/>
      <c r="E77" s="63"/>
      <c r="F77" s="64"/>
      <c r="G77" s="65"/>
      <c r="H77" s="63"/>
      <c r="I77" s="66"/>
      <c r="J77" s="67"/>
      <c r="K77" s="63"/>
      <c r="L77" s="66"/>
      <c r="M77" s="67"/>
      <c r="N77" s="63"/>
      <c r="O77" s="68"/>
      <c r="P77" s="62"/>
      <c r="Q77" s="63"/>
      <c r="R77" s="64"/>
      <c r="S77" s="65"/>
      <c r="T77" s="63"/>
      <c r="U77" s="66"/>
      <c r="V77" s="67"/>
      <c r="W77" s="63"/>
      <c r="X77" s="66"/>
      <c r="Y77" s="67"/>
      <c r="Z77" s="63"/>
      <c r="AA77" s="68"/>
      <c r="AB77" s="68"/>
      <c r="AC77" s="68">
        <f t="shared" si="27"/>
        <v>0</v>
      </c>
      <c r="AD77" s="68">
        <f t="shared" si="28"/>
        <v>0</v>
      </c>
      <c r="AE77" s="68"/>
      <c r="AF77" s="68"/>
      <c r="AG77" s="68"/>
      <c r="AH77" s="68"/>
      <c r="AI77" s="68"/>
      <c r="AJ77" s="292"/>
      <c r="AK77" s="292"/>
    </row>
    <row r="78" spans="1:37" s="120" customFormat="1" x14ac:dyDescent="0.25">
      <c r="A78" s="220" t="s">
        <v>910</v>
      </c>
      <c r="B78" s="4"/>
      <c r="C78" s="219" t="s">
        <v>24</v>
      </c>
      <c r="D78" s="62"/>
      <c r="E78" s="63"/>
      <c r="F78" s="64"/>
      <c r="G78" s="65"/>
      <c r="H78" s="63"/>
      <c r="I78" s="66"/>
      <c r="J78" s="67"/>
      <c r="K78" s="63"/>
      <c r="L78" s="66"/>
      <c r="M78" s="67"/>
      <c r="N78" s="63"/>
      <c r="O78" s="68"/>
      <c r="P78" s="62"/>
      <c r="Q78" s="63"/>
      <c r="R78" s="64"/>
      <c r="S78" s="65"/>
      <c r="T78" s="63"/>
      <c r="U78" s="66"/>
      <c r="V78" s="67"/>
      <c r="W78" s="63"/>
      <c r="X78" s="66"/>
      <c r="Y78" s="67"/>
      <c r="Z78" s="63"/>
      <c r="AA78" s="68"/>
      <c r="AB78" s="68"/>
      <c r="AC78" s="68">
        <f t="shared" si="27"/>
        <v>0</v>
      </c>
      <c r="AD78" s="68">
        <f t="shared" si="28"/>
        <v>0</v>
      </c>
      <c r="AE78" s="68"/>
      <c r="AF78" s="68"/>
      <c r="AG78" s="68"/>
      <c r="AH78" s="68"/>
      <c r="AI78" s="68"/>
      <c r="AJ78" s="292"/>
      <c r="AK78" s="292"/>
    </row>
    <row r="79" spans="1:37" s="120" customFormat="1" x14ac:dyDescent="0.25">
      <c r="A79" s="220" t="s">
        <v>911</v>
      </c>
      <c r="B79" s="4"/>
      <c r="C79" s="219" t="s">
        <v>24</v>
      </c>
      <c r="D79" s="62"/>
      <c r="E79" s="63"/>
      <c r="F79" s="64"/>
      <c r="G79" s="65"/>
      <c r="H79" s="63"/>
      <c r="I79" s="66"/>
      <c r="J79" s="67"/>
      <c r="K79" s="63"/>
      <c r="L79" s="66"/>
      <c r="M79" s="67"/>
      <c r="N79" s="63"/>
      <c r="O79" s="68"/>
      <c r="P79" s="62"/>
      <c r="Q79" s="63"/>
      <c r="R79" s="64"/>
      <c r="S79" s="65"/>
      <c r="T79" s="63"/>
      <c r="U79" s="66"/>
      <c r="V79" s="67"/>
      <c r="W79" s="63"/>
      <c r="X79" s="66"/>
      <c r="Y79" s="67"/>
      <c r="Z79" s="63"/>
      <c r="AA79" s="68"/>
      <c r="AB79" s="68"/>
      <c r="AC79" s="68">
        <f t="shared" si="27"/>
        <v>0</v>
      </c>
      <c r="AD79" s="68">
        <f t="shared" si="28"/>
        <v>0</v>
      </c>
      <c r="AE79" s="68"/>
      <c r="AF79" s="68"/>
      <c r="AG79" s="68"/>
      <c r="AH79" s="68"/>
      <c r="AI79" s="68"/>
      <c r="AJ79" s="292"/>
      <c r="AK79" s="292"/>
    </row>
    <row r="80" spans="1:37" s="120" customFormat="1" x14ac:dyDescent="0.25">
      <c r="A80" s="220" t="s">
        <v>912</v>
      </c>
      <c r="B80" s="4"/>
      <c r="C80" s="219" t="s">
        <v>24</v>
      </c>
      <c r="D80" s="62"/>
      <c r="E80" s="63"/>
      <c r="F80" s="64"/>
      <c r="G80" s="65"/>
      <c r="H80" s="63"/>
      <c r="I80" s="66"/>
      <c r="J80" s="67"/>
      <c r="K80" s="63"/>
      <c r="L80" s="66"/>
      <c r="M80" s="67"/>
      <c r="N80" s="63"/>
      <c r="O80" s="68"/>
      <c r="P80" s="62"/>
      <c r="Q80" s="63"/>
      <c r="R80" s="64"/>
      <c r="S80" s="65"/>
      <c r="T80" s="63"/>
      <c r="U80" s="66"/>
      <c r="V80" s="67"/>
      <c r="W80" s="63"/>
      <c r="X80" s="66"/>
      <c r="Y80" s="67"/>
      <c r="Z80" s="63"/>
      <c r="AA80" s="68"/>
      <c r="AB80" s="68"/>
      <c r="AC80" s="68">
        <f t="shared" si="27"/>
        <v>0</v>
      </c>
      <c r="AD80" s="68">
        <f t="shared" si="28"/>
        <v>0</v>
      </c>
      <c r="AE80" s="68"/>
      <c r="AF80" s="68"/>
      <c r="AG80" s="68"/>
      <c r="AH80" s="68"/>
      <c r="AI80" s="68"/>
      <c r="AJ80" s="292"/>
      <c r="AK80" s="292"/>
    </row>
    <row r="81" spans="1:37" s="120" customFormat="1" x14ac:dyDescent="0.25">
      <c r="A81" s="220" t="s">
        <v>913</v>
      </c>
      <c r="B81" s="4"/>
      <c r="C81" s="219" t="s">
        <v>24</v>
      </c>
      <c r="D81" s="62"/>
      <c r="E81" s="63"/>
      <c r="F81" s="64"/>
      <c r="G81" s="65"/>
      <c r="H81" s="63"/>
      <c r="I81" s="66"/>
      <c r="J81" s="67"/>
      <c r="K81" s="63"/>
      <c r="L81" s="66"/>
      <c r="M81" s="67"/>
      <c r="N81" s="63"/>
      <c r="O81" s="68"/>
      <c r="P81" s="62"/>
      <c r="Q81" s="63"/>
      <c r="R81" s="64"/>
      <c r="S81" s="65"/>
      <c r="T81" s="63"/>
      <c r="U81" s="66"/>
      <c r="V81" s="67"/>
      <c r="W81" s="63"/>
      <c r="X81" s="66"/>
      <c r="Y81" s="67"/>
      <c r="Z81" s="63"/>
      <c r="AA81" s="68"/>
      <c r="AB81" s="68"/>
      <c r="AC81" s="68">
        <f t="shared" si="27"/>
        <v>0</v>
      </c>
      <c r="AD81" s="68">
        <f t="shared" si="28"/>
        <v>0</v>
      </c>
      <c r="AE81" s="68"/>
      <c r="AF81" s="68"/>
      <c r="AG81" s="68"/>
      <c r="AH81" s="68"/>
      <c r="AI81" s="68"/>
      <c r="AJ81" s="292"/>
      <c r="AK81" s="292"/>
    </row>
    <row r="82" spans="1:37" s="120" customFormat="1" x14ac:dyDescent="0.25">
      <c r="A82" s="220" t="s">
        <v>914</v>
      </c>
      <c r="B82" s="4"/>
      <c r="C82" s="219" t="s">
        <v>24</v>
      </c>
      <c r="D82" s="62"/>
      <c r="E82" s="63"/>
      <c r="F82" s="64"/>
      <c r="G82" s="65"/>
      <c r="H82" s="63"/>
      <c r="I82" s="66"/>
      <c r="J82" s="67"/>
      <c r="K82" s="63"/>
      <c r="L82" s="66"/>
      <c r="M82" s="67"/>
      <c r="N82" s="63"/>
      <c r="O82" s="68"/>
      <c r="P82" s="62"/>
      <c r="Q82" s="63"/>
      <c r="R82" s="64"/>
      <c r="S82" s="65"/>
      <c r="T82" s="63"/>
      <c r="U82" s="66"/>
      <c r="V82" s="67"/>
      <c r="W82" s="63"/>
      <c r="X82" s="66"/>
      <c r="Y82" s="67"/>
      <c r="Z82" s="63"/>
      <c r="AA82" s="68"/>
      <c r="AB82" s="68"/>
      <c r="AC82" s="68">
        <f t="shared" si="27"/>
        <v>0</v>
      </c>
      <c r="AD82" s="68">
        <f t="shared" si="28"/>
        <v>0</v>
      </c>
      <c r="AE82" s="68"/>
      <c r="AF82" s="68"/>
      <c r="AG82" s="68"/>
      <c r="AH82" s="68"/>
      <c r="AI82" s="68"/>
      <c r="AJ82" s="292"/>
      <c r="AK82" s="292"/>
    </row>
    <row r="83" spans="1:37" s="120" customFormat="1" x14ac:dyDescent="0.25">
      <c r="A83" s="220" t="s">
        <v>915</v>
      </c>
      <c r="B83" s="4"/>
      <c r="C83" s="219" t="s">
        <v>24</v>
      </c>
      <c r="D83" s="62"/>
      <c r="E83" s="63"/>
      <c r="F83" s="64"/>
      <c r="G83" s="65"/>
      <c r="H83" s="63"/>
      <c r="I83" s="66"/>
      <c r="J83" s="67"/>
      <c r="K83" s="63"/>
      <c r="L83" s="66"/>
      <c r="M83" s="67"/>
      <c r="N83" s="63"/>
      <c r="O83" s="68"/>
      <c r="P83" s="62"/>
      <c r="Q83" s="63"/>
      <c r="R83" s="64"/>
      <c r="S83" s="65"/>
      <c r="T83" s="63"/>
      <c r="U83" s="66"/>
      <c r="V83" s="67"/>
      <c r="W83" s="63"/>
      <c r="X83" s="66"/>
      <c r="Y83" s="67"/>
      <c r="Z83" s="63"/>
      <c r="AA83" s="68"/>
      <c r="AB83" s="68"/>
      <c r="AC83" s="68">
        <f t="shared" si="27"/>
        <v>0</v>
      </c>
      <c r="AD83" s="68">
        <f t="shared" si="28"/>
        <v>0</v>
      </c>
      <c r="AE83" s="68"/>
      <c r="AF83" s="68"/>
      <c r="AG83" s="68"/>
      <c r="AH83" s="68"/>
      <c r="AI83" s="68"/>
      <c r="AJ83" s="292"/>
      <c r="AK83" s="292"/>
    </row>
    <row r="84" spans="1:37" s="120" customFormat="1" x14ac:dyDescent="0.25">
      <c r="A84" s="220" t="s">
        <v>916</v>
      </c>
      <c r="B84" s="4"/>
      <c r="C84" s="219" t="s">
        <v>24</v>
      </c>
      <c r="D84" s="62"/>
      <c r="E84" s="63"/>
      <c r="F84" s="64"/>
      <c r="G84" s="65"/>
      <c r="H84" s="63"/>
      <c r="I84" s="66"/>
      <c r="J84" s="67"/>
      <c r="K84" s="63"/>
      <c r="L84" s="66"/>
      <c r="M84" s="67"/>
      <c r="N84" s="63"/>
      <c r="O84" s="68"/>
      <c r="P84" s="62"/>
      <c r="Q84" s="63"/>
      <c r="R84" s="64"/>
      <c r="S84" s="65"/>
      <c r="T84" s="63"/>
      <c r="U84" s="66"/>
      <c r="V84" s="67"/>
      <c r="W84" s="63"/>
      <c r="X84" s="66"/>
      <c r="Y84" s="67"/>
      <c r="Z84" s="63"/>
      <c r="AA84" s="68"/>
      <c r="AB84" s="68"/>
      <c r="AC84" s="68">
        <f t="shared" si="27"/>
        <v>0</v>
      </c>
      <c r="AD84" s="68">
        <f t="shared" si="28"/>
        <v>0</v>
      </c>
      <c r="AE84" s="68"/>
      <c r="AF84" s="68"/>
      <c r="AG84" s="68"/>
      <c r="AH84" s="68"/>
      <c r="AI84" s="68"/>
      <c r="AJ84" s="292"/>
      <c r="AK84" s="292"/>
    </row>
    <row r="85" spans="1:37" s="120" customFormat="1" x14ac:dyDescent="0.25">
      <c r="A85" s="220" t="s">
        <v>917</v>
      </c>
      <c r="B85" s="4"/>
      <c r="C85" s="219" t="s">
        <v>24</v>
      </c>
      <c r="D85" s="62"/>
      <c r="E85" s="63"/>
      <c r="F85" s="64"/>
      <c r="G85" s="65"/>
      <c r="H85" s="63"/>
      <c r="I85" s="66"/>
      <c r="J85" s="67"/>
      <c r="K85" s="63"/>
      <c r="L85" s="66"/>
      <c r="M85" s="67"/>
      <c r="N85" s="63"/>
      <c r="O85" s="68"/>
      <c r="P85" s="62"/>
      <c r="Q85" s="63"/>
      <c r="R85" s="64"/>
      <c r="S85" s="65"/>
      <c r="T85" s="63"/>
      <c r="U85" s="66"/>
      <c r="V85" s="67"/>
      <c r="W85" s="63"/>
      <c r="X85" s="66"/>
      <c r="Y85" s="67"/>
      <c r="Z85" s="63"/>
      <c r="AA85" s="68"/>
      <c r="AB85" s="68"/>
      <c r="AC85" s="68">
        <f t="shared" si="27"/>
        <v>0</v>
      </c>
      <c r="AD85" s="68">
        <f t="shared" si="28"/>
        <v>0</v>
      </c>
      <c r="AE85" s="68"/>
      <c r="AF85" s="68"/>
      <c r="AG85" s="68"/>
      <c r="AH85" s="68"/>
      <c r="AI85" s="68"/>
      <c r="AJ85" s="292"/>
      <c r="AK85" s="292"/>
    </row>
    <row r="86" spans="1:37" s="120" customFormat="1" x14ac:dyDescent="0.25">
      <c r="A86" s="220" t="s">
        <v>918</v>
      </c>
      <c r="B86" s="4"/>
      <c r="C86" s="219" t="s">
        <v>24</v>
      </c>
      <c r="D86" s="62"/>
      <c r="E86" s="63"/>
      <c r="F86" s="64"/>
      <c r="G86" s="65"/>
      <c r="H86" s="63"/>
      <c r="I86" s="66"/>
      <c r="J86" s="67"/>
      <c r="K86" s="63"/>
      <c r="L86" s="66"/>
      <c r="M86" s="67"/>
      <c r="N86" s="63"/>
      <c r="O86" s="68"/>
      <c r="P86" s="62"/>
      <c r="Q86" s="63"/>
      <c r="R86" s="64"/>
      <c r="S86" s="65"/>
      <c r="T86" s="63"/>
      <c r="U86" s="66"/>
      <c r="V86" s="67"/>
      <c r="W86" s="63"/>
      <c r="X86" s="66"/>
      <c r="Y86" s="67"/>
      <c r="Z86" s="63"/>
      <c r="AA86" s="68"/>
      <c r="AB86" s="68"/>
      <c r="AC86" s="68">
        <f t="shared" si="27"/>
        <v>0</v>
      </c>
      <c r="AD86" s="68">
        <f t="shared" si="28"/>
        <v>0</v>
      </c>
      <c r="AE86" s="68"/>
      <c r="AF86" s="68"/>
      <c r="AG86" s="68"/>
      <c r="AH86" s="68"/>
      <c r="AI86" s="68"/>
      <c r="AJ86" s="292"/>
      <c r="AK86" s="292"/>
    </row>
    <row r="87" spans="1:37" s="120" customFormat="1" x14ac:dyDescent="0.25">
      <c r="A87" s="220" t="s">
        <v>919</v>
      </c>
      <c r="B87" s="4"/>
      <c r="C87" s="219" t="s">
        <v>24</v>
      </c>
      <c r="D87" s="62"/>
      <c r="E87" s="63"/>
      <c r="F87" s="64"/>
      <c r="G87" s="65"/>
      <c r="H87" s="63"/>
      <c r="I87" s="66"/>
      <c r="J87" s="67"/>
      <c r="K87" s="63"/>
      <c r="L87" s="66"/>
      <c r="M87" s="67"/>
      <c r="N87" s="63"/>
      <c r="O87" s="68"/>
      <c r="P87" s="62"/>
      <c r="Q87" s="63"/>
      <c r="R87" s="64"/>
      <c r="S87" s="65"/>
      <c r="T87" s="63"/>
      <c r="U87" s="66"/>
      <c r="V87" s="67"/>
      <c r="W87" s="63"/>
      <c r="X87" s="66"/>
      <c r="Y87" s="67"/>
      <c r="Z87" s="63"/>
      <c r="AA87" s="68"/>
      <c r="AB87" s="68"/>
      <c r="AC87" s="68">
        <f t="shared" si="27"/>
        <v>0</v>
      </c>
      <c r="AD87" s="68">
        <f t="shared" si="28"/>
        <v>0</v>
      </c>
      <c r="AE87" s="68"/>
      <c r="AF87" s="68"/>
      <c r="AG87" s="68"/>
      <c r="AH87" s="68"/>
      <c r="AI87" s="68"/>
      <c r="AJ87" s="292"/>
      <c r="AK87" s="292"/>
    </row>
    <row r="88" spans="1:37" s="120" customFormat="1" x14ac:dyDescent="0.25">
      <c r="A88" s="220" t="s">
        <v>920</v>
      </c>
      <c r="B88" s="4"/>
      <c r="C88" s="219" t="s">
        <v>24</v>
      </c>
      <c r="D88" s="62"/>
      <c r="E88" s="63"/>
      <c r="F88" s="64"/>
      <c r="G88" s="65"/>
      <c r="H88" s="63"/>
      <c r="I88" s="66"/>
      <c r="J88" s="67"/>
      <c r="K88" s="63"/>
      <c r="L88" s="66"/>
      <c r="M88" s="67"/>
      <c r="N88" s="63"/>
      <c r="O88" s="68"/>
      <c r="P88" s="62"/>
      <c r="Q88" s="63"/>
      <c r="R88" s="64"/>
      <c r="S88" s="65"/>
      <c r="T88" s="63"/>
      <c r="U88" s="66"/>
      <c r="V88" s="67"/>
      <c r="W88" s="63"/>
      <c r="X88" s="66"/>
      <c r="Y88" s="67"/>
      <c r="Z88" s="63"/>
      <c r="AA88" s="68"/>
      <c r="AB88" s="68"/>
      <c r="AC88" s="68">
        <f t="shared" si="27"/>
        <v>0</v>
      </c>
      <c r="AD88" s="68">
        <f t="shared" si="28"/>
        <v>0</v>
      </c>
      <c r="AE88" s="68"/>
      <c r="AF88" s="68"/>
      <c r="AG88" s="68"/>
      <c r="AH88" s="68"/>
      <c r="AI88" s="68"/>
      <c r="AJ88" s="292"/>
      <c r="AK88" s="292"/>
    </row>
    <row r="89" spans="1:37" s="120" customFormat="1" x14ac:dyDescent="0.25">
      <c r="A89" s="220" t="s">
        <v>921</v>
      </c>
      <c r="B89" s="4"/>
      <c r="C89" s="219" t="s">
        <v>24</v>
      </c>
      <c r="D89" s="62"/>
      <c r="E89" s="63"/>
      <c r="F89" s="64"/>
      <c r="G89" s="65"/>
      <c r="H89" s="63"/>
      <c r="I89" s="66"/>
      <c r="J89" s="67"/>
      <c r="K89" s="63"/>
      <c r="L89" s="66"/>
      <c r="M89" s="67"/>
      <c r="N89" s="63"/>
      <c r="O89" s="68"/>
      <c r="P89" s="62"/>
      <c r="Q89" s="63"/>
      <c r="R89" s="64"/>
      <c r="S89" s="65"/>
      <c r="T89" s="63"/>
      <c r="U89" s="66"/>
      <c r="V89" s="67"/>
      <c r="W89" s="63"/>
      <c r="X89" s="66"/>
      <c r="Y89" s="67"/>
      <c r="Z89" s="63"/>
      <c r="AA89" s="68"/>
      <c r="AB89" s="68"/>
      <c r="AC89" s="68">
        <f t="shared" si="27"/>
        <v>0</v>
      </c>
      <c r="AD89" s="68">
        <f t="shared" si="28"/>
        <v>0</v>
      </c>
      <c r="AE89" s="68"/>
      <c r="AF89" s="68"/>
      <c r="AG89" s="68"/>
      <c r="AH89" s="68"/>
      <c r="AI89" s="68"/>
      <c r="AJ89" s="292"/>
      <c r="AK89" s="292"/>
    </row>
    <row r="90" spans="1:37" s="120" customFormat="1" x14ac:dyDescent="0.25">
      <c r="A90" s="220" t="s">
        <v>922</v>
      </c>
      <c r="B90" s="4"/>
      <c r="C90" s="219" t="s">
        <v>24</v>
      </c>
      <c r="D90" s="62"/>
      <c r="E90" s="63"/>
      <c r="F90" s="64"/>
      <c r="G90" s="65"/>
      <c r="H90" s="63"/>
      <c r="I90" s="66"/>
      <c r="J90" s="67"/>
      <c r="K90" s="63"/>
      <c r="L90" s="66"/>
      <c r="M90" s="67"/>
      <c r="N90" s="63"/>
      <c r="O90" s="68"/>
      <c r="P90" s="62"/>
      <c r="Q90" s="63"/>
      <c r="R90" s="64"/>
      <c r="S90" s="65"/>
      <c r="T90" s="63"/>
      <c r="U90" s="66"/>
      <c r="V90" s="67"/>
      <c r="W90" s="63"/>
      <c r="X90" s="66"/>
      <c r="Y90" s="67"/>
      <c r="Z90" s="63"/>
      <c r="AA90" s="68"/>
      <c r="AB90" s="68"/>
      <c r="AC90" s="68">
        <f t="shared" si="27"/>
        <v>0</v>
      </c>
      <c r="AD90" s="68">
        <f t="shared" si="28"/>
        <v>0</v>
      </c>
      <c r="AE90" s="68"/>
      <c r="AF90" s="68"/>
      <c r="AG90" s="68"/>
      <c r="AH90" s="68"/>
      <c r="AI90" s="68"/>
      <c r="AJ90" s="292"/>
      <c r="AK90" s="292"/>
    </row>
    <row r="91" spans="1:37" s="120" customFormat="1" x14ac:dyDescent="0.25">
      <c r="A91" s="220" t="s">
        <v>923</v>
      </c>
      <c r="B91" s="4"/>
      <c r="C91" s="219" t="s">
        <v>24</v>
      </c>
      <c r="D91" s="62"/>
      <c r="E91" s="63"/>
      <c r="F91" s="64"/>
      <c r="G91" s="65"/>
      <c r="H91" s="63"/>
      <c r="I91" s="66"/>
      <c r="J91" s="67"/>
      <c r="K91" s="63"/>
      <c r="L91" s="66"/>
      <c r="M91" s="67"/>
      <c r="N91" s="63"/>
      <c r="O91" s="68"/>
      <c r="P91" s="62"/>
      <c r="Q91" s="63"/>
      <c r="R91" s="64"/>
      <c r="S91" s="65"/>
      <c r="T91" s="63"/>
      <c r="U91" s="66"/>
      <c r="V91" s="67"/>
      <c r="W91" s="63"/>
      <c r="X91" s="66"/>
      <c r="Y91" s="67"/>
      <c r="Z91" s="63"/>
      <c r="AA91" s="68"/>
      <c r="AB91" s="68"/>
      <c r="AC91" s="68">
        <f t="shared" si="27"/>
        <v>0</v>
      </c>
      <c r="AD91" s="68">
        <f t="shared" si="28"/>
        <v>0</v>
      </c>
      <c r="AE91" s="68"/>
      <c r="AF91" s="68"/>
      <c r="AG91" s="68"/>
      <c r="AH91" s="68"/>
      <c r="AI91" s="68"/>
      <c r="AJ91" s="292"/>
      <c r="AK91" s="292"/>
    </row>
    <row r="92" spans="1:37" s="120" customFormat="1" x14ac:dyDescent="0.25">
      <c r="A92" s="220" t="s">
        <v>924</v>
      </c>
      <c r="B92" s="4"/>
      <c r="C92" s="219" t="s">
        <v>24</v>
      </c>
      <c r="D92" s="62"/>
      <c r="E92" s="63"/>
      <c r="F92" s="64"/>
      <c r="G92" s="65"/>
      <c r="H92" s="63"/>
      <c r="I92" s="66"/>
      <c r="J92" s="67"/>
      <c r="K92" s="63"/>
      <c r="L92" s="66"/>
      <c r="M92" s="67"/>
      <c r="N92" s="63"/>
      <c r="O92" s="68"/>
      <c r="P92" s="62"/>
      <c r="Q92" s="63"/>
      <c r="R92" s="64"/>
      <c r="S92" s="65"/>
      <c r="T92" s="63"/>
      <c r="U92" s="66"/>
      <c r="V92" s="67"/>
      <c r="W92" s="63"/>
      <c r="X92" s="66"/>
      <c r="Y92" s="67"/>
      <c r="Z92" s="63"/>
      <c r="AA92" s="68"/>
      <c r="AB92" s="68"/>
      <c r="AC92" s="68">
        <f t="shared" si="27"/>
        <v>0</v>
      </c>
      <c r="AD92" s="68">
        <f t="shared" si="28"/>
        <v>0</v>
      </c>
      <c r="AE92" s="68"/>
      <c r="AF92" s="68"/>
      <c r="AG92" s="68"/>
      <c r="AH92" s="68"/>
      <c r="AI92" s="68"/>
      <c r="AJ92" s="292"/>
      <c r="AK92" s="292"/>
    </row>
    <row r="93" spans="1:37" s="120" customFormat="1" x14ac:dyDescent="0.25">
      <c r="A93" s="220" t="s">
        <v>925</v>
      </c>
      <c r="B93" s="4"/>
      <c r="C93" s="219" t="s">
        <v>24</v>
      </c>
      <c r="D93" s="62"/>
      <c r="E93" s="63"/>
      <c r="F93" s="64"/>
      <c r="G93" s="65"/>
      <c r="H93" s="63"/>
      <c r="I93" s="66"/>
      <c r="J93" s="67"/>
      <c r="K93" s="63"/>
      <c r="L93" s="66"/>
      <c r="M93" s="67"/>
      <c r="N93" s="63"/>
      <c r="O93" s="68"/>
      <c r="P93" s="62"/>
      <c r="Q93" s="63"/>
      <c r="R93" s="64"/>
      <c r="S93" s="65"/>
      <c r="T93" s="63"/>
      <c r="U93" s="66"/>
      <c r="V93" s="67"/>
      <c r="W93" s="63"/>
      <c r="X93" s="66"/>
      <c r="Y93" s="67"/>
      <c r="Z93" s="63"/>
      <c r="AA93" s="68"/>
      <c r="AB93" s="68"/>
      <c r="AC93" s="68">
        <f t="shared" si="27"/>
        <v>0</v>
      </c>
      <c r="AD93" s="68">
        <f t="shared" si="28"/>
        <v>0</v>
      </c>
      <c r="AE93" s="68"/>
      <c r="AF93" s="68"/>
      <c r="AG93" s="68"/>
      <c r="AH93" s="68"/>
      <c r="AI93" s="68"/>
      <c r="AJ93" s="292"/>
      <c r="AK93" s="292"/>
    </row>
    <row r="94" spans="1:37" s="120" customFormat="1" x14ac:dyDescent="0.25">
      <c r="A94" s="220" t="s">
        <v>926</v>
      </c>
      <c r="B94" s="4"/>
      <c r="C94" s="219" t="s">
        <v>24</v>
      </c>
      <c r="D94" s="62"/>
      <c r="E94" s="63"/>
      <c r="F94" s="64"/>
      <c r="G94" s="65"/>
      <c r="H94" s="63"/>
      <c r="I94" s="66"/>
      <c r="J94" s="67"/>
      <c r="K94" s="63"/>
      <c r="L94" s="66"/>
      <c r="M94" s="67"/>
      <c r="N94" s="63"/>
      <c r="O94" s="68"/>
      <c r="P94" s="62"/>
      <c r="Q94" s="63"/>
      <c r="R94" s="64"/>
      <c r="S94" s="65"/>
      <c r="T94" s="63"/>
      <c r="U94" s="66"/>
      <c r="V94" s="67"/>
      <c r="W94" s="63"/>
      <c r="X94" s="66"/>
      <c r="Y94" s="67"/>
      <c r="Z94" s="63"/>
      <c r="AA94" s="68"/>
      <c r="AB94" s="68"/>
      <c r="AC94" s="68">
        <f t="shared" si="27"/>
        <v>0</v>
      </c>
      <c r="AD94" s="68">
        <f t="shared" si="28"/>
        <v>0</v>
      </c>
      <c r="AE94" s="68"/>
      <c r="AF94" s="68"/>
      <c r="AG94" s="68"/>
      <c r="AH94" s="68"/>
      <c r="AI94" s="68"/>
      <c r="AJ94" s="292"/>
      <c r="AK94" s="292"/>
    </row>
    <row r="95" spans="1:37" s="120" customFormat="1" x14ac:dyDescent="0.25">
      <c r="A95" s="220" t="s">
        <v>927</v>
      </c>
      <c r="B95" s="4"/>
      <c r="C95" s="219" t="s">
        <v>24</v>
      </c>
      <c r="D95" s="62"/>
      <c r="E95" s="63"/>
      <c r="F95" s="64"/>
      <c r="G95" s="65"/>
      <c r="H95" s="63"/>
      <c r="I95" s="66"/>
      <c r="J95" s="67"/>
      <c r="K95" s="63"/>
      <c r="L95" s="66"/>
      <c r="M95" s="67"/>
      <c r="N95" s="63"/>
      <c r="O95" s="68"/>
      <c r="P95" s="62"/>
      <c r="Q95" s="63"/>
      <c r="R95" s="64"/>
      <c r="S95" s="65"/>
      <c r="T95" s="63"/>
      <c r="U95" s="66"/>
      <c r="V95" s="67"/>
      <c r="W95" s="63"/>
      <c r="X95" s="66"/>
      <c r="Y95" s="67"/>
      <c r="Z95" s="63"/>
      <c r="AA95" s="68"/>
      <c r="AB95" s="68"/>
      <c r="AC95" s="68">
        <f t="shared" si="27"/>
        <v>0</v>
      </c>
      <c r="AD95" s="68">
        <f t="shared" si="28"/>
        <v>0</v>
      </c>
      <c r="AE95" s="68"/>
      <c r="AF95" s="68"/>
      <c r="AG95" s="68"/>
      <c r="AH95" s="68"/>
      <c r="AI95" s="68"/>
      <c r="AJ95" s="292"/>
      <c r="AK95" s="292"/>
    </row>
    <row r="96" spans="1:37" s="120" customFormat="1" x14ac:dyDescent="0.25">
      <c r="A96" s="220" t="s">
        <v>928</v>
      </c>
      <c r="B96" s="4"/>
      <c r="C96" s="219" t="s">
        <v>24</v>
      </c>
      <c r="D96" s="62"/>
      <c r="E96" s="63"/>
      <c r="F96" s="64"/>
      <c r="G96" s="65"/>
      <c r="H96" s="63"/>
      <c r="I96" s="66"/>
      <c r="J96" s="67"/>
      <c r="K96" s="63"/>
      <c r="L96" s="66"/>
      <c r="M96" s="67"/>
      <c r="N96" s="63"/>
      <c r="O96" s="68"/>
      <c r="P96" s="62"/>
      <c r="Q96" s="63"/>
      <c r="R96" s="64"/>
      <c r="S96" s="65"/>
      <c r="T96" s="63"/>
      <c r="U96" s="66"/>
      <c r="V96" s="67"/>
      <c r="W96" s="63"/>
      <c r="X96" s="66"/>
      <c r="Y96" s="67"/>
      <c r="Z96" s="63"/>
      <c r="AA96" s="68"/>
      <c r="AB96" s="68"/>
      <c r="AC96" s="68">
        <f t="shared" si="27"/>
        <v>0</v>
      </c>
      <c r="AD96" s="68">
        <f t="shared" si="28"/>
        <v>0</v>
      </c>
      <c r="AE96" s="68"/>
      <c r="AF96" s="68"/>
      <c r="AG96" s="68"/>
      <c r="AH96" s="68"/>
      <c r="AI96" s="68"/>
      <c r="AJ96" s="292"/>
      <c r="AK96" s="292"/>
    </row>
    <row r="97" spans="1:37" s="120" customFormat="1" x14ac:dyDescent="0.25">
      <c r="A97" s="220" t="s">
        <v>929</v>
      </c>
      <c r="B97" s="4"/>
      <c r="C97" s="219" t="s">
        <v>24</v>
      </c>
      <c r="D97" s="62"/>
      <c r="E97" s="63"/>
      <c r="F97" s="64"/>
      <c r="G97" s="65"/>
      <c r="H97" s="63"/>
      <c r="I97" s="66"/>
      <c r="J97" s="67"/>
      <c r="K97" s="63"/>
      <c r="L97" s="66"/>
      <c r="M97" s="67"/>
      <c r="N97" s="63"/>
      <c r="O97" s="68"/>
      <c r="P97" s="62"/>
      <c r="Q97" s="63"/>
      <c r="R97" s="64"/>
      <c r="S97" s="65"/>
      <c r="T97" s="63"/>
      <c r="U97" s="66"/>
      <c r="V97" s="67"/>
      <c r="W97" s="63"/>
      <c r="X97" s="66"/>
      <c r="Y97" s="67"/>
      <c r="Z97" s="63"/>
      <c r="AA97" s="68"/>
      <c r="AB97" s="68"/>
      <c r="AC97" s="68">
        <f t="shared" si="27"/>
        <v>0</v>
      </c>
      <c r="AD97" s="68">
        <f t="shared" si="28"/>
        <v>0</v>
      </c>
      <c r="AE97" s="68"/>
      <c r="AF97" s="68"/>
      <c r="AG97" s="68"/>
      <c r="AH97" s="68"/>
      <c r="AI97" s="68"/>
      <c r="AJ97" s="292"/>
      <c r="AK97" s="292"/>
    </row>
    <row r="98" spans="1:37" s="120" customFormat="1" x14ac:dyDescent="0.25">
      <c r="A98" s="220" t="s">
        <v>930</v>
      </c>
      <c r="B98" s="4"/>
      <c r="C98" s="219" t="s">
        <v>24</v>
      </c>
      <c r="D98" s="62"/>
      <c r="E98" s="63"/>
      <c r="F98" s="64"/>
      <c r="G98" s="65"/>
      <c r="H98" s="63"/>
      <c r="I98" s="66"/>
      <c r="J98" s="67"/>
      <c r="K98" s="63"/>
      <c r="L98" s="66"/>
      <c r="M98" s="67"/>
      <c r="N98" s="63"/>
      <c r="O98" s="68"/>
      <c r="P98" s="62"/>
      <c r="Q98" s="63"/>
      <c r="R98" s="64"/>
      <c r="S98" s="65"/>
      <c r="T98" s="63"/>
      <c r="U98" s="66"/>
      <c r="V98" s="67"/>
      <c r="W98" s="63"/>
      <c r="X98" s="66"/>
      <c r="Y98" s="67"/>
      <c r="Z98" s="63"/>
      <c r="AA98" s="68"/>
      <c r="AB98" s="68"/>
      <c r="AC98" s="68">
        <f t="shared" si="27"/>
        <v>0</v>
      </c>
      <c r="AD98" s="68">
        <f t="shared" si="28"/>
        <v>0</v>
      </c>
      <c r="AE98" s="68"/>
      <c r="AF98" s="68"/>
      <c r="AG98" s="68"/>
      <c r="AH98" s="68"/>
      <c r="AI98" s="68"/>
      <c r="AJ98" s="292"/>
      <c r="AK98" s="292"/>
    </row>
    <row r="99" spans="1:37" s="120" customFormat="1" x14ac:dyDescent="0.25">
      <c r="A99" s="220" t="s">
        <v>931</v>
      </c>
      <c r="B99" s="4"/>
      <c r="C99" s="219" t="s">
        <v>24</v>
      </c>
      <c r="D99" s="62"/>
      <c r="E99" s="63"/>
      <c r="F99" s="64"/>
      <c r="G99" s="65"/>
      <c r="H99" s="63"/>
      <c r="I99" s="66"/>
      <c r="J99" s="67"/>
      <c r="K99" s="63"/>
      <c r="L99" s="66"/>
      <c r="M99" s="67"/>
      <c r="N99" s="63"/>
      <c r="O99" s="68"/>
      <c r="P99" s="62"/>
      <c r="Q99" s="63"/>
      <c r="R99" s="64"/>
      <c r="S99" s="65"/>
      <c r="T99" s="63"/>
      <c r="U99" s="66"/>
      <c r="V99" s="67"/>
      <c r="W99" s="63"/>
      <c r="X99" s="66"/>
      <c r="Y99" s="67"/>
      <c r="Z99" s="63"/>
      <c r="AA99" s="68"/>
      <c r="AB99" s="68"/>
      <c r="AC99" s="68">
        <f t="shared" si="27"/>
        <v>0</v>
      </c>
      <c r="AD99" s="68">
        <f t="shared" si="28"/>
        <v>0</v>
      </c>
      <c r="AE99" s="68"/>
      <c r="AF99" s="68"/>
      <c r="AG99" s="68"/>
      <c r="AH99" s="68"/>
      <c r="AI99" s="68"/>
      <c r="AJ99" s="292"/>
      <c r="AK99" s="292"/>
    </row>
    <row r="100" spans="1:37" s="120" customFormat="1" x14ac:dyDescent="0.25">
      <c r="A100" s="220" t="s">
        <v>932</v>
      </c>
      <c r="B100" s="4"/>
      <c r="C100" s="219" t="s">
        <v>24</v>
      </c>
      <c r="D100" s="62"/>
      <c r="E100" s="63"/>
      <c r="F100" s="64"/>
      <c r="G100" s="65"/>
      <c r="H100" s="63"/>
      <c r="I100" s="66"/>
      <c r="J100" s="67"/>
      <c r="K100" s="63"/>
      <c r="L100" s="66"/>
      <c r="M100" s="67"/>
      <c r="N100" s="63"/>
      <c r="O100" s="68"/>
      <c r="P100" s="62"/>
      <c r="Q100" s="63"/>
      <c r="R100" s="64"/>
      <c r="S100" s="65"/>
      <c r="T100" s="63"/>
      <c r="U100" s="66"/>
      <c r="V100" s="67"/>
      <c r="W100" s="63"/>
      <c r="X100" s="66"/>
      <c r="Y100" s="67"/>
      <c r="Z100" s="63"/>
      <c r="AA100" s="68"/>
      <c r="AB100" s="68"/>
      <c r="AC100" s="68">
        <f t="shared" si="27"/>
        <v>0</v>
      </c>
      <c r="AD100" s="68">
        <f t="shared" si="28"/>
        <v>0</v>
      </c>
      <c r="AE100" s="68"/>
      <c r="AF100" s="68"/>
      <c r="AG100" s="68"/>
      <c r="AH100" s="68"/>
      <c r="AI100" s="68"/>
      <c r="AJ100" s="292"/>
      <c r="AK100" s="292"/>
    </row>
    <row r="101" spans="1:37" s="120" customFormat="1" x14ac:dyDescent="0.25">
      <c r="A101" s="220" t="s">
        <v>933</v>
      </c>
      <c r="B101" s="4"/>
      <c r="C101" s="219" t="s">
        <v>24</v>
      </c>
      <c r="D101" s="62"/>
      <c r="E101" s="63"/>
      <c r="F101" s="64"/>
      <c r="G101" s="65"/>
      <c r="H101" s="63"/>
      <c r="I101" s="66"/>
      <c r="J101" s="67"/>
      <c r="K101" s="63"/>
      <c r="L101" s="66"/>
      <c r="M101" s="67"/>
      <c r="N101" s="63"/>
      <c r="O101" s="68"/>
      <c r="P101" s="62"/>
      <c r="Q101" s="63"/>
      <c r="R101" s="64"/>
      <c r="S101" s="65"/>
      <c r="T101" s="63"/>
      <c r="U101" s="66"/>
      <c r="V101" s="67"/>
      <c r="W101" s="63"/>
      <c r="X101" s="66"/>
      <c r="Y101" s="67"/>
      <c r="Z101" s="63"/>
      <c r="AA101" s="68"/>
      <c r="AB101" s="68"/>
      <c r="AC101" s="68">
        <f t="shared" ref="AC101:AC116" si="32">SUM(D101:O101)</f>
        <v>0</v>
      </c>
      <c r="AD101" s="68">
        <f t="shared" ref="AD101:AD116" si="33">SUM(P101:AA101)</f>
        <v>0</v>
      </c>
      <c r="AE101" s="68"/>
      <c r="AF101" s="68"/>
      <c r="AG101" s="68"/>
      <c r="AH101" s="68"/>
      <c r="AI101" s="68"/>
      <c r="AJ101" s="292"/>
      <c r="AK101" s="292"/>
    </row>
    <row r="102" spans="1:37" s="120" customFormat="1" x14ac:dyDescent="0.25">
      <c r="A102" s="220" t="s">
        <v>934</v>
      </c>
      <c r="B102" s="4"/>
      <c r="C102" s="219" t="s">
        <v>24</v>
      </c>
      <c r="D102" s="62"/>
      <c r="E102" s="63"/>
      <c r="F102" s="64"/>
      <c r="G102" s="65"/>
      <c r="H102" s="63"/>
      <c r="I102" s="66"/>
      <c r="J102" s="67"/>
      <c r="K102" s="63"/>
      <c r="L102" s="66"/>
      <c r="M102" s="67"/>
      <c r="N102" s="63"/>
      <c r="O102" s="68"/>
      <c r="P102" s="62"/>
      <c r="Q102" s="63"/>
      <c r="R102" s="64"/>
      <c r="S102" s="65"/>
      <c r="T102" s="63"/>
      <c r="U102" s="66"/>
      <c r="V102" s="67"/>
      <c r="W102" s="63"/>
      <c r="X102" s="66"/>
      <c r="Y102" s="67"/>
      <c r="Z102" s="63"/>
      <c r="AA102" s="68"/>
      <c r="AB102" s="68"/>
      <c r="AC102" s="68">
        <f t="shared" si="32"/>
        <v>0</v>
      </c>
      <c r="AD102" s="68">
        <f t="shared" si="33"/>
        <v>0</v>
      </c>
      <c r="AE102" s="68"/>
      <c r="AF102" s="68"/>
      <c r="AG102" s="68"/>
      <c r="AH102" s="68"/>
      <c r="AI102" s="68"/>
      <c r="AJ102" s="292"/>
      <c r="AK102" s="292"/>
    </row>
    <row r="103" spans="1:37" s="120" customFormat="1" x14ac:dyDescent="0.25">
      <c r="A103" s="220" t="s">
        <v>935</v>
      </c>
      <c r="B103" s="4"/>
      <c r="C103" s="219" t="s">
        <v>24</v>
      </c>
      <c r="D103" s="62"/>
      <c r="E103" s="63"/>
      <c r="F103" s="64"/>
      <c r="G103" s="65"/>
      <c r="H103" s="63"/>
      <c r="I103" s="66"/>
      <c r="J103" s="67"/>
      <c r="K103" s="63"/>
      <c r="L103" s="66"/>
      <c r="M103" s="67"/>
      <c r="N103" s="63"/>
      <c r="O103" s="68"/>
      <c r="P103" s="62"/>
      <c r="Q103" s="63"/>
      <c r="R103" s="64"/>
      <c r="S103" s="65"/>
      <c r="T103" s="63"/>
      <c r="U103" s="66"/>
      <c r="V103" s="67"/>
      <c r="W103" s="63"/>
      <c r="X103" s="66"/>
      <c r="Y103" s="67"/>
      <c r="Z103" s="63"/>
      <c r="AA103" s="68"/>
      <c r="AB103" s="68"/>
      <c r="AC103" s="68">
        <f t="shared" si="32"/>
        <v>0</v>
      </c>
      <c r="AD103" s="68">
        <f t="shared" si="33"/>
        <v>0</v>
      </c>
      <c r="AE103" s="68"/>
      <c r="AF103" s="68"/>
      <c r="AG103" s="68"/>
      <c r="AH103" s="68"/>
      <c r="AI103" s="68"/>
      <c r="AJ103" s="292"/>
      <c r="AK103" s="292"/>
    </row>
    <row r="104" spans="1:37" s="120" customFormat="1" x14ac:dyDescent="0.25">
      <c r="A104" s="220" t="s">
        <v>936</v>
      </c>
      <c r="B104" s="4"/>
      <c r="C104" s="219" t="s">
        <v>24</v>
      </c>
      <c r="D104" s="62"/>
      <c r="E104" s="63"/>
      <c r="F104" s="64"/>
      <c r="G104" s="65"/>
      <c r="H104" s="63"/>
      <c r="I104" s="66"/>
      <c r="J104" s="67"/>
      <c r="K104" s="63"/>
      <c r="L104" s="66"/>
      <c r="M104" s="67"/>
      <c r="N104" s="63"/>
      <c r="O104" s="68"/>
      <c r="P104" s="62"/>
      <c r="Q104" s="63"/>
      <c r="R104" s="64"/>
      <c r="S104" s="65"/>
      <c r="T104" s="63"/>
      <c r="U104" s="66"/>
      <c r="V104" s="67"/>
      <c r="W104" s="63"/>
      <c r="X104" s="66"/>
      <c r="Y104" s="67"/>
      <c r="Z104" s="63"/>
      <c r="AA104" s="68"/>
      <c r="AB104" s="68"/>
      <c r="AC104" s="68">
        <f t="shared" si="32"/>
        <v>0</v>
      </c>
      <c r="AD104" s="68">
        <f t="shared" si="33"/>
        <v>0</v>
      </c>
      <c r="AE104" s="68"/>
      <c r="AF104" s="68"/>
      <c r="AG104" s="68"/>
      <c r="AH104" s="68"/>
      <c r="AI104" s="68"/>
      <c r="AJ104" s="292"/>
      <c r="AK104" s="292"/>
    </row>
    <row r="105" spans="1:37" s="120" customFormat="1" x14ac:dyDescent="0.25">
      <c r="A105" s="220" t="s">
        <v>937</v>
      </c>
      <c r="B105" s="4"/>
      <c r="C105" s="219" t="s">
        <v>24</v>
      </c>
      <c r="D105" s="62"/>
      <c r="E105" s="63"/>
      <c r="F105" s="64"/>
      <c r="G105" s="65"/>
      <c r="H105" s="63"/>
      <c r="I105" s="66"/>
      <c r="J105" s="67"/>
      <c r="K105" s="63"/>
      <c r="L105" s="66"/>
      <c r="M105" s="67"/>
      <c r="N105" s="63"/>
      <c r="O105" s="68"/>
      <c r="P105" s="62"/>
      <c r="Q105" s="63"/>
      <c r="R105" s="64"/>
      <c r="S105" s="65"/>
      <c r="T105" s="63"/>
      <c r="U105" s="66"/>
      <c r="V105" s="67"/>
      <c r="W105" s="63"/>
      <c r="X105" s="66"/>
      <c r="Y105" s="67"/>
      <c r="Z105" s="63"/>
      <c r="AA105" s="68"/>
      <c r="AB105" s="68"/>
      <c r="AC105" s="68">
        <f t="shared" si="32"/>
        <v>0</v>
      </c>
      <c r="AD105" s="68">
        <f t="shared" si="33"/>
        <v>0</v>
      </c>
      <c r="AE105" s="68"/>
      <c r="AF105" s="68"/>
      <c r="AG105" s="68"/>
      <c r="AH105" s="68"/>
      <c r="AI105" s="68"/>
      <c r="AJ105" s="292"/>
      <c r="AK105" s="292"/>
    </row>
    <row r="106" spans="1:37" s="120" customFormat="1" x14ac:dyDescent="0.25">
      <c r="A106" s="220" t="s">
        <v>938</v>
      </c>
      <c r="B106" s="4"/>
      <c r="C106" s="219" t="s">
        <v>24</v>
      </c>
      <c r="D106" s="62"/>
      <c r="E106" s="63"/>
      <c r="F106" s="64"/>
      <c r="G106" s="65"/>
      <c r="H106" s="63"/>
      <c r="I106" s="66"/>
      <c r="J106" s="67"/>
      <c r="K106" s="63"/>
      <c r="L106" s="66"/>
      <c r="M106" s="67"/>
      <c r="N106" s="63"/>
      <c r="O106" s="68"/>
      <c r="P106" s="62"/>
      <c r="Q106" s="63"/>
      <c r="R106" s="64"/>
      <c r="S106" s="65"/>
      <c r="T106" s="63"/>
      <c r="U106" s="66"/>
      <c r="V106" s="67"/>
      <c r="W106" s="63"/>
      <c r="X106" s="66"/>
      <c r="Y106" s="67"/>
      <c r="Z106" s="63"/>
      <c r="AA106" s="68"/>
      <c r="AB106" s="68"/>
      <c r="AC106" s="68">
        <f t="shared" si="32"/>
        <v>0</v>
      </c>
      <c r="AD106" s="68">
        <f t="shared" si="33"/>
        <v>0</v>
      </c>
      <c r="AE106" s="68"/>
      <c r="AF106" s="68"/>
      <c r="AG106" s="68"/>
      <c r="AH106" s="68"/>
      <c r="AI106" s="68"/>
      <c r="AJ106" s="292"/>
      <c r="AK106" s="292"/>
    </row>
    <row r="107" spans="1:37" s="120" customFormat="1" x14ac:dyDescent="0.25">
      <c r="A107" s="220" t="s">
        <v>939</v>
      </c>
      <c r="B107" s="4"/>
      <c r="C107" s="219" t="s">
        <v>24</v>
      </c>
      <c r="D107" s="62"/>
      <c r="E107" s="63"/>
      <c r="F107" s="64"/>
      <c r="G107" s="65"/>
      <c r="H107" s="63"/>
      <c r="I107" s="66"/>
      <c r="J107" s="67"/>
      <c r="K107" s="63"/>
      <c r="L107" s="66"/>
      <c r="M107" s="67"/>
      <c r="N107" s="63"/>
      <c r="O107" s="68"/>
      <c r="P107" s="62"/>
      <c r="Q107" s="63"/>
      <c r="R107" s="64"/>
      <c r="S107" s="65"/>
      <c r="T107" s="63"/>
      <c r="U107" s="66"/>
      <c r="V107" s="67"/>
      <c r="W107" s="63"/>
      <c r="X107" s="66"/>
      <c r="Y107" s="67"/>
      <c r="Z107" s="63"/>
      <c r="AA107" s="68"/>
      <c r="AB107" s="68"/>
      <c r="AC107" s="68">
        <f t="shared" si="32"/>
        <v>0</v>
      </c>
      <c r="AD107" s="68">
        <f t="shared" si="33"/>
        <v>0</v>
      </c>
      <c r="AE107" s="68"/>
      <c r="AF107" s="68"/>
      <c r="AG107" s="68"/>
      <c r="AH107" s="68"/>
      <c r="AI107" s="68"/>
      <c r="AJ107" s="292"/>
      <c r="AK107" s="292"/>
    </row>
    <row r="108" spans="1:37" s="120" customFormat="1" x14ac:dyDescent="0.25">
      <c r="A108" s="220" t="s">
        <v>940</v>
      </c>
      <c r="B108" s="4"/>
      <c r="C108" s="219" t="s">
        <v>24</v>
      </c>
      <c r="D108" s="62"/>
      <c r="E108" s="63"/>
      <c r="F108" s="64"/>
      <c r="G108" s="65"/>
      <c r="H108" s="63"/>
      <c r="I108" s="66"/>
      <c r="J108" s="67"/>
      <c r="K108" s="63"/>
      <c r="L108" s="66"/>
      <c r="M108" s="67"/>
      <c r="N108" s="63"/>
      <c r="O108" s="68"/>
      <c r="P108" s="62"/>
      <c r="Q108" s="63"/>
      <c r="R108" s="64"/>
      <c r="S108" s="65"/>
      <c r="T108" s="63"/>
      <c r="U108" s="66"/>
      <c r="V108" s="67"/>
      <c r="W108" s="63"/>
      <c r="X108" s="66"/>
      <c r="Y108" s="67"/>
      <c r="Z108" s="63"/>
      <c r="AA108" s="68"/>
      <c r="AB108" s="68"/>
      <c r="AC108" s="68">
        <f t="shared" si="32"/>
        <v>0</v>
      </c>
      <c r="AD108" s="68">
        <f t="shared" si="33"/>
        <v>0</v>
      </c>
      <c r="AE108" s="68"/>
      <c r="AF108" s="68"/>
      <c r="AG108" s="68"/>
      <c r="AH108" s="68"/>
      <c r="AI108" s="68"/>
      <c r="AJ108" s="292"/>
      <c r="AK108" s="292"/>
    </row>
    <row r="109" spans="1:37" s="120" customFormat="1" x14ac:dyDescent="0.25">
      <c r="A109" s="220" t="s">
        <v>941</v>
      </c>
      <c r="B109" s="4"/>
      <c r="C109" s="219" t="s">
        <v>24</v>
      </c>
      <c r="D109" s="62"/>
      <c r="E109" s="63"/>
      <c r="F109" s="64"/>
      <c r="G109" s="65"/>
      <c r="H109" s="63"/>
      <c r="I109" s="66"/>
      <c r="J109" s="67"/>
      <c r="K109" s="63"/>
      <c r="L109" s="66"/>
      <c r="M109" s="67"/>
      <c r="N109" s="63"/>
      <c r="O109" s="68"/>
      <c r="P109" s="62"/>
      <c r="Q109" s="63"/>
      <c r="R109" s="64"/>
      <c r="S109" s="65"/>
      <c r="T109" s="63"/>
      <c r="U109" s="66"/>
      <c r="V109" s="67"/>
      <c r="W109" s="63"/>
      <c r="X109" s="66"/>
      <c r="Y109" s="67"/>
      <c r="Z109" s="63"/>
      <c r="AA109" s="68"/>
      <c r="AB109" s="68"/>
      <c r="AC109" s="68">
        <f t="shared" si="32"/>
        <v>0</v>
      </c>
      <c r="AD109" s="68">
        <f t="shared" si="33"/>
        <v>0</v>
      </c>
      <c r="AE109" s="68"/>
      <c r="AF109" s="68"/>
      <c r="AG109" s="68"/>
      <c r="AH109" s="68"/>
      <c r="AI109" s="68"/>
      <c r="AJ109" s="292"/>
      <c r="AK109" s="292"/>
    </row>
    <row r="110" spans="1:37" s="120" customFormat="1" x14ac:dyDescent="0.25">
      <c r="A110" s="220" t="s">
        <v>942</v>
      </c>
      <c r="B110" s="4"/>
      <c r="C110" s="219" t="s">
        <v>24</v>
      </c>
      <c r="D110" s="62"/>
      <c r="E110" s="63"/>
      <c r="F110" s="64"/>
      <c r="G110" s="65"/>
      <c r="H110" s="63"/>
      <c r="I110" s="66"/>
      <c r="J110" s="67"/>
      <c r="K110" s="63"/>
      <c r="L110" s="66"/>
      <c r="M110" s="67"/>
      <c r="N110" s="63"/>
      <c r="O110" s="68"/>
      <c r="P110" s="62"/>
      <c r="Q110" s="63"/>
      <c r="R110" s="64"/>
      <c r="S110" s="65"/>
      <c r="T110" s="63"/>
      <c r="U110" s="66"/>
      <c r="V110" s="67"/>
      <c r="W110" s="63"/>
      <c r="X110" s="66"/>
      <c r="Y110" s="67"/>
      <c r="Z110" s="63"/>
      <c r="AA110" s="68"/>
      <c r="AB110" s="68"/>
      <c r="AC110" s="68">
        <f t="shared" si="32"/>
        <v>0</v>
      </c>
      <c r="AD110" s="68">
        <f t="shared" si="33"/>
        <v>0</v>
      </c>
      <c r="AE110" s="68"/>
      <c r="AF110" s="68"/>
      <c r="AG110" s="68"/>
      <c r="AH110" s="68"/>
      <c r="AI110" s="68"/>
      <c r="AJ110" s="292"/>
      <c r="AK110" s="292"/>
    </row>
    <row r="111" spans="1:37" s="120" customFormat="1" x14ac:dyDescent="0.25">
      <c r="A111" s="220" t="s">
        <v>943</v>
      </c>
      <c r="B111" s="4"/>
      <c r="C111" s="219" t="s">
        <v>24</v>
      </c>
      <c r="D111" s="62"/>
      <c r="E111" s="63"/>
      <c r="F111" s="64"/>
      <c r="G111" s="65"/>
      <c r="H111" s="63"/>
      <c r="I111" s="66"/>
      <c r="J111" s="67"/>
      <c r="K111" s="63"/>
      <c r="L111" s="66"/>
      <c r="M111" s="67"/>
      <c r="N111" s="63"/>
      <c r="O111" s="68"/>
      <c r="P111" s="62"/>
      <c r="Q111" s="63"/>
      <c r="R111" s="64"/>
      <c r="S111" s="65"/>
      <c r="T111" s="63"/>
      <c r="U111" s="66"/>
      <c r="V111" s="67"/>
      <c r="W111" s="63"/>
      <c r="X111" s="66"/>
      <c r="Y111" s="67"/>
      <c r="Z111" s="63"/>
      <c r="AA111" s="68"/>
      <c r="AB111" s="68"/>
      <c r="AC111" s="68">
        <f t="shared" si="32"/>
        <v>0</v>
      </c>
      <c r="AD111" s="68">
        <f t="shared" si="33"/>
        <v>0</v>
      </c>
      <c r="AE111" s="68"/>
      <c r="AF111" s="68"/>
      <c r="AG111" s="68"/>
      <c r="AH111" s="68"/>
      <c r="AI111" s="68"/>
      <c r="AJ111" s="292"/>
      <c r="AK111" s="292"/>
    </row>
    <row r="112" spans="1:37" s="120" customFormat="1" x14ac:dyDescent="0.25">
      <c r="A112" s="220" t="s">
        <v>944</v>
      </c>
      <c r="B112" s="4"/>
      <c r="C112" s="219" t="s">
        <v>24</v>
      </c>
      <c r="D112" s="62"/>
      <c r="E112" s="63"/>
      <c r="F112" s="64"/>
      <c r="G112" s="65"/>
      <c r="H112" s="63"/>
      <c r="I112" s="66"/>
      <c r="J112" s="67"/>
      <c r="K112" s="63"/>
      <c r="L112" s="66"/>
      <c r="M112" s="67"/>
      <c r="N112" s="63"/>
      <c r="O112" s="68"/>
      <c r="P112" s="62"/>
      <c r="Q112" s="63"/>
      <c r="R112" s="64"/>
      <c r="S112" s="65"/>
      <c r="T112" s="63"/>
      <c r="U112" s="66"/>
      <c r="V112" s="67"/>
      <c r="W112" s="63"/>
      <c r="X112" s="66"/>
      <c r="Y112" s="67"/>
      <c r="Z112" s="63"/>
      <c r="AA112" s="68"/>
      <c r="AB112" s="68"/>
      <c r="AC112" s="68">
        <f t="shared" si="32"/>
        <v>0</v>
      </c>
      <c r="AD112" s="68">
        <f t="shared" si="33"/>
        <v>0</v>
      </c>
      <c r="AE112" s="68"/>
      <c r="AF112" s="68"/>
      <c r="AG112" s="68"/>
      <c r="AH112" s="68"/>
      <c r="AI112" s="68"/>
      <c r="AJ112" s="292"/>
      <c r="AK112" s="292"/>
    </row>
    <row r="113" spans="1:37" s="120" customFormat="1" x14ac:dyDescent="0.25">
      <c r="A113" s="220" t="s">
        <v>945</v>
      </c>
      <c r="B113" s="4"/>
      <c r="C113" s="219" t="s">
        <v>24</v>
      </c>
      <c r="D113" s="62"/>
      <c r="E113" s="63"/>
      <c r="F113" s="64"/>
      <c r="G113" s="65"/>
      <c r="H113" s="63"/>
      <c r="I113" s="66"/>
      <c r="J113" s="67"/>
      <c r="K113" s="63"/>
      <c r="L113" s="66"/>
      <c r="M113" s="67"/>
      <c r="N113" s="63"/>
      <c r="O113" s="68"/>
      <c r="P113" s="62"/>
      <c r="Q113" s="63"/>
      <c r="R113" s="64"/>
      <c r="S113" s="65"/>
      <c r="T113" s="63"/>
      <c r="U113" s="66"/>
      <c r="V113" s="67"/>
      <c r="W113" s="63"/>
      <c r="X113" s="66"/>
      <c r="Y113" s="67"/>
      <c r="Z113" s="63"/>
      <c r="AA113" s="68"/>
      <c r="AB113" s="68"/>
      <c r="AC113" s="68">
        <f t="shared" si="32"/>
        <v>0</v>
      </c>
      <c r="AD113" s="68">
        <f t="shared" si="33"/>
        <v>0</v>
      </c>
      <c r="AE113" s="68"/>
      <c r="AF113" s="68"/>
      <c r="AG113" s="68"/>
      <c r="AH113" s="68"/>
      <c r="AI113" s="68"/>
      <c r="AJ113" s="292"/>
      <c r="AK113" s="292"/>
    </row>
    <row r="114" spans="1:37" s="120" customFormat="1" x14ac:dyDescent="0.25">
      <c r="A114" s="220" t="s">
        <v>946</v>
      </c>
      <c r="B114" s="4"/>
      <c r="C114" s="219" t="s">
        <v>24</v>
      </c>
      <c r="D114" s="62"/>
      <c r="E114" s="63"/>
      <c r="F114" s="64"/>
      <c r="G114" s="65"/>
      <c r="H114" s="63"/>
      <c r="I114" s="66"/>
      <c r="J114" s="67"/>
      <c r="K114" s="63"/>
      <c r="L114" s="66"/>
      <c r="M114" s="67"/>
      <c r="N114" s="63"/>
      <c r="O114" s="68"/>
      <c r="P114" s="62"/>
      <c r="Q114" s="63"/>
      <c r="R114" s="64"/>
      <c r="S114" s="65"/>
      <c r="T114" s="63"/>
      <c r="U114" s="66"/>
      <c r="V114" s="67"/>
      <c r="W114" s="63"/>
      <c r="X114" s="66"/>
      <c r="Y114" s="67"/>
      <c r="Z114" s="63"/>
      <c r="AA114" s="68"/>
      <c r="AB114" s="68"/>
      <c r="AC114" s="68">
        <f t="shared" si="32"/>
        <v>0</v>
      </c>
      <c r="AD114" s="68">
        <f t="shared" si="33"/>
        <v>0</v>
      </c>
      <c r="AE114" s="68"/>
      <c r="AF114" s="68"/>
      <c r="AG114" s="68"/>
      <c r="AH114" s="68"/>
      <c r="AI114" s="68"/>
      <c r="AJ114" s="292"/>
      <c r="AK114" s="292"/>
    </row>
    <row r="115" spans="1:37" s="120" customFormat="1" x14ac:dyDescent="0.25">
      <c r="A115" s="220" t="s">
        <v>947</v>
      </c>
      <c r="B115" s="4"/>
      <c r="C115" s="219" t="s">
        <v>24</v>
      </c>
      <c r="D115" s="62"/>
      <c r="E115" s="63"/>
      <c r="F115" s="64"/>
      <c r="G115" s="65"/>
      <c r="H115" s="63"/>
      <c r="I115" s="66"/>
      <c r="J115" s="67"/>
      <c r="K115" s="63"/>
      <c r="L115" s="66"/>
      <c r="M115" s="67"/>
      <c r="N115" s="63"/>
      <c r="O115" s="68"/>
      <c r="P115" s="62"/>
      <c r="Q115" s="63"/>
      <c r="R115" s="64"/>
      <c r="S115" s="65"/>
      <c r="T115" s="63"/>
      <c r="U115" s="66"/>
      <c r="V115" s="67"/>
      <c r="W115" s="63"/>
      <c r="X115" s="66"/>
      <c r="Y115" s="67"/>
      <c r="Z115" s="63"/>
      <c r="AA115" s="68"/>
      <c r="AB115" s="68"/>
      <c r="AC115" s="68">
        <f t="shared" si="32"/>
        <v>0</v>
      </c>
      <c r="AD115" s="68">
        <f t="shared" si="33"/>
        <v>0</v>
      </c>
      <c r="AE115" s="68"/>
      <c r="AF115" s="68"/>
      <c r="AG115" s="68"/>
      <c r="AH115" s="68"/>
      <c r="AI115" s="68"/>
      <c r="AJ115" s="292"/>
      <c r="AK115" s="292"/>
    </row>
    <row r="116" spans="1:37" s="120" customFormat="1" x14ac:dyDescent="0.25">
      <c r="A116" s="220" t="s">
        <v>948</v>
      </c>
      <c r="B116" s="4"/>
      <c r="C116" s="219" t="s">
        <v>24</v>
      </c>
      <c r="D116" s="62"/>
      <c r="E116" s="63"/>
      <c r="F116" s="64"/>
      <c r="G116" s="65"/>
      <c r="H116" s="63"/>
      <c r="I116" s="66"/>
      <c r="J116" s="67"/>
      <c r="K116" s="63"/>
      <c r="L116" s="66"/>
      <c r="M116" s="67"/>
      <c r="N116" s="63"/>
      <c r="O116" s="68"/>
      <c r="P116" s="62"/>
      <c r="Q116" s="63"/>
      <c r="R116" s="64"/>
      <c r="S116" s="65"/>
      <c r="T116" s="63"/>
      <c r="U116" s="66"/>
      <c r="V116" s="67"/>
      <c r="W116" s="63"/>
      <c r="X116" s="66"/>
      <c r="Y116" s="67"/>
      <c r="Z116" s="63"/>
      <c r="AA116" s="68"/>
      <c r="AB116" s="68"/>
      <c r="AC116" s="68">
        <f t="shared" si="32"/>
        <v>0</v>
      </c>
      <c r="AD116" s="68">
        <f t="shared" si="33"/>
        <v>0</v>
      </c>
      <c r="AE116" s="68"/>
      <c r="AF116" s="68"/>
      <c r="AG116" s="68"/>
      <c r="AH116" s="68"/>
      <c r="AI116" s="68"/>
      <c r="AJ116" s="292"/>
      <c r="AK116" s="292"/>
    </row>
    <row r="119" spans="1:37" x14ac:dyDescent="0.25">
      <c r="D119" s="422"/>
      <c r="E119" s="422"/>
      <c r="F119" s="422"/>
      <c r="G119" s="422"/>
      <c r="H119" s="422"/>
      <c r="I119" s="422"/>
      <c r="J119" s="422"/>
      <c r="K119" s="422"/>
      <c r="L119" s="422"/>
      <c r="M119" s="422"/>
      <c r="N119" s="422"/>
      <c r="O119" s="422"/>
    </row>
  </sheetData>
  <mergeCells count="6">
    <mergeCell ref="A9:A11"/>
    <mergeCell ref="B9:B11"/>
    <mergeCell ref="AJ9:AJ11"/>
    <mergeCell ref="AK9:AK11"/>
    <mergeCell ref="C9:C11"/>
    <mergeCell ref="AE9:AE11"/>
  </mergeCells>
  <phoneticPr fontId="28" type="noConversion"/>
  <printOptions headings="1"/>
  <pageMargins left="0" right="0" top="0" bottom="0" header="0" footer="0"/>
  <pageSetup paperSize="9" fitToHeight="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K167"/>
  <sheetViews>
    <sheetView zoomScale="70" zoomScaleNormal="70" zoomScaleSheetLayoutView="70" workbookViewId="0">
      <pane xSplit="3" ySplit="12" topLeftCell="AA22" activePane="bottomRight" state="frozen"/>
      <selection activeCell="B19" sqref="B19"/>
      <selection pane="topRight" activeCell="B19" sqref="B19"/>
      <selection pane="bottomLeft" activeCell="B19" sqref="B19"/>
      <selection pane="bottomRight" activeCell="AK61" sqref="AK61"/>
    </sheetView>
  </sheetViews>
  <sheetFormatPr defaultColWidth="9.109375" defaultRowHeight="15.6" x14ac:dyDescent="0.25"/>
  <cols>
    <col min="1" max="1" width="13.6640625" style="9" customWidth="1"/>
    <col min="2" max="2" width="79.88671875" style="7" customWidth="1"/>
    <col min="3" max="3" width="7.6640625" style="213" customWidth="1"/>
    <col min="4" max="35" width="14.88671875" style="8" customWidth="1"/>
    <col min="36" max="37" width="67" style="8" customWidth="1"/>
    <col min="38" max="16384" width="9.109375" style="8"/>
  </cols>
  <sheetData>
    <row r="1" spans="1:37" ht="30" customHeight="1" thickBot="1" x14ac:dyDescent="0.3">
      <c r="A1" s="6" t="s">
        <v>0</v>
      </c>
      <c r="B1" s="282" t="str">
        <f>'Форма ОБ 10092026'!$B$1</f>
        <v>Сервисная фабрика</v>
      </c>
      <c r="AB1" s="285"/>
    </row>
    <row r="2" spans="1:37" ht="3" hidden="1" customHeight="1" x14ac:dyDescent="0.25">
      <c r="B2" s="10"/>
      <c r="C2" s="8"/>
    </row>
    <row r="3" spans="1:37" ht="3" hidden="1" customHeight="1" x14ac:dyDescent="0.25">
      <c r="B3" s="10"/>
      <c r="C3" s="8"/>
    </row>
    <row r="4" spans="1:37" ht="3" hidden="1" customHeight="1" x14ac:dyDescent="0.25">
      <c r="B4" s="10"/>
      <c r="C4" s="8"/>
    </row>
    <row r="5" spans="1:37" ht="3" hidden="1" customHeight="1" x14ac:dyDescent="0.25">
      <c r="A5" s="11"/>
      <c r="B5" s="11"/>
      <c r="C5" s="8"/>
    </row>
    <row r="6" spans="1:37" ht="3" hidden="1" customHeight="1" x14ac:dyDescent="0.25">
      <c r="A6" s="11"/>
      <c r="B6" s="11"/>
      <c r="C6" s="8"/>
    </row>
    <row r="7" spans="1:37" ht="3" hidden="1" customHeight="1" x14ac:dyDescent="0.25">
      <c r="A7" s="12"/>
      <c r="B7" s="12"/>
      <c r="C7" s="8"/>
    </row>
    <row r="8" spans="1:37" ht="3" hidden="1" customHeight="1" x14ac:dyDescent="0.25">
      <c r="A8" s="13"/>
      <c r="B8" s="14"/>
      <c r="C8" s="8"/>
    </row>
    <row r="9" spans="1:37" ht="15.6" customHeight="1"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1283"/>
      <c r="AF9" s="30">
        <f>AD9+1</f>
        <v>2028</v>
      </c>
      <c r="AG9" s="30">
        <f t="shared" ref="AG9:AI9" si="2">AF9+1</f>
        <v>2029</v>
      </c>
      <c r="AH9" s="30">
        <f t="shared" si="2"/>
        <v>2030</v>
      </c>
      <c r="AI9" s="30">
        <f t="shared" si="2"/>
        <v>2031</v>
      </c>
      <c r="AJ9" s="1220" t="s">
        <v>1034</v>
      </c>
      <c r="AK9" s="1220" t="s">
        <v>1035</v>
      </c>
    </row>
    <row r="10" spans="1:37" ht="15.6"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1284"/>
      <c r="AF10" s="30" t="s">
        <v>575</v>
      </c>
      <c r="AG10" s="30" t="s">
        <v>575</v>
      </c>
      <c r="AH10" s="30" t="s">
        <v>575</v>
      </c>
      <c r="AI10" s="30" t="s">
        <v>575</v>
      </c>
      <c r="AJ10" s="1221"/>
      <c r="AK10" s="1221"/>
    </row>
    <row r="11" spans="1:37" ht="16.2" customHeight="1"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1285"/>
      <c r="AF11" s="30" t="s">
        <v>837</v>
      </c>
      <c r="AG11" s="30" t="s">
        <v>837</v>
      </c>
      <c r="AH11" s="30" t="s">
        <v>837</v>
      </c>
      <c r="AI11" s="30" t="s">
        <v>837</v>
      </c>
      <c r="AJ11" s="1222"/>
      <c r="AK11" s="1222"/>
    </row>
    <row r="12" spans="1:37" s="120" customFormat="1" ht="16.2" thickBot="1" x14ac:dyDescent="0.3">
      <c r="A12" s="224" t="s">
        <v>510</v>
      </c>
      <c r="B12" s="225" t="s">
        <v>511</v>
      </c>
      <c r="C12" s="214" t="s">
        <v>17</v>
      </c>
      <c r="D12" s="164">
        <f>SUM(D13:D14,D28,D37:D56)</f>
        <v>10331</v>
      </c>
      <c r="E12" s="165">
        <f t="shared" ref="E12:AI12" si="3">SUM(E13:E14,E28,E37:E56)</f>
        <v>43944</v>
      </c>
      <c r="F12" s="166">
        <f t="shared" si="3"/>
        <v>70623</v>
      </c>
      <c r="G12" s="167">
        <f t="shared" si="3"/>
        <v>29517</v>
      </c>
      <c r="H12" s="165">
        <f t="shared" si="3"/>
        <v>23470</v>
      </c>
      <c r="I12" s="168">
        <f t="shared" si="3"/>
        <v>82373</v>
      </c>
      <c r="J12" s="169">
        <f t="shared" si="3"/>
        <v>62839</v>
      </c>
      <c r="K12" s="165">
        <f t="shared" si="3"/>
        <v>61637</v>
      </c>
      <c r="L12" s="168">
        <f t="shared" si="3"/>
        <v>44539</v>
      </c>
      <c r="M12" s="169">
        <f t="shared" si="3"/>
        <v>56417.8</v>
      </c>
      <c r="N12" s="165">
        <f t="shared" si="3"/>
        <v>53221</v>
      </c>
      <c r="O12" s="170">
        <f t="shared" si="3"/>
        <v>218997.92300000001</v>
      </c>
      <c r="P12" s="164">
        <f t="shared" si="3"/>
        <v>23283.573341242209</v>
      </c>
      <c r="Q12" s="165">
        <f t="shared" si="3"/>
        <v>19555.573341242209</v>
      </c>
      <c r="R12" s="166">
        <f t="shared" si="3"/>
        <v>30444.573341242209</v>
      </c>
      <c r="S12" s="167">
        <f t="shared" si="3"/>
        <v>67550.573341242212</v>
      </c>
      <c r="T12" s="165">
        <f t="shared" si="3"/>
        <v>68005.185341242206</v>
      </c>
      <c r="U12" s="168">
        <f t="shared" si="3"/>
        <v>76547.573341242212</v>
      </c>
      <c r="V12" s="169">
        <f t="shared" si="3"/>
        <v>68887.907261242202</v>
      </c>
      <c r="W12" s="165">
        <f t="shared" si="3"/>
        <v>36984.573341242205</v>
      </c>
      <c r="X12" s="168">
        <f t="shared" si="3"/>
        <v>54885.573341242212</v>
      </c>
      <c r="Y12" s="169">
        <f t="shared" si="3"/>
        <v>65384.185341242206</v>
      </c>
      <c r="Z12" s="165">
        <f t="shared" si="3"/>
        <v>52156.573341242205</v>
      </c>
      <c r="AA12" s="170">
        <f t="shared" si="3"/>
        <v>549413.12390124216</v>
      </c>
      <c r="AB12" s="170">
        <f t="shared" si="3"/>
        <v>793292</v>
      </c>
      <c r="AC12" s="170">
        <f t="shared" si="3"/>
        <v>757909.723</v>
      </c>
      <c r="AD12" s="170">
        <f t="shared" si="3"/>
        <v>1113098.9885749065</v>
      </c>
      <c r="AE12" s="423">
        <f>AD12-AC12</f>
        <v>355189.26557490649</v>
      </c>
      <c r="AF12" s="170">
        <f t="shared" si="3"/>
        <v>1143726.1085749064</v>
      </c>
      <c r="AG12" s="170">
        <f t="shared" si="3"/>
        <v>1175272.0421749065</v>
      </c>
      <c r="AH12" s="170">
        <f t="shared" si="3"/>
        <v>1207764.3537829067</v>
      </c>
      <c r="AI12" s="170">
        <f t="shared" si="3"/>
        <v>1241231.4347391466</v>
      </c>
      <c r="AJ12" s="287"/>
      <c r="AK12" s="287"/>
    </row>
    <row r="13" spans="1:37" s="120" customFormat="1" ht="16.2" thickBot="1" x14ac:dyDescent="0.3">
      <c r="A13" s="220">
        <v>1</v>
      </c>
      <c r="B13" s="4" t="s">
        <v>611</v>
      </c>
      <c r="C13" s="219" t="s">
        <v>24</v>
      </c>
      <c r="D13" s="62"/>
      <c r="E13" s="63"/>
      <c r="F13" s="64"/>
      <c r="G13" s="65"/>
      <c r="H13" s="63"/>
      <c r="I13" s="66"/>
      <c r="J13" s="67">
        <v>2</v>
      </c>
      <c r="K13" s="63"/>
      <c r="L13" s="66"/>
      <c r="M13" s="67"/>
      <c r="N13" s="63"/>
      <c r="O13" s="68"/>
      <c r="P13" s="62"/>
      <c r="Q13" s="63"/>
      <c r="R13" s="64"/>
      <c r="S13" s="65"/>
      <c r="T13" s="63"/>
      <c r="U13" s="66"/>
      <c r="V13" s="67"/>
      <c r="W13" s="63"/>
      <c r="X13" s="66"/>
      <c r="Y13" s="67"/>
      <c r="Z13" s="63"/>
      <c r="AA13" s="68"/>
      <c r="AB13" s="68">
        <v>1</v>
      </c>
      <c r="AC13" s="68">
        <f t="shared" ref="AC13:AC56" si="4">SUM(D13:O13)</f>
        <v>2</v>
      </c>
      <c r="AD13" s="68">
        <f t="shared" ref="AD13:AD56" si="5">SUM(P13:AA13)</f>
        <v>0</v>
      </c>
      <c r="AE13" s="68">
        <f t="shared" ref="AE13:AE76" si="6">AD13-AC13</f>
        <v>-2</v>
      </c>
      <c r="AF13" s="68"/>
      <c r="AG13" s="68"/>
      <c r="AH13" s="68"/>
      <c r="AI13" s="68"/>
      <c r="AJ13" s="292"/>
      <c r="AK13" s="292"/>
    </row>
    <row r="14" spans="1:37" s="120" customFormat="1" ht="16.2" thickBot="1" x14ac:dyDescent="0.3">
      <c r="A14" s="380" t="s">
        <v>612</v>
      </c>
      <c r="B14" s="381" t="s">
        <v>613</v>
      </c>
      <c r="C14" s="382" t="s">
        <v>17</v>
      </c>
      <c r="D14" s="383">
        <f>SUM(D15:D27)</f>
        <v>0</v>
      </c>
      <c r="E14" s="384">
        <f t="shared" ref="E14:AI14" si="7">SUM(E15:E27)</f>
        <v>0</v>
      </c>
      <c r="F14" s="385">
        <f t="shared" si="7"/>
        <v>0</v>
      </c>
      <c r="G14" s="386">
        <f t="shared" si="7"/>
        <v>0</v>
      </c>
      <c r="H14" s="384">
        <f t="shared" si="7"/>
        <v>0</v>
      </c>
      <c r="I14" s="387">
        <f t="shared" si="7"/>
        <v>0</v>
      </c>
      <c r="J14" s="388">
        <f t="shared" si="7"/>
        <v>0</v>
      </c>
      <c r="K14" s="384">
        <f t="shared" si="7"/>
        <v>0</v>
      </c>
      <c r="L14" s="387">
        <f t="shared" si="7"/>
        <v>0</v>
      </c>
      <c r="M14" s="388">
        <f t="shared" si="7"/>
        <v>0</v>
      </c>
      <c r="N14" s="384">
        <f t="shared" si="7"/>
        <v>0</v>
      </c>
      <c r="O14" s="389">
        <f t="shared" si="7"/>
        <v>0</v>
      </c>
      <c r="P14" s="383">
        <f t="shared" si="7"/>
        <v>0</v>
      </c>
      <c r="Q14" s="384">
        <f t="shared" si="7"/>
        <v>0</v>
      </c>
      <c r="R14" s="385">
        <f t="shared" si="7"/>
        <v>0</v>
      </c>
      <c r="S14" s="386">
        <f t="shared" si="7"/>
        <v>0</v>
      </c>
      <c r="T14" s="384">
        <f t="shared" si="7"/>
        <v>0</v>
      </c>
      <c r="U14" s="387">
        <f t="shared" si="7"/>
        <v>0</v>
      </c>
      <c r="V14" s="388">
        <f t="shared" si="7"/>
        <v>0</v>
      </c>
      <c r="W14" s="384">
        <f t="shared" si="7"/>
        <v>0</v>
      </c>
      <c r="X14" s="387">
        <f t="shared" si="7"/>
        <v>0</v>
      </c>
      <c r="Y14" s="388">
        <f t="shared" si="7"/>
        <v>0</v>
      </c>
      <c r="Z14" s="384">
        <f t="shared" si="7"/>
        <v>0</v>
      </c>
      <c r="AA14" s="389">
        <f t="shared" si="7"/>
        <v>0</v>
      </c>
      <c r="AB14" s="389">
        <f t="shared" si="7"/>
        <v>0</v>
      </c>
      <c r="AC14" s="389">
        <f t="shared" si="4"/>
        <v>0</v>
      </c>
      <c r="AD14" s="389">
        <f t="shared" si="5"/>
        <v>0</v>
      </c>
      <c r="AE14" s="389">
        <f t="shared" si="6"/>
        <v>0</v>
      </c>
      <c r="AF14" s="389">
        <f t="shared" si="7"/>
        <v>0</v>
      </c>
      <c r="AG14" s="389">
        <f t="shared" si="7"/>
        <v>0</v>
      </c>
      <c r="AH14" s="389">
        <f t="shared" si="7"/>
        <v>0</v>
      </c>
      <c r="AI14" s="389">
        <f t="shared" si="7"/>
        <v>0</v>
      </c>
      <c r="AJ14" s="292"/>
      <c r="AK14" s="292"/>
    </row>
    <row r="15" spans="1:37" s="120" customFormat="1" x14ac:dyDescent="0.25">
      <c r="A15" s="220" t="s">
        <v>254</v>
      </c>
      <c r="B15" s="221" t="s">
        <v>614</v>
      </c>
      <c r="C15" s="219" t="s">
        <v>24</v>
      </c>
      <c r="D15" s="62"/>
      <c r="E15" s="63"/>
      <c r="F15" s="64"/>
      <c r="G15" s="65"/>
      <c r="H15" s="63"/>
      <c r="I15" s="66"/>
      <c r="J15" s="67"/>
      <c r="K15" s="63"/>
      <c r="L15" s="66"/>
      <c r="M15" s="67"/>
      <c r="N15" s="63"/>
      <c r="O15" s="68"/>
      <c r="P15" s="62"/>
      <c r="Q15" s="63"/>
      <c r="R15" s="64"/>
      <c r="S15" s="65"/>
      <c r="T15" s="63"/>
      <c r="U15" s="66"/>
      <c r="V15" s="67"/>
      <c r="W15" s="63"/>
      <c r="X15" s="66"/>
      <c r="Y15" s="67"/>
      <c r="Z15" s="63"/>
      <c r="AA15" s="68"/>
      <c r="AB15" s="68"/>
      <c r="AC15" s="68">
        <f t="shared" si="4"/>
        <v>0</v>
      </c>
      <c r="AD15" s="68">
        <f t="shared" si="5"/>
        <v>0</v>
      </c>
      <c r="AE15" s="68">
        <f t="shared" si="6"/>
        <v>0</v>
      </c>
      <c r="AF15" s="68"/>
      <c r="AG15" s="68"/>
      <c r="AH15" s="68"/>
      <c r="AI15" s="68"/>
      <c r="AJ15" s="292"/>
      <c r="AK15" s="292"/>
    </row>
    <row r="16" spans="1:37" s="120" customFormat="1" x14ac:dyDescent="0.25">
      <c r="A16" s="220" t="s">
        <v>615</v>
      </c>
      <c r="B16" s="221" t="s">
        <v>616</v>
      </c>
      <c r="C16" s="219" t="s">
        <v>24</v>
      </c>
      <c r="D16" s="62"/>
      <c r="E16" s="63"/>
      <c r="F16" s="64"/>
      <c r="G16" s="65"/>
      <c r="H16" s="63"/>
      <c r="I16" s="66"/>
      <c r="J16" s="67"/>
      <c r="K16" s="63"/>
      <c r="L16" s="66"/>
      <c r="M16" s="67"/>
      <c r="N16" s="63"/>
      <c r="O16" s="68"/>
      <c r="P16" s="62"/>
      <c r="Q16" s="63"/>
      <c r="R16" s="64"/>
      <c r="S16" s="65"/>
      <c r="T16" s="63"/>
      <c r="U16" s="66"/>
      <c r="V16" s="67"/>
      <c r="W16" s="63"/>
      <c r="X16" s="66"/>
      <c r="Y16" s="67"/>
      <c r="Z16" s="63"/>
      <c r="AA16" s="68"/>
      <c r="AB16" s="68"/>
      <c r="AC16" s="68">
        <f t="shared" si="4"/>
        <v>0</v>
      </c>
      <c r="AD16" s="68">
        <f t="shared" si="5"/>
        <v>0</v>
      </c>
      <c r="AE16" s="68">
        <f t="shared" si="6"/>
        <v>0</v>
      </c>
      <c r="AF16" s="68"/>
      <c r="AG16" s="68"/>
      <c r="AH16" s="68"/>
      <c r="AI16" s="68"/>
      <c r="AJ16" s="292"/>
      <c r="AK16" s="292"/>
    </row>
    <row r="17" spans="1:37" s="120" customFormat="1" ht="27.6" x14ac:dyDescent="0.25">
      <c r="A17" s="220" t="s">
        <v>296</v>
      </c>
      <c r="B17" s="221" t="s">
        <v>617</v>
      </c>
      <c r="C17" s="219" t="s">
        <v>24</v>
      </c>
      <c r="D17" s="62"/>
      <c r="E17" s="63"/>
      <c r="F17" s="64"/>
      <c r="G17" s="65"/>
      <c r="H17" s="63"/>
      <c r="I17" s="66"/>
      <c r="J17" s="67"/>
      <c r="K17" s="63"/>
      <c r="L17" s="66"/>
      <c r="M17" s="67"/>
      <c r="N17" s="63"/>
      <c r="O17" s="68"/>
      <c r="P17" s="62"/>
      <c r="Q17" s="63"/>
      <c r="R17" s="64"/>
      <c r="S17" s="65"/>
      <c r="T17" s="63"/>
      <c r="U17" s="66"/>
      <c r="V17" s="67"/>
      <c r="W17" s="63"/>
      <c r="X17" s="66"/>
      <c r="Y17" s="67"/>
      <c r="Z17" s="63"/>
      <c r="AA17" s="68"/>
      <c r="AB17" s="68"/>
      <c r="AC17" s="68">
        <f t="shared" si="4"/>
        <v>0</v>
      </c>
      <c r="AD17" s="68">
        <f t="shared" si="5"/>
        <v>0</v>
      </c>
      <c r="AE17" s="68">
        <f t="shared" si="6"/>
        <v>0</v>
      </c>
      <c r="AF17" s="68"/>
      <c r="AG17" s="68"/>
      <c r="AH17" s="68"/>
      <c r="AI17" s="68"/>
      <c r="AJ17" s="292"/>
      <c r="AK17" s="292"/>
    </row>
    <row r="18" spans="1:37" s="120" customFormat="1" x14ac:dyDescent="0.25">
      <c r="A18" s="220" t="s">
        <v>307</v>
      </c>
      <c r="B18" s="221" t="s">
        <v>618</v>
      </c>
      <c r="C18" s="219" t="s">
        <v>24</v>
      </c>
      <c r="D18" s="62"/>
      <c r="E18" s="63"/>
      <c r="F18" s="64"/>
      <c r="G18" s="65"/>
      <c r="H18" s="63"/>
      <c r="I18" s="66"/>
      <c r="J18" s="67"/>
      <c r="K18" s="63"/>
      <c r="L18" s="66"/>
      <c r="M18" s="67"/>
      <c r="N18" s="63"/>
      <c r="O18" s="68"/>
      <c r="P18" s="62"/>
      <c r="Q18" s="63"/>
      <c r="R18" s="64"/>
      <c r="S18" s="65"/>
      <c r="T18" s="63"/>
      <c r="U18" s="66"/>
      <c r="V18" s="67"/>
      <c r="W18" s="63"/>
      <c r="X18" s="66"/>
      <c r="Y18" s="67"/>
      <c r="Z18" s="63"/>
      <c r="AA18" s="68"/>
      <c r="AB18" s="68"/>
      <c r="AC18" s="68">
        <f t="shared" si="4"/>
        <v>0</v>
      </c>
      <c r="AD18" s="68">
        <f t="shared" si="5"/>
        <v>0</v>
      </c>
      <c r="AE18" s="68">
        <f t="shared" si="6"/>
        <v>0</v>
      </c>
      <c r="AF18" s="68"/>
      <c r="AG18" s="68"/>
      <c r="AH18" s="68"/>
      <c r="AI18" s="68"/>
      <c r="AJ18" s="292"/>
      <c r="AK18" s="292"/>
    </row>
    <row r="19" spans="1:37" s="120" customFormat="1" ht="27.6" x14ac:dyDescent="0.25">
      <c r="A19" s="220" t="s">
        <v>619</v>
      </c>
      <c r="B19" s="221" t="s">
        <v>620</v>
      </c>
      <c r="C19" s="219" t="s">
        <v>24</v>
      </c>
      <c r="D19" s="62"/>
      <c r="E19" s="63"/>
      <c r="F19" s="64"/>
      <c r="G19" s="65"/>
      <c r="H19" s="63"/>
      <c r="I19" s="66"/>
      <c r="J19" s="67"/>
      <c r="K19" s="63"/>
      <c r="L19" s="66"/>
      <c r="M19" s="67"/>
      <c r="N19" s="63"/>
      <c r="O19" s="68"/>
      <c r="P19" s="62"/>
      <c r="Q19" s="63"/>
      <c r="R19" s="64"/>
      <c r="S19" s="65"/>
      <c r="T19" s="63"/>
      <c r="U19" s="66"/>
      <c r="V19" s="67"/>
      <c r="W19" s="63"/>
      <c r="X19" s="66"/>
      <c r="Y19" s="67"/>
      <c r="Z19" s="63"/>
      <c r="AA19" s="68"/>
      <c r="AB19" s="68"/>
      <c r="AC19" s="68">
        <f t="shared" si="4"/>
        <v>0</v>
      </c>
      <c r="AD19" s="68">
        <f t="shared" si="5"/>
        <v>0</v>
      </c>
      <c r="AE19" s="68">
        <f t="shared" si="6"/>
        <v>0</v>
      </c>
      <c r="AF19" s="68"/>
      <c r="AG19" s="68"/>
      <c r="AH19" s="68"/>
      <c r="AI19" s="68"/>
      <c r="AJ19" s="292"/>
      <c r="AK19" s="292"/>
    </row>
    <row r="20" spans="1:37" s="120" customFormat="1" x14ac:dyDescent="0.25">
      <c r="A20" s="220" t="s">
        <v>621</v>
      </c>
      <c r="B20" s="221" t="s">
        <v>622</v>
      </c>
      <c r="C20" s="219" t="s">
        <v>24</v>
      </c>
      <c r="D20" s="62"/>
      <c r="E20" s="63"/>
      <c r="F20" s="64"/>
      <c r="G20" s="65"/>
      <c r="H20" s="63"/>
      <c r="I20" s="66"/>
      <c r="J20" s="67"/>
      <c r="K20" s="63"/>
      <c r="L20" s="66"/>
      <c r="M20" s="67"/>
      <c r="N20" s="63"/>
      <c r="O20" s="68"/>
      <c r="P20" s="62"/>
      <c r="Q20" s="63"/>
      <c r="R20" s="64"/>
      <c r="S20" s="65"/>
      <c r="T20" s="63"/>
      <c r="U20" s="66"/>
      <c r="V20" s="67"/>
      <c r="W20" s="63"/>
      <c r="X20" s="66"/>
      <c r="Y20" s="67"/>
      <c r="Z20" s="63"/>
      <c r="AA20" s="68"/>
      <c r="AB20" s="68"/>
      <c r="AC20" s="68">
        <f t="shared" si="4"/>
        <v>0</v>
      </c>
      <c r="AD20" s="68">
        <f t="shared" si="5"/>
        <v>0</v>
      </c>
      <c r="AE20" s="68">
        <f t="shared" si="6"/>
        <v>0</v>
      </c>
      <c r="AF20" s="68"/>
      <c r="AG20" s="68"/>
      <c r="AH20" s="68"/>
      <c r="AI20" s="68"/>
      <c r="AJ20" s="292"/>
      <c r="AK20" s="292"/>
    </row>
    <row r="21" spans="1:37" s="120" customFormat="1" x14ac:dyDescent="0.25">
      <c r="A21" s="220" t="s">
        <v>623</v>
      </c>
      <c r="B21" s="221" t="s">
        <v>624</v>
      </c>
      <c r="C21" s="219" t="s">
        <v>24</v>
      </c>
      <c r="D21" s="62"/>
      <c r="E21" s="63"/>
      <c r="F21" s="64"/>
      <c r="G21" s="65"/>
      <c r="H21" s="63"/>
      <c r="I21" s="66"/>
      <c r="J21" s="67"/>
      <c r="K21" s="63"/>
      <c r="L21" s="66"/>
      <c r="M21" s="67"/>
      <c r="N21" s="63"/>
      <c r="O21" s="68"/>
      <c r="P21" s="62"/>
      <c r="Q21" s="63"/>
      <c r="R21" s="64"/>
      <c r="S21" s="65"/>
      <c r="T21" s="63"/>
      <c r="U21" s="66"/>
      <c r="V21" s="67"/>
      <c r="W21" s="63"/>
      <c r="X21" s="66"/>
      <c r="Y21" s="67"/>
      <c r="Z21" s="63"/>
      <c r="AA21" s="68"/>
      <c r="AB21" s="68"/>
      <c r="AC21" s="68">
        <f t="shared" si="4"/>
        <v>0</v>
      </c>
      <c r="AD21" s="68">
        <f t="shared" si="5"/>
        <v>0</v>
      </c>
      <c r="AE21" s="68">
        <f t="shared" si="6"/>
        <v>0</v>
      </c>
      <c r="AF21" s="68"/>
      <c r="AG21" s="68"/>
      <c r="AH21" s="68"/>
      <c r="AI21" s="68"/>
      <c r="AJ21" s="292"/>
      <c r="AK21" s="292"/>
    </row>
    <row r="22" spans="1:37" s="120" customFormat="1" ht="27.6" x14ac:dyDescent="0.25">
      <c r="A22" s="220" t="s">
        <v>625</v>
      </c>
      <c r="B22" s="221" t="s">
        <v>626</v>
      </c>
      <c r="C22" s="219" t="s">
        <v>24</v>
      </c>
      <c r="D22" s="62"/>
      <c r="E22" s="63"/>
      <c r="F22" s="64"/>
      <c r="G22" s="65"/>
      <c r="H22" s="63"/>
      <c r="I22" s="66"/>
      <c r="J22" s="67"/>
      <c r="K22" s="63"/>
      <c r="L22" s="66"/>
      <c r="M22" s="67"/>
      <c r="N22" s="63"/>
      <c r="O22" s="68"/>
      <c r="P22" s="62"/>
      <c r="Q22" s="63"/>
      <c r="R22" s="64"/>
      <c r="S22" s="65"/>
      <c r="T22" s="63"/>
      <c r="U22" s="66"/>
      <c r="V22" s="67"/>
      <c r="W22" s="63"/>
      <c r="X22" s="66"/>
      <c r="Y22" s="67"/>
      <c r="Z22" s="63"/>
      <c r="AA22" s="68"/>
      <c r="AB22" s="68"/>
      <c r="AC22" s="68">
        <f t="shared" si="4"/>
        <v>0</v>
      </c>
      <c r="AD22" s="68">
        <f t="shared" si="5"/>
        <v>0</v>
      </c>
      <c r="AE22" s="68">
        <f t="shared" si="6"/>
        <v>0</v>
      </c>
      <c r="AF22" s="68"/>
      <c r="AG22" s="68"/>
      <c r="AH22" s="68"/>
      <c r="AI22" s="68"/>
      <c r="AJ22" s="292"/>
      <c r="AK22" s="292"/>
    </row>
    <row r="23" spans="1:37" s="120" customFormat="1" x14ac:dyDescent="0.25">
      <c r="A23" s="220" t="s">
        <v>627</v>
      </c>
      <c r="B23" s="221" t="s">
        <v>628</v>
      </c>
      <c r="C23" s="219" t="s">
        <v>24</v>
      </c>
      <c r="D23" s="62"/>
      <c r="E23" s="63"/>
      <c r="F23" s="64"/>
      <c r="G23" s="65"/>
      <c r="H23" s="63"/>
      <c r="I23" s="66"/>
      <c r="J23" s="67"/>
      <c r="K23" s="63"/>
      <c r="L23" s="66"/>
      <c r="M23" s="67"/>
      <c r="N23" s="63"/>
      <c r="O23" s="68"/>
      <c r="P23" s="62"/>
      <c r="Q23" s="63"/>
      <c r="R23" s="64"/>
      <c r="S23" s="65"/>
      <c r="T23" s="63"/>
      <c r="U23" s="66"/>
      <c r="V23" s="67"/>
      <c r="W23" s="63"/>
      <c r="X23" s="66"/>
      <c r="Y23" s="67"/>
      <c r="Z23" s="63"/>
      <c r="AA23" s="68"/>
      <c r="AB23" s="68"/>
      <c r="AC23" s="68">
        <f t="shared" si="4"/>
        <v>0</v>
      </c>
      <c r="AD23" s="68">
        <f t="shared" si="5"/>
        <v>0</v>
      </c>
      <c r="AE23" s="68">
        <f t="shared" si="6"/>
        <v>0</v>
      </c>
      <c r="AF23" s="68"/>
      <c r="AG23" s="68"/>
      <c r="AH23" s="68"/>
      <c r="AI23" s="68"/>
      <c r="AJ23" s="292"/>
      <c r="AK23" s="292"/>
    </row>
    <row r="24" spans="1:37" s="120" customFormat="1" x14ac:dyDescent="0.25">
      <c r="A24" s="220" t="s">
        <v>629</v>
      </c>
      <c r="B24" s="221" t="s">
        <v>630</v>
      </c>
      <c r="C24" s="219" t="s">
        <v>24</v>
      </c>
      <c r="D24" s="62"/>
      <c r="E24" s="63"/>
      <c r="F24" s="64"/>
      <c r="G24" s="65"/>
      <c r="H24" s="63"/>
      <c r="I24" s="66"/>
      <c r="J24" s="67"/>
      <c r="K24" s="63"/>
      <c r="L24" s="66"/>
      <c r="M24" s="67"/>
      <c r="N24" s="63"/>
      <c r="O24" s="68"/>
      <c r="P24" s="62"/>
      <c r="Q24" s="63"/>
      <c r="R24" s="64"/>
      <c r="S24" s="65"/>
      <c r="T24" s="63"/>
      <c r="U24" s="66"/>
      <c r="V24" s="67"/>
      <c r="W24" s="63"/>
      <c r="X24" s="66"/>
      <c r="Y24" s="67"/>
      <c r="Z24" s="63"/>
      <c r="AA24" s="68"/>
      <c r="AB24" s="68"/>
      <c r="AC24" s="68">
        <f t="shared" si="4"/>
        <v>0</v>
      </c>
      <c r="AD24" s="68">
        <f t="shared" si="5"/>
        <v>0</v>
      </c>
      <c r="AE24" s="68">
        <f t="shared" si="6"/>
        <v>0</v>
      </c>
      <c r="AF24" s="68"/>
      <c r="AG24" s="68"/>
      <c r="AH24" s="68"/>
      <c r="AI24" s="68"/>
      <c r="AJ24" s="292"/>
      <c r="AK24" s="292"/>
    </row>
    <row r="25" spans="1:37" s="120" customFormat="1" x14ac:dyDescent="0.25">
      <c r="A25" s="220" t="s">
        <v>631</v>
      </c>
      <c r="B25" s="221" t="s">
        <v>632</v>
      </c>
      <c r="C25" s="219" t="s">
        <v>24</v>
      </c>
      <c r="D25" s="62"/>
      <c r="E25" s="63"/>
      <c r="F25" s="64"/>
      <c r="G25" s="65"/>
      <c r="H25" s="63"/>
      <c r="I25" s="66"/>
      <c r="J25" s="67"/>
      <c r="K25" s="63"/>
      <c r="L25" s="66"/>
      <c r="M25" s="67"/>
      <c r="N25" s="63"/>
      <c r="O25" s="68"/>
      <c r="P25" s="62"/>
      <c r="Q25" s="63"/>
      <c r="R25" s="64"/>
      <c r="S25" s="65"/>
      <c r="T25" s="63"/>
      <c r="U25" s="66"/>
      <c r="V25" s="67"/>
      <c r="W25" s="63"/>
      <c r="X25" s="66"/>
      <c r="Y25" s="67"/>
      <c r="Z25" s="63"/>
      <c r="AA25" s="68"/>
      <c r="AB25" s="68"/>
      <c r="AC25" s="68">
        <f t="shared" si="4"/>
        <v>0</v>
      </c>
      <c r="AD25" s="68">
        <f t="shared" si="5"/>
        <v>0</v>
      </c>
      <c r="AE25" s="68">
        <f t="shared" si="6"/>
        <v>0</v>
      </c>
      <c r="AF25" s="68"/>
      <c r="AG25" s="68"/>
      <c r="AH25" s="68"/>
      <c r="AI25" s="68"/>
      <c r="AJ25" s="292"/>
      <c r="AK25" s="292"/>
    </row>
    <row r="26" spans="1:37" s="120" customFormat="1" ht="27.6" x14ac:dyDescent="0.25">
      <c r="A26" s="220" t="s">
        <v>633</v>
      </c>
      <c r="B26" s="221" t="s">
        <v>634</v>
      </c>
      <c r="C26" s="219" t="s">
        <v>24</v>
      </c>
      <c r="D26" s="62"/>
      <c r="E26" s="63"/>
      <c r="F26" s="64"/>
      <c r="G26" s="65"/>
      <c r="H26" s="63"/>
      <c r="I26" s="66"/>
      <c r="J26" s="67"/>
      <c r="K26" s="63"/>
      <c r="L26" s="66"/>
      <c r="M26" s="67"/>
      <c r="N26" s="63"/>
      <c r="O26" s="68"/>
      <c r="P26" s="62"/>
      <c r="Q26" s="63"/>
      <c r="R26" s="64"/>
      <c r="S26" s="65"/>
      <c r="T26" s="63"/>
      <c r="U26" s="66"/>
      <c r="V26" s="67"/>
      <c r="W26" s="63"/>
      <c r="X26" s="66"/>
      <c r="Y26" s="67"/>
      <c r="Z26" s="63"/>
      <c r="AA26" s="68"/>
      <c r="AB26" s="68"/>
      <c r="AC26" s="68">
        <f t="shared" si="4"/>
        <v>0</v>
      </c>
      <c r="AD26" s="68">
        <f t="shared" si="5"/>
        <v>0</v>
      </c>
      <c r="AE26" s="68">
        <f t="shared" si="6"/>
        <v>0</v>
      </c>
      <c r="AF26" s="68"/>
      <c r="AG26" s="68"/>
      <c r="AH26" s="68"/>
      <c r="AI26" s="68"/>
      <c r="AJ26" s="292"/>
      <c r="AK26" s="292"/>
    </row>
    <row r="27" spans="1:37" s="120" customFormat="1" ht="16.2" thickBot="1" x14ac:dyDescent="0.3">
      <c r="A27" s="220" t="s">
        <v>635</v>
      </c>
      <c r="B27" s="221" t="s">
        <v>636</v>
      </c>
      <c r="C27" s="219" t="s">
        <v>24</v>
      </c>
      <c r="D27" s="62"/>
      <c r="E27" s="63"/>
      <c r="F27" s="64"/>
      <c r="G27" s="65"/>
      <c r="H27" s="63"/>
      <c r="I27" s="66"/>
      <c r="J27" s="67"/>
      <c r="K27" s="63"/>
      <c r="L27" s="66"/>
      <c r="M27" s="67"/>
      <c r="N27" s="63"/>
      <c r="O27" s="68"/>
      <c r="P27" s="62"/>
      <c r="Q27" s="63"/>
      <c r="R27" s="64"/>
      <c r="S27" s="65"/>
      <c r="T27" s="63"/>
      <c r="U27" s="66"/>
      <c r="V27" s="67"/>
      <c r="W27" s="63"/>
      <c r="X27" s="66"/>
      <c r="Y27" s="67"/>
      <c r="Z27" s="63"/>
      <c r="AA27" s="68"/>
      <c r="AB27" s="68"/>
      <c r="AC27" s="68">
        <f t="shared" si="4"/>
        <v>0</v>
      </c>
      <c r="AD27" s="68">
        <f t="shared" si="5"/>
        <v>0</v>
      </c>
      <c r="AE27" s="68">
        <f t="shared" si="6"/>
        <v>0</v>
      </c>
      <c r="AF27" s="68"/>
      <c r="AG27" s="68"/>
      <c r="AH27" s="68"/>
      <c r="AI27" s="68"/>
      <c r="AJ27" s="292"/>
      <c r="AK27" s="292"/>
    </row>
    <row r="28" spans="1:37" s="120" customFormat="1" ht="31.2" customHeight="1" thickBot="1" x14ac:dyDescent="0.3">
      <c r="A28" s="380" t="s">
        <v>637</v>
      </c>
      <c r="B28" s="381" t="s">
        <v>638</v>
      </c>
      <c r="C28" s="382" t="s">
        <v>17</v>
      </c>
      <c r="D28" s="383">
        <f>SUM(D29:D36)</f>
        <v>618</v>
      </c>
      <c r="E28" s="384">
        <f t="shared" ref="E28:AI28" si="8">SUM(E29:E36)</f>
        <v>1105</v>
      </c>
      <c r="F28" s="385">
        <f t="shared" si="8"/>
        <v>1973</v>
      </c>
      <c r="G28" s="386">
        <f t="shared" si="8"/>
        <v>661</v>
      </c>
      <c r="H28" s="384">
        <f t="shared" si="8"/>
        <v>490</v>
      </c>
      <c r="I28" s="387">
        <f t="shared" si="8"/>
        <v>640</v>
      </c>
      <c r="J28" s="388">
        <f t="shared" si="8"/>
        <v>230</v>
      </c>
      <c r="K28" s="384">
        <f t="shared" si="8"/>
        <v>3092</v>
      </c>
      <c r="L28" s="387">
        <f t="shared" si="8"/>
        <v>3287</v>
      </c>
      <c r="M28" s="388">
        <f t="shared" si="8"/>
        <v>5695</v>
      </c>
      <c r="N28" s="384">
        <f t="shared" si="8"/>
        <v>6982</v>
      </c>
      <c r="O28" s="389">
        <f t="shared" si="8"/>
        <v>7115</v>
      </c>
      <c r="P28" s="383">
        <f t="shared" si="8"/>
        <v>2404</v>
      </c>
      <c r="Q28" s="384">
        <f t="shared" si="8"/>
        <v>2657</v>
      </c>
      <c r="R28" s="385">
        <f t="shared" si="8"/>
        <v>2662</v>
      </c>
      <c r="S28" s="386">
        <f t="shared" si="8"/>
        <v>2903</v>
      </c>
      <c r="T28" s="384">
        <f t="shared" si="8"/>
        <v>2656</v>
      </c>
      <c r="U28" s="387">
        <f t="shared" si="8"/>
        <v>2662</v>
      </c>
      <c r="V28" s="388">
        <f t="shared" si="8"/>
        <v>2654</v>
      </c>
      <c r="W28" s="384">
        <f t="shared" si="8"/>
        <v>2657</v>
      </c>
      <c r="X28" s="387">
        <f t="shared" si="8"/>
        <v>2662</v>
      </c>
      <c r="Y28" s="388">
        <f t="shared" si="8"/>
        <v>2654</v>
      </c>
      <c r="Z28" s="384">
        <f t="shared" si="8"/>
        <v>2656</v>
      </c>
      <c r="AA28" s="389">
        <f t="shared" si="8"/>
        <v>2661</v>
      </c>
      <c r="AB28" s="389">
        <f t="shared" si="8"/>
        <v>9038</v>
      </c>
      <c r="AC28" s="389">
        <f t="shared" si="4"/>
        <v>31888</v>
      </c>
      <c r="AD28" s="389">
        <f t="shared" si="5"/>
        <v>31888</v>
      </c>
      <c r="AE28" s="389">
        <f t="shared" si="6"/>
        <v>0</v>
      </c>
      <c r="AF28" s="389">
        <f t="shared" si="8"/>
        <v>32844.639999999999</v>
      </c>
      <c r="AG28" s="389">
        <f t="shared" si="8"/>
        <v>33829.979200000002</v>
      </c>
      <c r="AH28" s="389">
        <f t="shared" si="8"/>
        <v>34844.878576000003</v>
      </c>
      <c r="AI28" s="389">
        <f t="shared" si="8"/>
        <v>35890.224933280006</v>
      </c>
      <c r="AJ28" s="292"/>
      <c r="AK28" s="292"/>
    </row>
    <row r="29" spans="1:37" s="120" customFormat="1" x14ac:dyDescent="0.25">
      <c r="A29" s="220" t="s">
        <v>639</v>
      </c>
      <c r="B29" s="221" t="s">
        <v>640</v>
      </c>
      <c r="C29" s="219" t="s">
        <v>24</v>
      </c>
      <c r="D29" s="62">
        <v>243</v>
      </c>
      <c r="E29" s="63">
        <v>440</v>
      </c>
      <c r="F29" s="64">
        <v>2153</v>
      </c>
      <c r="G29" s="65">
        <v>550</v>
      </c>
      <c r="H29" s="63">
        <v>380</v>
      </c>
      <c r="I29" s="66">
        <v>530</v>
      </c>
      <c r="J29" s="67">
        <v>120</v>
      </c>
      <c r="K29" s="63">
        <v>2967</v>
      </c>
      <c r="L29" s="66">
        <v>2972</v>
      </c>
      <c r="M29" s="67">
        <v>5405</v>
      </c>
      <c r="N29" s="63">
        <v>6443</v>
      </c>
      <c r="O29" s="68">
        <v>6685</v>
      </c>
      <c r="P29" s="62">
        <v>2404</v>
      </c>
      <c r="Q29" s="63">
        <v>2407</v>
      </c>
      <c r="R29" s="64">
        <v>2412</v>
      </c>
      <c r="S29" s="65">
        <v>2403</v>
      </c>
      <c r="T29" s="63">
        <v>2406</v>
      </c>
      <c r="U29" s="66">
        <v>2412</v>
      </c>
      <c r="V29" s="67">
        <v>2404</v>
      </c>
      <c r="W29" s="63">
        <v>2407</v>
      </c>
      <c r="X29" s="66">
        <v>2412</v>
      </c>
      <c r="Y29" s="67">
        <v>2404</v>
      </c>
      <c r="Z29" s="63">
        <v>2406</v>
      </c>
      <c r="AA29" s="68">
        <v>2411</v>
      </c>
      <c r="AB29" s="68">
        <v>6788</v>
      </c>
      <c r="AC29" s="68">
        <f t="shared" si="4"/>
        <v>28888</v>
      </c>
      <c r="AD29" s="68">
        <f t="shared" si="5"/>
        <v>28888</v>
      </c>
      <c r="AE29" s="68">
        <f t="shared" si="6"/>
        <v>0</v>
      </c>
      <c r="AF29" s="68">
        <f>AD29*1.03</f>
        <v>29754.639999999999</v>
      </c>
      <c r="AG29" s="68">
        <f>AF29*1.03</f>
        <v>30647.279200000001</v>
      </c>
      <c r="AH29" s="68">
        <f>AG29*1.03</f>
        <v>31566.697576000002</v>
      </c>
      <c r="AI29" s="68">
        <f>AH29*1.03</f>
        <v>32513.698503280004</v>
      </c>
      <c r="AJ29" s="292"/>
      <c r="AK29" s="292"/>
    </row>
    <row r="30" spans="1:37" s="120" customFormat="1" x14ac:dyDescent="0.25">
      <c r="A30" s="220" t="s">
        <v>641</v>
      </c>
      <c r="B30" s="221" t="s">
        <v>642</v>
      </c>
      <c r="C30" s="219" t="s">
        <v>24</v>
      </c>
      <c r="D30" s="62"/>
      <c r="E30" s="63"/>
      <c r="F30" s="64"/>
      <c r="G30" s="65"/>
      <c r="H30" s="63"/>
      <c r="I30" s="66"/>
      <c r="J30" s="67"/>
      <c r="K30" s="63">
        <v>0</v>
      </c>
      <c r="L30" s="66">
        <v>0</v>
      </c>
      <c r="M30" s="67">
        <v>0</v>
      </c>
      <c r="N30" s="63">
        <v>0</v>
      </c>
      <c r="O30" s="68">
        <v>0</v>
      </c>
      <c r="P30" s="62"/>
      <c r="Q30" s="63"/>
      <c r="R30" s="64"/>
      <c r="S30" s="65"/>
      <c r="T30" s="63"/>
      <c r="U30" s="66"/>
      <c r="V30" s="67"/>
      <c r="W30" s="63"/>
      <c r="X30" s="66"/>
      <c r="Y30" s="67"/>
      <c r="Z30" s="63"/>
      <c r="AA30" s="68"/>
      <c r="AB30" s="68">
        <v>0</v>
      </c>
      <c r="AC30" s="68">
        <f t="shared" si="4"/>
        <v>0</v>
      </c>
      <c r="AD30" s="68">
        <f t="shared" si="5"/>
        <v>0</v>
      </c>
      <c r="AE30" s="68">
        <f t="shared" si="6"/>
        <v>0</v>
      </c>
      <c r="AF30" s="68"/>
      <c r="AG30" s="68"/>
      <c r="AH30" s="68"/>
      <c r="AI30" s="68"/>
      <c r="AJ30" s="292"/>
      <c r="AK30" s="292"/>
    </row>
    <row r="31" spans="1:37" s="120" customFormat="1" x14ac:dyDescent="0.25">
      <c r="A31" s="220" t="s">
        <v>643</v>
      </c>
      <c r="B31" s="221" t="s">
        <v>644</v>
      </c>
      <c r="C31" s="219" t="s">
        <v>24</v>
      </c>
      <c r="D31" s="62"/>
      <c r="E31" s="63"/>
      <c r="F31" s="64"/>
      <c r="G31" s="65"/>
      <c r="H31" s="63"/>
      <c r="I31" s="66"/>
      <c r="J31" s="67"/>
      <c r="K31" s="63">
        <v>0</v>
      </c>
      <c r="L31" s="66">
        <v>0</v>
      </c>
      <c r="M31" s="67">
        <v>0</v>
      </c>
      <c r="N31" s="63">
        <v>0</v>
      </c>
      <c r="O31" s="68">
        <v>0</v>
      </c>
      <c r="P31" s="62"/>
      <c r="Q31" s="63"/>
      <c r="R31" s="64"/>
      <c r="S31" s="65"/>
      <c r="T31" s="63"/>
      <c r="U31" s="66"/>
      <c r="V31" s="67"/>
      <c r="W31" s="63"/>
      <c r="X31" s="66"/>
      <c r="Y31" s="67"/>
      <c r="Z31" s="63"/>
      <c r="AA31" s="68"/>
      <c r="AB31" s="68">
        <v>0</v>
      </c>
      <c r="AC31" s="68">
        <f t="shared" si="4"/>
        <v>0</v>
      </c>
      <c r="AD31" s="68">
        <f t="shared" si="5"/>
        <v>0</v>
      </c>
      <c r="AE31" s="68">
        <f t="shared" si="6"/>
        <v>0</v>
      </c>
      <c r="AF31" s="68"/>
      <c r="AG31" s="68"/>
      <c r="AH31" s="68"/>
      <c r="AI31" s="68"/>
      <c r="AJ31" s="292"/>
      <c r="AK31" s="292"/>
    </row>
    <row r="32" spans="1:37" s="120" customFormat="1" x14ac:dyDescent="0.25">
      <c r="A32" s="220" t="s">
        <v>645</v>
      </c>
      <c r="B32" s="221" t="s">
        <v>646</v>
      </c>
      <c r="C32" s="219" t="s">
        <v>24</v>
      </c>
      <c r="D32" s="62"/>
      <c r="E32" s="63"/>
      <c r="F32" s="64"/>
      <c r="G32" s="65"/>
      <c r="H32" s="63"/>
      <c r="I32" s="66"/>
      <c r="J32" s="67"/>
      <c r="K32" s="63">
        <v>0</v>
      </c>
      <c r="L32" s="66">
        <v>0</v>
      </c>
      <c r="M32" s="67">
        <v>0</v>
      </c>
      <c r="N32" s="63">
        <v>0</v>
      </c>
      <c r="O32" s="68">
        <v>0</v>
      </c>
      <c r="P32" s="62"/>
      <c r="Q32" s="63"/>
      <c r="R32" s="64"/>
      <c r="S32" s="65"/>
      <c r="T32" s="63"/>
      <c r="U32" s="66"/>
      <c r="V32" s="67"/>
      <c r="W32" s="63"/>
      <c r="X32" s="66"/>
      <c r="Y32" s="67"/>
      <c r="Z32" s="63"/>
      <c r="AA32" s="68"/>
      <c r="AB32" s="68">
        <v>0</v>
      </c>
      <c r="AC32" s="68">
        <f t="shared" si="4"/>
        <v>0</v>
      </c>
      <c r="AD32" s="68">
        <f t="shared" si="5"/>
        <v>0</v>
      </c>
      <c r="AE32" s="68">
        <f t="shared" si="6"/>
        <v>0</v>
      </c>
      <c r="AF32" s="68"/>
      <c r="AG32" s="68"/>
      <c r="AH32" s="68"/>
      <c r="AI32" s="68"/>
      <c r="AJ32" s="292"/>
      <c r="AK32" s="292"/>
    </row>
    <row r="33" spans="1:37" s="120" customFormat="1" x14ac:dyDescent="0.25">
      <c r="A33" s="220" t="s">
        <v>647</v>
      </c>
      <c r="B33" s="221" t="s">
        <v>648</v>
      </c>
      <c r="C33" s="219" t="s">
        <v>24</v>
      </c>
      <c r="D33" s="62"/>
      <c r="E33" s="63"/>
      <c r="F33" s="64"/>
      <c r="G33" s="65"/>
      <c r="H33" s="63"/>
      <c r="I33" s="66"/>
      <c r="J33" s="67"/>
      <c r="K33" s="63">
        <v>0</v>
      </c>
      <c r="L33" s="66">
        <v>0</v>
      </c>
      <c r="M33" s="67">
        <v>0</v>
      </c>
      <c r="N33" s="63">
        <v>0</v>
      </c>
      <c r="O33" s="68">
        <v>0</v>
      </c>
      <c r="P33" s="62"/>
      <c r="Q33" s="63"/>
      <c r="R33" s="64"/>
      <c r="S33" s="65"/>
      <c r="T33" s="63"/>
      <c r="U33" s="66"/>
      <c r="V33" s="67"/>
      <c r="W33" s="63"/>
      <c r="X33" s="66"/>
      <c r="Y33" s="67"/>
      <c r="Z33" s="63"/>
      <c r="AA33" s="68"/>
      <c r="AB33" s="68">
        <v>0</v>
      </c>
      <c r="AC33" s="68">
        <f t="shared" si="4"/>
        <v>0</v>
      </c>
      <c r="AD33" s="68">
        <f t="shared" si="5"/>
        <v>0</v>
      </c>
      <c r="AE33" s="68">
        <f t="shared" si="6"/>
        <v>0</v>
      </c>
      <c r="AF33" s="68"/>
      <c r="AG33" s="68"/>
      <c r="AH33" s="68"/>
      <c r="AI33" s="68"/>
      <c r="AJ33" s="292"/>
      <c r="AK33" s="292"/>
    </row>
    <row r="34" spans="1:37" s="120" customFormat="1" x14ac:dyDescent="0.25">
      <c r="A34" s="220" t="s">
        <v>649</v>
      </c>
      <c r="B34" s="221" t="s">
        <v>650</v>
      </c>
      <c r="C34" s="219" t="s">
        <v>24</v>
      </c>
      <c r="D34" s="62"/>
      <c r="E34" s="63"/>
      <c r="F34" s="64"/>
      <c r="G34" s="65"/>
      <c r="H34" s="63"/>
      <c r="I34" s="66"/>
      <c r="J34" s="67"/>
      <c r="K34" s="63">
        <v>0</v>
      </c>
      <c r="L34" s="66">
        <v>0</v>
      </c>
      <c r="M34" s="67">
        <v>0</v>
      </c>
      <c r="N34" s="63">
        <v>0</v>
      </c>
      <c r="O34" s="68">
        <v>0</v>
      </c>
      <c r="P34" s="62"/>
      <c r="Q34" s="63"/>
      <c r="R34" s="64"/>
      <c r="S34" s="65"/>
      <c r="T34" s="63"/>
      <c r="U34" s="66"/>
      <c r="V34" s="67"/>
      <c r="W34" s="63"/>
      <c r="X34" s="66"/>
      <c r="Y34" s="67"/>
      <c r="Z34" s="63"/>
      <c r="AA34" s="68"/>
      <c r="AB34" s="68">
        <v>0</v>
      </c>
      <c r="AC34" s="68">
        <f t="shared" si="4"/>
        <v>0</v>
      </c>
      <c r="AD34" s="68">
        <f t="shared" si="5"/>
        <v>0</v>
      </c>
      <c r="AE34" s="68">
        <f t="shared" si="6"/>
        <v>0</v>
      </c>
      <c r="AF34" s="68"/>
      <c r="AG34" s="68"/>
      <c r="AH34" s="68"/>
      <c r="AI34" s="68"/>
      <c r="AJ34" s="292"/>
      <c r="AK34" s="292"/>
    </row>
    <row r="35" spans="1:37" s="120" customFormat="1" x14ac:dyDescent="0.25">
      <c r="A35" s="220" t="s">
        <v>651</v>
      </c>
      <c r="B35" s="221" t="s">
        <v>652</v>
      </c>
      <c r="C35" s="219" t="s">
        <v>24</v>
      </c>
      <c r="D35" s="62">
        <v>375</v>
      </c>
      <c r="E35" s="63">
        <v>375</v>
      </c>
      <c r="F35" s="64">
        <v>110</v>
      </c>
      <c r="G35" s="65">
        <v>111</v>
      </c>
      <c r="H35" s="63">
        <v>110</v>
      </c>
      <c r="I35" s="66">
        <v>110</v>
      </c>
      <c r="J35" s="67">
        <v>110</v>
      </c>
      <c r="K35" s="63">
        <v>125</v>
      </c>
      <c r="L35" s="66">
        <v>315</v>
      </c>
      <c r="M35" s="67">
        <v>290</v>
      </c>
      <c r="N35" s="63">
        <v>539</v>
      </c>
      <c r="O35" s="68">
        <v>430</v>
      </c>
      <c r="P35" s="62">
        <v>0</v>
      </c>
      <c r="Q35" s="63">
        <v>250</v>
      </c>
      <c r="R35" s="64">
        <v>250</v>
      </c>
      <c r="S35" s="65">
        <v>500</v>
      </c>
      <c r="T35" s="63">
        <v>250</v>
      </c>
      <c r="U35" s="66">
        <v>250</v>
      </c>
      <c r="V35" s="67">
        <v>250</v>
      </c>
      <c r="W35" s="63">
        <v>250</v>
      </c>
      <c r="X35" s="66">
        <v>250</v>
      </c>
      <c r="Y35" s="67">
        <v>250</v>
      </c>
      <c r="Z35" s="63">
        <v>250</v>
      </c>
      <c r="AA35" s="68">
        <v>250</v>
      </c>
      <c r="AB35" s="68">
        <v>2250</v>
      </c>
      <c r="AC35" s="68">
        <f t="shared" si="4"/>
        <v>3000</v>
      </c>
      <c r="AD35" s="68">
        <f t="shared" si="5"/>
        <v>3000</v>
      </c>
      <c r="AE35" s="68">
        <f t="shared" si="6"/>
        <v>0</v>
      </c>
      <c r="AF35" s="68">
        <f>AD35*1.03</f>
        <v>3090</v>
      </c>
      <c r="AG35" s="68">
        <f>AF35*1.03</f>
        <v>3182.7000000000003</v>
      </c>
      <c r="AH35" s="68">
        <f>AG35*1.03</f>
        <v>3278.1810000000005</v>
      </c>
      <c r="AI35" s="68">
        <f>AH35*1.03</f>
        <v>3376.5264300000008</v>
      </c>
      <c r="AJ35" s="292"/>
      <c r="AK35" s="292"/>
    </row>
    <row r="36" spans="1:37" s="120" customFormat="1" x14ac:dyDescent="0.25">
      <c r="A36" s="220" t="s">
        <v>653</v>
      </c>
      <c r="B36" s="221" t="s">
        <v>636</v>
      </c>
      <c r="C36" s="219" t="s">
        <v>24</v>
      </c>
      <c r="D36" s="62"/>
      <c r="E36" s="63">
        <v>290</v>
      </c>
      <c r="F36" s="64">
        <v>-290</v>
      </c>
      <c r="G36" s="65"/>
      <c r="H36" s="63"/>
      <c r="I36" s="66"/>
      <c r="J36" s="67"/>
      <c r="K36" s="63">
        <v>0</v>
      </c>
      <c r="L36" s="66">
        <v>0</v>
      </c>
      <c r="M36" s="67">
        <v>0</v>
      </c>
      <c r="N36" s="63">
        <v>0</v>
      </c>
      <c r="O36" s="68">
        <v>0</v>
      </c>
      <c r="P36" s="62"/>
      <c r="Q36" s="63"/>
      <c r="R36" s="64"/>
      <c r="S36" s="65"/>
      <c r="T36" s="63"/>
      <c r="U36" s="66"/>
      <c r="V36" s="67"/>
      <c r="W36" s="63"/>
      <c r="X36" s="66"/>
      <c r="Y36" s="67"/>
      <c r="Z36" s="63"/>
      <c r="AA36" s="68"/>
      <c r="AB36" s="68">
        <v>0</v>
      </c>
      <c r="AC36" s="68">
        <f t="shared" si="4"/>
        <v>0</v>
      </c>
      <c r="AD36" s="68">
        <f t="shared" si="5"/>
        <v>0</v>
      </c>
      <c r="AE36" s="68">
        <f t="shared" si="6"/>
        <v>0</v>
      </c>
      <c r="AF36" s="68"/>
      <c r="AG36" s="68"/>
      <c r="AH36" s="68"/>
      <c r="AI36" s="68"/>
      <c r="AJ36" s="292"/>
      <c r="AK36" s="292"/>
    </row>
    <row r="37" spans="1:37" s="120" customFormat="1" x14ac:dyDescent="0.25">
      <c r="A37" s="220" t="s">
        <v>654</v>
      </c>
      <c r="B37" s="4" t="s">
        <v>655</v>
      </c>
      <c r="C37" s="219" t="s">
        <v>24</v>
      </c>
      <c r="D37" s="62">
        <v>2303</v>
      </c>
      <c r="E37" s="63">
        <v>1893</v>
      </c>
      <c r="F37" s="64">
        <v>377</v>
      </c>
      <c r="G37" s="65">
        <v>1400</v>
      </c>
      <c r="H37" s="63">
        <v>-1185</v>
      </c>
      <c r="I37" s="66">
        <v>-5</v>
      </c>
      <c r="J37" s="67">
        <v>730</v>
      </c>
      <c r="K37" s="63">
        <v>1228</v>
      </c>
      <c r="L37" s="66">
        <v>1729</v>
      </c>
      <c r="M37" s="67">
        <v>2464</v>
      </c>
      <c r="N37" s="63">
        <v>1562</v>
      </c>
      <c r="O37" s="68">
        <v>2254</v>
      </c>
      <c r="P37" s="62">
        <v>1227</v>
      </c>
      <c r="Q37" s="63">
        <v>1228</v>
      </c>
      <c r="R37" s="64">
        <v>1234</v>
      </c>
      <c r="S37" s="65">
        <v>1227</v>
      </c>
      <c r="T37" s="63">
        <v>1228</v>
      </c>
      <c r="U37" s="66">
        <v>1234</v>
      </c>
      <c r="V37" s="67">
        <v>1226</v>
      </c>
      <c r="W37" s="63">
        <v>1228</v>
      </c>
      <c r="X37" s="66">
        <v>1234</v>
      </c>
      <c r="Y37" s="67">
        <v>1226</v>
      </c>
      <c r="Z37" s="63">
        <v>1226</v>
      </c>
      <c r="AA37" s="68">
        <v>1232</v>
      </c>
      <c r="AB37" s="68">
        <v>14225</v>
      </c>
      <c r="AC37" s="68">
        <f t="shared" si="4"/>
        <v>14750</v>
      </c>
      <c r="AD37" s="68">
        <f t="shared" si="5"/>
        <v>14750</v>
      </c>
      <c r="AE37" s="68">
        <f t="shared" si="6"/>
        <v>0</v>
      </c>
      <c r="AF37" s="68">
        <f>AD37*1.03</f>
        <v>15192.5</v>
      </c>
      <c r="AG37" s="68">
        <f>AF37*1.03</f>
        <v>15648.275</v>
      </c>
      <c r="AH37" s="68">
        <f>AG37*1.03</f>
        <v>16117.723250000001</v>
      </c>
      <c r="AI37" s="68">
        <f>AH37*1.03</f>
        <v>16601.254947500001</v>
      </c>
      <c r="AJ37" s="292"/>
      <c r="AK37" s="292"/>
    </row>
    <row r="38" spans="1:37" s="120" customFormat="1" x14ac:dyDescent="0.25">
      <c r="A38" s="220" t="s">
        <v>656</v>
      </c>
      <c r="B38" s="4" t="s">
        <v>657</v>
      </c>
      <c r="C38" s="219" t="s">
        <v>24</v>
      </c>
      <c r="D38" s="62"/>
      <c r="E38" s="63"/>
      <c r="F38" s="64"/>
      <c r="G38" s="65"/>
      <c r="H38" s="63"/>
      <c r="I38" s="66"/>
      <c r="J38" s="67"/>
      <c r="K38" s="63">
        <v>0</v>
      </c>
      <c r="L38" s="66">
        <v>0</v>
      </c>
      <c r="M38" s="67">
        <v>0</v>
      </c>
      <c r="N38" s="63">
        <v>0</v>
      </c>
      <c r="O38" s="68">
        <v>0</v>
      </c>
      <c r="P38" s="62"/>
      <c r="Q38" s="63"/>
      <c r="R38" s="64"/>
      <c r="S38" s="65"/>
      <c r="T38" s="63"/>
      <c r="U38" s="66"/>
      <c r="V38" s="67"/>
      <c r="W38" s="63"/>
      <c r="X38" s="66"/>
      <c r="Y38" s="67"/>
      <c r="Z38" s="63"/>
      <c r="AA38" s="68"/>
      <c r="AB38" s="68">
        <v>14849</v>
      </c>
      <c r="AC38" s="68">
        <f t="shared" si="4"/>
        <v>0</v>
      </c>
      <c r="AD38" s="68">
        <f t="shared" si="5"/>
        <v>0</v>
      </c>
      <c r="AE38" s="68">
        <f t="shared" si="6"/>
        <v>0</v>
      </c>
      <c r="AF38" s="68"/>
      <c r="AG38" s="68"/>
      <c r="AH38" s="68"/>
      <c r="AI38" s="68"/>
      <c r="AJ38" s="292"/>
      <c r="AK38" s="292"/>
    </row>
    <row r="39" spans="1:37" s="120" customFormat="1" x14ac:dyDescent="0.25">
      <c r="A39" s="220" t="s">
        <v>658</v>
      </c>
      <c r="B39" s="4" t="s">
        <v>659</v>
      </c>
      <c r="C39" s="219" t="s">
        <v>24</v>
      </c>
      <c r="D39" s="62"/>
      <c r="E39" s="63"/>
      <c r="F39" s="64"/>
      <c r="G39" s="65"/>
      <c r="H39" s="63"/>
      <c r="I39" s="66"/>
      <c r="J39" s="67"/>
      <c r="K39" s="63">
        <v>0</v>
      </c>
      <c r="L39" s="66">
        <v>0</v>
      </c>
      <c r="M39" s="67">
        <v>0</v>
      </c>
      <c r="N39" s="63">
        <v>0</v>
      </c>
      <c r="O39" s="68">
        <v>0</v>
      </c>
      <c r="P39" s="62"/>
      <c r="Q39" s="63"/>
      <c r="R39" s="64"/>
      <c r="S39" s="65"/>
      <c r="T39" s="63"/>
      <c r="U39" s="66"/>
      <c r="V39" s="67"/>
      <c r="W39" s="63"/>
      <c r="X39" s="66"/>
      <c r="Y39" s="67"/>
      <c r="Z39" s="63"/>
      <c r="AA39" s="68"/>
      <c r="AB39" s="68">
        <v>0</v>
      </c>
      <c r="AC39" s="68">
        <f t="shared" si="4"/>
        <v>0</v>
      </c>
      <c r="AD39" s="68">
        <f t="shared" si="5"/>
        <v>0</v>
      </c>
      <c r="AE39" s="68">
        <f t="shared" si="6"/>
        <v>0</v>
      </c>
      <c r="AF39" s="68"/>
      <c r="AG39" s="68"/>
      <c r="AH39" s="68"/>
      <c r="AI39" s="68"/>
      <c r="AJ39" s="292"/>
      <c r="AK39" s="292"/>
    </row>
    <row r="40" spans="1:37" s="120" customFormat="1" x14ac:dyDescent="0.25">
      <c r="A40" s="220" t="s">
        <v>660</v>
      </c>
      <c r="B40" s="4" t="s">
        <v>661</v>
      </c>
      <c r="C40" s="219" t="s">
        <v>24</v>
      </c>
      <c r="D40" s="62"/>
      <c r="E40" s="63"/>
      <c r="F40" s="64"/>
      <c r="G40" s="65">
        <v>1104</v>
      </c>
      <c r="H40" s="63"/>
      <c r="I40" s="66"/>
      <c r="J40" s="67">
        <v>997</v>
      </c>
      <c r="K40" s="63">
        <v>0</v>
      </c>
      <c r="L40" s="66">
        <v>0</v>
      </c>
      <c r="M40" s="67">
        <v>0</v>
      </c>
      <c r="N40" s="63">
        <v>0</v>
      </c>
      <c r="O40" s="68">
        <v>0</v>
      </c>
      <c r="P40" s="62"/>
      <c r="Q40" s="63"/>
      <c r="R40" s="64"/>
      <c r="S40" s="65"/>
      <c r="T40" s="63"/>
      <c r="U40" s="66"/>
      <c r="V40" s="67"/>
      <c r="W40" s="63"/>
      <c r="X40" s="66"/>
      <c r="Y40" s="67"/>
      <c r="Z40" s="63"/>
      <c r="AA40" s="68"/>
      <c r="AB40" s="68">
        <v>2184</v>
      </c>
      <c r="AC40" s="68">
        <f t="shared" si="4"/>
        <v>2101</v>
      </c>
      <c r="AD40" s="68">
        <f t="shared" si="5"/>
        <v>0</v>
      </c>
      <c r="AE40" s="68">
        <f t="shared" si="6"/>
        <v>-2101</v>
      </c>
      <c r="AF40" s="68"/>
      <c r="AG40" s="68"/>
      <c r="AH40" s="68"/>
      <c r="AI40" s="68"/>
      <c r="AJ40" s="292"/>
      <c r="AK40" s="292"/>
    </row>
    <row r="41" spans="1:37" s="120" customFormat="1" x14ac:dyDescent="0.25">
      <c r="A41" s="220" t="s">
        <v>662</v>
      </c>
      <c r="B41" s="4" t="s">
        <v>663</v>
      </c>
      <c r="C41" s="219" t="s">
        <v>24</v>
      </c>
      <c r="D41" s="62">
        <v>3321</v>
      </c>
      <c r="E41" s="63">
        <v>3295</v>
      </c>
      <c r="F41" s="64">
        <v>3367</v>
      </c>
      <c r="G41" s="65">
        <v>3649</v>
      </c>
      <c r="H41" s="63">
        <v>4064</v>
      </c>
      <c r="I41" s="66">
        <v>3863</v>
      </c>
      <c r="J41" s="67">
        <v>4130</v>
      </c>
      <c r="K41" s="63">
        <v>3819</v>
      </c>
      <c r="L41" s="66">
        <v>3719</v>
      </c>
      <c r="M41" s="67">
        <v>3822</v>
      </c>
      <c r="N41" s="63">
        <v>3163</v>
      </c>
      <c r="O41" s="68">
        <v>4013</v>
      </c>
      <c r="P41" s="62">
        <v>3733.5733412422078</v>
      </c>
      <c r="Q41" s="63">
        <v>3733.5733412422078</v>
      </c>
      <c r="R41" s="64">
        <v>3733.5733412422078</v>
      </c>
      <c r="S41" s="65">
        <v>3733.5733412422078</v>
      </c>
      <c r="T41" s="63">
        <v>3971.1853412422079</v>
      </c>
      <c r="U41" s="66">
        <v>3733.5733412422078</v>
      </c>
      <c r="V41" s="67">
        <v>4070.9072612422083</v>
      </c>
      <c r="W41" s="63">
        <v>3733.5733412422078</v>
      </c>
      <c r="X41" s="66">
        <v>3733.5733412422078</v>
      </c>
      <c r="Y41" s="67">
        <v>3971.1853412422079</v>
      </c>
      <c r="Z41" s="63">
        <v>3733.5733412422078</v>
      </c>
      <c r="AA41" s="68">
        <v>7304.1239012422084</v>
      </c>
      <c r="AB41" s="68">
        <v>35573</v>
      </c>
      <c r="AC41" s="68">
        <f t="shared" si="4"/>
        <v>44225</v>
      </c>
      <c r="AD41" s="68">
        <f t="shared" si="5"/>
        <v>49185.988574906492</v>
      </c>
      <c r="AE41" s="68">
        <f t="shared" si="6"/>
        <v>4960.9885749064924</v>
      </c>
      <c r="AF41" s="68">
        <v>49185.988574906492</v>
      </c>
      <c r="AG41" s="68">
        <v>49185.988574906492</v>
      </c>
      <c r="AH41" s="68">
        <v>49185.988574906492</v>
      </c>
      <c r="AI41" s="68">
        <v>49185.988574906492</v>
      </c>
      <c r="AJ41" s="292"/>
      <c r="AK41" s="292"/>
    </row>
    <row r="42" spans="1:37" s="120" customFormat="1" ht="27.6" x14ac:dyDescent="0.25">
      <c r="A42" s="220" t="s">
        <v>664</v>
      </c>
      <c r="B42" s="4" t="s">
        <v>665</v>
      </c>
      <c r="C42" s="219" t="s">
        <v>24</v>
      </c>
      <c r="D42" s="62"/>
      <c r="E42" s="63"/>
      <c r="F42" s="64"/>
      <c r="G42" s="65"/>
      <c r="H42" s="63"/>
      <c r="I42" s="66"/>
      <c r="J42" s="67"/>
      <c r="K42" s="63"/>
      <c r="L42" s="66"/>
      <c r="M42" s="67"/>
      <c r="N42" s="63"/>
      <c r="O42" s="68"/>
      <c r="P42" s="62"/>
      <c r="Q42" s="63"/>
      <c r="R42" s="64"/>
      <c r="S42" s="65"/>
      <c r="T42" s="63"/>
      <c r="U42" s="66"/>
      <c r="V42" s="67"/>
      <c r="W42" s="63"/>
      <c r="X42" s="66"/>
      <c r="Y42" s="67"/>
      <c r="Z42" s="63"/>
      <c r="AA42" s="68"/>
      <c r="AB42" s="68"/>
      <c r="AC42" s="68">
        <f t="shared" si="4"/>
        <v>0</v>
      </c>
      <c r="AD42" s="68">
        <f t="shared" si="5"/>
        <v>0</v>
      </c>
      <c r="AE42" s="68">
        <f t="shared" si="6"/>
        <v>0</v>
      </c>
      <c r="AF42" s="68"/>
      <c r="AG42" s="68"/>
      <c r="AH42" s="68"/>
      <c r="AI42" s="68"/>
      <c r="AJ42" s="292"/>
      <c r="AK42" s="292"/>
    </row>
    <row r="43" spans="1:37" s="120" customFormat="1" ht="16.2" thickBot="1" x14ac:dyDescent="0.3">
      <c r="A43" s="220" t="s">
        <v>666</v>
      </c>
      <c r="B43" s="4" t="s">
        <v>667</v>
      </c>
      <c r="C43" s="219" t="s">
        <v>24</v>
      </c>
      <c r="D43" s="62"/>
      <c r="E43" s="63"/>
      <c r="F43" s="64"/>
      <c r="G43" s="65"/>
      <c r="H43" s="63"/>
      <c r="I43" s="66"/>
      <c r="J43" s="67"/>
      <c r="K43" s="63"/>
      <c r="L43" s="66"/>
      <c r="M43" s="67"/>
      <c r="N43" s="63"/>
      <c r="O43" s="68"/>
      <c r="P43" s="62"/>
      <c r="Q43" s="63"/>
      <c r="R43" s="64"/>
      <c r="S43" s="65"/>
      <c r="T43" s="63"/>
      <c r="U43" s="66"/>
      <c r="V43" s="67"/>
      <c r="W43" s="63"/>
      <c r="X43" s="66"/>
      <c r="Y43" s="67"/>
      <c r="Z43" s="63"/>
      <c r="AA43" s="68"/>
      <c r="AB43" s="68"/>
      <c r="AC43" s="68">
        <f t="shared" si="4"/>
        <v>0</v>
      </c>
      <c r="AD43" s="68">
        <f t="shared" si="5"/>
        <v>0</v>
      </c>
      <c r="AE43" s="68">
        <f t="shared" si="6"/>
        <v>0</v>
      </c>
      <c r="AF43" s="68"/>
      <c r="AG43" s="68"/>
      <c r="AH43" s="68"/>
      <c r="AI43" s="68"/>
      <c r="AJ43" s="292"/>
      <c r="AK43" s="292"/>
    </row>
    <row r="44" spans="1:37" s="120" customFormat="1" ht="28.2" thickBot="1" x14ac:dyDescent="0.3">
      <c r="A44" s="377" t="s">
        <v>668</v>
      </c>
      <c r="B44" s="378" t="s">
        <v>669</v>
      </c>
      <c r="C44" s="390" t="s">
        <v>17</v>
      </c>
      <c r="D44" s="391">
        <f>D59</f>
        <v>-166</v>
      </c>
      <c r="E44" s="392">
        <f t="shared" ref="E44:AB44" si="9">E59</f>
        <v>22887</v>
      </c>
      <c r="F44" s="393">
        <f t="shared" si="9"/>
        <v>22033</v>
      </c>
      <c r="G44" s="394">
        <f t="shared" si="9"/>
        <v>-116</v>
      </c>
      <c r="H44" s="392">
        <f t="shared" si="9"/>
        <v>302</v>
      </c>
      <c r="I44" s="395">
        <f t="shared" si="9"/>
        <v>1059</v>
      </c>
      <c r="J44" s="396">
        <f t="shared" si="9"/>
        <v>26617</v>
      </c>
      <c r="K44" s="392">
        <f t="shared" si="9"/>
        <v>6717</v>
      </c>
      <c r="L44" s="395">
        <f t="shared" si="9"/>
        <v>0</v>
      </c>
      <c r="M44" s="396">
        <f t="shared" si="9"/>
        <v>-0.19999999999998863</v>
      </c>
      <c r="N44" s="392">
        <f t="shared" si="9"/>
        <v>0</v>
      </c>
      <c r="O44" s="397">
        <f t="shared" si="9"/>
        <v>138646.92300000001</v>
      </c>
      <c r="P44" s="391">
        <f t="shared" si="9"/>
        <v>8361</v>
      </c>
      <c r="Q44" s="392">
        <f t="shared" si="9"/>
        <v>0</v>
      </c>
      <c r="R44" s="393">
        <f t="shared" si="9"/>
        <v>3000</v>
      </c>
      <c r="S44" s="394">
        <f t="shared" si="9"/>
        <v>17928</v>
      </c>
      <c r="T44" s="392">
        <f t="shared" si="9"/>
        <v>29772</v>
      </c>
      <c r="U44" s="395">
        <f t="shared" si="9"/>
        <v>31172</v>
      </c>
      <c r="V44" s="396">
        <f t="shared" si="9"/>
        <v>8360</v>
      </c>
      <c r="W44" s="392">
        <f t="shared" si="9"/>
        <v>0</v>
      </c>
      <c r="X44" s="395">
        <f t="shared" si="9"/>
        <v>600</v>
      </c>
      <c r="Y44" s="396">
        <f t="shared" si="9"/>
        <v>8360</v>
      </c>
      <c r="Z44" s="392">
        <f t="shared" si="9"/>
        <v>0</v>
      </c>
      <c r="AA44" s="397">
        <f t="shared" si="9"/>
        <v>417634</v>
      </c>
      <c r="AB44" s="397">
        <f t="shared" si="9"/>
        <v>377470</v>
      </c>
      <c r="AC44" s="397">
        <f t="shared" si="4"/>
        <v>217979.723</v>
      </c>
      <c r="AD44" s="397">
        <f t="shared" si="5"/>
        <v>525187</v>
      </c>
      <c r="AE44" s="487">
        <f t="shared" si="6"/>
        <v>307207.277</v>
      </c>
      <c r="AF44" s="397">
        <f t="shared" ref="AF44:AH44" si="10">AF59</f>
        <v>539652.34</v>
      </c>
      <c r="AG44" s="397">
        <f t="shared" si="10"/>
        <v>554551.64020000002</v>
      </c>
      <c r="AH44" s="397">
        <f t="shared" si="10"/>
        <v>569897.91940600006</v>
      </c>
      <c r="AI44" s="397">
        <f>AI59</f>
        <v>585704.58698817994</v>
      </c>
      <c r="AJ44" s="292"/>
      <c r="AK44" s="292"/>
    </row>
    <row r="45" spans="1:37" s="120" customFormat="1" ht="27.6" x14ac:dyDescent="0.25">
      <c r="A45" s="220" t="s">
        <v>670</v>
      </c>
      <c r="B45" s="4" t="s">
        <v>671</v>
      </c>
      <c r="C45" s="219" t="s">
        <v>24</v>
      </c>
      <c r="D45" s="62"/>
      <c r="E45" s="63"/>
      <c r="F45" s="64"/>
      <c r="G45" s="65"/>
      <c r="H45" s="63"/>
      <c r="I45" s="66"/>
      <c r="J45" s="67"/>
      <c r="K45" s="63"/>
      <c r="L45" s="66"/>
      <c r="M45" s="67"/>
      <c r="N45" s="63"/>
      <c r="O45" s="68"/>
      <c r="P45" s="62"/>
      <c r="Q45" s="63"/>
      <c r="R45" s="64"/>
      <c r="S45" s="65"/>
      <c r="T45" s="63"/>
      <c r="U45" s="66"/>
      <c r="V45" s="67"/>
      <c r="W45" s="63"/>
      <c r="X45" s="66"/>
      <c r="Y45" s="67"/>
      <c r="Z45" s="63"/>
      <c r="AA45" s="68"/>
      <c r="AB45" s="68"/>
      <c r="AC45" s="68">
        <f t="shared" si="4"/>
        <v>0</v>
      </c>
      <c r="AD45" s="68">
        <f t="shared" si="5"/>
        <v>0</v>
      </c>
      <c r="AE45" s="68">
        <f t="shared" si="6"/>
        <v>0</v>
      </c>
      <c r="AF45" s="68"/>
      <c r="AG45" s="68"/>
      <c r="AH45" s="68"/>
      <c r="AI45" s="68"/>
      <c r="AJ45" s="292"/>
      <c r="AK45" s="292"/>
    </row>
    <row r="46" spans="1:37" s="120" customFormat="1" x14ac:dyDescent="0.25">
      <c r="A46" s="220" t="s">
        <v>672</v>
      </c>
      <c r="B46" s="4" t="s">
        <v>673</v>
      </c>
      <c r="C46" s="219" t="s">
        <v>24</v>
      </c>
      <c r="D46" s="62">
        <v>89</v>
      </c>
      <c r="E46" s="63">
        <v>118</v>
      </c>
      <c r="F46" s="64">
        <v>239</v>
      </c>
      <c r="G46" s="65">
        <v>98</v>
      </c>
      <c r="H46" s="63">
        <v>128</v>
      </c>
      <c r="I46" s="66">
        <v>177</v>
      </c>
      <c r="J46" s="67">
        <v>623</v>
      </c>
      <c r="K46" s="63">
        <v>0</v>
      </c>
      <c r="L46" s="66">
        <v>0</v>
      </c>
      <c r="M46" s="67">
        <v>0</v>
      </c>
      <c r="N46" s="63">
        <v>0</v>
      </c>
      <c r="O46" s="68">
        <v>0</v>
      </c>
      <c r="P46" s="62"/>
      <c r="Q46" s="63"/>
      <c r="R46" s="64"/>
      <c r="S46" s="65"/>
      <c r="T46" s="63"/>
      <c r="U46" s="66"/>
      <c r="V46" s="67"/>
      <c r="W46" s="63"/>
      <c r="X46" s="66"/>
      <c r="Y46" s="67"/>
      <c r="Z46" s="63"/>
      <c r="AA46" s="68"/>
      <c r="AB46" s="68">
        <v>9197</v>
      </c>
      <c r="AC46" s="68">
        <f t="shared" si="4"/>
        <v>1472</v>
      </c>
      <c r="AD46" s="68">
        <f t="shared" si="5"/>
        <v>0</v>
      </c>
      <c r="AE46" s="68">
        <f t="shared" si="6"/>
        <v>-1472</v>
      </c>
      <c r="AF46" s="68"/>
      <c r="AG46" s="68"/>
      <c r="AH46" s="68"/>
      <c r="AI46" s="68"/>
      <c r="AJ46" s="292"/>
      <c r="AK46" s="292"/>
    </row>
    <row r="47" spans="1:37" s="120" customFormat="1" x14ac:dyDescent="0.25">
      <c r="A47" s="220" t="s">
        <v>674</v>
      </c>
      <c r="B47" s="4" t="s">
        <v>675</v>
      </c>
      <c r="C47" s="219" t="s">
        <v>24</v>
      </c>
      <c r="D47" s="62"/>
      <c r="E47" s="63"/>
      <c r="F47" s="64"/>
      <c r="G47" s="65"/>
      <c r="H47" s="63"/>
      <c r="I47" s="66"/>
      <c r="J47" s="67"/>
      <c r="K47" s="63">
        <v>0</v>
      </c>
      <c r="L47" s="66">
        <v>0</v>
      </c>
      <c r="M47" s="67">
        <v>0</v>
      </c>
      <c r="N47" s="63">
        <v>0</v>
      </c>
      <c r="O47" s="68">
        <v>0</v>
      </c>
      <c r="P47" s="62"/>
      <c r="Q47" s="63"/>
      <c r="R47" s="64"/>
      <c r="S47" s="65"/>
      <c r="T47" s="63"/>
      <c r="U47" s="66"/>
      <c r="V47" s="67"/>
      <c r="W47" s="63"/>
      <c r="X47" s="66"/>
      <c r="Y47" s="67"/>
      <c r="Z47" s="63"/>
      <c r="AA47" s="68"/>
      <c r="AB47" s="68">
        <v>0</v>
      </c>
      <c r="AC47" s="68">
        <f t="shared" si="4"/>
        <v>0</v>
      </c>
      <c r="AD47" s="68">
        <f t="shared" si="5"/>
        <v>0</v>
      </c>
      <c r="AE47" s="68">
        <f t="shared" si="6"/>
        <v>0</v>
      </c>
      <c r="AF47" s="68"/>
      <c r="AG47" s="68"/>
      <c r="AH47" s="68"/>
      <c r="AI47" s="68"/>
      <c r="AJ47" s="292"/>
      <c r="AK47" s="292"/>
    </row>
    <row r="48" spans="1:37" s="120" customFormat="1" x14ac:dyDescent="0.25">
      <c r="A48" s="220" t="s">
        <v>676</v>
      </c>
      <c r="B48" s="4" t="s">
        <v>677</v>
      </c>
      <c r="C48" s="219" t="s">
        <v>24</v>
      </c>
      <c r="D48" s="62">
        <v>1966</v>
      </c>
      <c r="E48" s="63"/>
      <c r="F48" s="64">
        <v>2163</v>
      </c>
      <c r="G48" s="65">
        <v>1513</v>
      </c>
      <c r="H48" s="63"/>
      <c r="I48" s="66"/>
      <c r="J48" s="67">
        <v>2173</v>
      </c>
      <c r="K48" s="63">
        <v>0</v>
      </c>
      <c r="L48" s="66">
        <v>0</v>
      </c>
      <c r="M48" s="67">
        <v>0</v>
      </c>
      <c r="N48" s="63">
        <v>0</v>
      </c>
      <c r="O48" s="68">
        <v>0</v>
      </c>
      <c r="P48" s="62"/>
      <c r="Q48" s="63"/>
      <c r="R48" s="64"/>
      <c r="S48" s="65"/>
      <c r="T48" s="63"/>
      <c r="U48" s="66"/>
      <c r="V48" s="67"/>
      <c r="W48" s="63"/>
      <c r="X48" s="66"/>
      <c r="Y48" s="67"/>
      <c r="Z48" s="63"/>
      <c r="AA48" s="68"/>
      <c r="AB48" s="68">
        <v>8940</v>
      </c>
      <c r="AC48" s="68">
        <f t="shared" si="4"/>
        <v>7815</v>
      </c>
      <c r="AD48" s="68">
        <f t="shared" si="5"/>
        <v>0</v>
      </c>
      <c r="AE48" s="68">
        <f t="shared" si="6"/>
        <v>-7815</v>
      </c>
      <c r="AF48" s="68"/>
      <c r="AG48" s="68"/>
      <c r="AH48" s="68"/>
      <c r="AI48" s="68"/>
      <c r="AJ48" s="292"/>
      <c r="AK48" s="292"/>
    </row>
    <row r="49" spans="1:37" s="120" customFormat="1" x14ac:dyDescent="0.25">
      <c r="A49" s="220" t="s">
        <v>678</v>
      </c>
      <c r="B49" s="4" t="s">
        <v>679</v>
      </c>
      <c r="C49" s="219" t="s">
        <v>24</v>
      </c>
      <c r="D49" s="62"/>
      <c r="E49" s="63"/>
      <c r="F49" s="64"/>
      <c r="G49" s="65"/>
      <c r="H49" s="63"/>
      <c r="I49" s="66"/>
      <c r="J49" s="67"/>
      <c r="K49" s="63"/>
      <c r="L49" s="66"/>
      <c r="M49" s="67"/>
      <c r="N49" s="63"/>
      <c r="O49" s="68"/>
      <c r="P49" s="62"/>
      <c r="Q49" s="63"/>
      <c r="R49" s="64"/>
      <c r="S49" s="65"/>
      <c r="T49" s="63"/>
      <c r="U49" s="66"/>
      <c r="V49" s="67"/>
      <c r="W49" s="63"/>
      <c r="X49" s="66"/>
      <c r="Y49" s="67"/>
      <c r="Z49" s="63"/>
      <c r="AA49" s="68"/>
      <c r="AB49" s="68"/>
      <c r="AC49" s="68">
        <f t="shared" si="4"/>
        <v>0</v>
      </c>
      <c r="AD49" s="68">
        <f t="shared" si="5"/>
        <v>0</v>
      </c>
      <c r="AE49" s="68">
        <f t="shared" si="6"/>
        <v>0</v>
      </c>
      <c r="AF49" s="68"/>
      <c r="AG49" s="68"/>
      <c r="AH49" s="68"/>
      <c r="AI49" s="68"/>
      <c r="AJ49" s="292"/>
      <c r="AK49" s="292"/>
    </row>
    <row r="50" spans="1:37" s="120" customFormat="1" x14ac:dyDescent="0.25">
      <c r="A50" s="220" t="s">
        <v>680</v>
      </c>
      <c r="B50" s="4" t="s">
        <v>681</v>
      </c>
      <c r="C50" s="219" t="s">
        <v>24</v>
      </c>
      <c r="D50" s="62"/>
      <c r="E50" s="63"/>
      <c r="F50" s="64"/>
      <c r="G50" s="65"/>
      <c r="H50" s="63"/>
      <c r="I50" s="66"/>
      <c r="J50" s="67"/>
      <c r="K50" s="63"/>
      <c r="L50" s="66"/>
      <c r="M50" s="67"/>
      <c r="N50" s="63"/>
      <c r="O50" s="68"/>
      <c r="P50" s="62"/>
      <c r="Q50" s="63"/>
      <c r="R50" s="64"/>
      <c r="S50" s="65"/>
      <c r="T50" s="63"/>
      <c r="U50" s="66"/>
      <c r="V50" s="67"/>
      <c r="W50" s="63"/>
      <c r="X50" s="66"/>
      <c r="Y50" s="67"/>
      <c r="Z50" s="63"/>
      <c r="AA50" s="68"/>
      <c r="AB50" s="68"/>
      <c r="AC50" s="68">
        <f t="shared" si="4"/>
        <v>0</v>
      </c>
      <c r="AD50" s="68">
        <f t="shared" si="5"/>
        <v>0</v>
      </c>
      <c r="AE50" s="68">
        <f t="shared" si="6"/>
        <v>0</v>
      </c>
      <c r="AF50" s="68"/>
      <c r="AG50" s="68"/>
      <c r="AH50" s="68"/>
      <c r="AI50" s="68"/>
      <c r="AJ50" s="292"/>
      <c r="AK50" s="292"/>
    </row>
    <row r="51" spans="1:37" s="120" customFormat="1" ht="27.6" x14ac:dyDescent="0.25">
      <c r="A51" s="220" t="s">
        <v>682</v>
      </c>
      <c r="B51" s="4" t="s">
        <v>683</v>
      </c>
      <c r="C51" s="219" t="s">
        <v>24</v>
      </c>
      <c r="D51" s="62"/>
      <c r="E51" s="63"/>
      <c r="F51" s="64"/>
      <c r="G51" s="65"/>
      <c r="H51" s="63"/>
      <c r="I51" s="66"/>
      <c r="J51" s="67"/>
      <c r="K51" s="63"/>
      <c r="L51" s="66"/>
      <c r="M51" s="67"/>
      <c r="N51" s="63"/>
      <c r="O51" s="68"/>
      <c r="P51" s="62"/>
      <c r="Q51" s="63"/>
      <c r="R51" s="64"/>
      <c r="S51" s="65"/>
      <c r="T51" s="63"/>
      <c r="U51" s="66"/>
      <c r="V51" s="67"/>
      <c r="W51" s="63"/>
      <c r="X51" s="66"/>
      <c r="Y51" s="67"/>
      <c r="Z51" s="63"/>
      <c r="AA51" s="68"/>
      <c r="AB51" s="68"/>
      <c r="AC51" s="68">
        <f t="shared" si="4"/>
        <v>0</v>
      </c>
      <c r="AD51" s="68">
        <f t="shared" si="5"/>
        <v>0</v>
      </c>
      <c r="AE51" s="68">
        <f t="shared" si="6"/>
        <v>0</v>
      </c>
      <c r="AF51" s="68"/>
      <c r="AG51" s="68"/>
      <c r="AH51" s="68"/>
      <c r="AI51" s="68"/>
      <c r="AJ51" s="292"/>
      <c r="AK51" s="292"/>
    </row>
    <row r="52" spans="1:37" s="120" customFormat="1" ht="16.2" thickBot="1" x14ac:dyDescent="0.3">
      <c r="A52" s="220" t="s">
        <v>684</v>
      </c>
      <c r="B52" s="4" t="s">
        <v>601</v>
      </c>
      <c r="C52" s="219" t="s">
        <v>24</v>
      </c>
      <c r="D52" s="62"/>
      <c r="E52" s="63"/>
      <c r="F52" s="64"/>
      <c r="G52" s="65"/>
      <c r="H52" s="63"/>
      <c r="I52" s="66"/>
      <c r="J52" s="67"/>
      <c r="K52" s="63"/>
      <c r="L52" s="66"/>
      <c r="M52" s="67"/>
      <c r="N52" s="63"/>
      <c r="O52" s="68"/>
      <c r="P52" s="62"/>
      <c r="Q52" s="63"/>
      <c r="R52" s="64"/>
      <c r="S52" s="65"/>
      <c r="T52" s="63"/>
      <c r="U52" s="66"/>
      <c r="V52" s="67"/>
      <c r="W52" s="63"/>
      <c r="X52" s="66"/>
      <c r="Y52" s="67"/>
      <c r="Z52" s="63"/>
      <c r="AA52" s="68"/>
      <c r="AB52" s="68"/>
      <c r="AC52" s="68">
        <f t="shared" si="4"/>
        <v>0</v>
      </c>
      <c r="AD52" s="68">
        <f t="shared" si="5"/>
        <v>0</v>
      </c>
      <c r="AE52" s="68">
        <f t="shared" si="6"/>
        <v>0</v>
      </c>
      <c r="AF52" s="68"/>
      <c r="AG52" s="68"/>
      <c r="AH52" s="68"/>
      <c r="AI52" s="68"/>
      <c r="AJ52" s="292"/>
      <c r="AK52" s="292"/>
    </row>
    <row r="53" spans="1:37" s="120" customFormat="1" ht="16.2" thickBot="1" x14ac:dyDescent="0.3">
      <c r="A53" s="377" t="s">
        <v>685</v>
      </c>
      <c r="B53" s="378" t="s">
        <v>686</v>
      </c>
      <c r="C53" s="390" t="s">
        <v>17</v>
      </c>
      <c r="D53" s="391">
        <f>D71</f>
        <v>2200</v>
      </c>
      <c r="E53" s="392">
        <f t="shared" ref="E53:AI53" si="11">E71</f>
        <v>14646</v>
      </c>
      <c r="F53" s="393">
        <f t="shared" si="11"/>
        <v>40471</v>
      </c>
      <c r="G53" s="394">
        <f t="shared" si="11"/>
        <v>21208</v>
      </c>
      <c r="H53" s="392">
        <f t="shared" si="11"/>
        <v>19671</v>
      </c>
      <c r="I53" s="395">
        <f t="shared" si="11"/>
        <v>76639</v>
      </c>
      <c r="J53" s="396">
        <f t="shared" si="11"/>
        <v>27337</v>
      </c>
      <c r="K53" s="392">
        <f t="shared" si="11"/>
        <v>46781</v>
      </c>
      <c r="L53" s="395">
        <f t="shared" si="11"/>
        <v>35804</v>
      </c>
      <c r="M53" s="396">
        <f t="shared" si="11"/>
        <v>44437</v>
      </c>
      <c r="N53" s="392">
        <f t="shared" si="11"/>
        <v>41514</v>
      </c>
      <c r="O53" s="397">
        <f t="shared" si="11"/>
        <v>66969</v>
      </c>
      <c r="P53" s="391">
        <f t="shared" si="11"/>
        <v>7558</v>
      </c>
      <c r="Q53" s="392">
        <f t="shared" si="11"/>
        <v>11937</v>
      </c>
      <c r="R53" s="393">
        <f>R71</f>
        <v>19815</v>
      </c>
      <c r="S53" s="394">
        <f t="shared" si="11"/>
        <v>41759</v>
      </c>
      <c r="T53" s="392">
        <f t="shared" si="11"/>
        <v>30378</v>
      </c>
      <c r="U53" s="395">
        <f t="shared" si="11"/>
        <v>37746</v>
      </c>
      <c r="V53" s="396">
        <f t="shared" si="11"/>
        <v>52577</v>
      </c>
      <c r="W53" s="392">
        <f t="shared" si="11"/>
        <v>29366</v>
      </c>
      <c r="X53" s="395">
        <f t="shared" si="11"/>
        <v>46656</v>
      </c>
      <c r="Y53" s="396">
        <f t="shared" si="11"/>
        <v>49173</v>
      </c>
      <c r="Z53" s="392">
        <f t="shared" si="11"/>
        <v>44541</v>
      </c>
      <c r="AA53" s="397">
        <f t="shared" si="11"/>
        <v>120582</v>
      </c>
      <c r="AB53" s="397">
        <f t="shared" si="11"/>
        <v>321815</v>
      </c>
      <c r="AC53" s="397">
        <f t="shared" si="4"/>
        <v>437677</v>
      </c>
      <c r="AD53" s="397">
        <f t="shared" si="5"/>
        <v>492088</v>
      </c>
      <c r="AE53" s="487">
        <f t="shared" si="6"/>
        <v>54411</v>
      </c>
      <c r="AF53" s="397">
        <f t="shared" si="11"/>
        <v>506850.64</v>
      </c>
      <c r="AG53" s="397">
        <f t="shared" si="11"/>
        <v>522056.15919999994</v>
      </c>
      <c r="AH53" s="397">
        <f t="shared" si="11"/>
        <v>537717.84397600009</v>
      </c>
      <c r="AI53" s="397">
        <f t="shared" si="11"/>
        <v>553849.3792952802</v>
      </c>
      <c r="AJ53" s="292"/>
      <c r="AK53" s="292"/>
    </row>
    <row r="54" spans="1:37" s="120" customFormat="1" x14ac:dyDescent="0.25">
      <c r="A54" s="220" t="s">
        <v>687</v>
      </c>
      <c r="B54" s="4" t="s">
        <v>688</v>
      </c>
      <c r="C54" s="219" t="s">
        <v>24</v>
      </c>
      <c r="D54" s="62"/>
      <c r="E54" s="63"/>
      <c r="F54" s="64"/>
      <c r="G54" s="65"/>
      <c r="H54" s="63"/>
      <c r="I54" s="66"/>
      <c r="J54" s="67"/>
      <c r="K54" s="63"/>
      <c r="L54" s="66"/>
      <c r="M54" s="67"/>
      <c r="N54" s="63"/>
      <c r="O54" s="68"/>
      <c r="P54" s="62"/>
      <c r="Q54" s="63"/>
      <c r="R54" s="64"/>
      <c r="S54" s="65"/>
      <c r="T54" s="63"/>
      <c r="U54" s="66"/>
      <c r="V54" s="67"/>
      <c r="W54" s="63"/>
      <c r="X54" s="66"/>
      <c r="Y54" s="67"/>
      <c r="Z54" s="63"/>
      <c r="AA54" s="68"/>
      <c r="AB54" s="68"/>
      <c r="AC54" s="68">
        <f t="shared" si="4"/>
        <v>0</v>
      </c>
      <c r="AD54" s="68">
        <f t="shared" si="5"/>
        <v>0</v>
      </c>
      <c r="AE54" s="68">
        <f t="shared" si="6"/>
        <v>0</v>
      </c>
      <c r="AF54" s="68"/>
      <c r="AG54" s="68"/>
      <c r="AH54" s="68"/>
      <c r="AI54" s="68"/>
      <c r="AJ54" s="292"/>
      <c r="AK54" s="292"/>
    </row>
    <row r="55" spans="1:37" s="120" customFormat="1" x14ac:dyDescent="0.25">
      <c r="A55" s="220" t="s">
        <v>689</v>
      </c>
      <c r="B55" s="4" t="s">
        <v>690</v>
      </c>
      <c r="C55" s="219" t="s">
        <v>24</v>
      </c>
      <c r="D55" s="62"/>
      <c r="E55" s="63"/>
      <c r="F55" s="64"/>
      <c r="G55" s="65"/>
      <c r="H55" s="63"/>
      <c r="I55" s="66"/>
      <c r="J55" s="67"/>
      <c r="K55" s="63"/>
      <c r="L55" s="66"/>
      <c r="M55" s="67"/>
      <c r="N55" s="63"/>
      <c r="O55" s="68"/>
      <c r="P55" s="62"/>
      <c r="Q55" s="63"/>
      <c r="R55" s="64"/>
      <c r="S55" s="65"/>
      <c r="T55" s="63"/>
      <c r="U55" s="66"/>
      <c r="V55" s="67"/>
      <c r="W55" s="63"/>
      <c r="X55" s="66"/>
      <c r="Y55" s="67"/>
      <c r="Z55" s="63"/>
      <c r="AA55" s="68"/>
      <c r="AB55" s="68"/>
      <c r="AC55" s="68">
        <f t="shared" si="4"/>
        <v>0</v>
      </c>
      <c r="AD55" s="68">
        <f t="shared" si="5"/>
        <v>0</v>
      </c>
      <c r="AE55" s="68">
        <f t="shared" si="6"/>
        <v>0</v>
      </c>
      <c r="AF55" s="68"/>
      <c r="AG55" s="68"/>
      <c r="AH55" s="68"/>
      <c r="AI55" s="68"/>
      <c r="AJ55" s="292"/>
      <c r="AK55" s="292"/>
    </row>
    <row r="56" spans="1:37" s="120" customFormat="1" x14ac:dyDescent="0.25">
      <c r="A56" s="220" t="s">
        <v>691</v>
      </c>
      <c r="B56" s="4" t="s">
        <v>692</v>
      </c>
      <c r="C56" s="219" t="s">
        <v>24</v>
      </c>
      <c r="D56" s="62"/>
      <c r="E56" s="63"/>
      <c r="F56" s="64"/>
      <c r="G56" s="65"/>
      <c r="H56" s="63"/>
      <c r="I56" s="66"/>
      <c r="J56" s="67"/>
      <c r="K56" s="63"/>
      <c r="L56" s="66"/>
      <c r="M56" s="67"/>
      <c r="N56" s="63"/>
      <c r="O56" s="68"/>
      <c r="P56" s="62"/>
      <c r="Q56" s="63"/>
      <c r="R56" s="64"/>
      <c r="S56" s="65"/>
      <c r="T56" s="63"/>
      <c r="U56" s="66"/>
      <c r="V56" s="67"/>
      <c r="W56" s="63"/>
      <c r="X56" s="66"/>
      <c r="Y56" s="67"/>
      <c r="Z56" s="63"/>
      <c r="AA56" s="68"/>
      <c r="AB56" s="68"/>
      <c r="AC56" s="68">
        <f t="shared" si="4"/>
        <v>0</v>
      </c>
      <c r="AD56" s="68">
        <f t="shared" si="5"/>
        <v>0</v>
      </c>
      <c r="AE56" s="68">
        <f t="shared" si="6"/>
        <v>0</v>
      </c>
      <c r="AF56" s="68"/>
      <c r="AG56" s="68"/>
      <c r="AH56" s="68"/>
      <c r="AI56" s="68"/>
      <c r="AJ56" s="292"/>
      <c r="AK56" s="292"/>
    </row>
    <row r="57" spans="1:37" x14ac:dyDescent="0.25">
      <c r="AE57" s="8">
        <f t="shared" si="6"/>
        <v>0</v>
      </c>
    </row>
    <row r="58" spans="1:37" ht="16.2" thickBot="1" x14ac:dyDescent="0.3">
      <c r="D58" s="422"/>
      <c r="E58" s="422"/>
      <c r="F58" s="422"/>
      <c r="G58" s="422"/>
      <c r="H58" s="422"/>
      <c r="I58" s="422"/>
      <c r="J58" s="422"/>
      <c r="K58" s="422"/>
      <c r="L58" s="422"/>
      <c r="M58" s="422"/>
      <c r="N58" s="422"/>
      <c r="O58" s="422"/>
      <c r="P58" s="422"/>
      <c r="Q58" s="422"/>
      <c r="R58" s="422"/>
      <c r="S58" s="422"/>
      <c r="T58" s="422"/>
      <c r="U58" s="422"/>
      <c r="V58" s="422"/>
      <c r="W58" s="422"/>
      <c r="X58" s="422"/>
      <c r="Y58" s="422"/>
      <c r="Z58" s="422"/>
      <c r="AA58" s="422"/>
      <c r="AE58" s="8">
        <f t="shared" si="6"/>
        <v>0</v>
      </c>
    </row>
    <row r="59" spans="1:37" s="162" customFormat="1" ht="28.2" thickBot="1" x14ac:dyDescent="0.3">
      <c r="A59" s="377" t="s">
        <v>668</v>
      </c>
      <c r="B59" s="378" t="s">
        <v>669</v>
      </c>
      <c r="C59" s="214" t="s">
        <v>17</v>
      </c>
      <c r="D59" s="164">
        <f>SUM(D60:D69)</f>
        <v>-166</v>
      </c>
      <c r="E59" s="165">
        <f t="shared" ref="E59:O59" si="12">SUM(E60:E69)</f>
        <v>22887</v>
      </c>
      <c r="F59" s="166">
        <f t="shared" si="12"/>
        <v>22033</v>
      </c>
      <c r="G59" s="167">
        <f t="shared" si="12"/>
        <v>-116</v>
      </c>
      <c r="H59" s="165">
        <f t="shared" si="12"/>
        <v>302</v>
      </c>
      <c r="I59" s="168">
        <f t="shared" si="12"/>
        <v>1059</v>
      </c>
      <c r="J59" s="169">
        <f t="shared" si="12"/>
        <v>26617</v>
      </c>
      <c r="K59" s="165">
        <f t="shared" si="12"/>
        <v>6717</v>
      </c>
      <c r="L59" s="168">
        <f t="shared" si="12"/>
        <v>0</v>
      </c>
      <c r="M59" s="169">
        <f t="shared" si="12"/>
        <v>-0.19999999999998863</v>
      </c>
      <c r="N59" s="165">
        <f t="shared" si="12"/>
        <v>0</v>
      </c>
      <c r="O59" s="170">
        <f t="shared" si="12"/>
        <v>138646.92300000001</v>
      </c>
      <c r="P59" s="164">
        <f t="shared" ref="P59:AB59" si="13">SUM(P60:P70)</f>
        <v>8361</v>
      </c>
      <c r="Q59" s="165">
        <f>SUM(Q60:Q70)</f>
        <v>0</v>
      </c>
      <c r="R59" s="166">
        <f t="shared" si="13"/>
        <v>3000</v>
      </c>
      <c r="S59" s="167">
        <f t="shared" si="13"/>
        <v>17928</v>
      </c>
      <c r="T59" s="165">
        <f t="shared" si="13"/>
        <v>29772</v>
      </c>
      <c r="U59" s="168">
        <f t="shared" si="13"/>
        <v>31172</v>
      </c>
      <c r="V59" s="169">
        <f t="shared" si="13"/>
        <v>8360</v>
      </c>
      <c r="W59" s="165">
        <f t="shared" si="13"/>
        <v>0</v>
      </c>
      <c r="X59" s="168">
        <f t="shared" si="13"/>
        <v>600</v>
      </c>
      <c r="Y59" s="169">
        <f t="shared" si="13"/>
        <v>8360</v>
      </c>
      <c r="Z59" s="165">
        <f t="shared" si="13"/>
        <v>0</v>
      </c>
      <c r="AA59" s="170">
        <f t="shared" si="13"/>
        <v>417634</v>
      </c>
      <c r="AB59" s="170">
        <f t="shared" si="13"/>
        <v>377470</v>
      </c>
      <c r="AC59" s="170">
        <f>SUM(AC60:AC70)</f>
        <v>217979.723</v>
      </c>
      <c r="AD59" s="170">
        <f>SUM(AD60:AD69)</f>
        <v>525187</v>
      </c>
      <c r="AE59" s="488">
        <f t="shared" si="6"/>
        <v>307207.277</v>
      </c>
      <c r="AF59" s="170">
        <f>SUM(AF60:AF69)</f>
        <v>539652.34</v>
      </c>
      <c r="AG59" s="170">
        <f t="shared" ref="AG59:AI59" si="14">SUM(AG60:AG69)</f>
        <v>554551.64020000002</v>
      </c>
      <c r="AH59" s="170">
        <f t="shared" si="14"/>
        <v>569897.91940600006</v>
      </c>
      <c r="AI59" s="170">
        <f t="shared" si="14"/>
        <v>585704.58698817994</v>
      </c>
      <c r="AJ59" s="293"/>
      <c r="AK59" s="293"/>
    </row>
    <row r="60" spans="1:37" s="120" customFormat="1" x14ac:dyDescent="0.25">
      <c r="A60" s="220" t="s">
        <v>806</v>
      </c>
      <c r="B60" s="120" t="s">
        <v>1087</v>
      </c>
      <c r="C60" s="219" t="s">
        <v>24</v>
      </c>
      <c r="D60" s="62">
        <v>0</v>
      </c>
      <c r="E60" s="63">
        <v>22467</v>
      </c>
      <c r="F60" s="64">
        <v>0</v>
      </c>
      <c r="G60" s="65">
        <v>0</v>
      </c>
      <c r="H60" s="63">
        <v>0</v>
      </c>
      <c r="I60" s="66">
        <v>0</v>
      </c>
      <c r="J60" s="67">
        <v>15308</v>
      </c>
      <c r="K60" s="63">
        <f>0+6717</f>
        <v>6717</v>
      </c>
      <c r="L60" s="66">
        <v>0</v>
      </c>
      <c r="M60" s="67">
        <f>384.8-385</f>
        <v>-0.19999999999998863</v>
      </c>
      <c r="N60" s="63">
        <v>0</v>
      </c>
      <c r="O60" s="68">
        <f>1028.923-1029</f>
        <v>-7.6999999999998181E-2</v>
      </c>
      <c r="P60" s="62">
        <v>8361</v>
      </c>
      <c r="Q60" s="63">
        <v>0</v>
      </c>
      <c r="R60" s="64">
        <v>0</v>
      </c>
      <c r="S60" s="65">
        <v>17928</v>
      </c>
      <c r="T60" s="63">
        <v>0</v>
      </c>
      <c r="U60" s="66">
        <v>0</v>
      </c>
      <c r="V60" s="67">
        <v>8360</v>
      </c>
      <c r="W60" s="63">
        <v>0</v>
      </c>
      <c r="X60" s="66">
        <v>0</v>
      </c>
      <c r="Y60" s="67">
        <v>8360</v>
      </c>
      <c r="Z60" s="63">
        <v>0</v>
      </c>
      <c r="AA60" s="68">
        <v>0</v>
      </c>
      <c r="AB60" s="68">
        <v>35188</v>
      </c>
      <c r="AC60" s="68">
        <f t="shared" ref="AC60:AC69" si="15">SUM(D60:O60)</f>
        <v>44491.723000000005</v>
      </c>
      <c r="AD60" s="68">
        <f t="shared" ref="AD60:AD69" si="16">SUM(P60:AA60)</f>
        <v>43009</v>
      </c>
      <c r="AE60" s="68">
        <f t="shared" si="6"/>
        <v>-1482.7230000000054</v>
      </c>
      <c r="AF60" s="68">
        <v>43009</v>
      </c>
      <c r="AG60" s="68">
        <v>43009</v>
      </c>
      <c r="AH60" s="68">
        <v>43009</v>
      </c>
      <c r="AI60" s="68">
        <v>43009</v>
      </c>
      <c r="AJ60" s="292"/>
      <c r="AK60" s="292"/>
    </row>
    <row r="61" spans="1:37" s="120" customFormat="1" x14ac:dyDescent="0.25">
      <c r="A61" s="220" t="s">
        <v>808</v>
      </c>
      <c r="B61" s="4" t="s">
        <v>1088</v>
      </c>
      <c r="C61" s="219" t="s">
        <v>24</v>
      </c>
      <c r="D61" s="62">
        <v>121</v>
      </c>
      <c r="E61" s="63">
        <v>0</v>
      </c>
      <c r="F61" s="64">
        <v>0</v>
      </c>
      <c r="G61" s="65">
        <v>0</v>
      </c>
      <c r="H61" s="63">
        <v>0</v>
      </c>
      <c r="I61" s="66">
        <v>0</v>
      </c>
      <c r="J61" s="67">
        <v>0</v>
      </c>
      <c r="K61" s="63">
        <v>0</v>
      </c>
      <c r="L61" s="66">
        <v>0</v>
      </c>
      <c r="M61" s="67">
        <v>0</v>
      </c>
      <c r="N61" s="63">
        <v>0</v>
      </c>
      <c r="O61" s="68">
        <f>150000-11353</f>
        <v>138647</v>
      </c>
      <c r="P61" s="62">
        <v>0</v>
      </c>
      <c r="Q61" s="63">
        <v>0</v>
      </c>
      <c r="R61" s="64">
        <v>0</v>
      </c>
      <c r="S61" s="65">
        <v>0</v>
      </c>
      <c r="T61" s="63">
        <v>0</v>
      </c>
      <c r="U61" s="66">
        <v>0</v>
      </c>
      <c r="V61" s="67">
        <v>0</v>
      </c>
      <c r="W61" s="63">
        <v>0</v>
      </c>
      <c r="X61" s="66">
        <v>0</v>
      </c>
      <c r="Y61" s="67">
        <v>0</v>
      </c>
      <c r="Z61" s="63">
        <v>0</v>
      </c>
      <c r="AA61" s="68">
        <v>382622</v>
      </c>
      <c r="AB61" s="473">
        <v>264136</v>
      </c>
      <c r="AC61" s="473">
        <f t="shared" si="15"/>
        <v>138768</v>
      </c>
      <c r="AD61" s="473">
        <f t="shared" si="16"/>
        <v>382622</v>
      </c>
      <c r="AE61" s="473">
        <f>AD61-AC61</f>
        <v>243854</v>
      </c>
      <c r="AF61" s="68">
        <f>AD61*1.03</f>
        <v>394100.66000000003</v>
      </c>
      <c r="AG61" s="68">
        <f>AF61*1.03</f>
        <v>405923.67980000004</v>
      </c>
      <c r="AH61" s="68">
        <f>AG61*1.03</f>
        <v>418101.39019400004</v>
      </c>
      <c r="AI61" s="68">
        <f>AH61*1.03</f>
        <v>430644.43189982005</v>
      </c>
      <c r="AJ61" s="470">
        <f>280000*1.07</f>
        <v>299600</v>
      </c>
      <c r="AK61" s="292">
        <f>AD61-AJ61</f>
        <v>83022</v>
      </c>
    </row>
    <row r="62" spans="1:37" s="120" customFormat="1" x14ac:dyDescent="0.25">
      <c r="A62" s="220" t="s">
        <v>810</v>
      </c>
      <c r="B62" s="4" t="s">
        <v>1089</v>
      </c>
      <c r="C62" s="219" t="s">
        <v>24</v>
      </c>
      <c r="D62" s="62">
        <v>0</v>
      </c>
      <c r="E62" s="63">
        <v>420</v>
      </c>
      <c r="F62" s="64">
        <v>0</v>
      </c>
      <c r="G62" s="65">
        <v>-116</v>
      </c>
      <c r="H62" s="63">
        <v>335</v>
      </c>
      <c r="I62" s="66">
        <v>1367</v>
      </c>
      <c r="J62" s="67">
        <v>3777</v>
      </c>
      <c r="K62" s="63">
        <v>0</v>
      </c>
      <c r="L62" s="66">
        <v>0</v>
      </c>
      <c r="M62" s="67">
        <v>0</v>
      </c>
      <c r="N62" s="63">
        <v>0</v>
      </c>
      <c r="O62" s="68">
        <v>0</v>
      </c>
      <c r="P62" s="62"/>
      <c r="Q62" s="63"/>
      <c r="R62" s="64"/>
      <c r="S62" s="65"/>
      <c r="T62" s="63"/>
      <c r="U62" s="66"/>
      <c r="V62" s="67"/>
      <c r="W62" s="63"/>
      <c r="X62" s="66"/>
      <c r="Y62" s="67"/>
      <c r="Z62" s="63"/>
      <c r="AA62" s="68"/>
      <c r="AB62" s="68"/>
      <c r="AC62" s="68">
        <f t="shared" si="15"/>
        <v>5783</v>
      </c>
      <c r="AD62" s="68">
        <f t="shared" si="16"/>
        <v>0</v>
      </c>
      <c r="AE62" s="68">
        <f t="shared" si="6"/>
        <v>-5783</v>
      </c>
      <c r="AF62" s="68"/>
      <c r="AG62" s="68"/>
      <c r="AH62" s="68"/>
      <c r="AI62" s="68"/>
      <c r="AJ62" s="292"/>
      <c r="AK62" s="292"/>
    </row>
    <row r="63" spans="1:37" s="120" customFormat="1" x14ac:dyDescent="0.25">
      <c r="A63" s="220" t="s">
        <v>812</v>
      </c>
      <c r="B63" s="4" t="s">
        <v>1090</v>
      </c>
      <c r="C63" s="219" t="s">
        <v>24</v>
      </c>
      <c r="D63" s="62">
        <v>-287</v>
      </c>
      <c r="E63" s="63">
        <v>0</v>
      </c>
      <c r="F63" s="64">
        <v>0</v>
      </c>
      <c r="G63" s="65">
        <v>0</v>
      </c>
      <c r="H63" s="63">
        <v>0</v>
      </c>
      <c r="I63" s="66">
        <v>0</v>
      </c>
      <c r="J63" s="67">
        <v>0</v>
      </c>
      <c r="K63" s="63">
        <v>0</v>
      </c>
      <c r="L63" s="66">
        <v>0</v>
      </c>
      <c r="M63" s="67">
        <v>0</v>
      </c>
      <c r="N63" s="63">
        <v>0</v>
      </c>
      <c r="O63" s="68">
        <f>2528-2528</f>
        <v>0</v>
      </c>
      <c r="P63" s="62"/>
      <c r="Q63" s="63"/>
      <c r="R63" s="64"/>
      <c r="S63" s="65"/>
      <c r="T63" s="63"/>
      <c r="U63" s="66"/>
      <c r="V63" s="67"/>
      <c r="W63" s="63"/>
      <c r="X63" s="66"/>
      <c r="Y63" s="67"/>
      <c r="Z63" s="63"/>
      <c r="AA63" s="68">
        <v>29772</v>
      </c>
      <c r="AB63" s="68">
        <v>46267</v>
      </c>
      <c r="AC63" s="68">
        <f t="shared" si="15"/>
        <v>-287</v>
      </c>
      <c r="AD63" s="68">
        <f t="shared" si="16"/>
        <v>29772</v>
      </c>
      <c r="AE63" s="473">
        <f t="shared" si="6"/>
        <v>30059</v>
      </c>
      <c r="AF63" s="68">
        <f>AD63*1.03</f>
        <v>30665.16</v>
      </c>
      <c r="AG63" s="68">
        <f t="shared" ref="AG63:AI64" si="17">AF63*1.03</f>
        <v>31585.114799999999</v>
      </c>
      <c r="AH63" s="68">
        <f t="shared" si="17"/>
        <v>32532.668244</v>
      </c>
      <c r="AI63" s="68">
        <f t="shared" si="17"/>
        <v>33508.648291320002</v>
      </c>
      <c r="AJ63" s="292"/>
      <c r="AK63" s="292"/>
    </row>
    <row r="64" spans="1:37" s="120" customFormat="1" x14ac:dyDescent="0.25">
      <c r="A64" s="220" t="s">
        <v>1022</v>
      </c>
      <c r="B64" s="4" t="s">
        <v>1091</v>
      </c>
      <c r="C64" s="219" t="s">
        <v>24</v>
      </c>
      <c r="D64" s="62">
        <v>0</v>
      </c>
      <c r="E64" s="63">
        <v>0</v>
      </c>
      <c r="F64" s="64">
        <v>22033</v>
      </c>
      <c r="G64" s="65">
        <v>0</v>
      </c>
      <c r="H64" s="63">
        <v>-33</v>
      </c>
      <c r="I64" s="66">
        <v>-308</v>
      </c>
      <c r="J64" s="67">
        <v>0</v>
      </c>
      <c r="K64" s="63">
        <v>0</v>
      </c>
      <c r="L64" s="66">
        <f>221-221</f>
        <v>0</v>
      </c>
      <c r="M64" s="67">
        <v>0</v>
      </c>
      <c r="N64" s="63">
        <v>0</v>
      </c>
      <c r="O64" s="68">
        <f>146-146</f>
        <v>0</v>
      </c>
      <c r="P64" s="62"/>
      <c r="Q64" s="63"/>
      <c r="R64" s="64"/>
      <c r="S64" s="65"/>
      <c r="T64" s="63">
        <v>29772</v>
      </c>
      <c r="U64" s="66"/>
      <c r="V64" s="67"/>
      <c r="W64" s="63"/>
      <c r="X64" s="66"/>
      <c r="Y64" s="67"/>
      <c r="Z64" s="63"/>
      <c r="AA64" s="68"/>
      <c r="AB64" s="68">
        <v>5614</v>
      </c>
      <c r="AC64" s="68">
        <f t="shared" si="15"/>
        <v>21692</v>
      </c>
      <c r="AD64" s="68">
        <f t="shared" si="16"/>
        <v>29772</v>
      </c>
      <c r="AE64" s="473">
        <f t="shared" si="6"/>
        <v>8080</v>
      </c>
      <c r="AF64" s="68">
        <f>AD64*1.03</f>
        <v>30665.16</v>
      </c>
      <c r="AG64" s="68">
        <f t="shared" si="17"/>
        <v>31585.114799999999</v>
      </c>
      <c r="AH64" s="68">
        <f t="shared" si="17"/>
        <v>32532.668244</v>
      </c>
      <c r="AI64" s="68">
        <f t="shared" si="17"/>
        <v>33508.648291320002</v>
      </c>
      <c r="AJ64" s="292"/>
      <c r="AK64" s="292"/>
    </row>
    <row r="65" spans="1:37" s="120" customFormat="1" x14ac:dyDescent="0.25">
      <c r="A65" s="220" t="s">
        <v>1023</v>
      </c>
      <c r="B65" s="4" t="s">
        <v>1092</v>
      </c>
      <c r="C65" s="219" t="s">
        <v>24</v>
      </c>
      <c r="D65" s="62">
        <v>0</v>
      </c>
      <c r="E65" s="63">
        <v>0</v>
      </c>
      <c r="F65" s="64">
        <v>0</v>
      </c>
      <c r="G65" s="65">
        <v>0</v>
      </c>
      <c r="H65" s="63">
        <v>0</v>
      </c>
      <c r="I65" s="66">
        <v>0</v>
      </c>
      <c r="J65" s="67">
        <v>0</v>
      </c>
      <c r="K65" s="63">
        <v>0</v>
      </c>
      <c r="L65" s="66">
        <v>0</v>
      </c>
      <c r="M65" s="67">
        <v>0</v>
      </c>
      <c r="N65" s="63">
        <v>0</v>
      </c>
      <c r="O65" s="68">
        <v>0</v>
      </c>
      <c r="P65" s="62"/>
      <c r="Q65" s="63"/>
      <c r="R65" s="64"/>
      <c r="S65" s="65"/>
      <c r="T65" s="63"/>
      <c r="U65" s="66"/>
      <c r="V65" s="67"/>
      <c r="W65" s="63"/>
      <c r="X65" s="66"/>
      <c r="Y65" s="67"/>
      <c r="Z65" s="63"/>
      <c r="AA65" s="68"/>
      <c r="AB65" s="68"/>
      <c r="AC65" s="68">
        <f t="shared" si="15"/>
        <v>0</v>
      </c>
      <c r="AD65" s="68">
        <f t="shared" si="16"/>
        <v>0</v>
      </c>
      <c r="AE65" s="68">
        <f t="shared" si="6"/>
        <v>0</v>
      </c>
      <c r="AF65" s="68"/>
      <c r="AG65" s="68"/>
      <c r="AH65" s="68"/>
      <c r="AI65" s="68"/>
      <c r="AJ65" s="292"/>
      <c r="AK65" s="292"/>
    </row>
    <row r="66" spans="1:37" s="120" customFormat="1" x14ac:dyDescent="0.25">
      <c r="A66" s="220" t="s">
        <v>1024</v>
      </c>
      <c r="B66" s="4" t="s">
        <v>1093</v>
      </c>
      <c r="C66" s="219" t="s">
        <v>24</v>
      </c>
      <c r="D66" s="62">
        <v>0</v>
      </c>
      <c r="E66" s="63">
        <v>0</v>
      </c>
      <c r="F66" s="64">
        <v>0</v>
      </c>
      <c r="G66" s="65">
        <v>0</v>
      </c>
      <c r="H66" s="63">
        <v>0</v>
      </c>
      <c r="I66" s="66">
        <v>0</v>
      </c>
      <c r="J66" s="67">
        <v>7532</v>
      </c>
      <c r="K66" s="63">
        <v>0</v>
      </c>
      <c r="L66" s="66">
        <v>0</v>
      </c>
      <c r="M66" s="67">
        <v>0</v>
      </c>
      <c r="N66" s="63">
        <v>0</v>
      </c>
      <c r="O66" s="68">
        <v>0</v>
      </c>
      <c r="P66" s="62">
        <v>0</v>
      </c>
      <c r="Q66" s="63">
        <v>0</v>
      </c>
      <c r="R66" s="64">
        <v>3000</v>
      </c>
      <c r="S66" s="65">
        <v>0</v>
      </c>
      <c r="T66" s="63">
        <v>0</v>
      </c>
      <c r="U66" s="66">
        <v>1400</v>
      </c>
      <c r="V66" s="67">
        <v>0</v>
      </c>
      <c r="W66" s="63">
        <v>0</v>
      </c>
      <c r="X66" s="66">
        <v>600</v>
      </c>
      <c r="Y66" s="67">
        <v>0</v>
      </c>
      <c r="Z66" s="63">
        <v>0</v>
      </c>
      <c r="AA66" s="68">
        <v>5240</v>
      </c>
      <c r="AB66" s="68">
        <f>5630+20484</f>
        <v>26114</v>
      </c>
      <c r="AC66" s="68">
        <f t="shared" si="15"/>
        <v>7532</v>
      </c>
      <c r="AD66" s="68">
        <f t="shared" si="16"/>
        <v>10240</v>
      </c>
      <c r="AE66" s="68">
        <f t="shared" si="6"/>
        <v>2708</v>
      </c>
      <c r="AF66" s="68">
        <f>AD66*1.03</f>
        <v>10547.2</v>
      </c>
      <c r="AG66" s="68">
        <f>AF66*1.03</f>
        <v>10863.616000000002</v>
      </c>
      <c r="AH66" s="68">
        <f>AG66*1.03</f>
        <v>11189.524480000002</v>
      </c>
      <c r="AI66" s="68">
        <f>AH66*1.03</f>
        <v>11525.210214400002</v>
      </c>
      <c r="AJ66" s="292"/>
      <c r="AK66" s="292"/>
    </row>
    <row r="67" spans="1:37" s="120" customFormat="1" x14ac:dyDescent="0.25">
      <c r="A67" s="220" t="s">
        <v>1025</v>
      </c>
      <c r="B67" s="4" t="s">
        <v>1135</v>
      </c>
      <c r="C67" s="219" t="s">
        <v>24</v>
      </c>
      <c r="D67" s="62"/>
      <c r="E67" s="63"/>
      <c r="F67" s="64"/>
      <c r="G67" s="65"/>
      <c r="H67" s="63"/>
      <c r="I67" s="66"/>
      <c r="J67" s="67"/>
      <c r="K67" s="63"/>
      <c r="L67" s="66"/>
      <c r="M67" s="67"/>
      <c r="N67" s="63"/>
      <c r="O67" s="68"/>
      <c r="P67" s="62"/>
      <c r="Q67" s="63"/>
      <c r="R67" s="64"/>
      <c r="S67" s="65"/>
      <c r="T67" s="63"/>
      <c r="U67" s="66"/>
      <c r="V67" s="67"/>
      <c r="W67" s="63"/>
      <c r="X67" s="66"/>
      <c r="Y67" s="67"/>
      <c r="Z67" s="63"/>
      <c r="AA67" s="68"/>
      <c r="AB67" s="68">
        <v>151</v>
      </c>
      <c r="AC67" s="68">
        <f>SUM(D67:O67)</f>
        <v>0</v>
      </c>
      <c r="AD67" s="68">
        <f t="shared" si="16"/>
        <v>0</v>
      </c>
      <c r="AE67" s="68">
        <f t="shared" si="6"/>
        <v>0</v>
      </c>
      <c r="AF67" s="68"/>
      <c r="AG67" s="68"/>
      <c r="AH67" s="68"/>
      <c r="AI67" s="68"/>
      <c r="AJ67" s="292"/>
      <c r="AK67" s="292"/>
    </row>
    <row r="68" spans="1:37" s="120" customFormat="1" x14ac:dyDescent="0.25">
      <c r="A68" s="220" t="s">
        <v>1026</v>
      </c>
      <c r="B68" s="4" t="s">
        <v>1137</v>
      </c>
      <c r="C68" s="219" t="s">
        <v>24</v>
      </c>
      <c r="D68" s="62"/>
      <c r="E68" s="63"/>
      <c r="F68" s="64"/>
      <c r="G68" s="65"/>
      <c r="H68" s="63"/>
      <c r="I68" s="66"/>
      <c r="J68" s="67"/>
      <c r="K68" s="63"/>
      <c r="L68" s="66"/>
      <c r="M68" s="67"/>
      <c r="N68" s="63"/>
      <c r="O68" s="68"/>
      <c r="P68" s="62"/>
      <c r="Q68" s="63"/>
      <c r="R68" s="64"/>
      <c r="S68" s="65"/>
      <c r="T68" s="63"/>
      <c r="U68" s="66">
        <v>29772</v>
      </c>
      <c r="V68" s="67"/>
      <c r="W68" s="63"/>
      <c r="X68" s="66"/>
      <c r="Y68" s="67"/>
      <c r="Z68" s="63"/>
      <c r="AA68" s="68"/>
      <c r="AB68" s="68"/>
      <c r="AC68" s="68">
        <f t="shared" si="15"/>
        <v>0</v>
      </c>
      <c r="AD68" s="68">
        <f t="shared" si="16"/>
        <v>29772</v>
      </c>
      <c r="AE68" s="473">
        <f t="shared" si="6"/>
        <v>29772</v>
      </c>
      <c r="AF68" s="68">
        <f>AD68*1.03</f>
        <v>30665.16</v>
      </c>
      <c r="AG68" s="68">
        <f>AF68*1.03</f>
        <v>31585.114799999999</v>
      </c>
      <c r="AH68" s="68">
        <f>AG68*1.03</f>
        <v>32532.668244</v>
      </c>
      <c r="AI68" s="68">
        <f>AH68*1.03</f>
        <v>33508.648291320002</v>
      </c>
      <c r="AJ68" s="292"/>
      <c r="AK68" s="292"/>
    </row>
    <row r="69" spans="1:37" s="120" customFormat="1" x14ac:dyDescent="0.25">
      <c r="A69" s="220" t="s">
        <v>1027</v>
      </c>
      <c r="B69" s="4"/>
      <c r="C69" s="219" t="s">
        <v>24</v>
      </c>
      <c r="D69" s="62"/>
      <c r="E69" s="63"/>
      <c r="F69" s="64"/>
      <c r="G69" s="65"/>
      <c r="H69" s="63"/>
      <c r="I69" s="66"/>
      <c r="J69" s="67"/>
      <c r="K69" s="63"/>
      <c r="L69" s="66"/>
      <c r="M69" s="67"/>
      <c r="N69" s="63"/>
      <c r="O69" s="68"/>
      <c r="P69" s="62"/>
      <c r="Q69" s="63"/>
      <c r="R69" s="64"/>
      <c r="S69" s="65"/>
      <c r="T69" s="63"/>
      <c r="U69" s="66"/>
      <c r="V69" s="67"/>
      <c r="W69" s="63"/>
      <c r="X69" s="66"/>
      <c r="Y69" s="67"/>
      <c r="Z69" s="63"/>
      <c r="AA69" s="68"/>
      <c r="AB69" s="68"/>
      <c r="AC69" s="68">
        <f t="shared" si="15"/>
        <v>0</v>
      </c>
      <c r="AD69" s="68">
        <f t="shared" si="16"/>
        <v>0</v>
      </c>
      <c r="AE69" s="68">
        <f t="shared" si="6"/>
        <v>0</v>
      </c>
      <c r="AF69" s="68"/>
      <c r="AG69" s="68"/>
      <c r="AH69" s="68"/>
      <c r="AI69" s="68"/>
      <c r="AJ69" s="292"/>
      <c r="AK69" s="292"/>
    </row>
    <row r="70" spans="1:37" ht="16.2" thickBot="1" x14ac:dyDescent="0.3">
      <c r="D70" s="422">
        <f>D71-D1</f>
        <v>2200</v>
      </c>
      <c r="E70" s="422">
        <f t="shared" ref="E70:O70" si="18">E71-E1</f>
        <v>14646</v>
      </c>
      <c r="F70" s="422">
        <f t="shared" si="18"/>
        <v>40471</v>
      </c>
      <c r="G70" s="422">
        <f t="shared" si="18"/>
        <v>21208</v>
      </c>
      <c r="H70" s="422">
        <f t="shared" si="18"/>
        <v>19671</v>
      </c>
      <c r="I70" s="422">
        <f t="shared" si="18"/>
        <v>76639</v>
      </c>
      <c r="J70" s="422">
        <f t="shared" si="18"/>
        <v>27337</v>
      </c>
      <c r="K70" s="422">
        <f t="shared" si="18"/>
        <v>46781</v>
      </c>
      <c r="L70" s="422">
        <f t="shared" si="18"/>
        <v>35804</v>
      </c>
      <c r="M70" s="422">
        <f t="shared" si="18"/>
        <v>44437</v>
      </c>
      <c r="N70" s="422">
        <f t="shared" si="18"/>
        <v>41514</v>
      </c>
      <c r="O70" s="422">
        <f t="shared" si="18"/>
        <v>66969</v>
      </c>
      <c r="AE70" s="8">
        <f t="shared" si="6"/>
        <v>0</v>
      </c>
      <c r="AF70" s="422"/>
    </row>
    <row r="71" spans="1:37" s="162" customFormat="1" ht="16.2" thickBot="1" x14ac:dyDescent="0.3">
      <c r="A71" s="377" t="s">
        <v>685</v>
      </c>
      <c r="B71" s="378" t="s">
        <v>686</v>
      </c>
      <c r="C71" s="214" t="s">
        <v>17</v>
      </c>
      <c r="D71" s="164">
        <f t="shared" ref="D71:AI71" si="19">SUM(D72:D167)</f>
        <v>2200</v>
      </c>
      <c r="E71" s="165">
        <f t="shared" si="19"/>
        <v>14646</v>
      </c>
      <c r="F71" s="166">
        <f t="shared" si="19"/>
        <v>40471</v>
      </c>
      <c r="G71" s="167">
        <f t="shared" si="19"/>
        <v>21208</v>
      </c>
      <c r="H71" s="165">
        <f t="shared" si="19"/>
        <v>19671</v>
      </c>
      <c r="I71" s="168">
        <f t="shared" si="19"/>
        <v>76639</v>
      </c>
      <c r="J71" s="169">
        <f t="shared" si="19"/>
        <v>27337</v>
      </c>
      <c r="K71" s="165">
        <f t="shared" si="19"/>
        <v>46781</v>
      </c>
      <c r="L71" s="168">
        <f t="shared" si="19"/>
        <v>35804</v>
      </c>
      <c r="M71" s="169">
        <f t="shared" si="19"/>
        <v>44437</v>
      </c>
      <c r="N71" s="165">
        <f t="shared" si="19"/>
        <v>41514</v>
      </c>
      <c r="O71" s="170">
        <f t="shared" si="19"/>
        <v>66969</v>
      </c>
      <c r="P71" s="164">
        <f t="shared" si="19"/>
        <v>7558</v>
      </c>
      <c r="Q71" s="165">
        <f t="shared" si="19"/>
        <v>11937</v>
      </c>
      <c r="R71" s="166">
        <f t="shared" si="19"/>
        <v>19815</v>
      </c>
      <c r="S71" s="167">
        <f t="shared" si="19"/>
        <v>41759</v>
      </c>
      <c r="T71" s="165">
        <f t="shared" si="19"/>
        <v>30378</v>
      </c>
      <c r="U71" s="168">
        <f t="shared" si="19"/>
        <v>37746</v>
      </c>
      <c r="V71" s="169">
        <f t="shared" si="19"/>
        <v>52577</v>
      </c>
      <c r="W71" s="165">
        <f t="shared" si="19"/>
        <v>29366</v>
      </c>
      <c r="X71" s="168">
        <f t="shared" si="19"/>
        <v>46656</v>
      </c>
      <c r="Y71" s="169">
        <f t="shared" si="19"/>
        <v>49173</v>
      </c>
      <c r="Z71" s="165">
        <f t="shared" si="19"/>
        <v>44541</v>
      </c>
      <c r="AA71" s="170">
        <f t="shared" si="19"/>
        <v>120582</v>
      </c>
      <c r="AB71" s="170">
        <f t="shared" si="19"/>
        <v>321815</v>
      </c>
      <c r="AC71" s="170">
        <f t="shared" si="19"/>
        <v>437677</v>
      </c>
      <c r="AD71" s="170">
        <f t="shared" si="19"/>
        <v>492088</v>
      </c>
      <c r="AE71" s="488">
        <f t="shared" si="6"/>
        <v>54411</v>
      </c>
      <c r="AF71" s="170">
        <f t="shared" si="19"/>
        <v>506850.64</v>
      </c>
      <c r="AG71" s="170">
        <f t="shared" si="19"/>
        <v>522056.15919999994</v>
      </c>
      <c r="AH71" s="170">
        <f t="shared" si="19"/>
        <v>537717.84397600009</v>
      </c>
      <c r="AI71" s="170">
        <f t="shared" si="19"/>
        <v>553849.3792952802</v>
      </c>
      <c r="AJ71" s="293"/>
      <c r="AK71" s="489">
        <f>AD71/AC71</f>
        <v>1.1243177046086497</v>
      </c>
    </row>
    <row r="72" spans="1:37" s="120" customFormat="1" x14ac:dyDescent="0.25">
      <c r="A72" s="220" t="s">
        <v>743</v>
      </c>
      <c r="B72" s="82" t="s">
        <v>1094</v>
      </c>
      <c r="C72" s="219" t="s">
        <v>24</v>
      </c>
      <c r="D72" s="123">
        <v>-1</v>
      </c>
      <c r="E72" s="124">
        <v>0</v>
      </c>
      <c r="F72" s="125">
        <v>0</v>
      </c>
      <c r="G72" s="126">
        <v>342</v>
      </c>
      <c r="H72" s="124">
        <v>528</v>
      </c>
      <c r="I72" s="127">
        <v>904</v>
      </c>
      <c r="J72" s="128">
        <v>452</v>
      </c>
      <c r="K72" s="124">
        <f>0+653</f>
        <v>653</v>
      </c>
      <c r="L72" s="127">
        <v>2670</v>
      </c>
      <c r="M72" s="128">
        <v>1464</v>
      </c>
      <c r="N72" s="124">
        <v>0</v>
      </c>
      <c r="O72" s="129">
        <v>688</v>
      </c>
      <c r="P72" s="123">
        <v>0</v>
      </c>
      <c r="Q72" s="124">
        <v>0</v>
      </c>
      <c r="R72" s="125">
        <v>600</v>
      </c>
      <c r="S72" s="126">
        <v>670</v>
      </c>
      <c r="T72" s="124">
        <v>1275</v>
      </c>
      <c r="U72" s="127">
        <v>3067</v>
      </c>
      <c r="V72" s="128">
        <v>500</v>
      </c>
      <c r="W72" s="124">
        <v>0</v>
      </c>
      <c r="X72" s="127">
        <v>0</v>
      </c>
      <c r="Y72" s="128">
        <v>0</v>
      </c>
      <c r="Z72" s="124">
        <v>550</v>
      </c>
      <c r="AA72" s="129">
        <v>1245</v>
      </c>
      <c r="AB72" s="129">
        <v>1957</v>
      </c>
      <c r="AC72" s="129">
        <f t="shared" ref="AC72:AC115" si="20">SUM(D72:O72)</f>
        <v>7700</v>
      </c>
      <c r="AD72" s="129">
        <f t="shared" ref="AD72:AD115" si="21">SUM(P72:AA72)</f>
        <v>7907</v>
      </c>
      <c r="AE72" s="129">
        <f t="shared" si="6"/>
        <v>207</v>
      </c>
      <c r="AF72" s="68">
        <f t="shared" ref="AF72:AF103" si="22">AD72*1.03</f>
        <v>8144.21</v>
      </c>
      <c r="AG72" s="68">
        <f>AF72*1.03</f>
        <v>8388.5362999999998</v>
      </c>
      <c r="AH72" s="68">
        <f>AG72*1.03</f>
        <v>8640.1923889999998</v>
      </c>
      <c r="AI72" s="68">
        <f>AH72*1.03</f>
        <v>8899.3981606699999</v>
      </c>
      <c r="AJ72" s="298"/>
      <c r="AK72" s="298"/>
    </row>
    <row r="73" spans="1:37" s="120" customFormat="1" x14ac:dyDescent="0.25">
      <c r="A73" s="220" t="s">
        <v>744</v>
      </c>
      <c r="B73" s="82" t="s">
        <v>1095</v>
      </c>
      <c r="C73" s="219" t="s">
        <v>24</v>
      </c>
      <c r="D73" s="123">
        <v>0</v>
      </c>
      <c r="E73" s="124">
        <v>0</v>
      </c>
      <c r="F73" s="125">
        <v>0</v>
      </c>
      <c r="G73" s="126">
        <v>0</v>
      </c>
      <c r="H73" s="124">
        <v>0</v>
      </c>
      <c r="I73" s="127">
        <v>0</v>
      </c>
      <c r="J73" s="128">
        <v>0</v>
      </c>
      <c r="K73" s="124">
        <v>0</v>
      </c>
      <c r="L73" s="127">
        <v>0</v>
      </c>
      <c r="M73" s="128">
        <v>0</v>
      </c>
      <c r="N73" s="124">
        <f>0+48</f>
        <v>48</v>
      </c>
      <c r="O73" s="129">
        <v>0</v>
      </c>
      <c r="P73" s="123">
        <v>0</v>
      </c>
      <c r="Q73" s="124">
        <v>746</v>
      </c>
      <c r="R73" s="125">
        <v>746</v>
      </c>
      <c r="S73" s="126">
        <v>746</v>
      </c>
      <c r="T73" s="124">
        <v>746</v>
      </c>
      <c r="U73" s="127">
        <v>746</v>
      </c>
      <c r="V73" s="128">
        <v>746</v>
      </c>
      <c r="W73" s="124">
        <v>746</v>
      </c>
      <c r="X73" s="127">
        <v>746</v>
      </c>
      <c r="Y73" s="128">
        <v>746</v>
      </c>
      <c r="Z73" s="124">
        <v>746</v>
      </c>
      <c r="AA73" s="129">
        <v>746</v>
      </c>
      <c r="AB73" s="129"/>
      <c r="AC73" s="129">
        <f t="shared" si="20"/>
        <v>48</v>
      </c>
      <c r="AD73" s="129">
        <f t="shared" si="21"/>
        <v>8206</v>
      </c>
      <c r="AE73" s="129">
        <f t="shared" si="6"/>
        <v>8158</v>
      </c>
      <c r="AF73" s="68">
        <f t="shared" si="22"/>
        <v>8452.18</v>
      </c>
      <c r="AG73" s="68">
        <f t="shared" ref="AG73:AI73" si="23">AF73*1.03</f>
        <v>8705.7453999999998</v>
      </c>
      <c r="AH73" s="68">
        <f t="shared" si="23"/>
        <v>8966.9177619999991</v>
      </c>
      <c r="AI73" s="68">
        <f t="shared" si="23"/>
        <v>9235.9252948599988</v>
      </c>
      <c r="AJ73" s="298"/>
      <c r="AK73" s="298"/>
    </row>
    <row r="74" spans="1:37" s="120" customFormat="1" x14ac:dyDescent="0.25">
      <c r="A74" s="220" t="s">
        <v>745</v>
      </c>
      <c r="B74" s="82" t="s">
        <v>1070</v>
      </c>
      <c r="C74" s="219" t="s">
        <v>24</v>
      </c>
      <c r="D74" s="123">
        <v>8</v>
      </c>
      <c r="E74" s="124">
        <v>0</v>
      </c>
      <c r="F74" s="125">
        <v>0</v>
      </c>
      <c r="G74" s="126">
        <v>0</v>
      </c>
      <c r="H74" s="124">
        <v>0</v>
      </c>
      <c r="I74" s="127">
        <v>0</v>
      </c>
      <c r="J74" s="128">
        <v>0</v>
      </c>
      <c r="K74" s="124">
        <f>0-8</f>
        <v>-8</v>
      </c>
      <c r="L74" s="127">
        <v>0</v>
      </c>
      <c r="M74" s="128">
        <v>0</v>
      </c>
      <c r="N74" s="124">
        <v>0</v>
      </c>
      <c r="O74" s="129">
        <v>0</v>
      </c>
      <c r="P74" s="123"/>
      <c r="Q74" s="124"/>
      <c r="R74" s="125"/>
      <c r="S74" s="126"/>
      <c r="T74" s="124"/>
      <c r="U74" s="127"/>
      <c r="V74" s="128"/>
      <c r="W74" s="124"/>
      <c r="X74" s="127"/>
      <c r="Y74" s="128"/>
      <c r="Z74" s="124"/>
      <c r="AA74" s="129"/>
      <c r="AB74" s="129"/>
      <c r="AC74" s="129">
        <f t="shared" si="20"/>
        <v>0</v>
      </c>
      <c r="AD74" s="129">
        <f t="shared" si="21"/>
        <v>0</v>
      </c>
      <c r="AE74" s="129">
        <f t="shared" si="6"/>
        <v>0</v>
      </c>
      <c r="AF74" s="68">
        <f t="shared" si="22"/>
        <v>0</v>
      </c>
      <c r="AG74" s="68">
        <f t="shared" ref="AG74:AI74" si="24">AF74*1.03</f>
        <v>0</v>
      </c>
      <c r="AH74" s="68">
        <f t="shared" si="24"/>
        <v>0</v>
      </c>
      <c r="AI74" s="68">
        <f t="shared" si="24"/>
        <v>0</v>
      </c>
      <c r="AJ74" s="298"/>
      <c r="AK74" s="298"/>
    </row>
    <row r="75" spans="1:37" s="120" customFormat="1" x14ac:dyDescent="0.25">
      <c r="A75" s="220" t="s">
        <v>746</v>
      </c>
      <c r="B75" s="82" t="s">
        <v>1096</v>
      </c>
      <c r="C75" s="219" t="s">
        <v>24</v>
      </c>
      <c r="D75" s="123">
        <v>-49</v>
      </c>
      <c r="E75" s="124">
        <v>-86</v>
      </c>
      <c r="F75" s="125">
        <v>0</v>
      </c>
      <c r="G75" s="126">
        <v>631</v>
      </c>
      <c r="H75" s="124">
        <v>864</v>
      </c>
      <c r="I75" s="127">
        <v>679</v>
      </c>
      <c r="J75" s="128">
        <v>902</v>
      </c>
      <c r="K75" s="124">
        <f>4482+6455</f>
        <v>10937</v>
      </c>
      <c r="L75" s="127">
        <f>1314+7500</f>
        <v>8814</v>
      </c>
      <c r="M75" s="128">
        <f>587+10000</f>
        <v>10587</v>
      </c>
      <c r="N75" s="124">
        <f>70+7500</f>
        <v>7570</v>
      </c>
      <c r="O75" s="129">
        <f>76+7500</f>
        <v>7576</v>
      </c>
      <c r="P75" s="123">
        <v>0</v>
      </c>
      <c r="Q75" s="124">
        <v>0</v>
      </c>
      <c r="R75" s="125">
        <v>200</v>
      </c>
      <c r="S75" s="126">
        <v>3185</v>
      </c>
      <c r="T75" s="124">
        <v>9277</v>
      </c>
      <c r="U75" s="127">
        <v>11490</v>
      </c>
      <c r="V75" s="128">
        <v>9878</v>
      </c>
      <c r="W75" s="124">
        <v>8269</v>
      </c>
      <c r="X75" s="127">
        <v>13322</v>
      </c>
      <c r="Y75" s="128">
        <v>16449</v>
      </c>
      <c r="Z75" s="124">
        <v>10926</v>
      </c>
      <c r="AA75" s="129">
        <v>5419</v>
      </c>
      <c r="AB75" s="129">
        <v>41861</v>
      </c>
      <c r="AC75" s="129">
        <f t="shared" si="20"/>
        <v>48425</v>
      </c>
      <c r="AD75" s="129">
        <f t="shared" si="21"/>
        <v>88415</v>
      </c>
      <c r="AE75" s="129">
        <f t="shared" si="6"/>
        <v>39990</v>
      </c>
      <c r="AF75" s="68">
        <f t="shared" si="22"/>
        <v>91067.45</v>
      </c>
      <c r="AG75" s="68">
        <f t="shared" ref="AG75:AI75" si="25">AF75*1.03</f>
        <v>93799.473499999993</v>
      </c>
      <c r="AH75" s="68">
        <f t="shared" si="25"/>
        <v>96613.457704999993</v>
      </c>
      <c r="AI75" s="68">
        <f t="shared" si="25"/>
        <v>99511.861436149993</v>
      </c>
      <c r="AJ75" s="298"/>
      <c r="AK75" s="298"/>
    </row>
    <row r="76" spans="1:37" s="120" customFormat="1" x14ac:dyDescent="0.25">
      <c r="A76" s="220" t="s">
        <v>747</v>
      </c>
      <c r="B76" s="82" t="s">
        <v>1097</v>
      </c>
      <c r="C76" s="219" t="s">
        <v>24</v>
      </c>
      <c r="D76" s="123">
        <v>0</v>
      </c>
      <c r="E76" s="124">
        <v>0</v>
      </c>
      <c r="F76" s="125">
        <v>0</v>
      </c>
      <c r="G76" s="126">
        <v>0</v>
      </c>
      <c r="H76" s="124">
        <v>0</v>
      </c>
      <c r="I76" s="127">
        <v>2285</v>
      </c>
      <c r="J76" s="128">
        <v>2576</v>
      </c>
      <c r="K76" s="124">
        <f>8919-1963</f>
        <v>6956</v>
      </c>
      <c r="L76" s="127">
        <v>173</v>
      </c>
      <c r="M76" s="128">
        <v>216</v>
      </c>
      <c r="N76" s="124">
        <v>173</v>
      </c>
      <c r="O76" s="129">
        <v>173</v>
      </c>
      <c r="P76" s="123">
        <v>0</v>
      </c>
      <c r="Q76" s="124">
        <v>0</v>
      </c>
      <c r="R76" s="125">
        <v>250</v>
      </c>
      <c r="S76" s="126">
        <v>700</v>
      </c>
      <c r="T76" s="124">
        <v>1355</v>
      </c>
      <c r="U76" s="127">
        <v>198</v>
      </c>
      <c r="V76" s="128">
        <v>2135</v>
      </c>
      <c r="W76" s="124">
        <v>3152</v>
      </c>
      <c r="X76" s="127">
        <v>3846</v>
      </c>
      <c r="Y76" s="128">
        <v>7515</v>
      </c>
      <c r="Z76" s="124">
        <v>1187</v>
      </c>
      <c r="AA76" s="129">
        <v>0</v>
      </c>
      <c r="AB76" s="129">
        <v>4871</v>
      </c>
      <c r="AC76" s="129">
        <f t="shared" si="20"/>
        <v>12552</v>
      </c>
      <c r="AD76" s="129">
        <f t="shared" si="21"/>
        <v>20338</v>
      </c>
      <c r="AE76" s="129">
        <f t="shared" si="6"/>
        <v>7786</v>
      </c>
      <c r="AF76" s="68">
        <f t="shared" si="22"/>
        <v>20948.14</v>
      </c>
      <c r="AG76" s="68">
        <f t="shared" ref="AG76:AI76" si="26">AF76*1.03</f>
        <v>21576.584200000001</v>
      </c>
      <c r="AH76" s="68">
        <f t="shared" si="26"/>
        <v>22223.881726000003</v>
      </c>
      <c r="AI76" s="68">
        <f t="shared" si="26"/>
        <v>22890.598177780004</v>
      </c>
      <c r="AJ76" s="298"/>
      <c r="AK76" s="298"/>
    </row>
    <row r="77" spans="1:37" s="120" customFormat="1" x14ac:dyDescent="0.25">
      <c r="A77" s="220" t="s">
        <v>748</v>
      </c>
      <c r="B77" s="82" t="s">
        <v>1098</v>
      </c>
      <c r="C77" s="219" t="s">
        <v>24</v>
      </c>
      <c r="D77" s="123">
        <v>0</v>
      </c>
      <c r="E77" s="124">
        <v>0</v>
      </c>
      <c r="F77" s="125">
        <v>0</v>
      </c>
      <c r="G77" s="126">
        <v>0</v>
      </c>
      <c r="H77" s="124">
        <v>0</v>
      </c>
      <c r="I77" s="127">
        <v>0</v>
      </c>
      <c r="J77" s="128">
        <v>0</v>
      </c>
      <c r="K77" s="124">
        <f>0+1000</f>
        <v>1000</v>
      </c>
      <c r="L77" s="127">
        <f>100+1000</f>
        <v>1100</v>
      </c>
      <c r="M77" s="128">
        <f>300+1000</f>
        <v>1300</v>
      </c>
      <c r="N77" s="124">
        <f>0+661</f>
        <v>661</v>
      </c>
      <c r="O77" s="129">
        <v>182</v>
      </c>
      <c r="P77" s="123">
        <v>0</v>
      </c>
      <c r="Q77" s="124">
        <v>0</v>
      </c>
      <c r="R77" s="125">
        <v>375</v>
      </c>
      <c r="S77" s="126">
        <v>2500</v>
      </c>
      <c r="T77" s="124">
        <v>732</v>
      </c>
      <c r="U77" s="127">
        <v>1675</v>
      </c>
      <c r="V77" s="128">
        <v>500</v>
      </c>
      <c r="W77" s="124">
        <v>940</v>
      </c>
      <c r="X77" s="127">
        <v>3670</v>
      </c>
      <c r="Y77" s="128">
        <v>858</v>
      </c>
      <c r="Z77" s="124">
        <v>1540</v>
      </c>
      <c r="AA77" s="129">
        <v>420</v>
      </c>
      <c r="AB77" s="129">
        <v>904</v>
      </c>
      <c r="AC77" s="129">
        <f t="shared" si="20"/>
        <v>4243</v>
      </c>
      <c r="AD77" s="129">
        <f t="shared" si="21"/>
        <v>13210</v>
      </c>
      <c r="AE77" s="129">
        <f t="shared" ref="AE77:AE140" si="27">AD77-AC77</f>
        <v>8967</v>
      </c>
      <c r="AF77" s="68">
        <f t="shared" si="22"/>
        <v>13606.300000000001</v>
      </c>
      <c r="AG77" s="68">
        <f t="shared" ref="AG77:AI77" si="28">AF77*1.03</f>
        <v>14014.489000000001</v>
      </c>
      <c r="AH77" s="68">
        <f t="shared" si="28"/>
        <v>14434.923670000002</v>
      </c>
      <c r="AI77" s="68">
        <f t="shared" si="28"/>
        <v>14867.971380100002</v>
      </c>
      <c r="AJ77" s="298"/>
      <c r="AK77" s="298"/>
    </row>
    <row r="78" spans="1:37" s="120" customFormat="1" x14ac:dyDescent="0.25">
      <c r="A78" s="220" t="s">
        <v>749</v>
      </c>
      <c r="B78" s="82" t="s">
        <v>1131</v>
      </c>
      <c r="C78" s="219" t="s">
        <v>24</v>
      </c>
      <c r="D78" s="123">
        <v>0</v>
      </c>
      <c r="E78" s="124">
        <v>0</v>
      </c>
      <c r="F78" s="125">
        <v>2055</v>
      </c>
      <c r="G78" s="126">
        <v>3540</v>
      </c>
      <c r="H78" s="124">
        <v>4869</v>
      </c>
      <c r="I78" s="127">
        <v>5329</v>
      </c>
      <c r="J78" s="128">
        <v>5157</v>
      </c>
      <c r="K78" s="124">
        <f>4390+71</f>
        <v>4461</v>
      </c>
      <c r="L78" s="127">
        <f>4390</f>
        <v>4390</v>
      </c>
      <c r="M78" s="128">
        <f>4390+1956</f>
        <v>6346</v>
      </c>
      <c r="N78" s="124">
        <f>4391</f>
        <v>4391</v>
      </c>
      <c r="O78" s="129">
        <f>4391</f>
        <v>4391</v>
      </c>
      <c r="P78" s="123"/>
      <c r="Q78" s="124"/>
      <c r="R78" s="125"/>
      <c r="S78" s="126"/>
      <c r="T78" s="124"/>
      <c r="U78" s="127"/>
      <c r="V78" s="128"/>
      <c r="W78" s="124"/>
      <c r="X78" s="127"/>
      <c r="Y78" s="128"/>
      <c r="Z78" s="124"/>
      <c r="AA78" s="129"/>
      <c r="AB78" s="129">
        <v>-14163</v>
      </c>
      <c r="AC78" s="129">
        <f t="shared" si="20"/>
        <v>44929</v>
      </c>
      <c r="AD78" s="129">
        <f t="shared" si="21"/>
        <v>0</v>
      </c>
      <c r="AE78" s="129">
        <f t="shared" si="27"/>
        <v>-44929</v>
      </c>
      <c r="AF78" s="68">
        <f t="shared" si="22"/>
        <v>0</v>
      </c>
      <c r="AG78" s="68">
        <f t="shared" ref="AG78:AI78" si="29">AF78*1.03</f>
        <v>0</v>
      </c>
      <c r="AH78" s="68">
        <f t="shared" si="29"/>
        <v>0</v>
      </c>
      <c r="AI78" s="68">
        <f t="shared" si="29"/>
        <v>0</v>
      </c>
      <c r="AJ78" s="298"/>
      <c r="AK78" s="298"/>
    </row>
    <row r="79" spans="1:37" s="120" customFormat="1" x14ac:dyDescent="0.25">
      <c r="A79" s="220" t="s">
        <v>750</v>
      </c>
      <c r="B79" s="82" t="s">
        <v>1099</v>
      </c>
      <c r="C79" s="219" t="s">
        <v>24</v>
      </c>
      <c r="D79" s="123">
        <v>0</v>
      </c>
      <c r="E79" s="124">
        <v>0</v>
      </c>
      <c r="F79" s="125">
        <v>0</v>
      </c>
      <c r="G79" s="126">
        <v>0</v>
      </c>
      <c r="H79" s="124">
        <v>0</v>
      </c>
      <c r="I79" s="127">
        <v>0</v>
      </c>
      <c r="J79" s="128">
        <v>0</v>
      </c>
      <c r="K79" s="124">
        <v>0</v>
      </c>
      <c r="L79" s="127">
        <v>0</v>
      </c>
      <c r="M79" s="128">
        <f>0+750</f>
        <v>750</v>
      </c>
      <c r="N79" s="124">
        <v>387</v>
      </c>
      <c r="O79" s="129">
        <v>0</v>
      </c>
      <c r="P79" s="123">
        <v>0</v>
      </c>
      <c r="Q79" s="124">
        <v>0</v>
      </c>
      <c r="R79" s="125">
        <v>0</v>
      </c>
      <c r="S79" s="126">
        <v>1298</v>
      </c>
      <c r="T79" s="124">
        <v>0</v>
      </c>
      <c r="U79" s="127">
        <v>0</v>
      </c>
      <c r="V79" s="128">
        <v>2100</v>
      </c>
      <c r="W79" s="124">
        <v>0</v>
      </c>
      <c r="X79" s="127">
        <v>0</v>
      </c>
      <c r="Y79" s="128">
        <v>0</v>
      </c>
      <c r="Z79" s="124">
        <v>0</v>
      </c>
      <c r="AA79" s="129">
        <v>0</v>
      </c>
      <c r="AB79" s="129"/>
      <c r="AC79" s="129">
        <f t="shared" si="20"/>
        <v>1137</v>
      </c>
      <c r="AD79" s="129">
        <f t="shared" si="21"/>
        <v>3398</v>
      </c>
      <c r="AE79" s="129">
        <f t="shared" si="27"/>
        <v>2261</v>
      </c>
      <c r="AF79" s="68">
        <f t="shared" si="22"/>
        <v>3499.94</v>
      </c>
      <c r="AG79" s="68">
        <f t="shared" ref="AG79:AI79" si="30">AF79*1.03</f>
        <v>3604.9382000000001</v>
      </c>
      <c r="AH79" s="68">
        <f t="shared" si="30"/>
        <v>3713.086346</v>
      </c>
      <c r="AI79" s="68">
        <f t="shared" si="30"/>
        <v>3824.4789363800001</v>
      </c>
      <c r="AJ79" s="298"/>
      <c r="AK79" s="298"/>
    </row>
    <row r="80" spans="1:37" s="120" customFormat="1" x14ac:dyDescent="0.25">
      <c r="A80" s="220" t="s">
        <v>751</v>
      </c>
      <c r="B80" s="82" t="s">
        <v>1100</v>
      </c>
      <c r="C80" s="219" t="s">
        <v>24</v>
      </c>
      <c r="D80" s="123">
        <v>3813</v>
      </c>
      <c r="E80" s="124">
        <v>7833</v>
      </c>
      <c r="F80" s="125">
        <v>12514</v>
      </c>
      <c r="G80" s="126">
        <v>3133</v>
      </c>
      <c r="H80" s="124">
        <v>6277</v>
      </c>
      <c r="I80" s="127">
        <v>3030</v>
      </c>
      <c r="J80" s="128">
        <v>5258</v>
      </c>
      <c r="K80" s="124">
        <f>7167+888</f>
        <v>8055</v>
      </c>
      <c r="L80" s="127">
        <f>6655+888</f>
        <v>7543</v>
      </c>
      <c r="M80" s="128">
        <f>6654+888</f>
        <v>7542</v>
      </c>
      <c r="N80" s="124">
        <f>6652+889</f>
        <v>7541</v>
      </c>
      <c r="O80" s="129">
        <f>6653+889</f>
        <v>7542</v>
      </c>
      <c r="P80" s="123">
        <v>6808</v>
      </c>
      <c r="Q80" s="124">
        <v>7108</v>
      </c>
      <c r="R80" s="125">
        <v>6808</v>
      </c>
      <c r="S80" s="126">
        <v>6808</v>
      </c>
      <c r="T80" s="124">
        <v>6808</v>
      </c>
      <c r="U80" s="127">
        <v>6807</v>
      </c>
      <c r="V80" s="128">
        <v>6808</v>
      </c>
      <c r="W80" s="124">
        <v>6807</v>
      </c>
      <c r="X80" s="127">
        <v>6808</v>
      </c>
      <c r="Y80" s="128">
        <v>7107</v>
      </c>
      <c r="Z80" s="124">
        <v>6807</v>
      </c>
      <c r="AA80" s="129">
        <v>6807</v>
      </c>
      <c r="AB80" s="129">
        <v>76529</v>
      </c>
      <c r="AC80" s="129">
        <f t="shared" si="20"/>
        <v>80081</v>
      </c>
      <c r="AD80" s="129">
        <f t="shared" si="21"/>
        <v>82291</v>
      </c>
      <c r="AE80" s="129">
        <f t="shared" si="27"/>
        <v>2210</v>
      </c>
      <c r="AF80" s="68">
        <f t="shared" si="22"/>
        <v>84759.73</v>
      </c>
      <c r="AG80" s="68">
        <f t="shared" ref="AG80:AI80" si="31">AF80*1.03</f>
        <v>87302.521899999992</v>
      </c>
      <c r="AH80" s="68">
        <f t="shared" si="31"/>
        <v>89921.597557000001</v>
      </c>
      <c r="AI80" s="68">
        <f t="shared" si="31"/>
        <v>92619.245483710009</v>
      </c>
      <c r="AJ80" s="298"/>
      <c r="AK80" s="298"/>
    </row>
    <row r="81" spans="1:37" s="120" customFormat="1" x14ac:dyDescent="0.25">
      <c r="A81" s="220" t="s">
        <v>752</v>
      </c>
      <c r="B81" s="82" t="s">
        <v>1101</v>
      </c>
      <c r="C81" s="219" t="s">
        <v>24</v>
      </c>
      <c r="D81" s="123">
        <v>0</v>
      </c>
      <c r="E81" s="124">
        <v>0</v>
      </c>
      <c r="F81" s="125">
        <v>0</v>
      </c>
      <c r="G81" s="126">
        <v>0</v>
      </c>
      <c r="H81" s="124">
        <v>0</v>
      </c>
      <c r="I81" s="127">
        <v>0</v>
      </c>
      <c r="J81" s="128">
        <v>0</v>
      </c>
      <c r="K81" s="124">
        <v>0</v>
      </c>
      <c r="L81" s="127">
        <v>0</v>
      </c>
      <c r="M81" s="128">
        <f>1010+150</f>
        <v>1160</v>
      </c>
      <c r="N81" s="124">
        <v>0</v>
      </c>
      <c r="O81" s="129">
        <v>0</v>
      </c>
      <c r="P81" s="123"/>
      <c r="Q81" s="124"/>
      <c r="R81" s="125"/>
      <c r="S81" s="126"/>
      <c r="T81" s="124"/>
      <c r="U81" s="127"/>
      <c r="V81" s="128"/>
      <c r="W81" s="124"/>
      <c r="X81" s="127"/>
      <c r="Y81" s="128"/>
      <c r="Z81" s="124"/>
      <c r="AA81" s="129"/>
      <c r="AB81" s="129"/>
      <c r="AC81" s="129">
        <f t="shared" si="20"/>
        <v>1160</v>
      </c>
      <c r="AD81" s="129">
        <f t="shared" si="21"/>
        <v>0</v>
      </c>
      <c r="AE81" s="129">
        <f t="shared" si="27"/>
        <v>-1160</v>
      </c>
      <c r="AF81" s="68">
        <f t="shared" si="22"/>
        <v>0</v>
      </c>
      <c r="AG81" s="68">
        <f t="shared" ref="AG81:AI81" si="32">AF81*1.03</f>
        <v>0</v>
      </c>
      <c r="AH81" s="68">
        <f t="shared" si="32"/>
        <v>0</v>
      </c>
      <c r="AI81" s="68">
        <f t="shared" si="32"/>
        <v>0</v>
      </c>
      <c r="AJ81" s="298"/>
      <c r="AK81" s="298"/>
    </row>
    <row r="82" spans="1:37" s="120" customFormat="1" x14ac:dyDescent="0.25">
      <c r="A82" s="220" t="s">
        <v>753</v>
      </c>
      <c r="B82" s="82" t="s">
        <v>1073</v>
      </c>
      <c r="C82" s="219" t="s">
        <v>24</v>
      </c>
      <c r="D82" s="123">
        <v>33</v>
      </c>
      <c r="E82" s="124">
        <v>0</v>
      </c>
      <c r="F82" s="125">
        <v>0</v>
      </c>
      <c r="G82" s="126">
        <v>0</v>
      </c>
      <c r="H82" s="124">
        <v>0</v>
      </c>
      <c r="I82" s="127">
        <v>0</v>
      </c>
      <c r="J82" s="128">
        <v>450</v>
      </c>
      <c r="K82" s="124">
        <f>1459+1478</f>
        <v>2937</v>
      </c>
      <c r="L82" s="127">
        <f>673+1478</f>
        <v>2151</v>
      </c>
      <c r="M82" s="128">
        <f>1330+1309</f>
        <v>2639</v>
      </c>
      <c r="N82" s="124">
        <f>0+1478</f>
        <v>1478</v>
      </c>
      <c r="O82" s="129">
        <f>50+1479</f>
        <v>1529</v>
      </c>
      <c r="P82" s="123">
        <v>0</v>
      </c>
      <c r="Q82" s="124">
        <v>0</v>
      </c>
      <c r="R82" s="125">
        <v>0</v>
      </c>
      <c r="S82" s="126">
        <v>80</v>
      </c>
      <c r="T82" s="124">
        <v>190</v>
      </c>
      <c r="U82" s="127">
        <v>1200</v>
      </c>
      <c r="V82" s="128">
        <v>360</v>
      </c>
      <c r="W82" s="124">
        <v>480</v>
      </c>
      <c r="X82" s="127">
        <v>540</v>
      </c>
      <c r="Y82" s="128">
        <v>2213</v>
      </c>
      <c r="Z82" s="124">
        <v>5590</v>
      </c>
      <c r="AA82" s="129">
        <v>564</v>
      </c>
      <c r="AB82" s="129">
        <v>3780</v>
      </c>
      <c r="AC82" s="129">
        <f t="shared" si="20"/>
        <v>11217</v>
      </c>
      <c r="AD82" s="490">
        <f t="shared" si="21"/>
        <v>11217</v>
      </c>
      <c r="AE82" s="129">
        <f t="shared" si="27"/>
        <v>0</v>
      </c>
      <c r="AF82" s="68">
        <f t="shared" si="22"/>
        <v>11553.51</v>
      </c>
      <c r="AG82" s="68">
        <f t="shared" ref="AG82:AI82" si="33">AF82*1.03</f>
        <v>11900.115300000001</v>
      </c>
      <c r="AH82" s="68">
        <f t="shared" si="33"/>
        <v>12257.118759000001</v>
      </c>
      <c r="AI82" s="68">
        <f t="shared" si="33"/>
        <v>12624.832321770002</v>
      </c>
      <c r="AJ82" s="298"/>
      <c r="AK82" s="298"/>
    </row>
    <row r="83" spans="1:37" s="120" customFormat="1" x14ac:dyDescent="0.25">
      <c r="A83" s="220" t="s">
        <v>754</v>
      </c>
      <c r="B83" s="82" t="s">
        <v>1102</v>
      </c>
      <c r="C83" s="219" t="s">
        <v>24</v>
      </c>
      <c r="D83" s="123">
        <v>0</v>
      </c>
      <c r="E83" s="124">
        <v>0</v>
      </c>
      <c r="F83" s="125">
        <v>0</v>
      </c>
      <c r="G83" s="126">
        <v>0</v>
      </c>
      <c r="H83" s="124">
        <v>0</v>
      </c>
      <c r="I83" s="127">
        <v>0</v>
      </c>
      <c r="J83" s="128">
        <v>0</v>
      </c>
      <c r="K83" s="124">
        <v>0</v>
      </c>
      <c r="L83" s="127">
        <v>0</v>
      </c>
      <c r="M83" s="128">
        <v>0</v>
      </c>
      <c r="N83" s="124">
        <v>0</v>
      </c>
      <c r="O83" s="129">
        <v>0</v>
      </c>
      <c r="P83" s="123">
        <v>0</v>
      </c>
      <c r="Q83" s="124">
        <v>0</v>
      </c>
      <c r="R83" s="125">
        <v>0</v>
      </c>
      <c r="S83" s="126">
        <v>0</v>
      </c>
      <c r="T83" s="124">
        <v>0</v>
      </c>
      <c r="U83" s="127">
        <v>1800</v>
      </c>
      <c r="V83" s="128">
        <v>0</v>
      </c>
      <c r="W83" s="124">
        <v>0</v>
      </c>
      <c r="X83" s="127">
        <v>200</v>
      </c>
      <c r="Y83" s="128">
        <v>0</v>
      </c>
      <c r="Z83" s="124">
        <v>0</v>
      </c>
      <c r="AA83" s="129">
        <v>0</v>
      </c>
      <c r="AB83" s="129">
        <v>398</v>
      </c>
      <c r="AC83" s="129">
        <f t="shared" si="20"/>
        <v>0</v>
      </c>
      <c r="AD83" s="129">
        <f t="shared" si="21"/>
        <v>2000</v>
      </c>
      <c r="AE83" s="129">
        <f t="shared" si="27"/>
        <v>2000</v>
      </c>
      <c r="AF83" s="68">
        <f t="shared" si="22"/>
        <v>2060</v>
      </c>
      <c r="AG83" s="68">
        <f t="shared" ref="AG83:AI83" si="34">AF83*1.03</f>
        <v>2121.8000000000002</v>
      </c>
      <c r="AH83" s="68">
        <f t="shared" si="34"/>
        <v>2185.4540000000002</v>
      </c>
      <c r="AI83" s="68">
        <f t="shared" si="34"/>
        <v>2251.0176200000001</v>
      </c>
      <c r="AJ83" s="298"/>
      <c r="AK83" s="298"/>
    </row>
    <row r="84" spans="1:37" s="120" customFormat="1" x14ac:dyDescent="0.25">
      <c r="A84" s="220" t="s">
        <v>711</v>
      </c>
      <c r="B84" s="82" t="s">
        <v>1103</v>
      </c>
      <c r="C84" s="219" t="s">
        <v>24</v>
      </c>
      <c r="D84" s="123">
        <v>0</v>
      </c>
      <c r="E84" s="124">
        <v>0</v>
      </c>
      <c r="F84" s="125">
        <v>0</v>
      </c>
      <c r="G84" s="126">
        <v>0</v>
      </c>
      <c r="H84" s="124">
        <v>0</v>
      </c>
      <c r="I84" s="127">
        <v>0</v>
      </c>
      <c r="J84" s="128">
        <v>0</v>
      </c>
      <c r="K84" s="124">
        <v>0</v>
      </c>
      <c r="L84" s="127">
        <v>0</v>
      </c>
      <c r="M84" s="128">
        <v>400</v>
      </c>
      <c r="N84" s="124">
        <v>0</v>
      </c>
      <c r="O84" s="129">
        <v>96</v>
      </c>
      <c r="P84" s="123">
        <v>0</v>
      </c>
      <c r="Q84" s="124">
        <v>0</v>
      </c>
      <c r="R84" s="125">
        <v>0</v>
      </c>
      <c r="S84" s="126">
        <v>0</v>
      </c>
      <c r="T84" s="124">
        <v>500</v>
      </c>
      <c r="U84" s="127">
        <v>0</v>
      </c>
      <c r="V84" s="128">
        <v>0</v>
      </c>
      <c r="W84" s="124">
        <v>0</v>
      </c>
      <c r="X84" s="127">
        <v>100</v>
      </c>
      <c r="Y84" s="128">
        <v>0</v>
      </c>
      <c r="Z84" s="124">
        <v>0</v>
      </c>
      <c r="AA84" s="129">
        <v>0</v>
      </c>
      <c r="AB84" s="129">
        <v>719</v>
      </c>
      <c r="AC84" s="129">
        <f t="shared" si="20"/>
        <v>496</v>
      </c>
      <c r="AD84" s="129">
        <f t="shared" si="21"/>
        <v>600</v>
      </c>
      <c r="AE84" s="129">
        <f t="shared" si="27"/>
        <v>104</v>
      </c>
      <c r="AF84" s="68">
        <f t="shared" si="22"/>
        <v>618</v>
      </c>
      <c r="AG84" s="68">
        <f t="shared" ref="AG84:AI84" si="35">AF84*1.03</f>
        <v>636.54</v>
      </c>
      <c r="AH84" s="68">
        <f t="shared" si="35"/>
        <v>655.63620000000003</v>
      </c>
      <c r="AI84" s="68">
        <f t="shared" si="35"/>
        <v>675.30528600000002</v>
      </c>
      <c r="AJ84" s="298"/>
      <c r="AK84" s="298"/>
    </row>
    <row r="85" spans="1:37" s="120" customFormat="1" x14ac:dyDescent="0.25">
      <c r="A85" s="220" t="s">
        <v>712</v>
      </c>
      <c r="B85" s="82" t="s">
        <v>1104</v>
      </c>
      <c r="C85" s="219" t="s">
        <v>24</v>
      </c>
      <c r="D85" s="123">
        <v>0</v>
      </c>
      <c r="E85" s="124">
        <v>130</v>
      </c>
      <c r="F85" s="125">
        <v>242</v>
      </c>
      <c r="G85" s="126">
        <v>943</v>
      </c>
      <c r="H85" s="124">
        <v>294</v>
      </c>
      <c r="I85" s="127">
        <v>346</v>
      </c>
      <c r="J85" s="128">
        <v>1656</v>
      </c>
      <c r="K85" s="124">
        <f>2095+1952</f>
        <v>4047</v>
      </c>
      <c r="L85" s="127">
        <f>2492+1952-1108</f>
        <v>3336</v>
      </c>
      <c r="M85" s="128">
        <f>2492+1952-1952</f>
        <v>2492</v>
      </c>
      <c r="N85" s="124">
        <f>2492+1952-9</f>
        <v>4435</v>
      </c>
      <c r="O85" s="129">
        <f>2491+1953-1572</f>
        <v>2872</v>
      </c>
      <c r="P85" s="123">
        <v>0</v>
      </c>
      <c r="Q85" s="124">
        <v>0</v>
      </c>
      <c r="R85" s="125">
        <v>2543</v>
      </c>
      <c r="S85" s="126">
        <v>2543</v>
      </c>
      <c r="T85" s="124">
        <v>2543</v>
      </c>
      <c r="U85" s="127">
        <v>2543</v>
      </c>
      <c r="V85" s="128">
        <v>2543</v>
      </c>
      <c r="W85" s="124">
        <v>2543</v>
      </c>
      <c r="X85" s="127">
        <v>2543</v>
      </c>
      <c r="Y85" s="128">
        <v>2543</v>
      </c>
      <c r="Z85" s="124">
        <v>2543</v>
      </c>
      <c r="AA85" s="129">
        <v>2547</v>
      </c>
      <c r="AB85" s="129">
        <v>19108</v>
      </c>
      <c r="AC85" s="129">
        <f t="shared" si="20"/>
        <v>20793</v>
      </c>
      <c r="AD85" s="490">
        <f t="shared" si="21"/>
        <v>25434</v>
      </c>
      <c r="AE85" s="129">
        <f t="shared" si="27"/>
        <v>4641</v>
      </c>
      <c r="AF85" s="68">
        <f t="shared" si="22"/>
        <v>26197.02</v>
      </c>
      <c r="AG85" s="68">
        <f t="shared" ref="AG85:AI85" si="36">AF85*1.03</f>
        <v>26982.9306</v>
      </c>
      <c r="AH85" s="68">
        <f t="shared" si="36"/>
        <v>27792.418517999999</v>
      </c>
      <c r="AI85" s="68">
        <f t="shared" si="36"/>
        <v>28626.191073539998</v>
      </c>
      <c r="AJ85" s="298"/>
      <c r="AK85" s="298"/>
    </row>
    <row r="86" spans="1:37" s="120" customFormat="1" x14ac:dyDescent="0.25">
      <c r="A86" s="220" t="s">
        <v>713</v>
      </c>
      <c r="B86" s="82" t="s">
        <v>1105</v>
      </c>
      <c r="C86" s="219" t="s">
        <v>24</v>
      </c>
      <c r="D86" s="123">
        <v>0</v>
      </c>
      <c r="E86" s="124">
        <v>0</v>
      </c>
      <c r="F86" s="125">
        <v>0</v>
      </c>
      <c r="G86" s="126">
        <v>0</v>
      </c>
      <c r="H86" s="124">
        <v>0</v>
      </c>
      <c r="I86" s="127">
        <v>0</v>
      </c>
      <c r="J86" s="128">
        <v>0</v>
      </c>
      <c r="K86" s="124">
        <v>0</v>
      </c>
      <c r="L86" s="127">
        <v>0</v>
      </c>
      <c r="M86" s="128">
        <v>160</v>
      </c>
      <c r="N86" s="124">
        <v>0</v>
      </c>
      <c r="O86" s="129">
        <v>0</v>
      </c>
      <c r="P86" s="123">
        <v>0</v>
      </c>
      <c r="Q86" s="124">
        <v>0</v>
      </c>
      <c r="R86" s="125">
        <v>0</v>
      </c>
      <c r="S86" s="126">
        <v>0</v>
      </c>
      <c r="T86" s="124">
        <v>0</v>
      </c>
      <c r="U86" s="127">
        <v>160</v>
      </c>
      <c r="V86" s="128">
        <v>0</v>
      </c>
      <c r="W86" s="124">
        <v>0</v>
      </c>
      <c r="X86" s="127">
        <v>0</v>
      </c>
      <c r="Y86" s="128">
        <v>0</v>
      </c>
      <c r="Z86" s="124">
        <v>0</v>
      </c>
      <c r="AA86" s="129">
        <v>0</v>
      </c>
      <c r="AB86" s="129"/>
      <c r="AC86" s="129">
        <f t="shared" si="20"/>
        <v>160</v>
      </c>
      <c r="AD86" s="129">
        <f t="shared" si="21"/>
        <v>160</v>
      </c>
      <c r="AE86" s="129">
        <f t="shared" si="27"/>
        <v>0</v>
      </c>
      <c r="AF86" s="68">
        <f t="shared" si="22"/>
        <v>164.8</v>
      </c>
      <c r="AG86" s="68">
        <f t="shared" ref="AG86:AI86" si="37">AF86*1.03</f>
        <v>169.74400000000003</v>
      </c>
      <c r="AH86" s="68">
        <f t="shared" si="37"/>
        <v>174.83632000000003</v>
      </c>
      <c r="AI86" s="68">
        <f t="shared" si="37"/>
        <v>180.08140960000003</v>
      </c>
      <c r="AJ86" s="298"/>
      <c r="AK86" s="298"/>
    </row>
    <row r="87" spans="1:37" s="120" customFormat="1" x14ac:dyDescent="0.25">
      <c r="A87" s="220" t="s">
        <v>714</v>
      </c>
      <c r="B87" s="82" t="s">
        <v>1106</v>
      </c>
      <c r="C87" s="219" t="s">
        <v>24</v>
      </c>
      <c r="D87" s="123">
        <v>0</v>
      </c>
      <c r="E87" s="124">
        <v>0</v>
      </c>
      <c r="F87" s="125">
        <v>290</v>
      </c>
      <c r="G87" s="126">
        <v>233</v>
      </c>
      <c r="H87" s="124">
        <v>147</v>
      </c>
      <c r="I87" s="127">
        <v>0</v>
      </c>
      <c r="J87" s="128">
        <v>0</v>
      </c>
      <c r="K87" s="124">
        <v>0</v>
      </c>
      <c r="L87" s="127">
        <v>848</v>
      </c>
      <c r="M87" s="128">
        <v>0</v>
      </c>
      <c r="N87" s="124">
        <v>0</v>
      </c>
      <c r="O87" s="129">
        <f>850+231</f>
        <v>1081</v>
      </c>
      <c r="P87" s="123">
        <v>0</v>
      </c>
      <c r="Q87" s="124">
        <v>0</v>
      </c>
      <c r="R87" s="125">
        <v>2740</v>
      </c>
      <c r="S87" s="126">
        <v>0</v>
      </c>
      <c r="T87" s="124">
        <v>0</v>
      </c>
      <c r="U87" s="127">
        <v>0</v>
      </c>
      <c r="V87" s="128">
        <v>0</v>
      </c>
      <c r="W87" s="124">
        <v>0</v>
      </c>
      <c r="X87" s="127">
        <v>0</v>
      </c>
      <c r="Y87" s="128">
        <v>0</v>
      </c>
      <c r="Z87" s="124">
        <v>0</v>
      </c>
      <c r="AA87" s="129">
        <v>0</v>
      </c>
      <c r="AB87" s="129">
        <v>494</v>
      </c>
      <c r="AC87" s="129">
        <f t="shared" si="20"/>
        <v>2599</v>
      </c>
      <c r="AD87" s="129">
        <f t="shared" si="21"/>
        <v>2740</v>
      </c>
      <c r="AE87" s="129">
        <f t="shared" si="27"/>
        <v>141</v>
      </c>
      <c r="AF87" s="68">
        <f t="shared" si="22"/>
        <v>2822.2000000000003</v>
      </c>
      <c r="AG87" s="68">
        <f t="shared" ref="AG87:AI87" si="38">AF87*1.03</f>
        <v>2906.8660000000004</v>
      </c>
      <c r="AH87" s="68">
        <f t="shared" si="38"/>
        <v>2994.0719800000006</v>
      </c>
      <c r="AI87" s="68">
        <f t="shared" si="38"/>
        <v>3083.8941394000008</v>
      </c>
      <c r="AJ87" s="298"/>
      <c r="AK87" s="298"/>
    </row>
    <row r="88" spans="1:37" s="120" customFormat="1" x14ac:dyDescent="0.25">
      <c r="A88" s="220" t="s">
        <v>715</v>
      </c>
      <c r="B88" s="82" t="s">
        <v>1077</v>
      </c>
      <c r="C88" s="219" t="s">
        <v>24</v>
      </c>
      <c r="D88" s="123">
        <v>-148</v>
      </c>
      <c r="E88" s="124">
        <v>132</v>
      </c>
      <c r="F88" s="125">
        <v>0</v>
      </c>
      <c r="G88" s="126">
        <v>0</v>
      </c>
      <c r="H88" s="124">
        <v>0</v>
      </c>
      <c r="I88" s="127">
        <v>0</v>
      </c>
      <c r="J88" s="128">
        <v>0</v>
      </c>
      <c r="K88" s="124">
        <v>2188</v>
      </c>
      <c r="L88" s="127">
        <v>0</v>
      </c>
      <c r="M88" s="128">
        <v>0</v>
      </c>
      <c r="N88" s="124">
        <v>1852</v>
      </c>
      <c r="O88" s="129">
        <f>0+2334</f>
        <v>2334</v>
      </c>
      <c r="P88" s="123">
        <v>0</v>
      </c>
      <c r="Q88" s="124">
        <v>0</v>
      </c>
      <c r="R88" s="125">
        <v>855</v>
      </c>
      <c r="S88" s="126">
        <v>165</v>
      </c>
      <c r="T88" s="124">
        <v>1568</v>
      </c>
      <c r="U88" s="127">
        <v>2225</v>
      </c>
      <c r="V88" s="128">
        <v>285</v>
      </c>
      <c r="W88" s="124">
        <v>638</v>
      </c>
      <c r="X88" s="127">
        <v>1298</v>
      </c>
      <c r="Y88" s="128">
        <v>1148</v>
      </c>
      <c r="Z88" s="124">
        <v>1582</v>
      </c>
      <c r="AA88" s="129">
        <v>1381</v>
      </c>
      <c r="AB88" s="129">
        <v>2262</v>
      </c>
      <c r="AC88" s="129">
        <f t="shared" si="20"/>
        <v>6358</v>
      </c>
      <c r="AD88" s="129">
        <f t="shared" si="21"/>
        <v>11145</v>
      </c>
      <c r="AE88" s="129">
        <f t="shared" si="27"/>
        <v>4787</v>
      </c>
      <c r="AF88" s="68">
        <f t="shared" si="22"/>
        <v>11479.35</v>
      </c>
      <c r="AG88" s="68">
        <f t="shared" ref="AG88:AI88" si="39">AF88*1.03</f>
        <v>11823.730500000001</v>
      </c>
      <c r="AH88" s="68">
        <f t="shared" si="39"/>
        <v>12178.442415000001</v>
      </c>
      <c r="AI88" s="68">
        <f t="shared" si="39"/>
        <v>12543.795687450001</v>
      </c>
      <c r="AJ88" s="298"/>
      <c r="AK88" s="298"/>
    </row>
    <row r="89" spans="1:37" s="120" customFormat="1" x14ac:dyDescent="0.25">
      <c r="A89" s="220" t="s">
        <v>716</v>
      </c>
      <c r="B89" s="82" t="s">
        <v>1075</v>
      </c>
      <c r="C89" s="219" t="s">
        <v>24</v>
      </c>
      <c r="D89" s="123">
        <v>-1975</v>
      </c>
      <c r="E89" s="124">
        <v>1976</v>
      </c>
      <c r="F89" s="125">
        <v>0</v>
      </c>
      <c r="G89" s="126">
        <v>0</v>
      </c>
      <c r="H89" s="124">
        <v>0</v>
      </c>
      <c r="I89" s="127">
        <v>0</v>
      </c>
      <c r="J89" s="128">
        <v>0</v>
      </c>
      <c r="K89" s="124">
        <v>0</v>
      </c>
      <c r="L89" s="127">
        <v>0</v>
      </c>
      <c r="M89" s="128">
        <v>0</v>
      </c>
      <c r="N89" s="124">
        <v>0</v>
      </c>
      <c r="O89" s="129">
        <v>0</v>
      </c>
      <c r="P89" s="123"/>
      <c r="Q89" s="124"/>
      <c r="R89" s="125"/>
      <c r="S89" s="126"/>
      <c r="T89" s="124"/>
      <c r="U89" s="127"/>
      <c r="V89" s="128"/>
      <c r="W89" s="124"/>
      <c r="X89" s="127"/>
      <c r="Y89" s="128"/>
      <c r="Z89" s="124"/>
      <c r="AA89" s="129"/>
      <c r="AB89" s="129">
        <v>-1129</v>
      </c>
      <c r="AC89" s="129">
        <f t="shared" si="20"/>
        <v>1</v>
      </c>
      <c r="AD89" s="129">
        <f t="shared" si="21"/>
        <v>0</v>
      </c>
      <c r="AE89" s="129">
        <f t="shared" si="27"/>
        <v>-1</v>
      </c>
      <c r="AF89" s="68">
        <f t="shared" si="22"/>
        <v>0</v>
      </c>
      <c r="AG89" s="68">
        <f t="shared" ref="AG89:AI89" si="40">AF89*1.03</f>
        <v>0</v>
      </c>
      <c r="AH89" s="68">
        <f t="shared" si="40"/>
        <v>0</v>
      </c>
      <c r="AI89" s="68">
        <f t="shared" si="40"/>
        <v>0</v>
      </c>
      <c r="AJ89" s="298"/>
      <c r="AK89" s="298"/>
    </row>
    <row r="90" spans="1:37" s="120" customFormat="1" ht="16.5" customHeight="1" x14ac:dyDescent="0.25">
      <c r="A90" s="220" t="s">
        <v>717</v>
      </c>
      <c r="B90" s="82" t="s">
        <v>1107</v>
      </c>
      <c r="C90" s="219" t="s">
        <v>24</v>
      </c>
      <c r="D90" s="123">
        <v>202</v>
      </c>
      <c r="E90" s="124">
        <v>0</v>
      </c>
      <c r="F90" s="125">
        <v>0</v>
      </c>
      <c r="G90" s="126">
        <v>0</v>
      </c>
      <c r="H90" s="124">
        <v>0</v>
      </c>
      <c r="I90" s="127">
        <v>0</v>
      </c>
      <c r="J90" s="128">
        <v>0</v>
      </c>
      <c r="K90" s="124">
        <v>0</v>
      </c>
      <c r="L90" s="127">
        <v>0</v>
      </c>
      <c r="M90" s="128">
        <v>0</v>
      </c>
      <c r="N90" s="124">
        <v>0</v>
      </c>
      <c r="O90" s="129">
        <v>0</v>
      </c>
      <c r="P90" s="123"/>
      <c r="Q90" s="124"/>
      <c r="R90" s="125"/>
      <c r="S90" s="126"/>
      <c r="T90" s="124"/>
      <c r="U90" s="127"/>
      <c r="V90" s="128"/>
      <c r="W90" s="124"/>
      <c r="X90" s="127"/>
      <c r="Y90" s="128"/>
      <c r="Z90" s="124"/>
      <c r="AA90" s="129"/>
      <c r="AB90" s="129"/>
      <c r="AC90" s="129">
        <f t="shared" si="20"/>
        <v>202</v>
      </c>
      <c r="AD90" s="129">
        <f t="shared" si="21"/>
        <v>0</v>
      </c>
      <c r="AE90" s="129">
        <f t="shared" si="27"/>
        <v>-202</v>
      </c>
      <c r="AF90" s="68">
        <f t="shared" si="22"/>
        <v>0</v>
      </c>
      <c r="AG90" s="68">
        <f t="shared" ref="AG90:AI90" si="41">AF90*1.03</f>
        <v>0</v>
      </c>
      <c r="AH90" s="68">
        <f t="shared" si="41"/>
        <v>0</v>
      </c>
      <c r="AI90" s="68">
        <f t="shared" si="41"/>
        <v>0</v>
      </c>
      <c r="AJ90" s="298"/>
      <c r="AK90" s="298"/>
    </row>
    <row r="91" spans="1:37" s="120" customFormat="1" x14ac:dyDescent="0.25">
      <c r="A91" s="220" t="s">
        <v>718</v>
      </c>
      <c r="B91" s="82" t="s">
        <v>1108</v>
      </c>
      <c r="C91" s="219" t="s">
        <v>24</v>
      </c>
      <c r="D91" s="123">
        <v>0</v>
      </c>
      <c r="E91" s="124">
        <v>0</v>
      </c>
      <c r="F91" s="125">
        <v>0</v>
      </c>
      <c r="G91" s="126">
        <v>0</v>
      </c>
      <c r="H91" s="124">
        <v>0</v>
      </c>
      <c r="I91" s="127">
        <v>0</v>
      </c>
      <c r="J91" s="128">
        <v>0</v>
      </c>
      <c r="K91" s="124">
        <v>0</v>
      </c>
      <c r="L91" s="127">
        <v>0</v>
      </c>
      <c r="M91" s="128">
        <v>0</v>
      </c>
      <c r="N91" s="124">
        <v>0</v>
      </c>
      <c r="O91" s="129">
        <v>0</v>
      </c>
      <c r="P91" s="123"/>
      <c r="Q91" s="124"/>
      <c r="R91" s="125"/>
      <c r="S91" s="126"/>
      <c r="T91" s="124"/>
      <c r="U91" s="127"/>
      <c r="V91" s="128"/>
      <c r="W91" s="124"/>
      <c r="X91" s="127"/>
      <c r="Y91" s="128"/>
      <c r="Z91" s="124"/>
      <c r="AA91" s="129"/>
      <c r="AB91" s="129"/>
      <c r="AC91" s="129">
        <f t="shared" si="20"/>
        <v>0</v>
      </c>
      <c r="AD91" s="129">
        <f t="shared" si="21"/>
        <v>0</v>
      </c>
      <c r="AE91" s="129">
        <f t="shared" si="27"/>
        <v>0</v>
      </c>
      <c r="AF91" s="68">
        <f t="shared" si="22"/>
        <v>0</v>
      </c>
      <c r="AG91" s="68">
        <f t="shared" ref="AG91:AI91" si="42">AF91*1.03</f>
        <v>0</v>
      </c>
      <c r="AH91" s="68">
        <f t="shared" si="42"/>
        <v>0</v>
      </c>
      <c r="AI91" s="68">
        <f t="shared" si="42"/>
        <v>0</v>
      </c>
      <c r="AJ91" s="298"/>
      <c r="AK91" s="298"/>
    </row>
    <row r="92" spans="1:37" s="120" customFormat="1" x14ac:dyDescent="0.25">
      <c r="A92" s="220" t="s">
        <v>719</v>
      </c>
      <c r="B92" s="82" t="s">
        <v>1109</v>
      </c>
      <c r="C92" s="219" t="s">
        <v>24</v>
      </c>
      <c r="D92" s="123">
        <v>-456</v>
      </c>
      <c r="E92" s="124">
        <v>0</v>
      </c>
      <c r="F92" s="125">
        <v>0</v>
      </c>
      <c r="G92" s="126">
        <v>0</v>
      </c>
      <c r="H92" s="124">
        <v>0</v>
      </c>
      <c r="I92" s="127">
        <v>0</v>
      </c>
      <c r="J92" s="128">
        <v>0</v>
      </c>
      <c r="K92" s="124">
        <v>0</v>
      </c>
      <c r="L92" s="127">
        <v>0</v>
      </c>
      <c r="M92" s="128">
        <v>0</v>
      </c>
      <c r="N92" s="124">
        <v>0</v>
      </c>
      <c r="O92" s="129">
        <f>0+4356</f>
        <v>4356</v>
      </c>
      <c r="P92" s="123">
        <v>0</v>
      </c>
      <c r="Q92" s="124">
        <v>0</v>
      </c>
      <c r="R92" s="125">
        <v>0</v>
      </c>
      <c r="S92" s="126">
        <v>0</v>
      </c>
      <c r="T92" s="124">
        <v>0</v>
      </c>
      <c r="U92" s="127">
        <v>0</v>
      </c>
      <c r="V92" s="128">
        <v>0</v>
      </c>
      <c r="W92" s="124">
        <v>0</v>
      </c>
      <c r="X92" s="127">
        <v>0</v>
      </c>
      <c r="Y92" s="128">
        <v>0</v>
      </c>
      <c r="Z92" s="124">
        <v>6600</v>
      </c>
      <c r="AA92" s="129">
        <v>0</v>
      </c>
      <c r="AB92" s="129">
        <v>6906</v>
      </c>
      <c r="AC92" s="129">
        <f t="shared" si="20"/>
        <v>3900</v>
      </c>
      <c r="AD92" s="129">
        <f t="shared" si="21"/>
        <v>6600</v>
      </c>
      <c r="AE92" s="129">
        <f t="shared" si="27"/>
        <v>2700</v>
      </c>
      <c r="AF92" s="68">
        <f t="shared" si="22"/>
        <v>6798</v>
      </c>
      <c r="AG92" s="68">
        <f t="shared" ref="AG92:AI92" si="43">AF92*1.03</f>
        <v>7001.9400000000005</v>
      </c>
      <c r="AH92" s="68">
        <f t="shared" si="43"/>
        <v>7211.9982000000009</v>
      </c>
      <c r="AI92" s="68">
        <f t="shared" si="43"/>
        <v>7428.3581460000014</v>
      </c>
      <c r="AJ92" s="298"/>
      <c r="AK92" s="298"/>
    </row>
    <row r="93" spans="1:37" s="120" customFormat="1" x14ac:dyDescent="0.25">
      <c r="A93" s="220" t="s">
        <v>720</v>
      </c>
      <c r="B93" s="82" t="s">
        <v>1132</v>
      </c>
      <c r="C93" s="219" t="s">
        <v>24</v>
      </c>
      <c r="D93" s="123">
        <v>0</v>
      </c>
      <c r="E93" s="124">
        <v>1705</v>
      </c>
      <c r="F93" s="125">
        <v>1500</v>
      </c>
      <c r="G93" s="126">
        <v>2351</v>
      </c>
      <c r="H93" s="124">
        <v>2630</v>
      </c>
      <c r="I93" s="127">
        <v>3740</v>
      </c>
      <c r="J93" s="128">
        <v>5244</v>
      </c>
      <c r="K93" s="124">
        <v>0</v>
      </c>
      <c r="L93" s="127">
        <v>0</v>
      </c>
      <c r="M93" s="128">
        <v>0</v>
      </c>
      <c r="N93" s="124">
        <v>0</v>
      </c>
      <c r="O93" s="129">
        <v>0</v>
      </c>
      <c r="P93" s="123"/>
      <c r="Q93" s="124"/>
      <c r="R93" s="125"/>
      <c r="S93" s="126"/>
      <c r="T93" s="124"/>
      <c r="U93" s="127"/>
      <c r="V93" s="128"/>
      <c r="W93" s="124"/>
      <c r="X93" s="127"/>
      <c r="Y93" s="128"/>
      <c r="Z93" s="124"/>
      <c r="AA93" s="129"/>
      <c r="AB93" s="129"/>
      <c r="AC93" s="129">
        <f t="shared" si="20"/>
        <v>17170</v>
      </c>
      <c r="AD93" s="129">
        <f t="shared" si="21"/>
        <v>0</v>
      </c>
      <c r="AE93" s="129">
        <f t="shared" si="27"/>
        <v>-17170</v>
      </c>
      <c r="AF93" s="68">
        <f t="shared" si="22"/>
        <v>0</v>
      </c>
      <c r="AG93" s="68">
        <f t="shared" ref="AG93:AI93" si="44">AF93*1.03</f>
        <v>0</v>
      </c>
      <c r="AH93" s="68">
        <f t="shared" si="44"/>
        <v>0</v>
      </c>
      <c r="AI93" s="68">
        <f t="shared" si="44"/>
        <v>0</v>
      </c>
      <c r="AJ93" s="298"/>
      <c r="AK93" s="298"/>
    </row>
    <row r="94" spans="1:37" s="120" customFormat="1" x14ac:dyDescent="0.25">
      <c r="A94" s="220" t="s">
        <v>721</v>
      </c>
      <c r="B94" s="82" t="s">
        <v>1110</v>
      </c>
      <c r="C94" s="219" t="s">
        <v>24</v>
      </c>
      <c r="D94" s="123">
        <v>0</v>
      </c>
      <c r="E94" s="124">
        <v>0</v>
      </c>
      <c r="F94" s="125">
        <v>159</v>
      </c>
      <c r="G94" s="126">
        <v>0</v>
      </c>
      <c r="H94" s="124">
        <v>0</v>
      </c>
      <c r="I94" s="127">
        <v>0</v>
      </c>
      <c r="J94" s="128">
        <v>0</v>
      </c>
      <c r="K94" s="124">
        <v>0</v>
      </c>
      <c r="L94" s="127">
        <v>0</v>
      </c>
      <c r="M94" s="128">
        <v>0</v>
      </c>
      <c r="N94" s="124">
        <v>0</v>
      </c>
      <c r="O94" s="129">
        <v>0</v>
      </c>
      <c r="P94" s="123"/>
      <c r="Q94" s="124"/>
      <c r="R94" s="125"/>
      <c r="S94" s="126"/>
      <c r="T94" s="124"/>
      <c r="U94" s="127"/>
      <c r="V94" s="128"/>
      <c r="W94" s="124"/>
      <c r="X94" s="127"/>
      <c r="Y94" s="128"/>
      <c r="Z94" s="124"/>
      <c r="AA94" s="129"/>
      <c r="AB94" s="129"/>
      <c r="AC94" s="129">
        <f t="shared" si="20"/>
        <v>159</v>
      </c>
      <c r="AD94" s="129">
        <f t="shared" si="21"/>
        <v>0</v>
      </c>
      <c r="AE94" s="129">
        <f t="shared" si="27"/>
        <v>-159</v>
      </c>
      <c r="AF94" s="68">
        <f t="shared" si="22"/>
        <v>0</v>
      </c>
      <c r="AG94" s="68">
        <f t="shared" ref="AG94:AI94" si="45">AF94*1.03</f>
        <v>0</v>
      </c>
      <c r="AH94" s="68">
        <f t="shared" si="45"/>
        <v>0</v>
      </c>
      <c r="AI94" s="68">
        <f t="shared" si="45"/>
        <v>0</v>
      </c>
      <c r="AJ94" s="298"/>
      <c r="AK94" s="298"/>
    </row>
    <row r="95" spans="1:37" s="120" customFormat="1" x14ac:dyDescent="0.25">
      <c r="A95" s="220" t="s">
        <v>722</v>
      </c>
      <c r="B95" s="82" t="s">
        <v>1111</v>
      </c>
      <c r="C95" s="219" t="s">
        <v>24</v>
      </c>
      <c r="D95" s="123">
        <v>208</v>
      </c>
      <c r="E95" s="124">
        <v>444</v>
      </c>
      <c r="F95" s="125">
        <v>400</v>
      </c>
      <c r="G95" s="126">
        <v>386</v>
      </c>
      <c r="H95" s="124">
        <v>509</v>
      </c>
      <c r="I95" s="127">
        <v>375</v>
      </c>
      <c r="J95" s="128">
        <v>491</v>
      </c>
      <c r="K95" s="124">
        <v>910</v>
      </c>
      <c r="L95" s="127">
        <f>2159-1000</f>
        <v>1159</v>
      </c>
      <c r="M95" s="128">
        <f>2159-1000</f>
        <v>1159</v>
      </c>
      <c r="N95" s="124">
        <f>2159-1000</f>
        <v>1159</v>
      </c>
      <c r="O95" s="129">
        <f>5159-3000-359</f>
        <v>1800</v>
      </c>
      <c r="P95" s="123">
        <v>750</v>
      </c>
      <c r="Q95" s="124">
        <v>750</v>
      </c>
      <c r="R95" s="125">
        <v>750</v>
      </c>
      <c r="S95" s="126">
        <v>750</v>
      </c>
      <c r="T95" s="124">
        <v>750</v>
      </c>
      <c r="U95" s="127">
        <v>750</v>
      </c>
      <c r="V95" s="128">
        <v>750</v>
      </c>
      <c r="W95" s="124">
        <v>750</v>
      </c>
      <c r="X95" s="127">
        <v>750</v>
      </c>
      <c r="Y95" s="128">
        <v>750</v>
      </c>
      <c r="Z95" s="124">
        <v>750</v>
      </c>
      <c r="AA95" s="129">
        <v>750</v>
      </c>
      <c r="AB95" s="129">
        <v>3819</v>
      </c>
      <c r="AC95" s="129">
        <f t="shared" si="20"/>
        <v>9000</v>
      </c>
      <c r="AD95" s="129">
        <f t="shared" si="21"/>
        <v>9000</v>
      </c>
      <c r="AE95" s="129">
        <f t="shared" si="27"/>
        <v>0</v>
      </c>
      <c r="AF95" s="68">
        <f t="shared" si="22"/>
        <v>9270</v>
      </c>
      <c r="AG95" s="68">
        <f t="shared" ref="AG95:AI95" si="46">AF95*1.03</f>
        <v>9548.1</v>
      </c>
      <c r="AH95" s="68">
        <f t="shared" si="46"/>
        <v>9834.5430000000015</v>
      </c>
      <c r="AI95" s="68">
        <f t="shared" si="46"/>
        <v>10129.579290000001</v>
      </c>
      <c r="AJ95" s="298"/>
      <c r="AK95" s="298"/>
    </row>
    <row r="96" spans="1:37" s="120" customFormat="1" x14ac:dyDescent="0.25">
      <c r="A96" s="220" t="s">
        <v>723</v>
      </c>
      <c r="B96" s="82" t="s">
        <v>1112</v>
      </c>
      <c r="C96" s="219" t="s">
        <v>24</v>
      </c>
      <c r="D96" s="123">
        <v>0</v>
      </c>
      <c r="E96" s="124">
        <v>0</v>
      </c>
      <c r="F96" s="125">
        <v>690</v>
      </c>
      <c r="G96" s="126">
        <v>0</v>
      </c>
      <c r="H96" s="124">
        <v>0</v>
      </c>
      <c r="I96" s="127">
        <v>0</v>
      </c>
      <c r="J96" s="128">
        <v>0</v>
      </c>
      <c r="K96" s="124">
        <v>0</v>
      </c>
      <c r="L96" s="127">
        <f>0+810</f>
        <v>810</v>
      </c>
      <c r="M96" s="128">
        <v>0</v>
      </c>
      <c r="N96" s="124">
        <v>0</v>
      </c>
      <c r="O96" s="129">
        <v>0</v>
      </c>
      <c r="P96" s="123"/>
      <c r="Q96" s="124"/>
      <c r="R96" s="125"/>
      <c r="S96" s="126"/>
      <c r="T96" s="124"/>
      <c r="U96" s="127"/>
      <c r="V96" s="128"/>
      <c r="W96" s="124"/>
      <c r="X96" s="127"/>
      <c r="Y96" s="128"/>
      <c r="Z96" s="124"/>
      <c r="AA96" s="129"/>
      <c r="AB96" s="129"/>
      <c r="AC96" s="129">
        <f t="shared" si="20"/>
        <v>1500</v>
      </c>
      <c r="AD96" s="129">
        <f t="shared" si="21"/>
        <v>0</v>
      </c>
      <c r="AE96" s="129">
        <f t="shared" si="27"/>
        <v>-1500</v>
      </c>
      <c r="AF96" s="68">
        <f t="shared" si="22"/>
        <v>0</v>
      </c>
      <c r="AG96" s="68">
        <f t="shared" ref="AG96:AI96" si="47">AF96*1.03</f>
        <v>0</v>
      </c>
      <c r="AH96" s="68">
        <f t="shared" si="47"/>
        <v>0</v>
      </c>
      <c r="AI96" s="68">
        <f t="shared" si="47"/>
        <v>0</v>
      </c>
      <c r="AJ96" s="298"/>
      <c r="AK96" s="298"/>
    </row>
    <row r="97" spans="1:37" s="120" customFormat="1" ht="27.6" x14ac:dyDescent="0.25">
      <c r="A97" s="220" t="s">
        <v>724</v>
      </c>
      <c r="B97" s="82" t="s">
        <v>1113</v>
      </c>
      <c r="C97" s="219" t="s">
        <v>24</v>
      </c>
      <c r="D97" s="123">
        <v>0</v>
      </c>
      <c r="E97" s="124">
        <v>0</v>
      </c>
      <c r="F97" s="125">
        <v>0</v>
      </c>
      <c r="G97" s="126">
        <v>0</v>
      </c>
      <c r="H97" s="124">
        <v>0</v>
      </c>
      <c r="I97" s="127">
        <v>0</v>
      </c>
      <c r="J97" s="128">
        <v>0</v>
      </c>
      <c r="K97" s="124">
        <v>0</v>
      </c>
      <c r="L97" s="127">
        <v>0</v>
      </c>
      <c r="M97" s="128">
        <v>0</v>
      </c>
      <c r="N97" s="124">
        <v>0</v>
      </c>
      <c r="O97" s="129">
        <v>3000</v>
      </c>
      <c r="P97" s="123">
        <v>0</v>
      </c>
      <c r="Q97" s="124">
        <v>0</v>
      </c>
      <c r="R97" s="125">
        <v>0</v>
      </c>
      <c r="S97" s="126">
        <v>0</v>
      </c>
      <c r="T97" s="124">
        <v>0</v>
      </c>
      <c r="U97" s="127">
        <v>0</v>
      </c>
      <c r="V97" s="128">
        <v>1030</v>
      </c>
      <c r="W97" s="124">
        <v>0</v>
      </c>
      <c r="X97" s="127">
        <v>1030</v>
      </c>
      <c r="Y97" s="128">
        <v>0</v>
      </c>
      <c r="Z97" s="124">
        <v>0</v>
      </c>
      <c r="AA97" s="129">
        <v>1030</v>
      </c>
      <c r="AB97" s="129"/>
      <c r="AC97" s="129">
        <f t="shared" si="20"/>
        <v>3000</v>
      </c>
      <c r="AD97" s="129">
        <f t="shared" si="21"/>
        <v>3090</v>
      </c>
      <c r="AE97" s="129">
        <f t="shared" si="27"/>
        <v>90</v>
      </c>
      <c r="AF97" s="68">
        <f t="shared" si="22"/>
        <v>3182.7000000000003</v>
      </c>
      <c r="AG97" s="68">
        <f t="shared" ref="AG97:AI97" si="48">AF97*1.03</f>
        <v>3278.1810000000005</v>
      </c>
      <c r="AH97" s="68">
        <f t="shared" si="48"/>
        <v>3376.5264300000008</v>
      </c>
      <c r="AI97" s="68">
        <f t="shared" si="48"/>
        <v>3477.8222229000007</v>
      </c>
      <c r="AJ97" s="298"/>
      <c r="AK97" s="298"/>
    </row>
    <row r="98" spans="1:37" s="120" customFormat="1" x14ac:dyDescent="0.25">
      <c r="A98" s="220" t="s">
        <v>725</v>
      </c>
      <c r="B98" s="82" t="s">
        <v>1068</v>
      </c>
      <c r="C98" s="219" t="s">
        <v>24</v>
      </c>
      <c r="D98" s="123">
        <v>0</v>
      </c>
      <c r="E98" s="124">
        <v>0</v>
      </c>
      <c r="F98" s="125">
        <v>0</v>
      </c>
      <c r="G98" s="126">
        <v>0</v>
      </c>
      <c r="H98" s="124">
        <v>0</v>
      </c>
      <c r="I98" s="127">
        <v>0</v>
      </c>
      <c r="J98" s="128">
        <v>7</v>
      </c>
      <c r="K98" s="124">
        <f>0-7</f>
        <v>-7</v>
      </c>
      <c r="L98" s="127">
        <v>0</v>
      </c>
      <c r="M98" s="128">
        <v>0</v>
      </c>
      <c r="N98" s="124">
        <v>0</v>
      </c>
      <c r="O98" s="129">
        <v>0</v>
      </c>
      <c r="P98" s="123"/>
      <c r="Q98" s="124"/>
      <c r="R98" s="125"/>
      <c r="S98" s="126"/>
      <c r="T98" s="124"/>
      <c r="U98" s="127"/>
      <c r="V98" s="128"/>
      <c r="W98" s="124"/>
      <c r="X98" s="127"/>
      <c r="Y98" s="128"/>
      <c r="Z98" s="124"/>
      <c r="AA98" s="129"/>
      <c r="AB98" s="129"/>
      <c r="AC98" s="129">
        <f t="shared" si="20"/>
        <v>0</v>
      </c>
      <c r="AD98" s="129">
        <f t="shared" si="21"/>
        <v>0</v>
      </c>
      <c r="AE98" s="129">
        <f t="shared" si="27"/>
        <v>0</v>
      </c>
      <c r="AF98" s="68">
        <f t="shared" si="22"/>
        <v>0</v>
      </c>
      <c r="AG98" s="68">
        <f t="shared" ref="AG98:AI98" si="49">AF98*1.03</f>
        <v>0</v>
      </c>
      <c r="AH98" s="68">
        <f t="shared" si="49"/>
        <v>0</v>
      </c>
      <c r="AI98" s="68">
        <f t="shared" si="49"/>
        <v>0</v>
      </c>
      <c r="AJ98" s="298"/>
      <c r="AK98" s="298"/>
    </row>
    <row r="99" spans="1:37" s="120" customFormat="1" x14ac:dyDescent="0.25">
      <c r="A99" s="220" t="s">
        <v>726</v>
      </c>
      <c r="B99" s="82" t="s">
        <v>1114</v>
      </c>
      <c r="C99" s="219" t="s">
        <v>24</v>
      </c>
      <c r="D99" s="123">
        <v>-463</v>
      </c>
      <c r="E99" s="124">
        <v>0</v>
      </c>
      <c r="F99" s="125">
        <v>0</v>
      </c>
      <c r="G99" s="126">
        <v>0</v>
      </c>
      <c r="H99" s="124">
        <v>0</v>
      </c>
      <c r="I99" s="127">
        <v>0</v>
      </c>
      <c r="J99" s="128">
        <v>187</v>
      </c>
      <c r="K99" s="124">
        <f>0+1000</f>
        <v>1000</v>
      </c>
      <c r="L99" s="127">
        <v>1250</v>
      </c>
      <c r="M99" s="128">
        <f>0+1000</f>
        <v>1000</v>
      </c>
      <c r="N99" s="124">
        <v>0</v>
      </c>
      <c r="O99" s="129">
        <f>1250+776</f>
        <v>2026</v>
      </c>
      <c r="P99" s="123">
        <v>0</v>
      </c>
      <c r="Q99" s="124">
        <v>0</v>
      </c>
      <c r="R99" s="125">
        <v>515</v>
      </c>
      <c r="S99" s="126">
        <v>515</v>
      </c>
      <c r="T99" s="124">
        <v>515</v>
      </c>
      <c r="U99" s="127">
        <v>515</v>
      </c>
      <c r="V99" s="128">
        <v>515</v>
      </c>
      <c r="W99" s="124">
        <v>515</v>
      </c>
      <c r="X99" s="127">
        <v>515</v>
      </c>
      <c r="Y99" s="128">
        <v>515</v>
      </c>
      <c r="Z99" s="124">
        <v>515</v>
      </c>
      <c r="AA99" s="129">
        <v>515</v>
      </c>
      <c r="AB99" s="129">
        <v>1768</v>
      </c>
      <c r="AC99" s="129">
        <f t="shared" si="20"/>
        <v>5000</v>
      </c>
      <c r="AD99" s="129">
        <f t="shared" si="21"/>
        <v>5150</v>
      </c>
      <c r="AE99" s="129">
        <f t="shared" si="27"/>
        <v>150</v>
      </c>
      <c r="AF99" s="68">
        <f t="shared" si="22"/>
        <v>5304.5</v>
      </c>
      <c r="AG99" s="68">
        <f t="shared" ref="AG99:AI99" si="50">AF99*1.03</f>
        <v>5463.6350000000002</v>
      </c>
      <c r="AH99" s="68">
        <f t="shared" si="50"/>
        <v>5627.5440500000004</v>
      </c>
      <c r="AI99" s="68">
        <f t="shared" si="50"/>
        <v>5796.3703715000001</v>
      </c>
      <c r="AJ99" s="298"/>
      <c r="AK99" s="298"/>
    </row>
    <row r="100" spans="1:37" s="120" customFormat="1" x14ac:dyDescent="0.25">
      <c r="A100" s="220" t="s">
        <v>727</v>
      </c>
      <c r="B100" s="82" t="s">
        <v>1074</v>
      </c>
      <c r="C100" s="219" t="s">
        <v>24</v>
      </c>
      <c r="D100" s="123">
        <v>0</v>
      </c>
      <c r="E100" s="124">
        <v>8</v>
      </c>
      <c r="F100" s="125">
        <v>0</v>
      </c>
      <c r="G100" s="126">
        <v>0</v>
      </c>
      <c r="H100" s="124">
        <v>0</v>
      </c>
      <c r="I100" s="127">
        <v>474</v>
      </c>
      <c r="J100" s="128">
        <v>-474</v>
      </c>
      <c r="K100" s="124">
        <v>1147</v>
      </c>
      <c r="L100" s="127">
        <v>0</v>
      </c>
      <c r="M100" s="128">
        <v>1292</v>
      </c>
      <c r="N100" s="124">
        <v>166</v>
      </c>
      <c r="O100" s="129">
        <f>0+2149</f>
        <v>2149</v>
      </c>
      <c r="P100" s="123">
        <v>0</v>
      </c>
      <c r="Q100" s="124">
        <v>0</v>
      </c>
      <c r="R100" s="125">
        <v>100</v>
      </c>
      <c r="S100" s="126">
        <v>100</v>
      </c>
      <c r="T100" s="124">
        <v>636</v>
      </c>
      <c r="U100" s="127">
        <v>1086</v>
      </c>
      <c r="V100" s="128">
        <v>1032</v>
      </c>
      <c r="W100" s="124">
        <v>1043</v>
      </c>
      <c r="X100" s="127">
        <v>1092</v>
      </c>
      <c r="Y100" s="128">
        <v>1363</v>
      </c>
      <c r="Z100" s="124">
        <v>1872</v>
      </c>
      <c r="AA100" s="129">
        <v>878</v>
      </c>
      <c r="AB100" s="129">
        <v>1386</v>
      </c>
      <c r="AC100" s="129">
        <f t="shared" si="20"/>
        <v>4762</v>
      </c>
      <c r="AD100" s="490">
        <f t="shared" si="21"/>
        <v>9202</v>
      </c>
      <c r="AE100" s="129">
        <f t="shared" si="27"/>
        <v>4440</v>
      </c>
      <c r="AF100" s="68">
        <f t="shared" si="22"/>
        <v>9478.06</v>
      </c>
      <c r="AG100" s="68">
        <f t="shared" ref="AG100:AI100" si="51">AF100*1.03</f>
        <v>9762.4017999999996</v>
      </c>
      <c r="AH100" s="68">
        <f t="shared" si="51"/>
        <v>10055.273853999999</v>
      </c>
      <c r="AI100" s="68">
        <f t="shared" si="51"/>
        <v>10356.932069619999</v>
      </c>
      <c r="AJ100" s="298"/>
      <c r="AK100" s="298"/>
    </row>
    <row r="101" spans="1:37" s="120" customFormat="1" x14ac:dyDescent="0.25">
      <c r="A101" s="220" t="s">
        <v>728</v>
      </c>
      <c r="B101" s="82" t="s">
        <v>1115</v>
      </c>
      <c r="C101" s="219" t="s">
        <v>24</v>
      </c>
      <c r="D101" s="123">
        <v>80</v>
      </c>
      <c r="E101" s="124">
        <v>4</v>
      </c>
      <c r="F101" s="125">
        <v>6</v>
      </c>
      <c r="G101" s="126">
        <v>0</v>
      </c>
      <c r="H101" s="124">
        <v>0</v>
      </c>
      <c r="I101" s="127">
        <v>10</v>
      </c>
      <c r="J101" s="128">
        <v>5</v>
      </c>
      <c r="K101" s="124">
        <v>0</v>
      </c>
      <c r="L101" s="127">
        <v>0</v>
      </c>
      <c r="M101" s="128">
        <v>0</v>
      </c>
      <c r="N101" s="124">
        <v>0</v>
      </c>
      <c r="O101" s="129">
        <v>0</v>
      </c>
      <c r="P101" s="123">
        <v>0</v>
      </c>
      <c r="Q101" s="124">
        <v>0</v>
      </c>
      <c r="R101" s="125">
        <v>0</v>
      </c>
      <c r="S101" s="126">
        <v>0</v>
      </c>
      <c r="T101" s="124">
        <v>150</v>
      </c>
      <c r="U101" s="127">
        <v>150</v>
      </c>
      <c r="V101" s="128">
        <v>150</v>
      </c>
      <c r="W101" s="124">
        <v>150</v>
      </c>
      <c r="X101" s="127">
        <v>183</v>
      </c>
      <c r="Y101" s="128">
        <v>0</v>
      </c>
      <c r="Z101" s="124">
        <v>0</v>
      </c>
      <c r="AA101" s="129">
        <v>0</v>
      </c>
      <c r="AB101" s="129">
        <v>188</v>
      </c>
      <c r="AC101" s="129">
        <f t="shared" si="20"/>
        <v>105</v>
      </c>
      <c r="AD101" s="129">
        <f t="shared" si="21"/>
        <v>783</v>
      </c>
      <c r="AE101" s="129">
        <f t="shared" si="27"/>
        <v>678</v>
      </c>
      <c r="AF101" s="68">
        <f t="shared" si="22"/>
        <v>806.49</v>
      </c>
      <c r="AG101" s="68">
        <f t="shared" ref="AG101:AI101" si="52">AF101*1.03</f>
        <v>830.68470000000002</v>
      </c>
      <c r="AH101" s="68">
        <f t="shared" si="52"/>
        <v>855.60524100000009</v>
      </c>
      <c r="AI101" s="68">
        <f t="shared" si="52"/>
        <v>881.27339823000011</v>
      </c>
      <c r="AJ101" s="298"/>
      <c r="AK101" s="298"/>
    </row>
    <row r="102" spans="1:37" s="120" customFormat="1" x14ac:dyDescent="0.25">
      <c r="A102" s="220" t="s">
        <v>729</v>
      </c>
      <c r="B102" s="89" t="s">
        <v>1116</v>
      </c>
      <c r="C102" s="219" t="s">
        <v>24</v>
      </c>
      <c r="D102" s="123">
        <v>0</v>
      </c>
      <c r="E102" s="124">
        <v>0</v>
      </c>
      <c r="F102" s="125">
        <v>11300</v>
      </c>
      <c r="G102" s="126">
        <v>0</v>
      </c>
      <c r="H102" s="124">
        <v>0</v>
      </c>
      <c r="I102" s="127">
        <v>8150</v>
      </c>
      <c r="J102" s="128">
        <v>0</v>
      </c>
      <c r="K102" s="124">
        <v>0</v>
      </c>
      <c r="L102" s="127">
        <v>0</v>
      </c>
      <c r="M102" s="128">
        <v>0</v>
      </c>
      <c r="N102" s="124">
        <v>0</v>
      </c>
      <c r="O102" s="129">
        <v>0</v>
      </c>
      <c r="P102" s="123"/>
      <c r="Q102" s="124"/>
      <c r="R102" s="125"/>
      <c r="S102" s="126"/>
      <c r="T102" s="124"/>
      <c r="U102" s="127"/>
      <c r="V102" s="128"/>
      <c r="W102" s="124"/>
      <c r="X102" s="127"/>
      <c r="Y102" s="128"/>
      <c r="Z102" s="124"/>
      <c r="AA102" s="129"/>
      <c r="AB102" s="129">
        <v>30073</v>
      </c>
      <c r="AC102" s="129">
        <f t="shared" si="20"/>
        <v>19450</v>
      </c>
      <c r="AD102" s="129">
        <f t="shared" si="21"/>
        <v>0</v>
      </c>
      <c r="AE102" s="129">
        <f t="shared" si="27"/>
        <v>-19450</v>
      </c>
      <c r="AF102" s="68">
        <f t="shared" si="22"/>
        <v>0</v>
      </c>
      <c r="AG102" s="68">
        <f t="shared" ref="AG102:AI102" si="53">AF102*1.03</f>
        <v>0</v>
      </c>
      <c r="AH102" s="68">
        <f t="shared" si="53"/>
        <v>0</v>
      </c>
      <c r="AI102" s="68">
        <f t="shared" si="53"/>
        <v>0</v>
      </c>
      <c r="AJ102" s="298"/>
      <c r="AK102" s="298"/>
    </row>
    <row r="103" spans="1:37" s="120" customFormat="1" x14ac:dyDescent="0.25">
      <c r="A103" s="220" t="s">
        <v>730</v>
      </c>
      <c r="B103" s="89" t="s">
        <v>1117</v>
      </c>
      <c r="C103" s="219" t="s">
        <v>24</v>
      </c>
      <c r="D103" s="123">
        <v>0</v>
      </c>
      <c r="E103" s="124">
        <v>0</v>
      </c>
      <c r="F103" s="125">
        <v>0</v>
      </c>
      <c r="G103" s="126">
        <v>0</v>
      </c>
      <c r="H103" s="124">
        <v>0</v>
      </c>
      <c r="I103" s="127">
        <v>0</v>
      </c>
      <c r="J103" s="128">
        <v>4228</v>
      </c>
      <c r="K103" s="124"/>
      <c r="L103" s="127"/>
      <c r="M103" s="128"/>
      <c r="N103" s="124"/>
      <c r="O103" s="129"/>
      <c r="P103" s="123"/>
      <c r="Q103" s="124"/>
      <c r="R103" s="125"/>
      <c r="S103" s="126"/>
      <c r="T103" s="124"/>
      <c r="U103" s="127"/>
      <c r="V103" s="128"/>
      <c r="W103" s="124"/>
      <c r="X103" s="127"/>
      <c r="Y103" s="128"/>
      <c r="Z103" s="124"/>
      <c r="AA103" s="129"/>
      <c r="AB103" s="129">
        <v>1579</v>
      </c>
      <c r="AC103" s="129">
        <f t="shared" si="20"/>
        <v>4228</v>
      </c>
      <c r="AD103" s="129">
        <f t="shared" si="21"/>
        <v>0</v>
      </c>
      <c r="AE103" s="129">
        <f t="shared" si="27"/>
        <v>-4228</v>
      </c>
      <c r="AF103" s="68">
        <f t="shared" si="22"/>
        <v>0</v>
      </c>
      <c r="AG103" s="68">
        <f t="shared" ref="AG103:AI103" si="54">AF103*1.03</f>
        <v>0</v>
      </c>
      <c r="AH103" s="68">
        <f t="shared" si="54"/>
        <v>0</v>
      </c>
      <c r="AI103" s="68">
        <f t="shared" si="54"/>
        <v>0</v>
      </c>
      <c r="AJ103" s="298"/>
      <c r="AK103" s="298"/>
    </row>
    <row r="104" spans="1:37" s="120" customFormat="1" x14ac:dyDescent="0.25">
      <c r="A104" s="220" t="s">
        <v>731</v>
      </c>
      <c r="B104" s="89" t="s">
        <v>1119</v>
      </c>
      <c r="C104" s="219" t="s">
        <v>24</v>
      </c>
      <c r="D104" s="123">
        <v>0</v>
      </c>
      <c r="E104" s="124">
        <v>0</v>
      </c>
      <c r="F104" s="125">
        <v>0</v>
      </c>
      <c r="G104" s="126">
        <v>0</v>
      </c>
      <c r="H104" s="124">
        <v>0</v>
      </c>
      <c r="I104" s="127">
        <v>0</v>
      </c>
      <c r="J104" s="128">
        <v>0</v>
      </c>
      <c r="K104" s="124">
        <v>0</v>
      </c>
      <c r="L104" s="127">
        <v>0</v>
      </c>
      <c r="M104" s="128">
        <f>0+3334</f>
        <v>3334</v>
      </c>
      <c r="N104" s="124">
        <v>0</v>
      </c>
      <c r="O104" s="129">
        <f>600+12200</f>
        <v>12800</v>
      </c>
      <c r="P104" s="123"/>
      <c r="Q104" s="124"/>
      <c r="R104" s="125"/>
      <c r="S104" s="126"/>
      <c r="T104" s="124"/>
      <c r="U104" s="127"/>
      <c r="V104" s="128"/>
      <c r="W104" s="124"/>
      <c r="X104" s="127"/>
      <c r="Y104" s="128"/>
      <c r="Z104" s="124"/>
      <c r="AA104" s="129"/>
      <c r="AB104" s="129"/>
      <c r="AC104" s="129">
        <f t="shared" si="20"/>
        <v>16134</v>
      </c>
      <c r="AD104" s="129">
        <f t="shared" si="21"/>
        <v>0</v>
      </c>
      <c r="AE104" s="129">
        <f t="shared" si="27"/>
        <v>-16134</v>
      </c>
      <c r="AF104" s="68">
        <f t="shared" ref="AF104:AF122" si="55">AD104*1.03</f>
        <v>0</v>
      </c>
      <c r="AG104" s="68">
        <f t="shared" ref="AG104:AI104" si="56">AF104*1.03</f>
        <v>0</v>
      </c>
      <c r="AH104" s="68">
        <f t="shared" si="56"/>
        <v>0</v>
      </c>
      <c r="AI104" s="68">
        <f t="shared" si="56"/>
        <v>0</v>
      </c>
      <c r="AJ104" s="298"/>
      <c r="AK104" s="298"/>
    </row>
    <row r="105" spans="1:37" s="120" customFormat="1" x14ac:dyDescent="0.25">
      <c r="A105" s="220" t="s">
        <v>732</v>
      </c>
      <c r="B105" s="89" t="s">
        <v>1120</v>
      </c>
      <c r="C105" s="219" t="s">
        <v>24</v>
      </c>
      <c r="D105" s="123">
        <v>0</v>
      </c>
      <c r="E105" s="124">
        <v>0</v>
      </c>
      <c r="F105" s="125">
        <v>0</v>
      </c>
      <c r="G105" s="126">
        <v>0</v>
      </c>
      <c r="H105" s="124">
        <v>0</v>
      </c>
      <c r="I105" s="127">
        <v>0</v>
      </c>
      <c r="J105" s="128">
        <v>0</v>
      </c>
      <c r="K105" s="124">
        <v>0</v>
      </c>
      <c r="L105" s="127">
        <v>0</v>
      </c>
      <c r="M105" s="128">
        <v>0</v>
      </c>
      <c r="N105" s="124">
        <v>0</v>
      </c>
      <c r="O105" s="129">
        <v>0</v>
      </c>
      <c r="P105" s="123"/>
      <c r="Q105" s="124"/>
      <c r="R105" s="125"/>
      <c r="S105" s="126"/>
      <c r="T105" s="124"/>
      <c r="U105" s="127"/>
      <c r="V105" s="128"/>
      <c r="W105" s="124"/>
      <c r="X105" s="127"/>
      <c r="Y105" s="128"/>
      <c r="Z105" s="124"/>
      <c r="AA105" s="129"/>
      <c r="AB105" s="129">
        <v>9396</v>
      </c>
      <c r="AC105" s="129">
        <f t="shared" si="20"/>
        <v>0</v>
      </c>
      <c r="AD105" s="129">
        <f t="shared" si="21"/>
        <v>0</v>
      </c>
      <c r="AE105" s="129">
        <f t="shared" si="27"/>
        <v>0</v>
      </c>
      <c r="AF105" s="68">
        <f t="shared" si="55"/>
        <v>0</v>
      </c>
      <c r="AG105" s="68">
        <f t="shared" ref="AG105:AI105" si="57">AF105*1.03</f>
        <v>0</v>
      </c>
      <c r="AH105" s="68">
        <f t="shared" si="57"/>
        <v>0</v>
      </c>
      <c r="AI105" s="68">
        <f t="shared" si="57"/>
        <v>0</v>
      </c>
      <c r="AJ105" s="298"/>
      <c r="AK105" s="298"/>
    </row>
    <row r="106" spans="1:37" s="120" customFormat="1" x14ac:dyDescent="0.25">
      <c r="A106" s="220" t="s">
        <v>733</v>
      </c>
      <c r="B106" s="89" t="s">
        <v>1121</v>
      </c>
      <c r="C106" s="219" t="s">
        <v>24</v>
      </c>
      <c r="D106" s="123">
        <v>0</v>
      </c>
      <c r="E106" s="124">
        <v>58</v>
      </c>
      <c r="F106" s="125">
        <v>0</v>
      </c>
      <c r="G106" s="126">
        <v>0</v>
      </c>
      <c r="H106" s="124">
        <v>0</v>
      </c>
      <c r="I106" s="127">
        <v>0</v>
      </c>
      <c r="J106" s="128">
        <v>0</v>
      </c>
      <c r="K106" s="124">
        <v>0</v>
      </c>
      <c r="L106" s="127">
        <v>0</v>
      </c>
      <c r="M106" s="128">
        <v>0</v>
      </c>
      <c r="N106" s="124">
        <v>0</v>
      </c>
      <c r="O106" s="129">
        <v>0</v>
      </c>
      <c r="P106" s="123"/>
      <c r="Q106" s="124"/>
      <c r="R106" s="125"/>
      <c r="S106" s="126"/>
      <c r="T106" s="124"/>
      <c r="U106" s="127"/>
      <c r="V106" s="128"/>
      <c r="W106" s="124"/>
      <c r="X106" s="127"/>
      <c r="Y106" s="128"/>
      <c r="Z106" s="124"/>
      <c r="AA106" s="129"/>
      <c r="AB106" s="129">
        <v>33</v>
      </c>
      <c r="AC106" s="129">
        <f t="shared" si="20"/>
        <v>58</v>
      </c>
      <c r="AD106" s="129">
        <f t="shared" si="21"/>
        <v>0</v>
      </c>
      <c r="AE106" s="129">
        <f t="shared" si="27"/>
        <v>-58</v>
      </c>
      <c r="AF106" s="68">
        <f t="shared" si="55"/>
        <v>0</v>
      </c>
      <c r="AG106" s="68">
        <f t="shared" ref="AG106:AI106" si="58">AF106*1.03</f>
        <v>0</v>
      </c>
      <c r="AH106" s="68">
        <f t="shared" si="58"/>
        <v>0</v>
      </c>
      <c r="AI106" s="68">
        <f t="shared" si="58"/>
        <v>0</v>
      </c>
      <c r="AJ106" s="298"/>
      <c r="AK106" s="298"/>
    </row>
    <row r="107" spans="1:37" s="120" customFormat="1" x14ac:dyDescent="0.25">
      <c r="A107" s="220" t="s">
        <v>734</v>
      </c>
      <c r="B107" s="89" t="s">
        <v>1122</v>
      </c>
      <c r="C107" s="219" t="s">
        <v>24</v>
      </c>
      <c r="D107" s="123">
        <v>0</v>
      </c>
      <c r="E107" s="124">
        <v>0</v>
      </c>
      <c r="F107" s="125">
        <v>0</v>
      </c>
      <c r="G107" s="126">
        <v>0</v>
      </c>
      <c r="H107" s="124">
        <v>0</v>
      </c>
      <c r="I107" s="127">
        <v>326</v>
      </c>
      <c r="J107" s="128">
        <v>0</v>
      </c>
      <c r="K107" s="124">
        <v>0</v>
      </c>
      <c r="L107" s="127">
        <v>0</v>
      </c>
      <c r="M107" s="128">
        <v>0</v>
      </c>
      <c r="N107" s="124">
        <v>0</v>
      </c>
      <c r="O107" s="129">
        <v>0</v>
      </c>
      <c r="P107" s="123"/>
      <c r="Q107" s="124"/>
      <c r="R107" s="125"/>
      <c r="S107" s="126"/>
      <c r="T107" s="124"/>
      <c r="U107" s="127"/>
      <c r="V107" s="128"/>
      <c r="W107" s="124"/>
      <c r="X107" s="127"/>
      <c r="Y107" s="128"/>
      <c r="Z107" s="124"/>
      <c r="AA107" s="129"/>
      <c r="AB107" s="129">
        <v>1868</v>
      </c>
      <c r="AC107" s="129">
        <f t="shared" si="20"/>
        <v>326</v>
      </c>
      <c r="AD107" s="129">
        <f t="shared" si="21"/>
        <v>0</v>
      </c>
      <c r="AE107" s="129">
        <f t="shared" si="27"/>
        <v>-326</v>
      </c>
      <c r="AF107" s="68">
        <f t="shared" si="55"/>
        <v>0</v>
      </c>
      <c r="AG107" s="68">
        <f t="shared" ref="AG107:AI107" si="59">AF107*1.03</f>
        <v>0</v>
      </c>
      <c r="AH107" s="68">
        <f t="shared" si="59"/>
        <v>0</v>
      </c>
      <c r="AI107" s="68">
        <f t="shared" si="59"/>
        <v>0</v>
      </c>
      <c r="AJ107" s="298"/>
      <c r="AK107" s="298"/>
    </row>
    <row r="108" spans="1:37" s="120" customFormat="1" x14ac:dyDescent="0.25">
      <c r="A108" s="220" t="s">
        <v>735</v>
      </c>
      <c r="B108" s="89" t="s">
        <v>1123</v>
      </c>
      <c r="C108" s="219" t="s">
        <v>24</v>
      </c>
      <c r="D108" s="123">
        <v>488</v>
      </c>
      <c r="E108" s="124">
        <v>1326</v>
      </c>
      <c r="F108" s="125">
        <v>4390</v>
      </c>
      <c r="G108" s="126">
        <v>1865</v>
      </c>
      <c r="H108" s="124">
        <v>1418</v>
      </c>
      <c r="I108" s="127">
        <v>1198</v>
      </c>
      <c r="J108" s="128">
        <v>857</v>
      </c>
      <c r="K108" s="124">
        <v>0</v>
      </c>
      <c r="L108" s="127">
        <v>0</v>
      </c>
      <c r="M108" s="128">
        <v>0</v>
      </c>
      <c r="N108" s="124">
        <v>0</v>
      </c>
      <c r="O108" s="129">
        <v>0</v>
      </c>
      <c r="P108" s="123"/>
      <c r="Q108" s="124"/>
      <c r="R108" s="125"/>
      <c r="S108" s="126"/>
      <c r="T108" s="124"/>
      <c r="U108" s="127"/>
      <c r="V108" s="128"/>
      <c r="W108" s="124"/>
      <c r="X108" s="127"/>
      <c r="Y108" s="128"/>
      <c r="Z108" s="124"/>
      <c r="AA108" s="129"/>
      <c r="AB108" s="129">
        <v>5718</v>
      </c>
      <c r="AC108" s="129">
        <f t="shared" si="20"/>
        <v>11542</v>
      </c>
      <c r="AD108" s="129">
        <f t="shared" si="21"/>
        <v>0</v>
      </c>
      <c r="AE108" s="129">
        <f t="shared" si="27"/>
        <v>-11542</v>
      </c>
      <c r="AF108" s="68">
        <f t="shared" si="55"/>
        <v>0</v>
      </c>
      <c r="AG108" s="68">
        <f t="shared" ref="AG108:AI108" si="60">AF108*1.03</f>
        <v>0</v>
      </c>
      <c r="AH108" s="68">
        <f t="shared" si="60"/>
        <v>0</v>
      </c>
      <c r="AI108" s="68">
        <f t="shared" si="60"/>
        <v>0</v>
      </c>
      <c r="AJ108" s="298"/>
      <c r="AK108" s="298"/>
    </row>
    <row r="109" spans="1:37" s="120" customFormat="1" x14ac:dyDescent="0.25">
      <c r="A109" s="220" t="s">
        <v>736</v>
      </c>
      <c r="B109" s="89" t="s">
        <v>1089</v>
      </c>
      <c r="C109" s="219" t="s">
        <v>24</v>
      </c>
      <c r="D109" s="123">
        <v>0</v>
      </c>
      <c r="E109" s="124">
        <v>86</v>
      </c>
      <c r="F109" s="125">
        <v>0</v>
      </c>
      <c r="G109" s="126">
        <v>1783</v>
      </c>
      <c r="H109" s="124">
        <v>1457</v>
      </c>
      <c r="I109" s="127">
        <v>5553</v>
      </c>
      <c r="J109" s="128">
        <v>0</v>
      </c>
      <c r="K109" s="124"/>
      <c r="L109" s="127"/>
      <c r="M109" s="128"/>
      <c r="N109" s="124"/>
      <c r="O109" s="129"/>
      <c r="P109" s="123"/>
      <c r="Q109" s="124"/>
      <c r="R109" s="125"/>
      <c r="S109" s="126"/>
      <c r="T109" s="124"/>
      <c r="U109" s="127"/>
      <c r="V109" s="128"/>
      <c r="W109" s="124"/>
      <c r="X109" s="127"/>
      <c r="Y109" s="128"/>
      <c r="Z109" s="124"/>
      <c r="AA109" s="129"/>
      <c r="AB109" s="129">
        <v>4690</v>
      </c>
      <c r="AC109" s="129">
        <f t="shared" si="20"/>
        <v>8879</v>
      </c>
      <c r="AD109" s="129">
        <f t="shared" si="21"/>
        <v>0</v>
      </c>
      <c r="AE109" s="129">
        <f t="shared" si="27"/>
        <v>-8879</v>
      </c>
      <c r="AF109" s="68">
        <f t="shared" si="55"/>
        <v>0</v>
      </c>
      <c r="AG109" s="68">
        <f t="shared" ref="AG109:AI109" si="61">AF109*1.03</f>
        <v>0</v>
      </c>
      <c r="AH109" s="68">
        <f t="shared" si="61"/>
        <v>0</v>
      </c>
      <c r="AI109" s="68">
        <f t="shared" si="61"/>
        <v>0</v>
      </c>
      <c r="AJ109" s="298"/>
      <c r="AK109" s="298"/>
    </row>
    <row r="110" spans="1:37" s="120" customFormat="1" x14ac:dyDescent="0.25">
      <c r="A110" s="220" t="s">
        <v>737</v>
      </c>
      <c r="B110" s="89" t="s">
        <v>1124</v>
      </c>
      <c r="C110" s="219" t="s">
        <v>24</v>
      </c>
      <c r="D110" s="123">
        <v>0</v>
      </c>
      <c r="E110" s="124">
        <v>0</v>
      </c>
      <c r="F110" s="125">
        <v>5916</v>
      </c>
      <c r="G110" s="126">
        <v>0</v>
      </c>
      <c r="H110" s="124">
        <v>0</v>
      </c>
      <c r="I110" s="127">
        <v>0</v>
      </c>
      <c r="J110" s="128">
        <v>0</v>
      </c>
      <c r="K110" s="124">
        <v>0</v>
      </c>
      <c r="L110" s="127">
        <v>0</v>
      </c>
      <c r="M110" s="128">
        <v>0</v>
      </c>
      <c r="N110" s="124">
        <v>9730</v>
      </c>
      <c r="O110" s="129">
        <v>0</v>
      </c>
      <c r="P110" s="123">
        <v>0</v>
      </c>
      <c r="Q110" s="124">
        <v>0</v>
      </c>
      <c r="R110" s="125">
        <v>0</v>
      </c>
      <c r="S110" s="126">
        <v>4632</v>
      </c>
      <c r="T110" s="124">
        <v>0</v>
      </c>
      <c r="U110" s="127">
        <v>0</v>
      </c>
      <c r="V110" s="128">
        <v>11312</v>
      </c>
      <c r="W110" s="124">
        <v>0</v>
      </c>
      <c r="X110" s="127">
        <v>6680</v>
      </c>
      <c r="Y110" s="128">
        <v>4632</v>
      </c>
      <c r="Z110" s="124">
        <v>0</v>
      </c>
      <c r="AA110" s="129">
        <v>11328</v>
      </c>
      <c r="AB110" s="129">
        <v>47052</v>
      </c>
      <c r="AC110" s="129">
        <f t="shared" si="20"/>
        <v>15646</v>
      </c>
      <c r="AD110" s="129">
        <f t="shared" si="21"/>
        <v>38584</v>
      </c>
      <c r="AE110" s="490">
        <f t="shared" si="27"/>
        <v>22938</v>
      </c>
      <c r="AF110" s="68">
        <f t="shared" si="55"/>
        <v>39741.520000000004</v>
      </c>
      <c r="AG110" s="68">
        <f t="shared" ref="AG110:AI110" si="62">AF110*1.03</f>
        <v>40933.765600000006</v>
      </c>
      <c r="AH110" s="68">
        <f t="shared" si="62"/>
        <v>42161.778568000009</v>
      </c>
      <c r="AI110" s="68">
        <f t="shared" si="62"/>
        <v>43426.631925040012</v>
      </c>
      <c r="AJ110" s="298"/>
      <c r="AK110" s="298"/>
    </row>
    <row r="111" spans="1:37" s="120" customFormat="1" x14ac:dyDescent="0.25">
      <c r="A111" s="220" t="s">
        <v>738</v>
      </c>
      <c r="B111" s="89" t="s">
        <v>1125</v>
      </c>
      <c r="C111" s="219" t="s">
        <v>24</v>
      </c>
      <c r="D111" s="123">
        <v>460</v>
      </c>
      <c r="E111" s="124">
        <v>426</v>
      </c>
      <c r="F111" s="125">
        <v>1009</v>
      </c>
      <c r="G111" s="126">
        <v>871</v>
      </c>
      <c r="H111" s="124">
        <v>442</v>
      </c>
      <c r="I111" s="127">
        <v>41894</v>
      </c>
      <c r="J111" s="128">
        <v>69</v>
      </c>
      <c r="K111" s="124">
        <v>0</v>
      </c>
      <c r="L111" s="127">
        <v>0</v>
      </c>
      <c r="M111" s="128">
        <v>0</v>
      </c>
      <c r="N111" s="124">
        <v>0</v>
      </c>
      <c r="O111" s="129">
        <v>0</v>
      </c>
      <c r="P111" s="123"/>
      <c r="Q111" s="124"/>
      <c r="R111" s="125"/>
      <c r="S111" s="126"/>
      <c r="T111" s="124"/>
      <c r="U111" s="127"/>
      <c r="V111" s="128"/>
      <c r="W111" s="124"/>
      <c r="X111" s="127"/>
      <c r="Y111" s="128"/>
      <c r="Z111" s="124"/>
      <c r="AA111" s="129"/>
      <c r="AB111" s="129">
        <v>19787</v>
      </c>
      <c r="AC111" s="129">
        <f t="shared" si="20"/>
        <v>45171</v>
      </c>
      <c r="AD111" s="129">
        <f t="shared" si="21"/>
        <v>0</v>
      </c>
      <c r="AE111" s="129">
        <f t="shared" si="27"/>
        <v>-45171</v>
      </c>
      <c r="AF111" s="68">
        <f t="shared" si="55"/>
        <v>0</v>
      </c>
      <c r="AG111" s="68">
        <f t="shared" ref="AG111:AI111" si="63">AF111*1.03</f>
        <v>0</v>
      </c>
      <c r="AH111" s="68">
        <f t="shared" si="63"/>
        <v>0</v>
      </c>
      <c r="AI111" s="68">
        <f t="shared" si="63"/>
        <v>0</v>
      </c>
      <c r="AJ111" s="298"/>
      <c r="AK111" s="298"/>
    </row>
    <row r="112" spans="1:37" s="120" customFormat="1" x14ac:dyDescent="0.25">
      <c r="A112" s="220" t="s">
        <v>739</v>
      </c>
      <c r="B112" s="89" t="s">
        <v>1079</v>
      </c>
      <c r="C112" s="219" t="s">
        <v>24</v>
      </c>
      <c r="D112" s="123">
        <v>0</v>
      </c>
      <c r="E112" s="124">
        <v>0</v>
      </c>
      <c r="F112" s="125">
        <v>0</v>
      </c>
      <c r="G112" s="126">
        <v>0</v>
      </c>
      <c r="H112" s="124">
        <v>0</v>
      </c>
      <c r="I112" s="127">
        <v>0</v>
      </c>
      <c r="J112" s="128">
        <v>0</v>
      </c>
      <c r="K112" s="124">
        <v>1674</v>
      </c>
      <c r="L112" s="127">
        <v>1560</v>
      </c>
      <c r="M112" s="128">
        <v>2460</v>
      </c>
      <c r="N112" s="124">
        <v>1923</v>
      </c>
      <c r="O112" s="129">
        <v>2460</v>
      </c>
      <c r="P112" s="123"/>
      <c r="Q112" s="124"/>
      <c r="R112" s="125"/>
      <c r="S112" s="126"/>
      <c r="T112" s="124"/>
      <c r="U112" s="127"/>
      <c r="V112" s="128"/>
      <c r="W112" s="124"/>
      <c r="X112" s="127"/>
      <c r="Y112" s="128"/>
      <c r="Z112" s="124"/>
      <c r="AA112" s="129"/>
      <c r="AB112" s="129"/>
      <c r="AC112" s="129">
        <f t="shared" si="20"/>
        <v>10077</v>
      </c>
      <c r="AD112" s="129">
        <f t="shared" si="21"/>
        <v>0</v>
      </c>
      <c r="AE112" s="129">
        <f t="shared" si="27"/>
        <v>-10077</v>
      </c>
      <c r="AF112" s="68">
        <f t="shared" si="55"/>
        <v>0</v>
      </c>
      <c r="AG112" s="68">
        <f t="shared" ref="AG112:AI112" si="64">AF112*1.03</f>
        <v>0</v>
      </c>
      <c r="AH112" s="68">
        <f t="shared" si="64"/>
        <v>0</v>
      </c>
      <c r="AI112" s="68">
        <f t="shared" si="64"/>
        <v>0</v>
      </c>
      <c r="AJ112" s="298"/>
      <c r="AK112" s="298"/>
    </row>
    <row r="113" spans="1:37" s="120" customFormat="1" x14ac:dyDescent="0.25">
      <c r="A113" s="220" t="s">
        <v>740</v>
      </c>
      <c r="B113" s="89" t="s">
        <v>1126</v>
      </c>
      <c r="C113" s="219" t="s">
        <v>24</v>
      </c>
      <c r="D113" s="123">
        <v>0</v>
      </c>
      <c r="E113" s="124">
        <v>0</v>
      </c>
      <c r="F113" s="125">
        <v>0</v>
      </c>
      <c r="G113" s="126">
        <v>0</v>
      </c>
      <c r="H113" s="124">
        <v>0</v>
      </c>
      <c r="I113" s="127">
        <v>0</v>
      </c>
      <c r="J113" s="128">
        <v>0</v>
      </c>
      <c r="K113" s="124">
        <v>0</v>
      </c>
      <c r="L113" s="127">
        <v>0</v>
      </c>
      <c r="M113" s="128">
        <v>0</v>
      </c>
      <c r="N113" s="124">
        <v>0</v>
      </c>
      <c r="O113" s="129">
        <v>0</v>
      </c>
      <c r="P113" s="123">
        <v>0</v>
      </c>
      <c r="Q113" s="124">
        <v>0</v>
      </c>
      <c r="R113" s="125">
        <v>0</v>
      </c>
      <c r="S113" s="126">
        <v>10400</v>
      </c>
      <c r="T113" s="124">
        <v>0</v>
      </c>
      <c r="U113" s="127">
        <v>0</v>
      </c>
      <c r="V113" s="128">
        <v>8600</v>
      </c>
      <c r="W113" s="124">
        <v>0</v>
      </c>
      <c r="X113" s="127">
        <v>0</v>
      </c>
      <c r="Y113" s="128">
        <v>0</v>
      </c>
      <c r="Z113" s="124">
        <v>0</v>
      </c>
      <c r="AA113" s="129">
        <v>0</v>
      </c>
      <c r="AB113" s="129"/>
      <c r="AC113" s="129">
        <f t="shared" si="20"/>
        <v>0</v>
      </c>
      <c r="AD113" s="490">
        <f t="shared" si="21"/>
        <v>19000</v>
      </c>
      <c r="AE113" s="490">
        <f t="shared" si="27"/>
        <v>19000</v>
      </c>
      <c r="AF113" s="68">
        <f t="shared" si="55"/>
        <v>19570</v>
      </c>
      <c r="AG113" s="68">
        <f t="shared" ref="AG113:AI113" si="65">AF113*1.03</f>
        <v>20157.100000000002</v>
      </c>
      <c r="AH113" s="68">
        <f t="shared" si="65"/>
        <v>20761.813000000002</v>
      </c>
      <c r="AI113" s="68">
        <f t="shared" si="65"/>
        <v>21384.667390000002</v>
      </c>
      <c r="AJ113" s="298"/>
      <c r="AK113" s="298"/>
    </row>
    <row r="114" spans="1:37" s="120" customFormat="1" x14ac:dyDescent="0.25">
      <c r="A114" s="220" t="s">
        <v>741</v>
      </c>
      <c r="B114" s="89" t="s">
        <v>1082</v>
      </c>
      <c r="C114" s="219" t="s">
        <v>24</v>
      </c>
      <c r="D114" s="123">
        <v>0</v>
      </c>
      <c r="E114" s="124">
        <v>0</v>
      </c>
      <c r="F114" s="125">
        <v>0</v>
      </c>
      <c r="G114" s="126">
        <v>5130</v>
      </c>
      <c r="H114" s="124">
        <v>0</v>
      </c>
      <c r="I114" s="127">
        <v>1146</v>
      </c>
      <c r="J114" s="128">
        <v>0</v>
      </c>
      <c r="K114" s="124">
        <v>831</v>
      </c>
      <c r="L114" s="127">
        <v>0</v>
      </c>
      <c r="M114" s="128">
        <v>136</v>
      </c>
      <c r="N114" s="124">
        <v>0</v>
      </c>
      <c r="O114" s="129">
        <f>0+9914</f>
        <v>9914</v>
      </c>
      <c r="P114" s="123"/>
      <c r="Q114" s="124"/>
      <c r="R114" s="125"/>
      <c r="S114" s="126"/>
      <c r="T114" s="124"/>
      <c r="U114" s="127"/>
      <c r="V114" s="128"/>
      <c r="W114" s="124"/>
      <c r="X114" s="127"/>
      <c r="Y114" s="128"/>
      <c r="Z114" s="124"/>
      <c r="AA114" s="129"/>
      <c r="AB114" s="129">
        <v>5383</v>
      </c>
      <c r="AC114" s="129">
        <f t="shared" si="20"/>
        <v>17157</v>
      </c>
      <c r="AD114" s="129">
        <f t="shared" si="21"/>
        <v>0</v>
      </c>
      <c r="AE114" s="129">
        <f t="shared" si="27"/>
        <v>-17157</v>
      </c>
      <c r="AF114" s="68">
        <f t="shared" si="55"/>
        <v>0</v>
      </c>
      <c r="AG114" s="68">
        <f t="shared" ref="AG114:AI114" si="66">AF114*1.03</f>
        <v>0</v>
      </c>
      <c r="AH114" s="68">
        <f t="shared" si="66"/>
        <v>0</v>
      </c>
      <c r="AI114" s="68">
        <f t="shared" si="66"/>
        <v>0</v>
      </c>
      <c r="AJ114" s="298"/>
      <c r="AK114" s="298"/>
    </row>
    <row r="115" spans="1:37" s="120" customFormat="1" x14ac:dyDescent="0.25">
      <c r="A115" s="220" t="s">
        <v>742</v>
      </c>
      <c r="B115" s="89" t="s">
        <v>1127</v>
      </c>
      <c r="C115" s="219" t="s">
        <v>24</v>
      </c>
      <c r="D115" s="123">
        <v>0</v>
      </c>
      <c r="E115" s="124">
        <v>0</v>
      </c>
      <c r="F115" s="125">
        <v>0</v>
      </c>
      <c r="G115" s="126">
        <v>0</v>
      </c>
      <c r="H115" s="124">
        <v>0</v>
      </c>
      <c r="I115" s="127">
        <v>0</v>
      </c>
      <c r="J115" s="128">
        <v>0</v>
      </c>
      <c r="K115" s="124">
        <v>0</v>
      </c>
      <c r="L115" s="127">
        <v>0</v>
      </c>
      <c r="M115" s="128">
        <v>0</v>
      </c>
      <c r="N115" s="124">
        <v>0</v>
      </c>
      <c r="O115" s="129">
        <v>0</v>
      </c>
      <c r="P115" s="123">
        <v>0</v>
      </c>
      <c r="Q115" s="124">
        <v>3333</v>
      </c>
      <c r="R115" s="125">
        <v>3333</v>
      </c>
      <c r="S115" s="126">
        <v>6667</v>
      </c>
      <c r="T115" s="124">
        <v>3333</v>
      </c>
      <c r="U115" s="127">
        <v>3334</v>
      </c>
      <c r="V115" s="128">
        <v>3333</v>
      </c>
      <c r="W115" s="124">
        <v>3333</v>
      </c>
      <c r="X115" s="127">
        <v>3333</v>
      </c>
      <c r="Y115" s="128">
        <v>3334</v>
      </c>
      <c r="Z115" s="124">
        <v>3333</v>
      </c>
      <c r="AA115" s="129">
        <v>3334</v>
      </c>
      <c r="AB115" s="129">
        <v>30726</v>
      </c>
      <c r="AC115" s="129">
        <f t="shared" si="20"/>
        <v>0</v>
      </c>
      <c r="AD115" s="490">
        <f t="shared" si="21"/>
        <v>40000</v>
      </c>
      <c r="AE115" s="490">
        <f t="shared" si="27"/>
        <v>40000</v>
      </c>
      <c r="AF115" s="68">
        <f t="shared" si="55"/>
        <v>41200</v>
      </c>
      <c r="AG115" s="68">
        <f t="shared" ref="AG115:AI115" si="67">AF115*1.03</f>
        <v>42436</v>
      </c>
      <c r="AH115" s="68">
        <f t="shared" si="67"/>
        <v>43709.08</v>
      </c>
      <c r="AI115" s="68">
        <f t="shared" si="67"/>
        <v>45020.352400000003</v>
      </c>
      <c r="AJ115" s="298"/>
      <c r="AK115" s="298"/>
    </row>
    <row r="116" spans="1:37" s="120" customFormat="1" x14ac:dyDescent="0.25">
      <c r="A116" s="220" t="s">
        <v>949</v>
      </c>
      <c r="B116" s="89" t="s">
        <v>1128</v>
      </c>
      <c r="C116" s="219" t="s">
        <v>24</v>
      </c>
      <c r="D116" s="123">
        <v>0</v>
      </c>
      <c r="E116" s="124">
        <v>604</v>
      </c>
      <c r="F116" s="125">
        <v>0</v>
      </c>
      <c r="G116" s="126">
        <v>0</v>
      </c>
      <c r="H116" s="124">
        <v>236</v>
      </c>
      <c r="I116" s="127">
        <v>1200</v>
      </c>
      <c r="J116" s="128">
        <v>67</v>
      </c>
      <c r="K116" s="124">
        <v>0</v>
      </c>
      <c r="L116" s="127">
        <v>0</v>
      </c>
      <c r="M116" s="128">
        <v>0</v>
      </c>
      <c r="N116" s="124">
        <v>0</v>
      </c>
      <c r="O116" s="129">
        <v>0</v>
      </c>
      <c r="P116" s="123"/>
      <c r="Q116" s="124"/>
      <c r="R116" s="125"/>
      <c r="S116" s="126"/>
      <c r="T116" s="124"/>
      <c r="U116" s="127"/>
      <c r="V116" s="128"/>
      <c r="W116" s="124"/>
      <c r="X116" s="127"/>
      <c r="Y116" s="128"/>
      <c r="Z116" s="124"/>
      <c r="AA116" s="129"/>
      <c r="AB116" s="129">
        <v>8903</v>
      </c>
      <c r="AC116" s="129">
        <f t="shared" ref="AC116:AC167" si="68">SUM(D116:O116)</f>
        <v>2107</v>
      </c>
      <c r="AD116" s="129">
        <f t="shared" ref="AD116:AD167" si="69">SUM(P116:AA116)</f>
        <v>0</v>
      </c>
      <c r="AE116" s="129">
        <f t="shared" si="27"/>
        <v>-2107</v>
      </c>
      <c r="AF116" s="68">
        <f t="shared" si="55"/>
        <v>0</v>
      </c>
      <c r="AG116" s="68">
        <f t="shared" ref="AG116:AI116" si="70">AF116*1.03</f>
        <v>0</v>
      </c>
      <c r="AH116" s="68">
        <f t="shared" si="70"/>
        <v>0</v>
      </c>
      <c r="AI116" s="68">
        <f t="shared" si="70"/>
        <v>0</v>
      </c>
      <c r="AJ116" s="298"/>
      <c r="AK116" s="298"/>
    </row>
    <row r="117" spans="1:37" s="120" customFormat="1" x14ac:dyDescent="0.25">
      <c r="A117" s="220" t="s">
        <v>950</v>
      </c>
      <c r="B117" s="89" t="s">
        <v>1129</v>
      </c>
      <c r="C117" s="219" t="s">
        <v>24</v>
      </c>
      <c r="D117" s="123">
        <v>0</v>
      </c>
      <c r="E117" s="124">
        <v>0</v>
      </c>
      <c r="F117" s="125">
        <v>0</v>
      </c>
      <c r="G117" s="126">
        <v>0</v>
      </c>
      <c r="H117" s="124">
        <v>0</v>
      </c>
      <c r="I117" s="127">
        <v>0</v>
      </c>
      <c r="J117" s="128">
        <v>205</v>
      </c>
      <c r="K117" s="124">
        <v>0</v>
      </c>
      <c r="L117" s="127">
        <v>0</v>
      </c>
      <c r="M117" s="128">
        <v>0</v>
      </c>
      <c r="N117" s="124">
        <v>0</v>
      </c>
      <c r="O117" s="129">
        <v>0</v>
      </c>
      <c r="P117" s="123"/>
      <c r="Q117" s="124"/>
      <c r="R117" s="125"/>
      <c r="S117" s="126"/>
      <c r="T117" s="124"/>
      <c r="U117" s="127"/>
      <c r="V117" s="128"/>
      <c r="W117" s="124"/>
      <c r="X117" s="127"/>
      <c r="Y117" s="128"/>
      <c r="Z117" s="124"/>
      <c r="AA117" s="129"/>
      <c r="AB117" s="129">
        <v>1893</v>
      </c>
      <c r="AC117" s="129">
        <f t="shared" si="68"/>
        <v>205</v>
      </c>
      <c r="AD117" s="129">
        <f t="shared" si="69"/>
        <v>0</v>
      </c>
      <c r="AE117" s="129">
        <f t="shared" si="27"/>
        <v>-205</v>
      </c>
      <c r="AF117" s="68">
        <f t="shared" si="55"/>
        <v>0</v>
      </c>
      <c r="AG117" s="68">
        <f t="shared" ref="AG117:AI117" si="71">AF117*1.03</f>
        <v>0</v>
      </c>
      <c r="AH117" s="68">
        <f t="shared" si="71"/>
        <v>0</v>
      </c>
      <c r="AI117" s="68">
        <f t="shared" si="71"/>
        <v>0</v>
      </c>
      <c r="AJ117" s="298"/>
      <c r="AK117" s="298"/>
    </row>
    <row r="118" spans="1:37" s="120" customFormat="1" x14ac:dyDescent="0.25">
      <c r="A118" s="220" t="s">
        <v>951</v>
      </c>
      <c r="B118" s="89" t="s">
        <v>1130</v>
      </c>
      <c r="C118" s="219" t="s">
        <v>24</v>
      </c>
      <c r="D118" s="123">
        <v>0</v>
      </c>
      <c r="E118" s="124">
        <v>0</v>
      </c>
      <c r="F118" s="125">
        <v>0</v>
      </c>
      <c r="G118" s="126">
        <v>0</v>
      </c>
      <c r="H118" s="124">
        <v>0</v>
      </c>
      <c r="I118" s="127">
        <v>0</v>
      </c>
      <c r="J118" s="128">
        <v>0</v>
      </c>
      <c r="K118" s="124">
        <v>0</v>
      </c>
      <c r="L118" s="127">
        <v>0</v>
      </c>
      <c r="M118" s="128">
        <v>0</v>
      </c>
      <c r="N118" s="124">
        <v>0</v>
      </c>
      <c r="O118" s="129">
        <v>0</v>
      </c>
      <c r="P118" s="123"/>
      <c r="Q118" s="124"/>
      <c r="R118" s="125"/>
      <c r="S118" s="126"/>
      <c r="T118" s="124"/>
      <c r="U118" s="127"/>
      <c r="V118" s="128"/>
      <c r="W118" s="124"/>
      <c r="X118" s="127"/>
      <c r="Y118" s="128"/>
      <c r="Z118" s="124"/>
      <c r="AA118" s="129"/>
      <c r="AB118" s="129">
        <f>2028+1</f>
        <v>2029</v>
      </c>
      <c r="AC118" s="129">
        <f t="shared" si="68"/>
        <v>0</v>
      </c>
      <c r="AD118" s="129">
        <f t="shared" si="69"/>
        <v>0</v>
      </c>
      <c r="AE118" s="129">
        <f t="shared" si="27"/>
        <v>0</v>
      </c>
      <c r="AF118" s="68">
        <f t="shared" si="55"/>
        <v>0</v>
      </c>
      <c r="AG118" s="68">
        <f t="shared" ref="AG118:AI118" si="72">AF118*1.03</f>
        <v>0</v>
      </c>
      <c r="AH118" s="68">
        <f t="shared" si="72"/>
        <v>0</v>
      </c>
      <c r="AI118" s="68">
        <f t="shared" si="72"/>
        <v>0</v>
      </c>
      <c r="AJ118" s="298"/>
      <c r="AK118" s="298"/>
    </row>
    <row r="119" spans="1:37" s="120" customFormat="1" x14ac:dyDescent="0.25">
      <c r="A119" s="220" t="s">
        <v>952</v>
      </c>
      <c r="B119" s="82" t="s">
        <v>1118</v>
      </c>
      <c r="C119" s="219" t="s">
        <v>24</v>
      </c>
      <c r="D119" s="123"/>
      <c r="E119" s="124"/>
      <c r="F119" s="125"/>
      <c r="G119" s="126"/>
      <c r="H119" s="124"/>
      <c r="I119" s="127"/>
      <c r="J119" s="128"/>
      <c r="K119" s="124"/>
      <c r="L119" s="127"/>
      <c r="M119" s="128"/>
      <c r="N119" s="124"/>
      <c r="O119" s="129"/>
      <c r="P119" s="123"/>
      <c r="Q119" s="124"/>
      <c r="R119" s="125"/>
      <c r="S119" s="126"/>
      <c r="T119" s="124"/>
      <c r="U119" s="127"/>
      <c r="V119" s="128"/>
      <c r="W119" s="124"/>
      <c r="X119" s="127"/>
      <c r="Y119" s="128"/>
      <c r="Z119" s="124"/>
      <c r="AA119" s="129"/>
      <c r="AB119" s="129">
        <v>221</v>
      </c>
      <c r="AC119" s="129">
        <f t="shared" si="68"/>
        <v>0</v>
      </c>
      <c r="AD119" s="129">
        <f t="shared" si="69"/>
        <v>0</v>
      </c>
      <c r="AE119" s="129">
        <f t="shared" si="27"/>
        <v>0</v>
      </c>
      <c r="AF119" s="68">
        <f t="shared" si="55"/>
        <v>0</v>
      </c>
      <c r="AG119" s="68">
        <f t="shared" ref="AG119:AI119" si="73">AF119*1.03</f>
        <v>0</v>
      </c>
      <c r="AH119" s="68">
        <f t="shared" si="73"/>
        <v>0</v>
      </c>
      <c r="AI119" s="68">
        <f t="shared" si="73"/>
        <v>0</v>
      </c>
      <c r="AJ119" s="298"/>
      <c r="AK119" s="298"/>
    </row>
    <row r="120" spans="1:37" s="120" customFormat="1" x14ac:dyDescent="0.25">
      <c r="A120" s="220" t="s">
        <v>953</v>
      </c>
      <c r="B120" s="82" t="s">
        <v>1134</v>
      </c>
      <c r="C120" s="219" t="s">
        <v>24</v>
      </c>
      <c r="D120" s="123"/>
      <c r="E120" s="124"/>
      <c r="F120" s="125"/>
      <c r="G120" s="126"/>
      <c r="H120" s="124"/>
      <c r="I120" s="127"/>
      <c r="J120" s="128"/>
      <c r="K120" s="124"/>
      <c r="L120" s="127"/>
      <c r="M120" s="128"/>
      <c r="N120" s="124"/>
      <c r="O120" s="129"/>
      <c r="P120" s="123"/>
      <c r="Q120" s="124"/>
      <c r="R120" s="125"/>
      <c r="S120" s="126"/>
      <c r="T120" s="124"/>
      <c r="U120" s="127"/>
      <c r="V120" s="128"/>
      <c r="W120" s="124"/>
      <c r="X120" s="127"/>
      <c r="Y120" s="128"/>
      <c r="Z120" s="124"/>
      <c r="AA120" s="129"/>
      <c r="AB120" s="129">
        <v>806</v>
      </c>
      <c r="AC120" s="129">
        <f t="shared" si="68"/>
        <v>0</v>
      </c>
      <c r="AD120" s="129">
        <f t="shared" si="69"/>
        <v>0</v>
      </c>
      <c r="AE120" s="129">
        <f t="shared" si="27"/>
        <v>0</v>
      </c>
      <c r="AF120" s="68">
        <f t="shared" si="55"/>
        <v>0</v>
      </c>
      <c r="AG120" s="68">
        <f t="shared" ref="AG120:AI120" si="74">AF120*1.03</f>
        <v>0</v>
      </c>
      <c r="AH120" s="68">
        <f t="shared" si="74"/>
        <v>0</v>
      </c>
      <c r="AI120" s="68">
        <f t="shared" si="74"/>
        <v>0</v>
      </c>
      <c r="AJ120" s="298"/>
      <c r="AK120" s="298"/>
    </row>
    <row r="121" spans="1:37" s="120" customFormat="1" x14ac:dyDescent="0.25">
      <c r="A121" s="220" t="s">
        <v>954</v>
      </c>
      <c r="B121" s="82" t="s">
        <v>1081</v>
      </c>
      <c r="C121" s="219" t="s">
        <v>24</v>
      </c>
      <c r="D121" s="123"/>
      <c r="E121" s="124"/>
      <c r="F121" s="125"/>
      <c r="G121" s="126"/>
      <c r="H121" s="124"/>
      <c r="I121" s="127"/>
      <c r="J121" s="128"/>
      <c r="K121" s="124"/>
      <c r="L121" s="127"/>
      <c r="M121" s="128"/>
      <c r="N121" s="124"/>
      <c r="O121" s="129"/>
      <c r="P121" s="123">
        <v>0</v>
      </c>
      <c r="Q121" s="124">
        <v>0</v>
      </c>
      <c r="R121" s="125">
        <v>0</v>
      </c>
      <c r="S121" s="126">
        <v>0</v>
      </c>
      <c r="T121" s="124">
        <v>0</v>
      </c>
      <c r="U121" s="127">
        <v>0</v>
      </c>
      <c r="V121" s="128">
        <v>0</v>
      </c>
      <c r="W121" s="124">
        <v>0</v>
      </c>
      <c r="X121" s="127">
        <v>0</v>
      </c>
      <c r="Y121" s="128">
        <v>0</v>
      </c>
      <c r="Z121" s="124">
        <v>0</v>
      </c>
      <c r="AA121" s="129">
        <v>83000</v>
      </c>
      <c r="AB121" s="129"/>
      <c r="AC121" s="129">
        <f t="shared" si="68"/>
        <v>0</v>
      </c>
      <c r="AD121" s="490">
        <f t="shared" si="69"/>
        <v>83000</v>
      </c>
      <c r="AE121" s="490">
        <f t="shared" si="27"/>
        <v>83000</v>
      </c>
      <c r="AF121" s="68">
        <f t="shared" si="55"/>
        <v>85490</v>
      </c>
      <c r="AG121" s="68">
        <f t="shared" ref="AG121:AI121" si="75">AF121*1.03</f>
        <v>88054.7</v>
      </c>
      <c r="AH121" s="68">
        <f t="shared" si="75"/>
        <v>90696.341</v>
      </c>
      <c r="AI121" s="68">
        <f t="shared" si="75"/>
        <v>93417.231230000005</v>
      </c>
      <c r="AJ121" s="471" t="s">
        <v>1153</v>
      </c>
      <c r="AK121" s="298"/>
    </row>
    <row r="122" spans="1:37" s="120" customFormat="1" ht="27.6" x14ac:dyDescent="0.25">
      <c r="A122" s="220" t="s">
        <v>955</v>
      </c>
      <c r="B122" s="82" t="s">
        <v>1138</v>
      </c>
      <c r="C122" s="219" t="s">
        <v>24</v>
      </c>
      <c r="D122" s="123"/>
      <c r="E122" s="124"/>
      <c r="F122" s="125"/>
      <c r="G122" s="126"/>
      <c r="H122" s="124"/>
      <c r="I122" s="127"/>
      <c r="J122" s="128"/>
      <c r="K122" s="124"/>
      <c r="L122" s="127"/>
      <c r="M122" s="128"/>
      <c r="N122" s="124"/>
      <c r="O122" s="129"/>
      <c r="P122" s="123">
        <v>0</v>
      </c>
      <c r="Q122" s="124">
        <v>0</v>
      </c>
      <c r="R122" s="125">
        <v>0</v>
      </c>
      <c r="S122" s="126">
        <v>0</v>
      </c>
      <c r="T122" s="124">
        <v>0</v>
      </c>
      <c r="U122" s="127">
        <v>0</v>
      </c>
      <c r="V122" s="128">
        <v>0</v>
      </c>
      <c r="W122" s="124">
        <v>0</v>
      </c>
      <c r="X122" s="127">
        <v>0</v>
      </c>
      <c r="Y122" s="128">
        <v>0</v>
      </c>
      <c r="Z122" s="124">
        <v>0</v>
      </c>
      <c r="AA122" s="129">
        <v>618</v>
      </c>
      <c r="AB122" s="129"/>
      <c r="AC122" s="129">
        <f t="shared" si="68"/>
        <v>0</v>
      </c>
      <c r="AD122" s="129">
        <f t="shared" si="69"/>
        <v>618</v>
      </c>
      <c r="AE122" s="129">
        <f t="shared" si="27"/>
        <v>618</v>
      </c>
      <c r="AF122" s="68">
        <f t="shared" si="55"/>
        <v>636.54</v>
      </c>
      <c r="AG122" s="68">
        <f t="shared" ref="AG122:AI122" si="76">AF122*1.03</f>
        <v>655.63620000000003</v>
      </c>
      <c r="AH122" s="68">
        <f t="shared" si="76"/>
        <v>675.30528600000002</v>
      </c>
      <c r="AI122" s="68">
        <f t="shared" si="76"/>
        <v>695.56444457999999</v>
      </c>
      <c r="AJ122" s="298"/>
      <c r="AK122" s="298"/>
    </row>
    <row r="123" spans="1:37" s="120" customFormat="1" x14ac:dyDescent="0.25">
      <c r="A123" s="220" t="s">
        <v>956</v>
      </c>
      <c r="B123" s="82"/>
      <c r="C123" s="219" t="s">
        <v>24</v>
      </c>
      <c r="D123" s="123"/>
      <c r="E123" s="124"/>
      <c r="F123" s="125"/>
      <c r="G123" s="126"/>
      <c r="H123" s="124"/>
      <c r="I123" s="127"/>
      <c r="J123" s="128"/>
      <c r="K123" s="124"/>
      <c r="L123" s="127"/>
      <c r="M123" s="128"/>
      <c r="N123" s="124"/>
      <c r="O123" s="129"/>
      <c r="P123" s="123"/>
      <c r="Q123" s="124"/>
      <c r="R123" s="125"/>
      <c r="S123" s="126"/>
      <c r="T123" s="124"/>
      <c r="U123" s="127"/>
      <c r="V123" s="128"/>
      <c r="W123" s="124"/>
      <c r="X123" s="127"/>
      <c r="Y123" s="128"/>
      <c r="Z123" s="124"/>
      <c r="AA123" s="129"/>
      <c r="AB123" s="129"/>
      <c r="AC123" s="129">
        <f t="shared" si="68"/>
        <v>0</v>
      </c>
      <c r="AD123" s="129">
        <f t="shared" si="69"/>
        <v>0</v>
      </c>
      <c r="AE123" s="129">
        <f t="shared" si="27"/>
        <v>0</v>
      </c>
      <c r="AF123" s="129"/>
      <c r="AG123" s="129"/>
      <c r="AH123" s="129"/>
      <c r="AI123" s="129"/>
      <c r="AJ123" s="298"/>
      <c r="AK123" s="298"/>
    </row>
    <row r="124" spans="1:37" s="120" customFormat="1" x14ac:dyDescent="0.25">
      <c r="A124" s="220" t="s">
        <v>957</v>
      </c>
      <c r="B124" s="82"/>
      <c r="C124" s="219" t="s">
        <v>24</v>
      </c>
      <c r="D124" s="123"/>
      <c r="E124" s="124"/>
      <c r="F124" s="125"/>
      <c r="G124" s="126"/>
      <c r="H124" s="124"/>
      <c r="I124" s="127"/>
      <c r="J124" s="128"/>
      <c r="K124" s="124"/>
      <c r="L124" s="127"/>
      <c r="M124" s="128"/>
      <c r="N124" s="124"/>
      <c r="O124" s="129"/>
      <c r="P124" s="123"/>
      <c r="Q124" s="124"/>
      <c r="R124" s="125"/>
      <c r="S124" s="126"/>
      <c r="T124" s="124"/>
      <c r="U124" s="127"/>
      <c r="V124" s="128"/>
      <c r="W124" s="124"/>
      <c r="X124" s="127"/>
      <c r="Y124" s="128"/>
      <c r="Z124" s="124"/>
      <c r="AA124" s="129"/>
      <c r="AB124" s="129"/>
      <c r="AC124" s="129">
        <f t="shared" si="68"/>
        <v>0</v>
      </c>
      <c r="AD124" s="129">
        <f t="shared" si="69"/>
        <v>0</v>
      </c>
      <c r="AE124" s="129">
        <f t="shared" si="27"/>
        <v>0</v>
      </c>
      <c r="AF124" s="129"/>
      <c r="AG124" s="129"/>
      <c r="AH124" s="129"/>
      <c r="AI124" s="129"/>
      <c r="AJ124" s="298"/>
      <c r="AK124" s="298"/>
    </row>
    <row r="125" spans="1:37" s="120" customFormat="1" x14ac:dyDescent="0.25">
      <c r="A125" s="220" t="s">
        <v>958</v>
      </c>
      <c r="B125" s="82"/>
      <c r="C125" s="219" t="s">
        <v>24</v>
      </c>
      <c r="D125" s="123"/>
      <c r="E125" s="124"/>
      <c r="F125" s="125"/>
      <c r="G125" s="126"/>
      <c r="H125" s="124"/>
      <c r="I125" s="127"/>
      <c r="J125" s="128"/>
      <c r="K125" s="124"/>
      <c r="L125" s="127"/>
      <c r="M125" s="128"/>
      <c r="N125" s="124"/>
      <c r="O125" s="129"/>
      <c r="P125" s="123"/>
      <c r="Q125" s="124"/>
      <c r="R125" s="125"/>
      <c r="S125" s="126"/>
      <c r="T125" s="124"/>
      <c r="U125" s="127"/>
      <c r="V125" s="128"/>
      <c r="W125" s="124"/>
      <c r="X125" s="127"/>
      <c r="Y125" s="128"/>
      <c r="Z125" s="124"/>
      <c r="AA125" s="129"/>
      <c r="AB125" s="129"/>
      <c r="AC125" s="129">
        <f t="shared" si="68"/>
        <v>0</v>
      </c>
      <c r="AD125" s="129">
        <f t="shared" si="69"/>
        <v>0</v>
      </c>
      <c r="AE125" s="129">
        <f t="shared" si="27"/>
        <v>0</v>
      </c>
      <c r="AF125" s="129"/>
      <c r="AG125" s="129"/>
      <c r="AH125" s="129"/>
      <c r="AI125" s="129"/>
      <c r="AJ125" s="298"/>
      <c r="AK125" s="298"/>
    </row>
    <row r="126" spans="1:37" s="120" customFormat="1" x14ac:dyDescent="0.25">
      <c r="A126" s="220" t="s">
        <v>959</v>
      </c>
      <c r="B126" s="82"/>
      <c r="C126" s="219" t="s">
        <v>24</v>
      </c>
      <c r="D126" s="123"/>
      <c r="E126" s="124"/>
      <c r="F126" s="125"/>
      <c r="G126" s="126"/>
      <c r="H126" s="124"/>
      <c r="I126" s="127"/>
      <c r="J126" s="128"/>
      <c r="K126" s="124"/>
      <c r="L126" s="127"/>
      <c r="M126" s="128"/>
      <c r="N126" s="124"/>
      <c r="O126" s="129"/>
      <c r="P126" s="123"/>
      <c r="Q126" s="124"/>
      <c r="R126" s="125"/>
      <c r="S126" s="126"/>
      <c r="T126" s="124"/>
      <c r="U126" s="127"/>
      <c r="V126" s="128"/>
      <c r="W126" s="124"/>
      <c r="X126" s="127"/>
      <c r="Y126" s="128"/>
      <c r="Z126" s="124"/>
      <c r="AA126" s="129"/>
      <c r="AB126" s="129"/>
      <c r="AC126" s="129">
        <f t="shared" si="68"/>
        <v>0</v>
      </c>
      <c r="AD126" s="129">
        <f t="shared" si="69"/>
        <v>0</v>
      </c>
      <c r="AE126" s="129">
        <f t="shared" si="27"/>
        <v>0</v>
      </c>
      <c r="AF126" s="129"/>
      <c r="AG126" s="129"/>
      <c r="AH126" s="129"/>
      <c r="AI126" s="129"/>
      <c r="AJ126" s="298"/>
      <c r="AK126" s="298"/>
    </row>
    <row r="127" spans="1:37" s="120" customFormat="1" x14ac:dyDescent="0.25">
      <c r="A127" s="220" t="s">
        <v>960</v>
      </c>
      <c r="B127" s="82"/>
      <c r="C127" s="219" t="s">
        <v>24</v>
      </c>
      <c r="D127" s="123"/>
      <c r="E127" s="124"/>
      <c r="F127" s="125"/>
      <c r="G127" s="126"/>
      <c r="H127" s="124"/>
      <c r="I127" s="127"/>
      <c r="J127" s="128"/>
      <c r="K127" s="124"/>
      <c r="L127" s="127"/>
      <c r="M127" s="128"/>
      <c r="N127" s="124"/>
      <c r="O127" s="129"/>
      <c r="P127" s="123"/>
      <c r="Q127" s="124"/>
      <c r="R127" s="125"/>
      <c r="S127" s="126"/>
      <c r="T127" s="124"/>
      <c r="U127" s="127"/>
      <c r="V127" s="128"/>
      <c r="W127" s="124"/>
      <c r="X127" s="127"/>
      <c r="Y127" s="128"/>
      <c r="Z127" s="124"/>
      <c r="AA127" s="129"/>
      <c r="AB127" s="129"/>
      <c r="AC127" s="129">
        <f t="shared" si="68"/>
        <v>0</v>
      </c>
      <c r="AD127" s="129">
        <f t="shared" si="69"/>
        <v>0</v>
      </c>
      <c r="AE127" s="129">
        <f t="shared" si="27"/>
        <v>0</v>
      </c>
      <c r="AF127" s="129"/>
      <c r="AG127" s="129"/>
      <c r="AH127" s="129"/>
      <c r="AI127" s="129"/>
      <c r="AJ127" s="298"/>
      <c r="AK127" s="298"/>
    </row>
    <row r="128" spans="1:37" s="120" customFormat="1" x14ac:dyDescent="0.25">
      <c r="A128" s="220" t="s">
        <v>961</v>
      </c>
      <c r="B128" s="82"/>
      <c r="C128" s="219" t="s">
        <v>24</v>
      </c>
      <c r="D128" s="123"/>
      <c r="E128" s="124"/>
      <c r="F128" s="125"/>
      <c r="G128" s="126"/>
      <c r="H128" s="124"/>
      <c r="I128" s="127"/>
      <c r="J128" s="128"/>
      <c r="K128" s="124"/>
      <c r="L128" s="127"/>
      <c r="M128" s="128"/>
      <c r="N128" s="124"/>
      <c r="O128" s="129"/>
      <c r="P128" s="123"/>
      <c r="Q128" s="124"/>
      <c r="R128" s="125"/>
      <c r="S128" s="126"/>
      <c r="T128" s="124"/>
      <c r="U128" s="127"/>
      <c r="V128" s="128"/>
      <c r="W128" s="124"/>
      <c r="X128" s="127"/>
      <c r="Y128" s="128"/>
      <c r="Z128" s="124"/>
      <c r="AA128" s="129"/>
      <c r="AB128" s="129"/>
      <c r="AC128" s="129">
        <f t="shared" si="68"/>
        <v>0</v>
      </c>
      <c r="AD128" s="129">
        <f t="shared" si="69"/>
        <v>0</v>
      </c>
      <c r="AE128" s="129">
        <f t="shared" si="27"/>
        <v>0</v>
      </c>
      <c r="AF128" s="129"/>
      <c r="AG128" s="129"/>
      <c r="AH128" s="129"/>
      <c r="AI128" s="129"/>
      <c r="AJ128" s="298"/>
      <c r="AK128" s="298"/>
    </row>
    <row r="129" spans="1:37" s="120" customFormat="1" x14ac:dyDescent="0.25">
      <c r="A129" s="220" t="s">
        <v>962</v>
      </c>
      <c r="B129" s="82"/>
      <c r="C129" s="219" t="s">
        <v>24</v>
      </c>
      <c r="D129" s="123"/>
      <c r="E129" s="124"/>
      <c r="F129" s="125"/>
      <c r="G129" s="126"/>
      <c r="H129" s="124"/>
      <c r="I129" s="127"/>
      <c r="J129" s="128"/>
      <c r="K129" s="124"/>
      <c r="L129" s="127"/>
      <c r="M129" s="128"/>
      <c r="N129" s="124"/>
      <c r="O129" s="129"/>
      <c r="P129" s="123"/>
      <c r="Q129" s="124"/>
      <c r="R129" s="125"/>
      <c r="S129" s="126"/>
      <c r="T129" s="124"/>
      <c r="U129" s="127"/>
      <c r="V129" s="128"/>
      <c r="W129" s="124"/>
      <c r="X129" s="127"/>
      <c r="Y129" s="128"/>
      <c r="Z129" s="124"/>
      <c r="AA129" s="129"/>
      <c r="AB129" s="129"/>
      <c r="AC129" s="129">
        <f t="shared" si="68"/>
        <v>0</v>
      </c>
      <c r="AD129" s="129">
        <f t="shared" si="69"/>
        <v>0</v>
      </c>
      <c r="AE129" s="129">
        <f t="shared" si="27"/>
        <v>0</v>
      </c>
      <c r="AF129" s="129"/>
      <c r="AG129" s="129"/>
      <c r="AH129" s="129"/>
      <c r="AI129" s="129"/>
      <c r="AJ129" s="298"/>
      <c r="AK129" s="298"/>
    </row>
    <row r="130" spans="1:37" s="120" customFormat="1" x14ac:dyDescent="0.25">
      <c r="A130" s="220" t="s">
        <v>963</v>
      </c>
      <c r="B130" s="82"/>
      <c r="C130" s="219" t="s">
        <v>24</v>
      </c>
      <c r="D130" s="123"/>
      <c r="E130" s="124"/>
      <c r="F130" s="125"/>
      <c r="G130" s="126"/>
      <c r="H130" s="124"/>
      <c r="I130" s="127"/>
      <c r="J130" s="128"/>
      <c r="K130" s="124"/>
      <c r="L130" s="127"/>
      <c r="M130" s="128"/>
      <c r="N130" s="124"/>
      <c r="O130" s="129"/>
      <c r="P130" s="123"/>
      <c r="Q130" s="124"/>
      <c r="R130" s="125"/>
      <c r="S130" s="126"/>
      <c r="T130" s="124"/>
      <c r="U130" s="127"/>
      <c r="V130" s="128"/>
      <c r="W130" s="124"/>
      <c r="X130" s="127"/>
      <c r="Y130" s="128"/>
      <c r="Z130" s="124"/>
      <c r="AA130" s="129"/>
      <c r="AB130" s="129"/>
      <c r="AC130" s="129">
        <f t="shared" si="68"/>
        <v>0</v>
      </c>
      <c r="AD130" s="129">
        <f t="shared" si="69"/>
        <v>0</v>
      </c>
      <c r="AE130" s="129">
        <f t="shared" si="27"/>
        <v>0</v>
      </c>
      <c r="AF130" s="129"/>
      <c r="AG130" s="129"/>
      <c r="AH130" s="129"/>
      <c r="AI130" s="129"/>
      <c r="AJ130" s="298"/>
      <c r="AK130" s="298"/>
    </row>
    <row r="131" spans="1:37" s="120" customFormat="1" x14ac:dyDescent="0.25">
      <c r="A131" s="220" t="s">
        <v>964</v>
      </c>
      <c r="B131" s="82"/>
      <c r="C131" s="219" t="s">
        <v>24</v>
      </c>
      <c r="D131" s="123"/>
      <c r="E131" s="124"/>
      <c r="F131" s="125"/>
      <c r="G131" s="126"/>
      <c r="H131" s="124"/>
      <c r="I131" s="127"/>
      <c r="J131" s="128"/>
      <c r="K131" s="124"/>
      <c r="L131" s="127"/>
      <c r="M131" s="128"/>
      <c r="N131" s="124"/>
      <c r="O131" s="129"/>
      <c r="P131" s="123"/>
      <c r="Q131" s="124"/>
      <c r="R131" s="125"/>
      <c r="S131" s="126"/>
      <c r="T131" s="124"/>
      <c r="U131" s="127"/>
      <c r="V131" s="128"/>
      <c r="W131" s="124"/>
      <c r="X131" s="127"/>
      <c r="Y131" s="128"/>
      <c r="Z131" s="124"/>
      <c r="AA131" s="129"/>
      <c r="AB131" s="129"/>
      <c r="AC131" s="129">
        <f t="shared" si="68"/>
        <v>0</v>
      </c>
      <c r="AD131" s="129">
        <f t="shared" si="69"/>
        <v>0</v>
      </c>
      <c r="AE131" s="129">
        <f t="shared" si="27"/>
        <v>0</v>
      </c>
      <c r="AF131" s="129"/>
      <c r="AG131" s="129"/>
      <c r="AH131" s="129"/>
      <c r="AI131" s="129"/>
      <c r="AJ131" s="298"/>
      <c r="AK131" s="298"/>
    </row>
    <row r="132" spans="1:37" s="120" customFormat="1" x14ac:dyDescent="0.25">
      <c r="A132" s="220" t="s">
        <v>965</v>
      </c>
      <c r="B132" s="82"/>
      <c r="C132" s="219" t="s">
        <v>24</v>
      </c>
      <c r="D132" s="123"/>
      <c r="E132" s="124"/>
      <c r="F132" s="125"/>
      <c r="G132" s="126"/>
      <c r="H132" s="124"/>
      <c r="I132" s="127"/>
      <c r="J132" s="128"/>
      <c r="K132" s="124"/>
      <c r="L132" s="127"/>
      <c r="M132" s="128"/>
      <c r="N132" s="124"/>
      <c r="O132" s="129"/>
      <c r="P132" s="123"/>
      <c r="Q132" s="124"/>
      <c r="R132" s="125"/>
      <c r="S132" s="126"/>
      <c r="T132" s="124"/>
      <c r="U132" s="127"/>
      <c r="V132" s="128"/>
      <c r="W132" s="124"/>
      <c r="X132" s="127"/>
      <c r="Y132" s="128"/>
      <c r="Z132" s="124"/>
      <c r="AA132" s="129"/>
      <c r="AB132" s="129"/>
      <c r="AC132" s="129">
        <f t="shared" si="68"/>
        <v>0</v>
      </c>
      <c r="AD132" s="129">
        <f t="shared" si="69"/>
        <v>0</v>
      </c>
      <c r="AE132" s="129">
        <f t="shared" si="27"/>
        <v>0</v>
      </c>
      <c r="AF132" s="129"/>
      <c r="AG132" s="129"/>
      <c r="AH132" s="129"/>
      <c r="AI132" s="129"/>
      <c r="AJ132" s="298"/>
      <c r="AK132" s="298"/>
    </row>
    <row r="133" spans="1:37" s="120" customFormat="1" x14ac:dyDescent="0.25">
      <c r="A133" s="220" t="s">
        <v>966</v>
      </c>
      <c r="B133" s="82"/>
      <c r="C133" s="219" t="s">
        <v>24</v>
      </c>
      <c r="D133" s="123"/>
      <c r="E133" s="124"/>
      <c r="F133" s="125"/>
      <c r="G133" s="126"/>
      <c r="H133" s="124"/>
      <c r="I133" s="127"/>
      <c r="J133" s="128"/>
      <c r="K133" s="124"/>
      <c r="L133" s="127"/>
      <c r="M133" s="128"/>
      <c r="N133" s="124"/>
      <c r="O133" s="129"/>
      <c r="P133" s="123"/>
      <c r="Q133" s="124"/>
      <c r="R133" s="125"/>
      <c r="S133" s="126"/>
      <c r="T133" s="124"/>
      <c r="U133" s="127"/>
      <c r="V133" s="128"/>
      <c r="W133" s="124"/>
      <c r="X133" s="127"/>
      <c r="Y133" s="128"/>
      <c r="Z133" s="124"/>
      <c r="AA133" s="129"/>
      <c r="AB133" s="129"/>
      <c r="AC133" s="129">
        <f t="shared" si="68"/>
        <v>0</v>
      </c>
      <c r="AD133" s="129">
        <f t="shared" si="69"/>
        <v>0</v>
      </c>
      <c r="AE133" s="129">
        <f t="shared" si="27"/>
        <v>0</v>
      </c>
      <c r="AF133" s="129"/>
      <c r="AG133" s="129"/>
      <c r="AH133" s="129"/>
      <c r="AI133" s="129"/>
      <c r="AJ133" s="298"/>
      <c r="AK133" s="298"/>
    </row>
    <row r="134" spans="1:37" s="120" customFormat="1" x14ac:dyDescent="0.25">
      <c r="A134" s="220" t="s">
        <v>967</v>
      </c>
      <c r="B134" s="82"/>
      <c r="C134" s="219" t="s">
        <v>24</v>
      </c>
      <c r="D134" s="123"/>
      <c r="E134" s="124"/>
      <c r="F134" s="125"/>
      <c r="G134" s="126"/>
      <c r="H134" s="124"/>
      <c r="I134" s="127"/>
      <c r="J134" s="128"/>
      <c r="K134" s="124"/>
      <c r="L134" s="127"/>
      <c r="M134" s="128"/>
      <c r="N134" s="124"/>
      <c r="O134" s="129"/>
      <c r="P134" s="123"/>
      <c r="Q134" s="124"/>
      <c r="R134" s="125"/>
      <c r="S134" s="126"/>
      <c r="T134" s="124"/>
      <c r="U134" s="127"/>
      <c r="V134" s="128"/>
      <c r="W134" s="124"/>
      <c r="X134" s="127"/>
      <c r="Y134" s="128"/>
      <c r="Z134" s="124"/>
      <c r="AA134" s="129"/>
      <c r="AB134" s="129"/>
      <c r="AC134" s="129">
        <f t="shared" si="68"/>
        <v>0</v>
      </c>
      <c r="AD134" s="129">
        <f t="shared" si="69"/>
        <v>0</v>
      </c>
      <c r="AE134" s="129">
        <f t="shared" si="27"/>
        <v>0</v>
      </c>
      <c r="AF134" s="129"/>
      <c r="AG134" s="129"/>
      <c r="AH134" s="129"/>
      <c r="AI134" s="129"/>
      <c r="AJ134" s="298"/>
      <c r="AK134" s="298"/>
    </row>
    <row r="135" spans="1:37" s="120" customFormat="1" x14ac:dyDescent="0.25">
      <c r="A135" s="220" t="s">
        <v>968</v>
      </c>
      <c r="B135" s="82"/>
      <c r="C135" s="219" t="s">
        <v>24</v>
      </c>
      <c r="D135" s="123"/>
      <c r="E135" s="124"/>
      <c r="F135" s="125"/>
      <c r="G135" s="126"/>
      <c r="H135" s="124"/>
      <c r="I135" s="127"/>
      <c r="J135" s="128"/>
      <c r="K135" s="124"/>
      <c r="L135" s="127"/>
      <c r="M135" s="128"/>
      <c r="N135" s="124"/>
      <c r="O135" s="129"/>
      <c r="P135" s="123"/>
      <c r="Q135" s="124"/>
      <c r="R135" s="125"/>
      <c r="S135" s="126"/>
      <c r="T135" s="124"/>
      <c r="U135" s="127"/>
      <c r="V135" s="128"/>
      <c r="W135" s="124"/>
      <c r="X135" s="127"/>
      <c r="Y135" s="128"/>
      <c r="Z135" s="124"/>
      <c r="AA135" s="129"/>
      <c r="AB135" s="129"/>
      <c r="AC135" s="129">
        <f t="shared" si="68"/>
        <v>0</v>
      </c>
      <c r="AD135" s="129">
        <f t="shared" si="69"/>
        <v>0</v>
      </c>
      <c r="AE135" s="129">
        <f t="shared" si="27"/>
        <v>0</v>
      </c>
      <c r="AF135" s="129"/>
      <c r="AG135" s="129"/>
      <c r="AH135" s="129"/>
      <c r="AI135" s="129"/>
      <c r="AJ135" s="298"/>
      <c r="AK135" s="298"/>
    </row>
    <row r="136" spans="1:37" s="120" customFormat="1" x14ac:dyDescent="0.25">
      <c r="A136" s="220" t="s">
        <v>969</v>
      </c>
      <c r="B136" s="82"/>
      <c r="C136" s="219" t="s">
        <v>24</v>
      </c>
      <c r="D136" s="62"/>
      <c r="E136" s="63"/>
      <c r="F136" s="64"/>
      <c r="G136" s="65"/>
      <c r="H136" s="63"/>
      <c r="I136" s="66"/>
      <c r="J136" s="67"/>
      <c r="K136" s="63"/>
      <c r="L136" s="66"/>
      <c r="M136" s="67"/>
      <c r="N136" s="63"/>
      <c r="O136" s="68"/>
      <c r="P136" s="62"/>
      <c r="Q136" s="63"/>
      <c r="R136" s="64"/>
      <c r="S136" s="65"/>
      <c r="T136" s="63"/>
      <c r="U136" s="66"/>
      <c r="V136" s="67"/>
      <c r="W136" s="63"/>
      <c r="X136" s="66"/>
      <c r="Y136" s="67"/>
      <c r="Z136" s="63"/>
      <c r="AA136" s="68"/>
      <c r="AB136" s="68"/>
      <c r="AC136" s="68">
        <f t="shared" si="68"/>
        <v>0</v>
      </c>
      <c r="AD136" s="68">
        <f t="shared" si="69"/>
        <v>0</v>
      </c>
      <c r="AE136" s="68">
        <f t="shared" si="27"/>
        <v>0</v>
      </c>
      <c r="AF136" s="68"/>
      <c r="AG136" s="68"/>
      <c r="AH136" s="68"/>
      <c r="AI136" s="68"/>
      <c r="AJ136" s="292"/>
      <c r="AK136" s="292"/>
    </row>
    <row r="137" spans="1:37" s="120" customFormat="1" x14ac:dyDescent="0.25">
      <c r="A137" s="220" t="s">
        <v>970</v>
      </c>
      <c r="B137" s="82"/>
      <c r="C137" s="219" t="s">
        <v>24</v>
      </c>
      <c r="D137" s="62"/>
      <c r="E137" s="63"/>
      <c r="F137" s="64"/>
      <c r="G137" s="65"/>
      <c r="H137" s="63"/>
      <c r="I137" s="66"/>
      <c r="J137" s="67"/>
      <c r="K137" s="63"/>
      <c r="L137" s="66"/>
      <c r="M137" s="67"/>
      <c r="N137" s="63"/>
      <c r="O137" s="68"/>
      <c r="P137" s="62"/>
      <c r="Q137" s="63"/>
      <c r="R137" s="64"/>
      <c r="S137" s="65"/>
      <c r="T137" s="63"/>
      <c r="U137" s="66"/>
      <c r="V137" s="67"/>
      <c r="W137" s="63"/>
      <c r="X137" s="66"/>
      <c r="Y137" s="67"/>
      <c r="Z137" s="63"/>
      <c r="AA137" s="68"/>
      <c r="AB137" s="68"/>
      <c r="AC137" s="68">
        <f t="shared" si="68"/>
        <v>0</v>
      </c>
      <c r="AD137" s="68">
        <f t="shared" si="69"/>
        <v>0</v>
      </c>
      <c r="AE137" s="68">
        <f t="shared" si="27"/>
        <v>0</v>
      </c>
      <c r="AF137" s="68"/>
      <c r="AG137" s="68"/>
      <c r="AH137" s="68"/>
      <c r="AI137" s="68"/>
      <c r="AJ137" s="292"/>
      <c r="AK137" s="292"/>
    </row>
    <row r="138" spans="1:37" s="120" customFormat="1" x14ac:dyDescent="0.25">
      <c r="A138" s="220" t="s">
        <v>971</v>
      </c>
      <c r="B138" s="82"/>
      <c r="C138" s="219" t="s">
        <v>24</v>
      </c>
      <c r="D138" s="62"/>
      <c r="E138" s="63"/>
      <c r="F138" s="64"/>
      <c r="G138" s="65"/>
      <c r="H138" s="63"/>
      <c r="I138" s="66"/>
      <c r="J138" s="67"/>
      <c r="K138" s="63"/>
      <c r="L138" s="66"/>
      <c r="M138" s="67"/>
      <c r="N138" s="63"/>
      <c r="O138" s="68"/>
      <c r="P138" s="62"/>
      <c r="Q138" s="63"/>
      <c r="R138" s="64"/>
      <c r="S138" s="65"/>
      <c r="T138" s="63"/>
      <c r="U138" s="66"/>
      <c r="V138" s="67"/>
      <c r="W138" s="63"/>
      <c r="X138" s="66"/>
      <c r="Y138" s="67"/>
      <c r="Z138" s="63"/>
      <c r="AA138" s="68"/>
      <c r="AB138" s="68"/>
      <c r="AC138" s="68">
        <f t="shared" si="68"/>
        <v>0</v>
      </c>
      <c r="AD138" s="68">
        <f t="shared" si="69"/>
        <v>0</v>
      </c>
      <c r="AE138" s="68">
        <f t="shared" si="27"/>
        <v>0</v>
      </c>
      <c r="AF138" s="68"/>
      <c r="AG138" s="68"/>
      <c r="AH138" s="68"/>
      <c r="AI138" s="68"/>
      <c r="AJ138" s="292"/>
      <c r="AK138" s="292"/>
    </row>
    <row r="139" spans="1:37" s="120" customFormat="1" x14ac:dyDescent="0.25">
      <c r="A139" s="220" t="s">
        <v>972</v>
      </c>
      <c r="B139" s="82"/>
      <c r="C139" s="219" t="s">
        <v>24</v>
      </c>
      <c r="D139" s="62"/>
      <c r="E139" s="63"/>
      <c r="F139" s="64"/>
      <c r="G139" s="65"/>
      <c r="H139" s="63"/>
      <c r="I139" s="66"/>
      <c r="J139" s="67"/>
      <c r="K139" s="63"/>
      <c r="L139" s="66"/>
      <c r="M139" s="67"/>
      <c r="N139" s="63"/>
      <c r="O139" s="68"/>
      <c r="P139" s="62"/>
      <c r="Q139" s="63"/>
      <c r="R139" s="64"/>
      <c r="S139" s="65"/>
      <c r="T139" s="63"/>
      <c r="U139" s="66"/>
      <c r="V139" s="67"/>
      <c r="W139" s="63"/>
      <c r="X139" s="66"/>
      <c r="Y139" s="67"/>
      <c r="Z139" s="63"/>
      <c r="AA139" s="68"/>
      <c r="AB139" s="68"/>
      <c r="AC139" s="68">
        <f t="shared" si="68"/>
        <v>0</v>
      </c>
      <c r="AD139" s="68">
        <f t="shared" si="69"/>
        <v>0</v>
      </c>
      <c r="AE139" s="68">
        <f t="shared" si="27"/>
        <v>0</v>
      </c>
      <c r="AF139" s="68"/>
      <c r="AG139" s="68"/>
      <c r="AH139" s="68"/>
      <c r="AI139" s="68"/>
      <c r="AJ139" s="292"/>
      <c r="AK139" s="292"/>
    </row>
    <row r="140" spans="1:37" s="120" customFormat="1" x14ac:dyDescent="0.25">
      <c r="A140" s="220" t="s">
        <v>973</v>
      </c>
      <c r="B140" s="82"/>
      <c r="C140" s="219" t="s">
        <v>24</v>
      </c>
      <c r="D140" s="62"/>
      <c r="E140" s="63"/>
      <c r="F140" s="64"/>
      <c r="G140" s="65"/>
      <c r="H140" s="63"/>
      <c r="I140" s="66"/>
      <c r="J140" s="67"/>
      <c r="K140" s="63"/>
      <c r="L140" s="66"/>
      <c r="M140" s="67"/>
      <c r="N140" s="63"/>
      <c r="O140" s="68"/>
      <c r="P140" s="62"/>
      <c r="Q140" s="63"/>
      <c r="R140" s="64"/>
      <c r="S140" s="65"/>
      <c r="T140" s="63"/>
      <c r="U140" s="66"/>
      <c r="V140" s="67"/>
      <c r="W140" s="63"/>
      <c r="X140" s="66"/>
      <c r="Y140" s="67"/>
      <c r="Z140" s="63"/>
      <c r="AA140" s="68"/>
      <c r="AB140" s="68"/>
      <c r="AC140" s="68">
        <f t="shared" si="68"/>
        <v>0</v>
      </c>
      <c r="AD140" s="68">
        <f t="shared" si="69"/>
        <v>0</v>
      </c>
      <c r="AE140" s="68">
        <f t="shared" si="27"/>
        <v>0</v>
      </c>
      <c r="AF140" s="68"/>
      <c r="AG140" s="68"/>
      <c r="AH140" s="68"/>
      <c r="AI140" s="68"/>
      <c r="AJ140" s="292"/>
      <c r="AK140" s="292"/>
    </row>
    <row r="141" spans="1:37" s="120" customFormat="1" x14ac:dyDescent="0.25">
      <c r="A141" s="220" t="s">
        <v>974</v>
      </c>
      <c r="B141" s="82"/>
      <c r="C141" s="219" t="s">
        <v>24</v>
      </c>
      <c r="D141" s="62"/>
      <c r="E141" s="63"/>
      <c r="F141" s="64"/>
      <c r="G141" s="65"/>
      <c r="H141" s="63"/>
      <c r="I141" s="66"/>
      <c r="J141" s="67"/>
      <c r="K141" s="63"/>
      <c r="L141" s="66"/>
      <c r="M141" s="67"/>
      <c r="N141" s="63"/>
      <c r="O141" s="68"/>
      <c r="P141" s="62"/>
      <c r="Q141" s="63"/>
      <c r="R141" s="64"/>
      <c r="S141" s="65"/>
      <c r="T141" s="63"/>
      <c r="U141" s="66"/>
      <c r="V141" s="67"/>
      <c r="W141" s="63"/>
      <c r="X141" s="66"/>
      <c r="Y141" s="67"/>
      <c r="Z141" s="63"/>
      <c r="AA141" s="68"/>
      <c r="AB141" s="68"/>
      <c r="AC141" s="68">
        <f t="shared" si="68"/>
        <v>0</v>
      </c>
      <c r="AD141" s="68">
        <f t="shared" si="69"/>
        <v>0</v>
      </c>
      <c r="AE141" s="68">
        <f t="shared" ref="AE141:AE151" si="77">AD141-AC141</f>
        <v>0</v>
      </c>
      <c r="AF141" s="68"/>
      <c r="AG141" s="68"/>
      <c r="AH141" s="68"/>
      <c r="AI141" s="68"/>
      <c r="AJ141" s="292"/>
      <c r="AK141" s="292"/>
    </row>
    <row r="142" spans="1:37" s="120" customFormat="1" x14ac:dyDescent="0.25">
      <c r="A142" s="220" t="s">
        <v>975</v>
      </c>
      <c r="B142" s="82"/>
      <c r="C142" s="219" t="s">
        <v>24</v>
      </c>
      <c r="D142" s="62"/>
      <c r="E142" s="63"/>
      <c r="F142" s="64"/>
      <c r="G142" s="65"/>
      <c r="H142" s="63"/>
      <c r="I142" s="66"/>
      <c r="J142" s="67"/>
      <c r="K142" s="63"/>
      <c r="L142" s="66"/>
      <c r="M142" s="67"/>
      <c r="N142" s="63"/>
      <c r="O142" s="68"/>
      <c r="P142" s="62"/>
      <c r="Q142" s="63"/>
      <c r="R142" s="64"/>
      <c r="S142" s="65"/>
      <c r="T142" s="63"/>
      <c r="U142" s="66"/>
      <c r="V142" s="67"/>
      <c r="W142" s="63"/>
      <c r="X142" s="66"/>
      <c r="Y142" s="67"/>
      <c r="Z142" s="63"/>
      <c r="AA142" s="68"/>
      <c r="AB142" s="68"/>
      <c r="AC142" s="68">
        <f t="shared" si="68"/>
        <v>0</v>
      </c>
      <c r="AD142" s="68">
        <f t="shared" si="69"/>
        <v>0</v>
      </c>
      <c r="AE142" s="68">
        <f t="shared" si="77"/>
        <v>0</v>
      </c>
      <c r="AF142" s="68"/>
      <c r="AG142" s="68"/>
      <c r="AH142" s="68"/>
      <c r="AI142" s="68"/>
      <c r="AJ142" s="292"/>
      <c r="AK142" s="292"/>
    </row>
    <row r="143" spans="1:37" s="120" customFormat="1" x14ac:dyDescent="0.25">
      <c r="A143" s="220" t="s">
        <v>976</v>
      </c>
      <c r="B143" s="82"/>
      <c r="C143" s="219" t="s">
        <v>24</v>
      </c>
      <c r="D143" s="62"/>
      <c r="E143" s="63"/>
      <c r="F143" s="64"/>
      <c r="G143" s="65"/>
      <c r="H143" s="63"/>
      <c r="I143" s="66"/>
      <c r="J143" s="67"/>
      <c r="K143" s="63"/>
      <c r="L143" s="66"/>
      <c r="M143" s="67"/>
      <c r="N143" s="63"/>
      <c r="O143" s="68"/>
      <c r="P143" s="62"/>
      <c r="Q143" s="63"/>
      <c r="R143" s="64"/>
      <c r="S143" s="65"/>
      <c r="T143" s="63"/>
      <c r="U143" s="66"/>
      <c r="V143" s="67"/>
      <c r="W143" s="63"/>
      <c r="X143" s="66"/>
      <c r="Y143" s="67"/>
      <c r="Z143" s="63"/>
      <c r="AA143" s="68"/>
      <c r="AB143" s="68"/>
      <c r="AC143" s="68">
        <f t="shared" si="68"/>
        <v>0</v>
      </c>
      <c r="AD143" s="68">
        <f t="shared" si="69"/>
        <v>0</v>
      </c>
      <c r="AE143" s="68">
        <f t="shared" si="77"/>
        <v>0</v>
      </c>
      <c r="AF143" s="68"/>
      <c r="AG143" s="68"/>
      <c r="AH143" s="68"/>
      <c r="AI143" s="68"/>
      <c r="AJ143" s="292"/>
      <c r="AK143" s="292"/>
    </row>
    <row r="144" spans="1:37" s="120" customFormat="1" x14ac:dyDescent="0.25">
      <c r="A144" s="220" t="s">
        <v>977</v>
      </c>
      <c r="B144" s="82"/>
      <c r="C144" s="219" t="s">
        <v>24</v>
      </c>
      <c r="D144" s="62"/>
      <c r="E144" s="63"/>
      <c r="F144" s="64"/>
      <c r="G144" s="65"/>
      <c r="H144" s="63"/>
      <c r="I144" s="66"/>
      <c r="J144" s="67"/>
      <c r="K144" s="63"/>
      <c r="L144" s="66"/>
      <c r="M144" s="67"/>
      <c r="N144" s="63"/>
      <c r="O144" s="68"/>
      <c r="P144" s="62"/>
      <c r="Q144" s="63"/>
      <c r="R144" s="64"/>
      <c r="S144" s="65"/>
      <c r="T144" s="63"/>
      <c r="U144" s="66"/>
      <c r="V144" s="67"/>
      <c r="W144" s="63"/>
      <c r="X144" s="66"/>
      <c r="Y144" s="67"/>
      <c r="Z144" s="63"/>
      <c r="AA144" s="68"/>
      <c r="AB144" s="68"/>
      <c r="AC144" s="68">
        <f t="shared" si="68"/>
        <v>0</v>
      </c>
      <c r="AD144" s="68">
        <f t="shared" si="69"/>
        <v>0</v>
      </c>
      <c r="AE144" s="68">
        <f t="shared" si="77"/>
        <v>0</v>
      </c>
      <c r="AF144" s="68"/>
      <c r="AG144" s="68"/>
      <c r="AH144" s="68"/>
      <c r="AI144" s="68"/>
      <c r="AJ144" s="292"/>
      <c r="AK144" s="292"/>
    </row>
    <row r="145" spans="1:37" s="120" customFormat="1" x14ac:dyDescent="0.25">
      <c r="A145" s="220" t="s">
        <v>978</v>
      </c>
      <c r="B145" s="82"/>
      <c r="C145" s="219" t="s">
        <v>24</v>
      </c>
      <c r="D145" s="62"/>
      <c r="E145" s="63"/>
      <c r="F145" s="64"/>
      <c r="G145" s="65"/>
      <c r="H145" s="63"/>
      <c r="I145" s="66"/>
      <c r="J145" s="67"/>
      <c r="K145" s="63"/>
      <c r="L145" s="66"/>
      <c r="M145" s="67"/>
      <c r="N145" s="63"/>
      <c r="O145" s="68"/>
      <c r="P145" s="62"/>
      <c r="Q145" s="63"/>
      <c r="R145" s="64"/>
      <c r="S145" s="65"/>
      <c r="T145" s="63"/>
      <c r="U145" s="66"/>
      <c r="V145" s="67"/>
      <c r="W145" s="63"/>
      <c r="X145" s="66"/>
      <c r="Y145" s="67"/>
      <c r="Z145" s="63"/>
      <c r="AA145" s="68"/>
      <c r="AB145" s="68"/>
      <c r="AC145" s="68">
        <f t="shared" si="68"/>
        <v>0</v>
      </c>
      <c r="AD145" s="68">
        <f t="shared" si="69"/>
        <v>0</v>
      </c>
      <c r="AE145" s="68">
        <f t="shared" si="77"/>
        <v>0</v>
      </c>
      <c r="AF145" s="68"/>
      <c r="AG145" s="68"/>
      <c r="AH145" s="68"/>
      <c r="AI145" s="68"/>
      <c r="AJ145" s="292"/>
      <c r="AK145" s="292"/>
    </row>
    <row r="146" spans="1:37" s="120" customFormat="1" x14ac:dyDescent="0.25">
      <c r="A146" s="220" t="s">
        <v>979</v>
      </c>
      <c r="B146" s="82"/>
      <c r="C146" s="219" t="s">
        <v>24</v>
      </c>
      <c r="D146" s="62"/>
      <c r="E146" s="63"/>
      <c r="F146" s="64"/>
      <c r="G146" s="65"/>
      <c r="H146" s="63"/>
      <c r="I146" s="66"/>
      <c r="J146" s="67"/>
      <c r="K146" s="63"/>
      <c r="L146" s="66"/>
      <c r="M146" s="67"/>
      <c r="N146" s="63"/>
      <c r="O146" s="68"/>
      <c r="P146" s="62"/>
      <c r="Q146" s="63"/>
      <c r="R146" s="64"/>
      <c r="S146" s="65"/>
      <c r="T146" s="63"/>
      <c r="U146" s="66"/>
      <c r="V146" s="67"/>
      <c r="W146" s="63"/>
      <c r="X146" s="66"/>
      <c r="Y146" s="67"/>
      <c r="Z146" s="63"/>
      <c r="AA146" s="68"/>
      <c r="AB146" s="68"/>
      <c r="AC146" s="68">
        <f t="shared" si="68"/>
        <v>0</v>
      </c>
      <c r="AD146" s="68">
        <f t="shared" si="69"/>
        <v>0</v>
      </c>
      <c r="AE146" s="68">
        <f t="shared" si="77"/>
        <v>0</v>
      </c>
      <c r="AF146" s="68"/>
      <c r="AG146" s="68"/>
      <c r="AH146" s="68"/>
      <c r="AI146" s="68"/>
      <c r="AJ146" s="292"/>
      <c r="AK146" s="292"/>
    </row>
    <row r="147" spans="1:37" s="120" customFormat="1" x14ac:dyDescent="0.25">
      <c r="A147" s="220" t="s">
        <v>980</v>
      </c>
      <c r="B147" s="82"/>
      <c r="C147" s="219" t="s">
        <v>24</v>
      </c>
      <c r="D147" s="62"/>
      <c r="E147" s="63"/>
      <c r="F147" s="64"/>
      <c r="G147" s="65"/>
      <c r="H147" s="63"/>
      <c r="I147" s="66"/>
      <c r="J147" s="67"/>
      <c r="K147" s="63"/>
      <c r="L147" s="66"/>
      <c r="M147" s="67"/>
      <c r="N147" s="63"/>
      <c r="O147" s="68"/>
      <c r="P147" s="62"/>
      <c r="Q147" s="63"/>
      <c r="R147" s="64"/>
      <c r="S147" s="65"/>
      <c r="T147" s="63"/>
      <c r="U147" s="66"/>
      <c r="V147" s="67"/>
      <c r="W147" s="63"/>
      <c r="X147" s="66"/>
      <c r="Y147" s="67"/>
      <c r="Z147" s="63"/>
      <c r="AA147" s="68"/>
      <c r="AB147" s="68"/>
      <c r="AC147" s="68">
        <f t="shared" si="68"/>
        <v>0</v>
      </c>
      <c r="AD147" s="68">
        <f t="shared" si="69"/>
        <v>0</v>
      </c>
      <c r="AE147" s="68">
        <f t="shared" si="77"/>
        <v>0</v>
      </c>
      <c r="AF147" s="68"/>
      <c r="AG147" s="68"/>
      <c r="AH147" s="68"/>
      <c r="AI147" s="68"/>
      <c r="AJ147" s="292"/>
      <c r="AK147" s="292"/>
    </row>
    <row r="148" spans="1:37" s="120" customFormat="1" x14ac:dyDescent="0.25">
      <c r="A148" s="220" t="s">
        <v>981</v>
      </c>
      <c r="B148" s="82"/>
      <c r="C148" s="219" t="s">
        <v>24</v>
      </c>
      <c r="D148" s="62"/>
      <c r="E148" s="63"/>
      <c r="F148" s="64"/>
      <c r="G148" s="65"/>
      <c r="H148" s="63"/>
      <c r="I148" s="66"/>
      <c r="J148" s="67"/>
      <c r="K148" s="63"/>
      <c r="L148" s="66"/>
      <c r="M148" s="67"/>
      <c r="N148" s="63"/>
      <c r="O148" s="68"/>
      <c r="P148" s="62"/>
      <c r="Q148" s="63"/>
      <c r="R148" s="64"/>
      <c r="S148" s="65"/>
      <c r="T148" s="63"/>
      <c r="U148" s="66"/>
      <c r="V148" s="67"/>
      <c r="W148" s="63"/>
      <c r="X148" s="66"/>
      <c r="Y148" s="67"/>
      <c r="Z148" s="63"/>
      <c r="AA148" s="68"/>
      <c r="AB148" s="68"/>
      <c r="AC148" s="68">
        <f t="shared" si="68"/>
        <v>0</v>
      </c>
      <c r="AD148" s="68">
        <f t="shared" si="69"/>
        <v>0</v>
      </c>
      <c r="AE148" s="68">
        <f t="shared" si="77"/>
        <v>0</v>
      </c>
      <c r="AF148" s="68"/>
      <c r="AG148" s="68"/>
      <c r="AH148" s="68"/>
      <c r="AI148" s="68"/>
      <c r="AJ148" s="292"/>
      <c r="AK148" s="292"/>
    </row>
    <row r="149" spans="1:37" s="120" customFormat="1" x14ac:dyDescent="0.25">
      <c r="A149" s="220" t="s">
        <v>982</v>
      </c>
      <c r="B149" s="82"/>
      <c r="C149" s="219" t="s">
        <v>24</v>
      </c>
      <c r="D149" s="62"/>
      <c r="E149" s="63"/>
      <c r="F149" s="64"/>
      <c r="G149" s="65"/>
      <c r="H149" s="63"/>
      <c r="I149" s="66"/>
      <c r="J149" s="67"/>
      <c r="K149" s="63"/>
      <c r="L149" s="66"/>
      <c r="M149" s="67"/>
      <c r="N149" s="63"/>
      <c r="O149" s="68"/>
      <c r="P149" s="62"/>
      <c r="Q149" s="63"/>
      <c r="R149" s="64"/>
      <c r="S149" s="65"/>
      <c r="T149" s="63"/>
      <c r="U149" s="66"/>
      <c r="V149" s="67"/>
      <c r="W149" s="63"/>
      <c r="X149" s="66"/>
      <c r="Y149" s="67"/>
      <c r="Z149" s="63"/>
      <c r="AA149" s="68"/>
      <c r="AB149" s="68"/>
      <c r="AC149" s="68">
        <f t="shared" si="68"/>
        <v>0</v>
      </c>
      <c r="AD149" s="68">
        <f t="shared" si="69"/>
        <v>0</v>
      </c>
      <c r="AE149" s="68">
        <f t="shared" si="77"/>
        <v>0</v>
      </c>
      <c r="AF149" s="68"/>
      <c r="AG149" s="68"/>
      <c r="AH149" s="68"/>
      <c r="AI149" s="68"/>
      <c r="AJ149" s="292"/>
      <c r="AK149" s="292"/>
    </row>
    <row r="150" spans="1:37" s="120" customFormat="1" x14ac:dyDescent="0.25">
      <c r="A150" s="220" t="s">
        <v>983</v>
      </c>
      <c r="B150" s="82"/>
      <c r="C150" s="219" t="s">
        <v>24</v>
      </c>
      <c r="D150" s="62"/>
      <c r="E150" s="63"/>
      <c r="F150" s="64"/>
      <c r="G150" s="65"/>
      <c r="H150" s="63"/>
      <c r="I150" s="66"/>
      <c r="J150" s="67"/>
      <c r="K150" s="63"/>
      <c r="L150" s="66"/>
      <c r="M150" s="67"/>
      <c r="N150" s="63"/>
      <c r="O150" s="68"/>
      <c r="P150" s="62"/>
      <c r="Q150" s="63"/>
      <c r="R150" s="64"/>
      <c r="S150" s="65"/>
      <c r="T150" s="63"/>
      <c r="U150" s="66"/>
      <c r="V150" s="67"/>
      <c r="W150" s="63"/>
      <c r="X150" s="66"/>
      <c r="Y150" s="67"/>
      <c r="Z150" s="63"/>
      <c r="AA150" s="68"/>
      <c r="AB150" s="68"/>
      <c r="AC150" s="68">
        <f t="shared" si="68"/>
        <v>0</v>
      </c>
      <c r="AD150" s="68">
        <f t="shared" si="69"/>
        <v>0</v>
      </c>
      <c r="AE150" s="68">
        <f t="shared" si="77"/>
        <v>0</v>
      </c>
      <c r="AF150" s="68"/>
      <c r="AG150" s="68"/>
      <c r="AH150" s="68"/>
      <c r="AI150" s="68"/>
      <c r="AJ150" s="292"/>
      <c r="AK150" s="292"/>
    </row>
    <row r="151" spans="1:37" s="120" customFormat="1" x14ac:dyDescent="0.25">
      <c r="A151" s="220" t="s">
        <v>984</v>
      </c>
      <c r="B151" s="4"/>
      <c r="C151" s="219" t="s">
        <v>24</v>
      </c>
      <c r="D151" s="62"/>
      <c r="E151" s="63"/>
      <c r="F151" s="64"/>
      <c r="G151" s="65"/>
      <c r="H151" s="63"/>
      <c r="I151" s="66"/>
      <c r="J151" s="67"/>
      <c r="K151" s="63"/>
      <c r="L151" s="66"/>
      <c r="M151" s="67"/>
      <c r="N151" s="63"/>
      <c r="O151" s="68"/>
      <c r="P151" s="62"/>
      <c r="Q151" s="63"/>
      <c r="R151" s="64"/>
      <c r="S151" s="65"/>
      <c r="T151" s="63"/>
      <c r="U151" s="66"/>
      <c r="V151" s="67"/>
      <c r="W151" s="63"/>
      <c r="X151" s="66"/>
      <c r="Y151" s="67"/>
      <c r="Z151" s="63"/>
      <c r="AA151" s="68"/>
      <c r="AB151" s="68"/>
      <c r="AC151" s="68">
        <f t="shared" si="68"/>
        <v>0</v>
      </c>
      <c r="AD151" s="68">
        <f t="shared" si="69"/>
        <v>0</v>
      </c>
      <c r="AE151" s="68">
        <f t="shared" si="77"/>
        <v>0</v>
      </c>
      <c r="AF151" s="68"/>
      <c r="AG151" s="68"/>
      <c r="AH151" s="68"/>
      <c r="AI151" s="68"/>
      <c r="AJ151" s="292"/>
      <c r="AK151" s="292"/>
    </row>
    <row r="152" spans="1:37" s="120" customFormat="1" x14ac:dyDescent="0.25">
      <c r="A152" s="220" t="s">
        <v>985</v>
      </c>
      <c r="B152" s="4"/>
      <c r="C152" s="219" t="s">
        <v>24</v>
      </c>
      <c r="D152" s="62"/>
      <c r="E152" s="63"/>
      <c r="F152" s="64"/>
      <c r="G152" s="65"/>
      <c r="H152" s="63"/>
      <c r="I152" s="66"/>
      <c r="J152" s="67"/>
      <c r="K152" s="63"/>
      <c r="L152" s="66"/>
      <c r="M152" s="67"/>
      <c r="N152" s="63"/>
      <c r="O152" s="68"/>
      <c r="P152" s="62"/>
      <c r="Q152" s="63"/>
      <c r="R152" s="64"/>
      <c r="S152" s="65"/>
      <c r="T152" s="63"/>
      <c r="U152" s="66"/>
      <c r="V152" s="67"/>
      <c r="W152" s="63"/>
      <c r="X152" s="66"/>
      <c r="Y152" s="67"/>
      <c r="Z152" s="63"/>
      <c r="AA152" s="68"/>
      <c r="AB152" s="68"/>
      <c r="AC152" s="68">
        <f t="shared" si="68"/>
        <v>0</v>
      </c>
      <c r="AD152" s="68">
        <f t="shared" si="69"/>
        <v>0</v>
      </c>
      <c r="AE152" s="68"/>
      <c r="AF152" s="68"/>
      <c r="AG152" s="68"/>
      <c r="AH152" s="68"/>
      <c r="AI152" s="68"/>
      <c r="AJ152" s="292"/>
      <c r="AK152" s="292"/>
    </row>
    <row r="153" spans="1:37" s="120" customFormat="1" x14ac:dyDescent="0.25">
      <c r="A153" s="220" t="s">
        <v>986</v>
      </c>
      <c r="B153" s="4"/>
      <c r="C153" s="219" t="s">
        <v>24</v>
      </c>
      <c r="D153" s="62"/>
      <c r="E153" s="63"/>
      <c r="F153" s="64"/>
      <c r="G153" s="65"/>
      <c r="H153" s="63"/>
      <c r="I153" s="66"/>
      <c r="J153" s="67"/>
      <c r="K153" s="63"/>
      <c r="L153" s="66"/>
      <c r="M153" s="67"/>
      <c r="N153" s="63"/>
      <c r="O153" s="68"/>
      <c r="P153" s="62"/>
      <c r="Q153" s="63"/>
      <c r="R153" s="64"/>
      <c r="S153" s="65"/>
      <c r="T153" s="63"/>
      <c r="U153" s="66"/>
      <c r="V153" s="67"/>
      <c r="W153" s="63"/>
      <c r="X153" s="66"/>
      <c r="Y153" s="67"/>
      <c r="Z153" s="63"/>
      <c r="AA153" s="68"/>
      <c r="AB153" s="68"/>
      <c r="AC153" s="68">
        <f t="shared" si="68"/>
        <v>0</v>
      </c>
      <c r="AD153" s="68">
        <f t="shared" si="69"/>
        <v>0</v>
      </c>
      <c r="AE153" s="68"/>
      <c r="AF153" s="68"/>
      <c r="AG153" s="68"/>
      <c r="AH153" s="68"/>
      <c r="AI153" s="68"/>
      <c r="AJ153" s="292"/>
      <c r="AK153" s="292"/>
    </row>
    <row r="154" spans="1:37" s="120" customFormat="1" x14ac:dyDescent="0.25">
      <c r="A154" s="220" t="s">
        <v>987</v>
      </c>
      <c r="B154" s="4"/>
      <c r="C154" s="219" t="s">
        <v>24</v>
      </c>
      <c r="D154" s="62"/>
      <c r="E154" s="63"/>
      <c r="F154" s="64"/>
      <c r="G154" s="65"/>
      <c r="H154" s="63"/>
      <c r="I154" s="66"/>
      <c r="J154" s="67"/>
      <c r="K154" s="63"/>
      <c r="L154" s="66"/>
      <c r="M154" s="67"/>
      <c r="N154" s="63"/>
      <c r="O154" s="68"/>
      <c r="P154" s="62"/>
      <c r="Q154" s="63"/>
      <c r="R154" s="64"/>
      <c r="S154" s="65"/>
      <c r="T154" s="63"/>
      <c r="U154" s="66"/>
      <c r="V154" s="67"/>
      <c r="W154" s="63"/>
      <c r="X154" s="66"/>
      <c r="Y154" s="67"/>
      <c r="Z154" s="63"/>
      <c r="AA154" s="68"/>
      <c r="AB154" s="68"/>
      <c r="AC154" s="68">
        <f t="shared" si="68"/>
        <v>0</v>
      </c>
      <c r="AD154" s="68">
        <f t="shared" si="69"/>
        <v>0</v>
      </c>
      <c r="AE154" s="68"/>
      <c r="AF154" s="68"/>
      <c r="AG154" s="68"/>
      <c r="AH154" s="68"/>
      <c r="AI154" s="68"/>
      <c r="AJ154" s="292"/>
      <c r="AK154" s="292"/>
    </row>
    <row r="155" spans="1:37" s="120" customFormat="1" x14ac:dyDescent="0.25">
      <c r="A155" s="220" t="s">
        <v>988</v>
      </c>
      <c r="B155" s="4"/>
      <c r="C155" s="219" t="s">
        <v>24</v>
      </c>
      <c r="D155" s="62"/>
      <c r="E155" s="63"/>
      <c r="F155" s="64"/>
      <c r="G155" s="65"/>
      <c r="H155" s="63"/>
      <c r="I155" s="66"/>
      <c r="J155" s="67"/>
      <c r="K155" s="63"/>
      <c r="L155" s="66"/>
      <c r="M155" s="67"/>
      <c r="N155" s="63"/>
      <c r="O155" s="68"/>
      <c r="P155" s="62"/>
      <c r="Q155" s="63"/>
      <c r="R155" s="64"/>
      <c r="S155" s="65"/>
      <c r="T155" s="63"/>
      <c r="U155" s="66"/>
      <c r="V155" s="67"/>
      <c r="W155" s="63"/>
      <c r="X155" s="66"/>
      <c r="Y155" s="67"/>
      <c r="Z155" s="63"/>
      <c r="AA155" s="68"/>
      <c r="AB155" s="68"/>
      <c r="AC155" s="68">
        <f t="shared" si="68"/>
        <v>0</v>
      </c>
      <c r="AD155" s="68">
        <f t="shared" si="69"/>
        <v>0</v>
      </c>
      <c r="AE155" s="68"/>
      <c r="AF155" s="68"/>
      <c r="AG155" s="68"/>
      <c r="AH155" s="68"/>
      <c r="AI155" s="68"/>
      <c r="AJ155" s="292"/>
      <c r="AK155" s="292"/>
    </row>
    <row r="156" spans="1:37" s="120" customFormat="1" x14ac:dyDescent="0.25">
      <c r="A156" s="220" t="s">
        <v>989</v>
      </c>
      <c r="B156" s="4"/>
      <c r="C156" s="219" t="s">
        <v>24</v>
      </c>
      <c r="D156" s="62"/>
      <c r="E156" s="63"/>
      <c r="F156" s="64"/>
      <c r="G156" s="65"/>
      <c r="H156" s="63"/>
      <c r="I156" s="66"/>
      <c r="J156" s="67"/>
      <c r="K156" s="63"/>
      <c r="L156" s="66"/>
      <c r="M156" s="67"/>
      <c r="N156" s="63"/>
      <c r="O156" s="68"/>
      <c r="P156" s="62"/>
      <c r="Q156" s="63"/>
      <c r="R156" s="64"/>
      <c r="S156" s="65"/>
      <c r="T156" s="63"/>
      <c r="U156" s="66"/>
      <c r="V156" s="67"/>
      <c r="W156" s="63"/>
      <c r="X156" s="66"/>
      <c r="Y156" s="67"/>
      <c r="Z156" s="63"/>
      <c r="AA156" s="68"/>
      <c r="AB156" s="68"/>
      <c r="AC156" s="68">
        <f t="shared" si="68"/>
        <v>0</v>
      </c>
      <c r="AD156" s="68">
        <f t="shared" si="69"/>
        <v>0</v>
      </c>
      <c r="AE156" s="68"/>
      <c r="AF156" s="68"/>
      <c r="AG156" s="68"/>
      <c r="AH156" s="68"/>
      <c r="AI156" s="68"/>
      <c r="AJ156" s="292"/>
      <c r="AK156" s="292"/>
    </row>
    <row r="157" spans="1:37" s="120" customFormat="1" x14ac:dyDescent="0.25">
      <c r="A157" s="220" t="s">
        <v>990</v>
      </c>
      <c r="B157" s="4"/>
      <c r="C157" s="219" t="s">
        <v>24</v>
      </c>
      <c r="D157" s="62"/>
      <c r="E157" s="63"/>
      <c r="F157" s="64"/>
      <c r="G157" s="65"/>
      <c r="H157" s="63"/>
      <c r="I157" s="66"/>
      <c r="J157" s="67"/>
      <c r="K157" s="63"/>
      <c r="L157" s="66"/>
      <c r="M157" s="67"/>
      <c r="N157" s="63"/>
      <c r="O157" s="68"/>
      <c r="P157" s="62"/>
      <c r="Q157" s="63"/>
      <c r="R157" s="64"/>
      <c r="S157" s="65"/>
      <c r="T157" s="63"/>
      <c r="U157" s="66"/>
      <c r="V157" s="67"/>
      <c r="W157" s="63"/>
      <c r="X157" s="66"/>
      <c r="Y157" s="67"/>
      <c r="Z157" s="63"/>
      <c r="AA157" s="68"/>
      <c r="AB157" s="68"/>
      <c r="AC157" s="68">
        <f t="shared" si="68"/>
        <v>0</v>
      </c>
      <c r="AD157" s="68">
        <f t="shared" si="69"/>
        <v>0</v>
      </c>
      <c r="AE157" s="68"/>
      <c r="AF157" s="68"/>
      <c r="AG157" s="68"/>
      <c r="AH157" s="68"/>
      <c r="AI157" s="68"/>
      <c r="AJ157" s="292"/>
      <c r="AK157" s="292"/>
    </row>
    <row r="158" spans="1:37" s="120" customFormat="1" x14ac:dyDescent="0.25">
      <c r="A158" s="220" t="s">
        <v>991</v>
      </c>
      <c r="B158" s="4"/>
      <c r="C158" s="219" t="s">
        <v>24</v>
      </c>
      <c r="D158" s="62"/>
      <c r="E158" s="63"/>
      <c r="F158" s="64"/>
      <c r="G158" s="65"/>
      <c r="H158" s="63"/>
      <c r="I158" s="66"/>
      <c r="J158" s="67"/>
      <c r="K158" s="63"/>
      <c r="L158" s="66"/>
      <c r="M158" s="67"/>
      <c r="N158" s="63"/>
      <c r="O158" s="68"/>
      <c r="P158" s="62"/>
      <c r="Q158" s="63"/>
      <c r="R158" s="64"/>
      <c r="S158" s="65"/>
      <c r="T158" s="63"/>
      <c r="U158" s="66"/>
      <c r="V158" s="67"/>
      <c r="W158" s="63"/>
      <c r="X158" s="66"/>
      <c r="Y158" s="67"/>
      <c r="Z158" s="63"/>
      <c r="AA158" s="68"/>
      <c r="AB158" s="68"/>
      <c r="AC158" s="68">
        <f t="shared" si="68"/>
        <v>0</v>
      </c>
      <c r="AD158" s="68">
        <f t="shared" si="69"/>
        <v>0</v>
      </c>
      <c r="AE158" s="68"/>
      <c r="AF158" s="68"/>
      <c r="AG158" s="68"/>
      <c r="AH158" s="68"/>
      <c r="AI158" s="68"/>
      <c r="AJ158" s="292"/>
      <c r="AK158" s="292"/>
    </row>
    <row r="159" spans="1:37" s="120" customFormat="1" x14ac:dyDescent="0.25">
      <c r="A159" s="220" t="s">
        <v>992</v>
      </c>
      <c r="B159" s="4"/>
      <c r="C159" s="219" t="s">
        <v>24</v>
      </c>
      <c r="D159" s="62"/>
      <c r="E159" s="63"/>
      <c r="F159" s="64"/>
      <c r="G159" s="65"/>
      <c r="H159" s="63"/>
      <c r="I159" s="66"/>
      <c r="J159" s="67"/>
      <c r="K159" s="63"/>
      <c r="L159" s="66"/>
      <c r="M159" s="67"/>
      <c r="N159" s="63"/>
      <c r="O159" s="68"/>
      <c r="P159" s="62"/>
      <c r="Q159" s="63"/>
      <c r="R159" s="64"/>
      <c r="S159" s="65"/>
      <c r="T159" s="63"/>
      <c r="U159" s="66"/>
      <c r="V159" s="67"/>
      <c r="W159" s="63"/>
      <c r="X159" s="66"/>
      <c r="Y159" s="67"/>
      <c r="Z159" s="63"/>
      <c r="AA159" s="68"/>
      <c r="AB159" s="68"/>
      <c r="AC159" s="68">
        <f t="shared" si="68"/>
        <v>0</v>
      </c>
      <c r="AD159" s="68">
        <f t="shared" si="69"/>
        <v>0</v>
      </c>
      <c r="AE159" s="68"/>
      <c r="AF159" s="68"/>
      <c r="AG159" s="68"/>
      <c r="AH159" s="68"/>
      <c r="AI159" s="68"/>
      <c r="AJ159" s="292"/>
      <c r="AK159" s="292"/>
    </row>
    <row r="160" spans="1:37" s="120" customFormat="1" x14ac:dyDescent="0.25">
      <c r="A160" s="220" t="s">
        <v>993</v>
      </c>
      <c r="B160" s="4"/>
      <c r="C160" s="219" t="s">
        <v>24</v>
      </c>
      <c r="D160" s="62"/>
      <c r="E160" s="63"/>
      <c r="F160" s="64"/>
      <c r="G160" s="65"/>
      <c r="H160" s="63"/>
      <c r="I160" s="66"/>
      <c r="J160" s="67"/>
      <c r="K160" s="63"/>
      <c r="L160" s="66"/>
      <c r="M160" s="67"/>
      <c r="N160" s="63"/>
      <c r="O160" s="68"/>
      <c r="P160" s="62"/>
      <c r="Q160" s="63"/>
      <c r="R160" s="64"/>
      <c r="S160" s="65"/>
      <c r="T160" s="63"/>
      <c r="U160" s="66"/>
      <c r="V160" s="67"/>
      <c r="W160" s="63"/>
      <c r="X160" s="66"/>
      <c r="Y160" s="67"/>
      <c r="Z160" s="63"/>
      <c r="AA160" s="68"/>
      <c r="AB160" s="68"/>
      <c r="AC160" s="68">
        <f t="shared" si="68"/>
        <v>0</v>
      </c>
      <c r="AD160" s="68">
        <f t="shared" si="69"/>
        <v>0</v>
      </c>
      <c r="AE160" s="68"/>
      <c r="AF160" s="68"/>
      <c r="AG160" s="68"/>
      <c r="AH160" s="68"/>
      <c r="AI160" s="68"/>
      <c r="AJ160" s="292"/>
      <c r="AK160" s="292"/>
    </row>
    <row r="161" spans="1:37" s="120" customFormat="1" x14ac:dyDescent="0.25">
      <c r="A161" s="220" t="s">
        <v>994</v>
      </c>
      <c r="B161" s="4"/>
      <c r="C161" s="219" t="s">
        <v>24</v>
      </c>
      <c r="D161" s="62"/>
      <c r="E161" s="63"/>
      <c r="F161" s="64"/>
      <c r="G161" s="65"/>
      <c r="H161" s="63"/>
      <c r="I161" s="66"/>
      <c r="J161" s="67"/>
      <c r="K161" s="63"/>
      <c r="L161" s="66"/>
      <c r="M161" s="67"/>
      <c r="N161" s="63"/>
      <c r="O161" s="68"/>
      <c r="P161" s="62"/>
      <c r="Q161" s="63"/>
      <c r="R161" s="64"/>
      <c r="S161" s="65"/>
      <c r="T161" s="63"/>
      <c r="U161" s="66"/>
      <c r="V161" s="67"/>
      <c r="W161" s="63"/>
      <c r="X161" s="66"/>
      <c r="Y161" s="67"/>
      <c r="Z161" s="63"/>
      <c r="AA161" s="68"/>
      <c r="AB161" s="68"/>
      <c r="AC161" s="68">
        <f t="shared" si="68"/>
        <v>0</v>
      </c>
      <c r="AD161" s="68">
        <f t="shared" si="69"/>
        <v>0</v>
      </c>
      <c r="AE161" s="68"/>
      <c r="AF161" s="68"/>
      <c r="AG161" s="68"/>
      <c r="AH161" s="68"/>
      <c r="AI161" s="68"/>
      <c r="AJ161" s="292"/>
      <c r="AK161" s="292"/>
    </row>
    <row r="162" spans="1:37" s="120" customFormat="1" x14ac:dyDescent="0.25">
      <c r="A162" s="220" t="s">
        <v>995</v>
      </c>
      <c r="B162" s="4"/>
      <c r="C162" s="219" t="s">
        <v>24</v>
      </c>
      <c r="D162" s="62"/>
      <c r="E162" s="63"/>
      <c r="F162" s="64"/>
      <c r="G162" s="65"/>
      <c r="H162" s="63"/>
      <c r="I162" s="66"/>
      <c r="J162" s="67"/>
      <c r="K162" s="63"/>
      <c r="L162" s="66"/>
      <c r="M162" s="67"/>
      <c r="N162" s="63"/>
      <c r="O162" s="68"/>
      <c r="P162" s="62"/>
      <c r="Q162" s="63"/>
      <c r="R162" s="64"/>
      <c r="S162" s="65"/>
      <c r="T162" s="63"/>
      <c r="U162" s="66"/>
      <c r="V162" s="67"/>
      <c r="W162" s="63"/>
      <c r="X162" s="66"/>
      <c r="Y162" s="67"/>
      <c r="Z162" s="63"/>
      <c r="AA162" s="68"/>
      <c r="AB162" s="68"/>
      <c r="AC162" s="68">
        <f t="shared" si="68"/>
        <v>0</v>
      </c>
      <c r="AD162" s="68">
        <f t="shared" si="69"/>
        <v>0</v>
      </c>
      <c r="AE162" s="68"/>
      <c r="AF162" s="68"/>
      <c r="AG162" s="68"/>
      <c r="AH162" s="68"/>
      <c r="AI162" s="68"/>
      <c r="AJ162" s="292"/>
      <c r="AK162" s="292"/>
    </row>
    <row r="163" spans="1:37" s="120" customFormat="1" x14ac:dyDescent="0.25">
      <c r="A163" s="220" t="s">
        <v>996</v>
      </c>
      <c r="B163" s="4"/>
      <c r="C163" s="219" t="s">
        <v>24</v>
      </c>
      <c r="D163" s="62"/>
      <c r="E163" s="63"/>
      <c r="F163" s="64"/>
      <c r="G163" s="65"/>
      <c r="H163" s="63"/>
      <c r="I163" s="66"/>
      <c r="J163" s="67"/>
      <c r="K163" s="63"/>
      <c r="L163" s="66"/>
      <c r="M163" s="67"/>
      <c r="N163" s="63"/>
      <c r="O163" s="68"/>
      <c r="P163" s="62"/>
      <c r="Q163" s="63"/>
      <c r="R163" s="64"/>
      <c r="S163" s="65"/>
      <c r="T163" s="63"/>
      <c r="U163" s="66"/>
      <c r="V163" s="67"/>
      <c r="W163" s="63"/>
      <c r="X163" s="66"/>
      <c r="Y163" s="67"/>
      <c r="Z163" s="63"/>
      <c r="AA163" s="68"/>
      <c r="AB163" s="68"/>
      <c r="AC163" s="68">
        <f t="shared" si="68"/>
        <v>0</v>
      </c>
      <c r="AD163" s="68">
        <f t="shared" si="69"/>
        <v>0</v>
      </c>
      <c r="AE163" s="68"/>
      <c r="AF163" s="68"/>
      <c r="AG163" s="68"/>
      <c r="AH163" s="68"/>
      <c r="AI163" s="68"/>
      <c r="AJ163" s="292"/>
      <c r="AK163" s="292"/>
    </row>
    <row r="164" spans="1:37" s="120" customFormat="1" x14ac:dyDescent="0.25">
      <c r="A164" s="220" t="s">
        <v>997</v>
      </c>
      <c r="B164" s="4"/>
      <c r="C164" s="219" t="s">
        <v>24</v>
      </c>
      <c r="D164" s="62"/>
      <c r="E164" s="63"/>
      <c r="F164" s="64"/>
      <c r="G164" s="65"/>
      <c r="H164" s="63"/>
      <c r="I164" s="66"/>
      <c r="J164" s="67"/>
      <c r="K164" s="63"/>
      <c r="L164" s="66"/>
      <c r="M164" s="67"/>
      <c r="N164" s="63"/>
      <c r="O164" s="68"/>
      <c r="P164" s="62"/>
      <c r="Q164" s="63"/>
      <c r="R164" s="64"/>
      <c r="S164" s="65"/>
      <c r="T164" s="63"/>
      <c r="U164" s="66"/>
      <c r="V164" s="67"/>
      <c r="W164" s="63"/>
      <c r="X164" s="66"/>
      <c r="Y164" s="67"/>
      <c r="Z164" s="63"/>
      <c r="AA164" s="68"/>
      <c r="AB164" s="68"/>
      <c r="AC164" s="68">
        <f t="shared" si="68"/>
        <v>0</v>
      </c>
      <c r="AD164" s="68">
        <f t="shared" si="69"/>
        <v>0</v>
      </c>
      <c r="AE164" s="68"/>
      <c r="AF164" s="68"/>
      <c r="AG164" s="68"/>
      <c r="AH164" s="68"/>
      <c r="AI164" s="68"/>
      <c r="AJ164" s="292"/>
      <c r="AK164" s="292"/>
    </row>
    <row r="165" spans="1:37" s="120" customFormat="1" x14ac:dyDescent="0.25">
      <c r="A165" s="220" t="s">
        <v>998</v>
      </c>
      <c r="B165" s="4"/>
      <c r="C165" s="219" t="s">
        <v>24</v>
      </c>
      <c r="D165" s="62"/>
      <c r="E165" s="63"/>
      <c r="F165" s="64"/>
      <c r="G165" s="65"/>
      <c r="H165" s="63"/>
      <c r="I165" s="66"/>
      <c r="J165" s="67"/>
      <c r="K165" s="63"/>
      <c r="L165" s="66"/>
      <c r="M165" s="67"/>
      <c r="N165" s="63"/>
      <c r="O165" s="68"/>
      <c r="P165" s="62"/>
      <c r="Q165" s="63"/>
      <c r="R165" s="64"/>
      <c r="S165" s="65"/>
      <c r="T165" s="63"/>
      <c r="U165" s="66"/>
      <c r="V165" s="67"/>
      <c r="W165" s="63"/>
      <c r="X165" s="66"/>
      <c r="Y165" s="67"/>
      <c r="Z165" s="63"/>
      <c r="AA165" s="68"/>
      <c r="AB165" s="68"/>
      <c r="AC165" s="68">
        <f t="shared" si="68"/>
        <v>0</v>
      </c>
      <c r="AD165" s="68">
        <f t="shared" si="69"/>
        <v>0</v>
      </c>
      <c r="AE165" s="68"/>
      <c r="AF165" s="68"/>
      <c r="AG165" s="68"/>
      <c r="AH165" s="68"/>
      <c r="AI165" s="68"/>
      <c r="AJ165" s="292"/>
      <c r="AK165" s="292"/>
    </row>
    <row r="166" spans="1:37" s="120" customFormat="1" x14ac:dyDescent="0.25">
      <c r="A166" s="220" t="s">
        <v>999</v>
      </c>
      <c r="B166" s="4"/>
      <c r="C166" s="219" t="s">
        <v>24</v>
      </c>
      <c r="D166" s="62"/>
      <c r="E166" s="63"/>
      <c r="F166" s="64"/>
      <c r="G166" s="65"/>
      <c r="H166" s="63"/>
      <c r="I166" s="66"/>
      <c r="J166" s="67"/>
      <c r="K166" s="63"/>
      <c r="L166" s="66"/>
      <c r="M166" s="67"/>
      <c r="N166" s="63"/>
      <c r="O166" s="68"/>
      <c r="P166" s="62"/>
      <c r="Q166" s="63"/>
      <c r="R166" s="64"/>
      <c r="S166" s="65"/>
      <c r="T166" s="63"/>
      <c r="U166" s="66"/>
      <c r="V166" s="67"/>
      <c r="W166" s="63"/>
      <c r="X166" s="66"/>
      <c r="Y166" s="67"/>
      <c r="Z166" s="63"/>
      <c r="AA166" s="68"/>
      <c r="AB166" s="68"/>
      <c r="AC166" s="68">
        <f t="shared" si="68"/>
        <v>0</v>
      </c>
      <c r="AD166" s="68">
        <f t="shared" si="69"/>
        <v>0</v>
      </c>
      <c r="AE166" s="68"/>
      <c r="AF166" s="68"/>
      <c r="AG166" s="68"/>
      <c r="AH166" s="68"/>
      <c r="AI166" s="68"/>
      <c r="AJ166" s="292"/>
      <c r="AK166" s="292"/>
    </row>
    <row r="167" spans="1:37" s="120" customFormat="1" x14ac:dyDescent="0.25">
      <c r="A167" s="220" t="s">
        <v>1000</v>
      </c>
      <c r="B167" s="4"/>
      <c r="C167" s="219" t="s">
        <v>24</v>
      </c>
      <c r="D167" s="62"/>
      <c r="E167" s="63"/>
      <c r="F167" s="64"/>
      <c r="G167" s="65"/>
      <c r="H167" s="63"/>
      <c r="I167" s="66"/>
      <c r="J167" s="67"/>
      <c r="K167" s="63"/>
      <c r="L167" s="66"/>
      <c r="M167" s="67"/>
      <c r="N167" s="63"/>
      <c r="O167" s="68"/>
      <c r="P167" s="62"/>
      <c r="Q167" s="63"/>
      <c r="R167" s="64"/>
      <c r="S167" s="65"/>
      <c r="T167" s="63"/>
      <c r="U167" s="66"/>
      <c r="V167" s="67"/>
      <c r="W167" s="63"/>
      <c r="X167" s="66"/>
      <c r="Y167" s="67"/>
      <c r="Z167" s="63"/>
      <c r="AA167" s="68"/>
      <c r="AB167" s="68"/>
      <c r="AC167" s="68">
        <f t="shared" si="68"/>
        <v>0</v>
      </c>
      <c r="AD167" s="68">
        <f t="shared" si="69"/>
        <v>0</v>
      </c>
      <c r="AE167" s="68"/>
      <c r="AF167" s="68"/>
      <c r="AG167" s="68"/>
      <c r="AH167" s="68"/>
      <c r="AI167" s="68"/>
      <c r="AJ167" s="292"/>
      <c r="AK167" s="292"/>
    </row>
  </sheetData>
  <mergeCells count="6">
    <mergeCell ref="A9:A11"/>
    <mergeCell ref="B9:B11"/>
    <mergeCell ref="AJ9:AJ11"/>
    <mergeCell ref="AK9:AK11"/>
    <mergeCell ref="C9:C11"/>
    <mergeCell ref="AE9:AE11"/>
  </mergeCells>
  <phoneticPr fontId="28" type="noConversion"/>
  <printOptions headings="1"/>
  <pageMargins left="0" right="0" top="0" bottom="0" header="0" footer="0"/>
  <pageSetup paperSize="9" fitToHeight="0"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J37"/>
  <sheetViews>
    <sheetView zoomScale="80" zoomScaleNormal="80" zoomScaleSheetLayoutView="70" workbookViewId="0">
      <pane xSplit="3" ySplit="12" topLeftCell="D13" activePane="bottomRight" state="frozen"/>
      <selection activeCell="B19" sqref="B19"/>
      <selection pane="topRight" activeCell="B19" sqref="B19"/>
      <selection pane="bottomLeft" activeCell="B19" sqref="B19"/>
      <selection pane="bottomRight" activeCell="D25" sqref="D25"/>
    </sheetView>
  </sheetViews>
  <sheetFormatPr defaultColWidth="9.109375" defaultRowHeight="15.6" x14ac:dyDescent="0.25"/>
  <cols>
    <col min="1" max="1" width="13.6640625" style="9" customWidth="1"/>
    <col min="2" max="2" width="79.88671875" style="7" customWidth="1"/>
    <col min="3" max="3" width="7.6640625" style="213" customWidth="1"/>
    <col min="4" max="34" width="14.88671875" style="8" customWidth="1"/>
    <col min="35" max="36" width="67" style="8" customWidth="1"/>
    <col min="37" max="16384" width="9.109375" style="8"/>
  </cols>
  <sheetData>
    <row r="1" spans="1:36" ht="30" customHeight="1" thickBot="1" x14ac:dyDescent="0.3">
      <c r="A1" s="6" t="s">
        <v>0</v>
      </c>
      <c r="B1" s="282" t="str">
        <f>'Форма ОБ 10092026'!$B$1</f>
        <v>Сервисная фабрика</v>
      </c>
      <c r="AB1" s="285"/>
    </row>
    <row r="2" spans="1:36" ht="3" hidden="1" customHeight="1" x14ac:dyDescent="0.25">
      <c r="B2" s="10"/>
      <c r="C2" s="8"/>
    </row>
    <row r="3" spans="1:36" ht="3" hidden="1" customHeight="1" x14ac:dyDescent="0.25">
      <c r="B3" s="10"/>
      <c r="C3" s="8"/>
    </row>
    <row r="4" spans="1:36" ht="3" hidden="1" customHeight="1" x14ac:dyDescent="0.25">
      <c r="B4" s="10"/>
      <c r="C4" s="8"/>
    </row>
    <row r="5" spans="1:36" ht="3" hidden="1" customHeight="1" x14ac:dyDescent="0.25">
      <c r="A5" s="11"/>
      <c r="B5" s="11"/>
      <c r="C5" s="8"/>
    </row>
    <row r="6" spans="1:36" ht="3" hidden="1" customHeight="1" x14ac:dyDescent="0.25">
      <c r="A6" s="11"/>
      <c r="B6" s="11"/>
      <c r="C6" s="8"/>
    </row>
    <row r="7" spans="1:36" ht="3" hidden="1" customHeight="1" x14ac:dyDescent="0.25">
      <c r="A7" s="12"/>
      <c r="B7" s="12"/>
      <c r="C7" s="8"/>
    </row>
    <row r="8" spans="1:36" ht="3" hidden="1" customHeight="1" x14ac:dyDescent="0.25">
      <c r="A8" s="13"/>
      <c r="B8" s="14"/>
      <c r="C8" s="8"/>
    </row>
    <row r="9" spans="1:36" ht="15.6" customHeight="1"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30">
        <f>AD9+1</f>
        <v>2028</v>
      </c>
      <c r="AF9" s="30">
        <f t="shared" ref="AF9:AH9" si="2">AE9+1</f>
        <v>2029</v>
      </c>
      <c r="AG9" s="30">
        <f t="shared" si="2"/>
        <v>2030</v>
      </c>
      <c r="AH9" s="30">
        <f t="shared" si="2"/>
        <v>2031</v>
      </c>
      <c r="AI9" s="1220" t="s">
        <v>1034</v>
      </c>
      <c r="AJ9" s="1220" t="s">
        <v>1035</v>
      </c>
    </row>
    <row r="10" spans="1:36" ht="16.5"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30" t="s">
        <v>575</v>
      </c>
      <c r="AF10" s="30" t="s">
        <v>575</v>
      </c>
      <c r="AG10" s="30" t="s">
        <v>575</v>
      </c>
      <c r="AH10" s="30" t="s">
        <v>575</v>
      </c>
      <c r="AI10" s="1221"/>
      <c r="AJ10" s="1221"/>
    </row>
    <row r="11" spans="1:36" ht="16.2" customHeight="1"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30" t="s">
        <v>837</v>
      </c>
      <c r="AF11" s="30" t="s">
        <v>837</v>
      </c>
      <c r="AG11" s="30" t="s">
        <v>837</v>
      </c>
      <c r="AH11" s="30" t="s">
        <v>837</v>
      </c>
      <c r="AI11" s="1222"/>
      <c r="AJ11" s="1222"/>
    </row>
    <row r="12" spans="1:36" s="120" customFormat="1" ht="16.2" thickBot="1" x14ac:dyDescent="0.3">
      <c r="A12" s="224" t="s">
        <v>519</v>
      </c>
      <c r="B12" s="225" t="s">
        <v>693</v>
      </c>
      <c r="C12" s="214" t="s">
        <v>17</v>
      </c>
      <c r="D12" s="164">
        <f t="shared" ref="D12:AH12" si="3">SUM(D13:D37)</f>
        <v>0</v>
      </c>
      <c r="E12" s="165">
        <f t="shared" si="3"/>
        <v>0</v>
      </c>
      <c r="F12" s="166">
        <f t="shared" si="3"/>
        <v>0</v>
      </c>
      <c r="G12" s="167">
        <f t="shared" si="3"/>
        <v>0</v>
      </c>
      <c r="H12" s="165">
        <f t="shared" si="3"/>
        <v>0</v>
      </c>
      <c r="I12" s="168">
        <f t="shared" si="3"/>
        <v>0</v>
      </c>
      <c r="J12" s="169">
        <f t="shared" si="3"/>
        <v>0</v>
      </c>
      <c r="K12" s="165">
        <f t="shared" si="3"/>
        <v>0</v>
      </c>
      <c r="L12" s="168">
        <f t="shared" si="3"/>
        <v>0</v>
      </c>
      <c r="M12" s="169">
        <f t="shared" si="3"/>
        <v>0</v>
      </c>
      <c r="N12" s="165">
        <f t="shared" si="3"/>
        <v>0</v>
      </c>
      <c r="O12" s="170">
        <f t="shared" si="3"/>
        <v>0</v>
      </c>
      <c r="P12" s="164">
        <f t="shared" si="3"/>
        <v>0</v>
      </c>
      <c r="Q12" s="165">
        <f t="shared" si="3"/>
        <v>0</v>
      </c>
      <c r="R12" s="166">
        <f t="shared" si="3"/>
        <v>0</v>
      </c>
      <c r="S12" s="167">
        <f t="shared" si="3"/>
        <v>0</v>
      </c>
      <c r="T12" s="165">
        <f t="shared" si="3"/>
        <v>0</v>
      </c>
      <c r="U12" s="168">
        <f t="shared" si="3"/>
        <v>0</v>
      </c>
      <c r="V12" s="169">
        <f t="shared" si="3"/>
        <v>0</v>
      </c>
      <c r="W12" s="165">
        <f t="shared" si="3"/>
        <v>0</v>
      </c>
      <c r="X12" s="168">
        <f t="shared" si="3"/>
        <v>0</v>
      </c>
      <c r="Y12" s="169">
        <f t="shared" si="3"/>
        <v>0</v>
      </c>
      <c r="Z12" s="165">
        <f t="shared" si="3"/>
        <v>0</v>
      </c>
      <c r="AA12" s="170">
        <f t="shared" si="3"/>
        <v>0</v>
      </c>
      <c r="AB12" s="170">
        <f t="shared" si="3"/>
        <v>0</v>
      </c>
      <c r="AC12" s="170">
        <f t="shared" si="3"/>
        <v>0</v>
      </c>
      <c r="AD12" s="170">
        <f t="shared" si="3"/>
        <v>0</v>
      </c>
      <c r="AE12" s="170">
        <f t="shared" si="3"/>
        <v>0</v>
      </c>
      <c r="AF12" s="170">
        <f t="shared" si="3"/>
        <v>0</v>
      </c>
      <c r="AG12" s="170">
        <f t="shared" si="3"/>
        <v>0</v>
      </c>
      <c r="AH12" s="170">
        <f t="shared" si="3"/>
        <v>0</v>
      </c>
      <c r="AI12" s="287"/>
      <c r="AJ12" s="287"/>
    </row>
    <row r="13" spans="1:36" s="120" customFormat="1" x14ac:dyDescent="0.25">
      <c r="A13" s="222" t="s">
        <v>580</v>
      </c>
      <c r="B13" s="223"/>
      <c r="C13" s="219" t="s">
        <v>24</v>
      </c>
      <c r="D13" s="62"/>
      <c r="E13" s="63"/>
      <c r="F13" s="64"/>
      <c r="G13" s="65"/>
      <c r="H13" s="63"/>
      <c r="I13" s="66"/>
      <c r="J13" s="67"/>
      <c r="K13" s="63"/>
      <c r="L13" s="66"/>
      <c r="M13" s="67"/>
      <c r="N13" s="63"/>
      <c r="O13" s="68"/>
      <c r="P13" s="62"/>
      <c r="Q13" s="63"/>
      <c r="R13" s="64"/>
      <c r="S13" s="65"/>
      <c r="T13" s="63"/>
      <c r="U13" s="66"/>
      <c r="V13" s="67"/>
      <c r="W13" s="63"/>
      <c r="X13" s="66"/>
      <c r="Y13" s="67"/>
      <c r="Z13" s="63"/>
      <c r="AA13" s="68"/>
      <c r="AB13" s="68"/>
      <c r="AC13" s="68">
        <f t="shared" ref="AC13:AC32" si="4">SUM(D13:O13)</f>
        <v>0</v>
      </c>
      <c r="AD13" s="68">
        <f t="shared" ref="AD13:AD32" si="5">SUM(P13:AA13)</f>
        <v>0</v>
      </c>
      <c r="AE13" s="68"/>
      <c r="AF13" s="68"/>
      <c r="AG13" s="68"/>
      <c r="AH13" s="68"/>
      <c r="AI13" s="292"/>
      <c r="AJ13" s="292"/>
    </row>
    <row r="14" spans="1:36" s="120" customFormat="1" x14ac:dyDescent="0.25">
      <c r="A14" s="122" t="s">
        <v>581</v>
      </c>
      <c r="B14" s="4"/>
      <c r="C14" s="219" t="s">
        <v>24</v>
      </c>
      <c r="D14" s="62"/>
      <c r="E14" s="63"/>
      <c r="F14" s="64"/>
      <c r="G14" s="65"/>
      <c r="H14" s="63"/>
      <c r="I14" s="66"/>
      <c r="J14" s="67"/>
      <c r="K14" s="63"/>
      <c r="L14" s="66"/>
      <c r="M14" s="67"/>
      <c r="N14" s="63"/>
      <c r="O14" s="68"/>
      <c r="P14" s="62"/>
      <c r="Q14" s="63"/>
      <c r="R14" s="64"/>
      <c r="S14" s="65"/>
      <c r="T14" s="63"/>
      <c r="U14" s="66"/>
      <c r="V14" s="67"/>
      <c r="W14" s="63"/>
      <c r="X14" s="66"/>
      <c r="Y14" s="67"/>
      <c r="Z14" s="63"/>
      <c r="AA14" s="68"/>
      <c r="AB14" s="68"/>
      <c r="AC14" s="68">
        <f t="shared" si="4"/>
        <v>0</v>
      </c>
      <c r="AD14" s="68">
        <f t="shared" si="5"/>
        <v>0</v>
      </c>
      <c r="AE14" s="68"/>
      <c r="AF14" s="68"/>
      <c r="AG14" s="68"/>
      <c r="AH14" s="68"/>
      <c r="AI14" s="292"/>
      <c r="AJ14" s="292"/>
    </row>
    <row r="15" spans="1:36" s="120" customFormat="1" x14ac:dyDescent="0.25">
      <c r="A15" s="122" t="s">
        <v>582</v>
      </c>
      <c r="B15" s="4"/>
      <c r="C15" s="219" t="s">
        <v>24</v>
      </c>
      <c r="D15" s="62"/>
      <c r="E15" s="63"/>
      <c r="F15" s="64"/>
      <c r="G15" s="65"/>
      <c r="H15" s="63"/>
      <c r="I15" s="66"/>
      <c r="J15" s="67"/>
      <c r="K15" s="63"/>
      <c r="L15" s="66"/>
      <c r="M15" s="67"/>
      <c r="N15" s="63"/>
      <c r="O15" s="68"/>
      <c r="P15" s="62"/>
      <c r="Q15" s="63"/>
      <c r="R15" s="64"/>
      <c r="S15" s="65"/>
      <c r="T15" s="63"/>
      <c r="U15" s="66"/>
      <c r="V15" s="67"/>
      <c r="W15" s="63"/>
      <c r="X15" s="66"/>
      <c r="Y15" s="67"/>
      <c r="Z15" s="63"/>
      <c r="AA15" s="68"/>
      <c r="AB15" s="68"/>
      <c r="AC15" s="68">
        <f t="shared" si="4"/>
        <v>0</v>
      </c>
      <c r="AD15" s="68">
        <f t="shared" si="5"/>
        <v>0</v>
      </c>
      <c r="AE15" s="68"/>
      <c r="AF15" s="68"/>
      <c r="AG15" s="68"/>
      <c r="AH15" s="68"/>
      <c r="AI15" s="292"/>
      <c r="AJ15" s="292"/>
    </row>
    <row r="16" spans="1:36" s="120" customFormat="1" x14ac:dyDescent="0.25">
      <c r="A16" s="122" t="s">
        <v>583</v>
      </c>
      <c r="B16" s="4"/>
      <c r="C16" s="219" t="s">
        <v>24</v>
      </c>
      <c r="D16" s="62"/>
      <c r="E16" s="63"/>
      <c r="F16" s="64"/>
      <c r="G16" s="65"/>
      <c r="H16" s="63"/>
      <c r="I16" s="66"/>
      <c r="J16" s="67"/>
      <c r="K16" s="63"/>
      <c r="L16" s="66"/>
      <c r="M16" s="67"/>
      <c r="N16" s="63"/>
      <c r="O16" s="68"/>
      <c r="P16" s="62"/>
      <c r="Q16" s="63"/>
      <c r="R16" s="64"/>
      <c r="S16" s="65"/>
      <c r="T16" s="63"/>
      <c r="U16" s="66"/>
      <c r="V16" s="67"/>
      <c r="W16" s="63"/>
      <c r="X16" s="66"/>
      <c r="Y16" s="67"/>
      <c r="Z16" s="63"/>
      <c r="AA16" s="68"/>
      <c r="AB16" s="68"/>
      <c r="AC16" s="68">
        <f t="shared" si="4"/>
        <v>0</v>
      </c>
      <c r="AD16" s="68">
        <f t="shared" si="5"/>
        <v>0</v>
      </c>
      <c r="AE16" s="68"/>
      <c r="AF16" s="68"/>
      <c r="AG16" s="68"/>
      <c r="AH16" s="68"/>
      <c r="AI16" s="292"/>
      <c r="AJ16" s="292"/>
    </row>
    <row r="17" spans="1:36" s="120" customFormat="1" x14ac:dyDescent="0.25">
      <c r="A17" s="122" t="s">
        <v>584</v>
      </c>
      <c r="B17" s="4"/>
      <c r="C17" s="219" t="s">
        <v>24</v>
      </c>
      <c r="D17" s="62"/>
      <c r="E17" s="63"/>
      <c r="F17" s="64"/>
      <c r="G17" s="65"/>
      <c r="H17" s="63"/>
      <c r="I17" s="66"/>
      <c r="J17" s="67"/>
      <c r="K17" s="63"/>
      <c r="L17" s="66"/>
      <c r="M17" s="67"/>
      <c r="N17" s="63"/>
      <c r="O17" s="68"/>
      <c r="P17" s="62"/>
      <c r="Q17" s="63"/>
      <c r="R17" s="64"/>
      <c r="S17" s="65"/>
      <c r="T17" s="63"/>
      <c r="U17" s="66"/>
      <c r="V17" s="67"/>
      <c r="W17" s="63"/>
      <c r="X17" s="66"/>
      <c r="Y17" s="67"/>
      <c r="Z17" s="63"/>
      <c r="AA17" s="68"/>
      <c r="AB17" s="68"/>
      <c r="AC17" s="68">
        <f t="shared" si="4"/>
        <v>0</v>
      </c>
      <c r="AD17" s="68">
        <f t="shared" si="5"/>
        <v>0</v>
      </c>
      <c r="AE17" s="68"/>
      <c r="AF17" s="68"/>
      <c r="AG17" s="68"/>
      <c r="AH17" s="68"/>
      <c r="AI17" s="292"/>
      <c r="AJ17" s="292"/>
    </row>
    <row r="18" spans="1:36" s="120" customFormat="1" x14ac:dyDescent="0.25">
      <c r="A18" s="122" t="s">
        <v>585</v>
      </c>
      <c r="B18" s="4"/>
      <c r="C18" s="219" t="s">
        <v>24</v>
      </c>
      <c r="D18" s="62"/>
      <c r="E18" s="63"/>
      <c r="F18" s="64"/>
      <c r="G18" s="65"/>
      <c r="H18" s="63"/>
      <c r="I18" s="66"/>
      <c r="J18" s="67"/>
      <c r="K18" s="63"/>
      <c r="L18" s="66"/>
      <c r="M18" s="67"/>
      <c r="N18" s="63"/>
      <c r="O18" s="68"/>
      <c r="P18" s="62"/>
      <c r="Q18" s="63"/>
      <c r="R18" s="64"/>
      <c r="S18" s="65"/>
      <c r="T18" s="63"/>
      <c r="U18" s="66"/>
      <c r="V18" s="67"/>
      <c r="W18" s="63"/>
      <c r="X18" s="66"/>
      <c r="Y18" s="67"/>
      <c r="Z18" s="63"/>
      <c r="AA18" s="68"/>
      <c r="AB18" s="68"/>
      <c r="AC18" s="68">
        <f t="shared" si="4"/>
        <v>0</v>
      </c>
      <c r="AD18" s="68">
        <f t="shared" si="5"/>
        <v>0</v>
      </c>
      <c r="AE18" s="68"/>
      <c r="AF18" s="68"/>
      <c r="AG18" s="68"/>
      <c r="AH18" s="68"/>
      <c r="AI18" s="292"/>
      <c r="AJ18" s="292"/>
    </row>
    <row r="19" spans="1:36" s="120" customFormat="1" x14ac:dyDescent="0.25">
      <c r="A19" s="122" t="s">
        <v>586</v>
      </c>
      <c r="B19" s="4"/>
      <c r="C19" s="219" t="s">
        <v>24</v>
      </c>
      <c r="D19" s="62"/>
      <c r="E19" s="63"/>
      <c r="F19" s="64"/>
      <c r="G19" s="65"/>
      <c r="H19" s="63"/>
      <c r="I19" s="66"/>
      <c r="J19" s="67"/>
      <c r="K19" s="63"/>
      <c r="L19" s="66"/>
      <c r="M19" s="67"/>
      <c r="N19" s="63"/>
      <c r="O19" s="68"/>
      <c r="P19" s="62"/>
      <c r="Q19" s="63"/>
      <c r="R19" s="64"/>
      <c r="S19" s="65"/>
      <c r="T19" s="63"/>
      <c r="U19" s="66"/>
      <c r="V19" s="67"/>
      <c r="W19" s="63"/>
      <c r="X19" s="66"/>
      <c r="Y19" s="67"/>
      <c r="Z19" s="63"/>
      <c r="AA19" s="68"/>
      <c r="AB19" s="68"/>
      <c r="AC19" s="68">
        <f t="shared" si="4"/>
        <v>0</v>
      </c>
      <c r="AD19" s="68">
        <f t="shared" si="5"/>
        <v>0</v>
      </c>
      <c r="AE19" s="68"/>
      <c r="AF19" s="68"/>
      <c r="AG19" s="68"/>
      <c r="AH19" s="68"/>
      <c r="AI19" s="292"/>
      <c r="AJ19" s="292"/>
    </row>
    <row r="20" spans="1:36" s="120" customFormat="1" x14ac:dyDescent="0.25">
      <c r="A20" s="122" t="s">
        <v>587</v>
      </c>
      <c r="B20" s="4"/>
      <c r="C20" s="219" t="s">
        <v>24</v>
      </c>
      <c r="D20" s="62"/>
      <c r="E20" s="63"/>
      <c r="F20" s="64"/>
      <c r="G20" s="65"/>
      <c r="H20" s="63"/>
      <c r="I20" s="66"/>
      <c r="J20" s="67"/>
      <c r="K20" s="63"/>
      <c r="L20" s="66"/>
      <c r="M20" s="67"/>
      <c r="N20" s="63"/>
      <c r="O20" s="68"/>
      <c r="P20" s="62"/>
      <c r="Q20" s="63"/>
      <c r="R20" s="64"/>
      <c r="S20" s="65"/>
      <c r="T20" s="63"/>
      <c r="U20" s="66"/>
      <c r="V20" s="67"/>
      <c r="W20" s="63"/>
      <c r="X20" s="66"/>
      <c r="Y20" s="67"/>
      <c r="Z20" s="63"/>
      <c r="AA20" s="68"/>
      <c r="AB20" s="68"/>
      <c r="AC20" s="68">
        <f t="shared" si="4"/>
        <v>0</v>
      </c>
      <c r="AD20" s="68">
        <f t="shared" si="5"/>
        <v>0</v>
      </c>
      <c r="AE20" s="68"/>
      <c r="AF20" s="68"/>
      <c r="AG20" s="68"/>
      <c r="AH20" s="68"/>
      <c r="AI20" s="292"/>
      <c r="AJ20" s="292"/>
    </row>
    <row r="21" spans="1:36" s="120" customFormat="1" x14ac:dyDescent="0.25">
      <c r="A21" s="122" t="s">
        <v>588</v>
      </c>
      <c r="B21" s="4"/>
      <c r="C21" s="219" t="s">
        <v>24</v>
      </c>
      <c r="D21" s="62"/>
      <c r="E21" s="63"/>
      <c r="F21" s="64"/>
      <c r="G21" s="65"/>
      <c r="H21" s="63"/>
      <c r="I21" s="66"/>
      <c r="J21" s="67"/>
      <c r="K21" s="63"/>
      <c r="L21" s="66"/>
      <c r="M21" s="67"/>
      <c r="N21" s="63"/>
      <c r="O21" s="68"/>
      <c r="P21" s="62"/>
      <c r="Q21" s="63"/>
      <c r="R21" s="64"/>
      <c r="S21" s="65"/>
      <c r="T21" s="63"/>
      <c r="U21" s="66"/>
      <c r="V21" s="67"/>
      <c r="W21" s="63"/>
      <c r="X21" s="66"/>
      <c r="Y21" s="67"/>
      <c r="Z21" s="63"/>
      <c r="AA21" s="68"/>
      <c r="AB21" s="68"/>
      <c r="AC21" s="68">
        <f t="shared" si="4"/>
        <v>0</v>
      </c>
      <c r="AD21" s="68">
        <f t="shared" si="5"/>
        <v>0</v>
      </c>
      <c r="AE21" s="68"/>
      <c r="AF21" s="68"/>
      <c r="AG21" s="68"/>
      <c r="AH21" s="68"/>
      <c r="AI21" s="292"/>
      <c r="AJ21" s="292"/>
    </row>
    <row r="22" spans="1:36" s="120" customFormat="1" x14ac:dyDescent="0.25">
      <c r="A22" s="122" t="s">
        <v>589</v>
      </c>
      <c r="B22" s="4"/>
      <c r="C22" s="219" t="s">
        <v>24</v>
      </c>
      <c r="D22" s="62"/>
      <c r="E22" s="63"/>
      <c r="F22" s="64"/>
      <c r="G22" s="65"/>
      <c r="H22" s="63"/>
      <c r="I22" s="66"/>
      <c r="J22" s="67"/>
      <c r="K22" s="63"/>
      <c r="L22" s="66"/>
      <c r="M22" s="67"/>
      <c r="N22" s="63"/>
      <c r="O22" s="68"/>
      <c r="P22" s="62"/>
      <c r="Q22" s="63"/>
      <c r="R22" s="64"/>
      <c r="S22" s="65"/>
      <c r="T22" s="63"/>
      <c r="U22" s="66"/>
      <c r="V22" s="67"/>
      <c r="W22" s="63"/>
      <c r="X22" s="66"/>
      <c r="Y22" s="67"/>
      <c r="Z22" s="63"/>
      <c r="AA22" s="68"/>
      <c r="AB22" s="68"/>
      <c r="AC22" s="68">
        <f t="shared" si="4"/>
        <v>0</v>
      </c>
      <c r="AD22" s="68">
        <f t="shared" si="5"/>
        <v>0</v>
      </c>
      <c r="AE22" s="68"/>
      <c r="AF22" s="68"/>
      <c r="AG22" s="68"/>
      <c r="AH22" s="68"/>
      <c r="AI22" s="292"/>
      <c r="AJ22" s="292"/>
    </row>
    <row r="23" spans="1:36" s="120" customFormat="1" x14ac:dyDescent="0.25">
      <c r="A23" s="122" t="s">
        <v>590</v>
      </c>
      <c r="B23" s="4"/>
      <c r="C23" s="219" t="s">
        <v>24</v>
      </c>
      <c r="D23" s="62"/>
      <c r="E23" s="63"/>
      <c r="F23" s="64"/>
      <c r="G23" s="65"/>
      <c r="H23" s="63"/>
      <c r="I23" s="66"/>
      <c r="J23" s="67"/>
      <c r="K23" s="63"/>
      <c r="L23" s="66"/>
      <c r="M23" s="67"/>
      <c r="N23" s="63"/>
      <c r="O23" s="68"/>
      <c r="P23" s="62"/>
      <c r="Q23" s="63"/>
      <c r="R23" s="64"/>
      <c r="S23" s="65"/>
      <c r="T23" s="63"/>
      <c r="U23" s="66"/>
      <c r="V23" s="67"/>
      <c r="W23" s="63"/>
      <c r="X23" s="66"/>
      <c r="Y23" s="67"/>
      <c r="Z23" s="63"/>
      <c r="AA23" s="68"/>
      <c r="AB23" s="68"/>
      <c r="AC23" s="68">
        <f t="shared" si="4"/>
        <v>0</v>
      </c>
      <c r="AD23" s="68">
        <f t="shared" si="5"/>
        <v>0</v>
      </c>
      <c r="AE23" s="68"/>
      <c r="AF23" s="68"/>
      <c r="AG23" s="68"/>
      <c r="AH23" s="68"/>
      <c r="AI23" s="292"/>
      <c r="AJ23" s="292"/>
    </row>
    <row r="24" spans="1:36" s="120" customFormat="1" x14ac:dyDescent="0.25">
      <c r="A24" s="122" t="s">
        <v>591</v>
      </c>
      <c r="B24" s="4"/>
      <c r="C24" s="219" t="s">
        <v>24</v>
      </c>
      <c r="D24" s="62"/>
      <c r="E24" s="63"/>
      <c r="F24" s="64"/>
      <c r="G24" s="65"/>
      <c r="H24" s="63"/>
      <c r="I24" s="66"/>
      <c r="J24" s="67"/>
      <c r="K24" s="63"/>
      <c r="L24" s="66"/>
      <c r="M24" s="67"/>
      <c r="N24" s="63"/>
      <c r="O24" s="68"/>
      <c r="P24" s="62"/>
      <c r="Q24" s="63"/>
      <c r="R24" s="64"/>
      <c r="S24" s="65"/>
      <c r="T24" s="63"/>
      <c r="U24" s="66"/>
      <c r="V24" s="67"/>
      <c r="W24" s="63"/>
      <c r="X24" s="66"/>
      <c r="Y24" s="67"/>
      <c r="Z24" s="63"/>
      <c r="AA24" s="68"/>
      <c r="AB24" s="68"/>
      <c r="AC24" s="68">
        <f t="shared" si="4"/>
        <v>0</v>
      </c>
      <c r="AD24" s="68">
        <f t="shared" si="5"/>
        <v>0</v>
      </c>
      <c r="AE24" s="68"/>
      <c r="AF24" s="68"/>
      <c r="AG24" s="68"/>
      <c r="AH24" s="68"/>
      <c r="AI24" s="292"/>
      <c r="AJ24" s="292"/>
    </row>
    <row r="25" spans="1:36" s="120" customFormat="1" x14ac:dyDescent="0.25">
      <c r="A25" s="122" t="s">
        <v>694</v>
      </c>
      <c r="B25" s="4"/>
      <c r="C25" s="219" t="s">
        <v>24</v>
      </c>
      <c r="D25" s="62"/>
      <c r="E25" s="63"/>
      <c r="F25" s="64"/>
      <c r="G25" s="65"/>
      <c r="H25" s="63"/>
      <c r="I25" s="66"/>
      <c r="J25" s="67"/>
      <c r="K25" s="63"/>
      <c r="L25" s="66"/>
      <c r="M25" s="67"/>
      <c r="N25" s="63"/>
      <c r="O25" s="68"/>
      <c r="P25" s="62"/>
      <c r="Q25" s="63"/>
      <c r="R25" s="64"/>
      <c r="S25" s="65"/>
      <c r="T25" s="63"/>
      <c r="U25" s="66"/>
      <c r="V25" s="67"/>
      <c r="W25" s="63"/>
      <c r="X25" s="66"/>
      <c r="Y25" s="67"/>
      <c r="Z25" s="63"/>
      <c r="AA25" s="68"/>
      <c r="AB25" s="68"/>
      <c r="AC25" s="68">
        <f t="shared" si="4"/>
        <v>0</v>
      </c>
      <c r="AD25" s="68">
        <f t="shared" si="5"/>
        <v>0</v>
      </c>
      <c r="AE25" s="68"/>
      <c r="AF25" s="68"/>
      <c r="AG25" s="68"/>
      <c r="AH25" s="68"/>
      <c r="AI25" s="292"/>
      <c r="AJ25" s="292"/>
    </row>
    <row r="26" spans="1:36" s="120" customFormat="1" x14ac:dyDescent="0.25">
      <c r="A26" s="122" t="s">
        <v>695</v>
      </c>
      <c r="B26" s="4"/>
      <c r="C26" s="219" t="s">
        <v>24</v>
      </c>
      <c r="D26" s="62"/>
      <c r="E26" s="63"/>
      <c r="F26" s="64"/>
      <c r="G26" s="65"/>
      <c r="H26" s="63"/>
      <c r="I26" s="66"/>
      <c r="J26" s="67"/>
      <c r="K26" s="63"/>
      <c r="L26" s="66"/>
      <c r="M26" s="67"/>
      <c r="N26" s="63"/>
      <c r="O26" s="68"/>
      <c r="P26" s="62"/>
      <c r="Q26" s="63"/>
      <c r="R26" s="64"/>
      <c r="S26" s="65"/>
      <c r="T26" s="63"/>
      <c r="U26" s="66"/>
      <c r="V26" s="67"/>
      <c r="W26" s="63"/>
      <c r="X26" s="66"/>
      <c r="Y26" s="67"/>
      <c r="Z26" s="63"/>
      <c r="AA26" s="68"/>
      <c r="AB26" s="68"/>
      <c r="AC26" s="68">
        <f t="shared" si="4"/>
        <v>0</v>
      </c>
      <c r="AD26" s="68">
        <f t="shared" si="5"/>
        <v>0</v>
      </c>
      <c r="AE26" s="68"/>
      <c r="AF26" s="68"/>
      <c r="AG26" s="68"/>
      <c r="AH26" s="68"/>
      <c r="AI26" s="292"/>
      <c r="AJ26" s="292"/>
    </row>
    <row r="27" spans="1:36" s="120" customFormat="1" x14ac:dyDescent="0.25">
      <c r="A27" s="122" t="s">
        <v>696</v>
      </c>
      <c r="B27" s="4"/>
      <c r="C27" s="219" t="s">
        <v>24</v>
      </c>
      <c r="D27" s="62"/>
      <c r="E27" s="63"/>
      <c r="F27" s="64"/>
      <c r="G27" s="65"/>
      <c r="H27" s="63"/>
      <c r="I27" s="66"/>
      <c r="J27" s="67"/>
      <c r="K27" s="63"/>
      <c r="L27" s="66"/>
      <c r="M27" s="67"/>
      <c r="N27" s="63"/>
      <c r="O27" s="68"/>
      <c r="P27" s="62"/>
      <c r="Q27" s="63"/>
      <c r="R27" s="64"/>
      <c r="S27" s="65"/>
      <c r="T27" s="63"/>
      <c r="U27" s="66"/>
      <c r="V27" s="67"/>
      <c r="W27" s="63"/>
      <c r="X27" s="66"/>
      <c r="Y27" s="67"/>
      <c r="Z27" s="63"/>
      <c r="AA27" s="68"/>
      <c r="AB27" s="68"/>
      <c r="AC27" s="68">
        <f t="shared" si="4"/>
        <v>0</v>
      </c>
      <c r="AD27" s="68">
        <f t="shared" si="5"/>
        <v>0</v>
      </c>
      <c r="AE27" s="68"/>
      <c r="AF27" s="68"/>
      <c r="AG27" s="68"/>
      <c r="AH27" s="68"/>
      <c r="AI27" s="292"/>
      <c r="AJ27" s="292"/>
    </row>
    <row r="28" spans="1:36" s="120" customFormat="1" x14ac:dyDescent="0.25">
      <c r="A28" s="122" t="s">
        <v>697</v>
      </c>
      <c r="B28" s="4"/>
      <c r="C28" s="219" t="s">
        <v>24</v>
      </c>
      <c r="D28" s="62"/>
      <c r="E28" s="63"/>
      <c r="F28" s="64"/>
      <c r="G28" s="65"/>
      <c r="H28" s="63"/>
      <c r="I28" s="66"/>
      <c r="J28" s="67"/>
      <c r="K28" s="63"/>
      <c r="L28" s="66"/>
      <c r="M28" s="67"/>
      <c r="N28" s="63"/>
      <c r="O28" s="68"/>
      <c r="P28" s="62"/>
      <c r="Q28" s="63"/>
      <c r="R28" s="64"/>
      <c r="S28" s="65"/>
      <c r="T28" s="63"/>
      <c r="U28" s="66"/>
      <c r="V28" s="67"/>
      <c r="W28" s="63"/>
      <c r="X28" s="66"/>
      <c r="Y28" s="67"/>
      <c r="Z28" s="63"/>
      <c r="AA28" s="68"/>
      <c r="AB28" s="68"/>
      <c r="AC28" s="68">
        <f t="shared" si="4"/>
        <v>0</v>
      </c>
      <c r="AD28" s="68">
        <f t="shared" si="5"/>
        <v>0</v>
      </c>
      <c r="AE28" s="68"/>
      <c r="AF28" s="68"/>
      <c r="AG28" s="68"/>
      <c r="AH28" s="68"/>
      <c r="AI28" s="292"/>
      <c r="AJ28" s="292"/>
    </row>
    <row r="29" spans="1:36" s="120" customFormat="1" x14ac:dyDescent="0.25">
      <c r="A29" s="122" t="s">
        <v>698</v>
      </c>
      <c r="B29" s="4"/>
      <c r="C29" s="219" t="s">
        <v>24</v>
      </c>
      <c r="D29" s="62"/>
      <c r="E29" s="63"/>
      <c r="F29" s="64"/>
      <c r="G29" s="65"/>
      <c r="H29" s="63"/>
      <c r="I29" s="66"/>
      <c r="J29" s="67"/>
      <c r="K29" s="63"/>
      <c r="L29" s="66"/>
      <c r="M29" s="67"/>
      <c r="N29" s="63"/>
      <c r="O29" s="68"/>
      <c r="P29" s="62"/>
      <c r="Q29" s="63"/>
      <c r="R29" s="64"/>
      <c r="S29" s="65"/>
      <c r="T29" s="63"/>
      <c r="U29" s="66"/>
      <c r="V29" s="67"/>
      <c r="W29" s="63"/>
      <c r="X29" s="66"/>
      <c r="Y29" s="67"/>
      <c r="Z29" s="63"/>
      <c r="AA29" s="68"/>
      <c r="AB29" s="68"/>
      <c r="AC29" s="68">
        <f t="shared" si="4"/>
        <v>0</v>
      </c>
      <c r="AD29" s="68">
        <f t="shared" si="5"/>
        <v>0</v>
      </c>
      <c r="AE29" s="68"/>
      <c r="AF29" s="68"/>
      <c r="AG29" s="68"/>
      <c r="AH29" s="68"/>
      <c r="AI29" s="292"/>
      <c r="AJ29" s="292"/>
    </row>
    <row r="30" spans="1:36" s="120" customFormat="1" x14ac:dyDescent="0.25">
      <c r="A30" s="122" t="s">
        <v>699</v>
      </c>
      <c r="B30" s="4"/>
      <c r="C30" s="219" t="s">
        <v>24</v>
      </c>
      <c r="D30" s="62"/>
      <c r="E30" s="63"/>
      <c r="F30" s="64"/>
      <c r="G30" s="65"/>
      <c r="H30" s="63"/>
      <c r="I30" s="66"/>
      <c r="J30" s="67"/>
      <c r="K30" s="63"/>
      <c r="L30" s="66"/>
      <c r="M30" s="67"/>
      <c r="N30" s="63"/>
      <c r="O30" s="68"/>
      <c r="P30" s="62"/>
      <c r="Q30" s="63"/>
      <c r="R30" s="64"/>
      <c r="S30" s="65"/>
      <c r="T30" s="63"/>
      <c r="U30" s="66"/>
      <c r="V30" s="67"/>
      <c r="W30" s="63"/>
      <c r="X30" s="66"/>
      <c r="Y30" s="67"/>
      <c r="Z30" s="63"/>
      <c r="AA30" s="68"/>
      <c r="AB30" s="68"/>
      <c r="AC30" s="68">
        <f t="shared" si="4"/>
        <v>0</v>
      </c>
      <c r="AD30" s="68">
        <f t="shared" si="5"/>
        <v>0</v>
      </c>
      <c r="AE30" s="68"/>
      <c r="AF30" s="68"/>
      <c r="AG30" s="68"/>
      <c r="AH30" s="68"/>
      <c r="AI30" s="292"/>
      <c r="AJ30" s="292"/>
    </row>
    <row r="31" spans="1:36" s="120" customFormat="1" x14ac:dyDescent="0.25">
      <c r="A31" s="122" t="s">
        <v>700</v>
      </c>
      <c r="B31" s="4"/>
      <c r="C31" s="219" t="s">
        <v>24</v>
      </c>
      <c r="D31" s="62"/>
      <c r="E31" s="63"/>
      <c r="F31" s="64"/>
      <c r="G31" s="65"/>
      <c r="H31" s="63"/>
      <c r="I31" s="66"/>
      <c r="J31" s="67"/>
      <c r="K31" s="63"/>
      <c r="L31" s="66"/>
      <c r="M31" s="67"/>
      <c r="N31" s="63"/>
      <c r="O31" s="68"/>
      <c r="P31" s="62"/>
      <c r="Q31" s="63"/>
      <c r="R31" s="64"/>
      <c r="S31" s="65"/>
      <c r="T31" s="63"/>
      <c r="U31" s="66"/>
      <c r="V31" s="67"/>
      <c r="W31" s="63"/>
      <c r="X31" s="66"/>
      <c r="Y31" s="67"/>
      <c r="Z31" s="63"/>
      <c r="AA31" s="68"/>
      <c r="AB31" s="68"/>
      <c r="AC31" s="68">
        <f t="shared" si="4"/>
        <v>0</v>
      </c>
      <c r="AD31" s="68">
        <f t="shared" si="5"/>
        <v>0</v>
      </c>
      <c r="AE31" s="68"/>
      <c r="AF31" s="68"/>
      <c r="AG31" s="68"/>
      <c r="AH31" s="68"/>
      <c r="AI31" s="292"/>
      <c r="AJ31" s="292"/>
    </row>
    <row r="32" spans="1:36" s="120" customFormat="1" x14ac:dyDescent="0.25">
      <c r="A32" s="122" t="s">
        <v>701</v>
      </c>
      <c r="B32" s="4"/>
      <c r="C32" s="219" t="s">
        <v>24</v>
      </c>
      <c r="D32" s="62"/>
      <c r="E32" s="63"/>
      <c r="F32" s="64"/>
      <c r="G32" s="65"/>
      <c r="H32" s="63"/>
      <c r="I32" s="66"/>
      <c r="J32" s="67"/>
      <c r="K32" s="63"/>
      <c r="L32" s="66"/>
      <c r="M32" s="67"/>
      <c r="N32" s="63"/>
      <c r="O32" s="68"/>
      <c r="P32" s="62"/>
      <c r="Q32" s="63"/>
      <c r="R32" s="64"/>
      <c r="S32" s="65"/>
      <c r="T32" s="63"/>
      <c r="U32" s="66"/>
      <c r="V32" s="67"/>
      <c r="W32" s="63"/>
      <c r="X32" s="66"/>
      <c r="Y32" s="67"/>
      <c r="Z32" s="63"/>
      <c r="AA32" s="68"/>
      <c r="AB32" s="68"/>
      <c r="AC32" s="68">
        <f t="shared" si="4"/>
        <v>0</v>
      </c>
      <c r="AD32" s="68">
        <f t="shared" si="5"/>
        <v>0</v>
      </c>
      <c r="AE32" s="68"/>
      <c r="AF32" s="68"/>
      <c r="AG32" s="68"/>
      <c r="AH32" s="68"/>
      <c r="AI32" s="292"/>
      <c r="AJ32" s="292"/>
    </row>
    <row r="33" spans="1:36" collapsed="1" x14ac:dyDescent="0.25">
      <c r="A33" s="122" t="s">
        <v>1001</v>
      </c>
      <c r="B33" s="4"/>
      <c r="C33" s="219" t="s">
        <v>24</v>
      </c>
      <c r="D33" s="62"/>
      <c r="E33" s="63"/>
      <c r="F33" s="64"/>
      <c r="G33" s="65"/>
      <c r="H33" s="63"/>
      <c r="I33" s="66"/>
      <c r="J33" s="67"/>
      <c r="K33" s="63"/>
      <c r="L33" s="66"/>
      <c r="M33" s="67"/>
      <c r="N33" s="63"/>
      <c r="O33" s="68"/>
      <c r="P33" s="62"/>
      <c r="Q33" s="63"/>
      <c r="R33" s="64"/>
      <c r="S33" s="65"/>
      <c r="T33" s="63"/>
      <c r="U33" s="66"/>
      <c r="V33" s="67"/>
      <c r="W33" s="63"/>
      <c r="X33" s="66"/>
      <c r="Y33" s="67"/>
      <c r="Z33" s="63"/>
      <c r="AA33" s="68"/>
      <c r="AB33" s="68"/>
      <c r="AC33" s="68">
        <f t="shared" ref="AC33:AC37" si="6">SUM(D33:O33)</f>
        <v>0</v>
      </c>
      <c r="AD33" s="68">
        <f t="shared" ref="AD33:AD37" si="7">SUM(P33:AA33)</f>
        <v>0</v>
      </c>
      <c r="AE33" s="68"/>
      <c r="AF33" s="68"/>
      <c r="AG33" s="68"/>
      <c r="AH33" s="68"/>
      <c r="AI33" s="292"/>
      <c r="AJ33" s="292"/>
    </row>
    <row r="34" spans="1:36" x14ac:dyDescent="0.25">
      <c r="A34" s="122" t="s">
        <v>1002</v>
      </c>
      <c r="B34" s="4"/>
      <c r="C34" s="219" t="s">
        <v>24</v>
      </c>
      <c r="D34" s="62"/>
      <c r="E34" s="63"/>
      <c r="F34" s="64"/>
      <c r="G34" s="65"/>
      <c r="H34" s="63"/>
      <c r="I34" s="66"/>
      <c r="J34" s="67"/>
      <c r="K34" s="63"/>
      <c r="L34" s="66"/>
      <c r="M34" s="67"/>
      <c r="N34" s="63"/>
      <c r="O34" s="68"/>
      <c r="P34" s="62"/>
      <c r="Q34" s="63"/>
      <c r="R34" s="64"/>
      <c r="S34" s="65"/>
      <c r="T34" s="63"/>
      <c r="U34" s="66"/>
      <c r="V34" s="67"/>
      <c r="W34" s="63"/>
      <c r="X34" s="66"/>
      <c r="Y34" s="67"/>
      <c r="Z34" s="63"/>
      <c r="AA34" s="68"/>
      <c r="AB34" s="68"/>
      <c r="AC34" s="68">
        <f t="shared" si="6"/>
        <v>0</v>
      </c>
      <c r="AD34" s="68">
        <f t="shared" si="7"/>
        <v>0</v>
      </c>
      <c r="AE34" s="68"/>
      <c r="AF34" s="68"/>
      <c r="AG34" s="68"/>
      <c r="AH34" s="68"/>
      <c r="AI34" s="292"/>
      <c r="AJ34" s="292"/>
    </row>
    <row r="35" spans="1:36" x14ac:dyDescent="0.25">
      <c r="A35" s="122" t="s">
        <v>1003</v>
      </c>
      <c r="B35" s="4"/>
      <c r="C35" s="219" t="s">
        <v>24</v>
      </c>
      <c r="D35" s="62"/>
      <c r="E35" s="63"/>
      <c r="F35" s="64"/>
      <c r="G35" s="65"/>
      <c r="H35" s="63"/>
      <c r="I35" s="66"/>
      <c r="J35" s="67"/>
      <c r="K35" s="63"/>
      <c r="L35" s="66"/>
      <c r="M35" s="67"/>
      <c r="N35" s="63"/>
      <c r="O35" s="68"/>
      <c r="P35" s="62"/>
      <c r="Q35" s="63"/>
      <c r="R35" s="64"/>
      <c r="S35" s="65"/>
      <c r="T35" s="63"/>
      <c r="U35" s="66"/>
      <c r="V35" s="67"/>
      <c r="W35" s="63"/>
      <c r="X35" s="66"/>
      <c r="Y35" s="67"/>
      <c r="Z35" s="63"/>
      <c r="AA35" s="68"/>
      <c r="AB35" s="68"/>
      <c r="AC35" s="68">
        <f t="shared" si="6"/>
        <v>0</v>
      </c>
      <c r="AD35" s="68">
        <f t="shared" si="7"/>
        <v>0</v>
      </c>
      <c r="AE35" s="68"/>
      <c r="AF35" s="68"/>
      <c r="AG35" s="68"/>
      <c r="AH35" s="68"/>
      <c r="AI35" s="292"/>
      <c r="AJ35" s="292"/>
    </row>
    <row r="36" spans="1:36" x14ac:dyDescent="0.25">
      <c r="A36" s="122" t="s">
        <v>1004</v>
      </c>
      <c r="B36" s="4"/>
      <c r="C36" s="219" t="s">
        <v>24</v>
      </c>
      <c r="D36" s="62"/>
      <c r="E36" s="63"/>
      <c r="F36" s="64"/>
      <c r="G36" s="65"/>
      <c r="H36" s="63"/>
      <c r="I36" s="66"/>
      <c r="J36" s="67"/>
      <c r="K36" s="63"/>
      <c r="L36" s="66"/>
      <c r="M36" s="67"/>
      <c r="N36" s="63"/>
      <c r="O36" s="68"/>
      <c r="P36" s="62"/>
      <c r="Q36" s="63"/>
      <c r="R36" s="64"/>
      <c r="S36" s="65"/>
      <c r="T36" s="63"/>
      <c r="U36" s="66"/>
      <c r="V36" s="67"/>
      <c r="W36" s="63"/>
      <c r="X36" s="66"/>
      <c r="Y36" s="67"/>
      <c r="Z36" s="63"/>
      <c r="AA36" s="68"/>
      <c r="AB36" s="68"/>
      <c r="AC36" s="68">
        <f t="shared" si="6"/>
        <v>0</v>
      </c>
      <c r="AD36" s="68">
        <f t="shared" si="7"/>
        <v>0</v>
      </c>
      <c r="AE36" s="68"/>
      <c r="AF36" s="68"/>
      <c r="AG36" s="68"/>
      <c r="AH36" s="68"/>
      <c r="AI36" s="292"/>
      <c r="AJ36" s="292"/>
    </row>
    <row r="37" spans="1:36" x14ac:dyDescent="0.25">
      <c r="A37" s="122" t="s">
        <v>1005</v>
      </c>
      <c r="B37" s="4"/>
      <c r="C37" s="219" t="s">
        <v>24</v>
      </c>
      <c r="D37" s="62"/>
      <c r="E37" s="63"/>
      <c r="F37" s="64"/>
      <c r="G37" s="65"/>
      <c r="H37" s="63"/>
      <c r="I37" s="66"/>
      <c r="J37" s="67"/>
      <c r="K37" s="63"/>
      <c r="L37" s="66"/>
      <c r="M37" s="67"/>
      <c r="N37" s="63"/>
      <c r="O37" s="68"/>
      <c r="P37" s="62"/>
      <c r="Q37" s="63"/>
      <c r="R37" s="64"/>
      <c r="S37" s="65"/>
      <c r="T37" s="63"/>
      <c r="U37" s="66"/>
      <c r="V37" s="67"/>
      <c r="W37" s="63"/>
      <c r="X37" s="66"/>
      <c r="Y37" s="67"/>
      <c r="Z37" s="63"/>
      <c r="AA37" s="68"/>
      <c r="AB37" s="68"/>
      <c r="AC37" s="68">
        <f t="shared" si="6"/>
        <v>0</v>
      </c>
      <c r="AD37" s="68">
        <f t="shared" si="7"/>
        <v>0</v>
      </c>
      <c r="AE37" s="68"/>
      <c r="AF37" s="68"/>
      <c r="AG37" s="68"/>
      <c r="AH37" s="68"/>
      <c r="AI37" s="292"/>
      <c r="AJ37" s="292"/>
    </row>
  </sheetData>
  <mergeCells count="5">
    <mergeCell ref="A9:A11"/>
    <mergeCell ref="B9:B11"/>
    <mergeCell ref="AI9:AI11"/>
    <mergeCell ref="AJ9:AJ11"/>
    <mergeCell ref="C9:C11"/>
  </mergeCells>
  <phoneticPr fontId="28" type="noConversion"/>
  <printOptions headings="1"/>
  <pageMargins left="0" right="0" top="0" bottom="0" header="0" footer="0"/>
  <pageSetup paperSize="9" fitToHeight="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J62"/>
  <sheetViews>
    <sheetView zoomScale="80" zoomScaleNormal="80" zoomScaleSheetLayoutView="70" workbookViewId="0">
      <pane xSplit="3" ySplit="12" topLeftCell="D13" activePane="bottomRight" state="frozen"/>
      <selection activeCell="B19" sqref="B19"/>
      <selection pane="topRight" activeCell="B19" sqref="B19"/>
      <selection pane="bottomLeft" activeCell="B19" sqref="B19"/>
      <selection pane="bottomRight" activeCell="G17" sqref="G17"/>
    </sheetView>
  </sheetViews>
  <sheetFormatPr defaultColWidth="9.109375" defaultRowHeight="15.6" x14ac:dyDescent="0.25"/>
  <cols>
    <col min="1" max="1" width="16.6640625" style="9" customWidth="1"/>
    <col min="2" max="2" width="79.88671875" style="7" customWidth="1"/>
    <col min="3" max="3" width="8.33203125" style="213" customWidth="1"/>
    <col min="4" max="34" width="14.88671875" style="8" customWidth="1"/>
    <col min="35" max="36" width="67" style="8" customWidth="1"/>
    <col min="37" max="16384" width="9.109375" style="8"/>
  </cols>
  <sheetData>
    <row r="1" spans="1:36" ht="30" customHeight="1" thickBot="1" x14ac:dyDescent="0.3">
      <c r="A1" s="6" t="s">
        <v>0</v>
      </c>
      <c r="B1" s="282" t="str">
        <f>'Форма ОБ 10092026'!$B$1</f>
        <v>Сервисная фабрика</v>
      </c>
      <c r="AB1" s="285"/>
    </row>
    <row r="2" spans="1:36" ht="3" hidden="1" customHeight="1" x14ac:dyDescent="0.25">
      <c r="B2" s="10"/>
      <c r="C2" s="8"/>
    </row>
    <row r="3" spans="1:36" ht="3" hidden="1" customHeight="1" x14ac:dyDescent="0.25">
      <c r="B3" s="10"/>
      <c r="C3" s="8"/>
    </row>
    <row r="4" spans="1:36" ht="3" hidden="1" customHeight="1" x14ac:dyDescent="0.25">
      <c r="B4" s="10"/>
      <c r="C4" s="8"/>
    </row>
    <row r="5" spans="1:36" ht="3" hidden="1" customHeight="1" x14ac:dyDescent="0.25">
      <c r="A5" s="11"/>
      <c r="B5" s="11"/>
      <c r="C5" s="8"/>
    </row>
    <row r="6" spans="1:36" ht="3" hidden="1" customHeight="1" x14ac:dyDescent="0.25">
      <c r="A6" s="11"/>
      <c r="B6" s="11"/>
      <c r="C6" s="8"/>
    </row>
    <row r="7" spans="1:36" ht="3" hidden="1" customHeight="1" x14ac:dyDescent="0.25">
      <c r="A7" s="12"/>
      <c r="B7" s="12"/>
      <c r="C7" s="8"/>
    </row>
    <row r="8" spans="1:36" ht="3" hidden="1" customHeight="1" x14ac:dyDescent="0.25">
      <c r="A8" s="13"/>
      <c r="B8" s="14"/>
      <c r="C8" s="8"/>
    </row>
    <row r="9" spans="1:36" ht="15.6" customHeight="1"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30">
        <f>AD9+1</f>
        <v>2028</v>
      </c>
      <c r="AF9" s="30">
        <f t="shared" ref="AF9:AH9" si="2">AE9+1</f>
        <v>2029</v>
      </c>
      <c r="AG9" s="30">
        <f t="shared" si="2"/>
        <v>2030</v>
      </c>
      <c r="AH9" s="30">
        <f t="shared" si="2"/>
        <v>2031</v>
      </c>
      <c r="AI9" s="1220" t="s">
        <v>1034</v>
      </c>
      <c r="AJ9" s="1220" t="s">
        <v>1035</v>
      </c>
    </row>
    <row r="10" spans="1:36" ht="16.5"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30" t="s">
        <v>575</v>
      </c>
      <c r="AF10" s="30" t="s">
        <v>575</v>
      </c>
      <c r="AG10" s="30" t="s">
        <v>575</v>
      </c>
      <c r="AH10" s="30" t="s">
        <v>575</v>
      </c>
      <c r="AI10" s="1221"/>
      <c r="AJ10" s="1221"/>
    </row>
    <row r="11" spans="1:36" ht="16.2" customHeight="1"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30" t="s">
        <v>837</v>
      </c>
      <c r="AF11" s="30" t="s">
        <v>837</v>
      </c>
      <c r="AG11" s="30" t="s">
        <v>837</v>
      </c>
      <c r="AH11" s="30" t="s">
        <v>837</v>
      </c>
      <c r="AI11" s="1222"/>
      <c r="AJ11" s="1222"/>
    </row>
    <row r="12" spans="1:36" s="120" customFormat="1" ht="28.2" thickBot="1" x14ac:dyDescent="0.3">
      <c r="A12" s="224" t="s">
        <v>859</v>
      </c>
      <c r="B12" s="225" t="s">
        <v>867</v>
      </c>
      <c r="C12" s="214" t="s">
        <v>17</v>
      </c>
      <c r="D12" s="164">
        <f>SUM(D13,D19:D20,D22,D29:D30)</f>
        <v>0</v>
      </c>
      <c r="E12" s="165">
        <f t="shared" ref="E12:AH12" si="3">SUM(E13,E19:E20,E22,E29:E30)</f>
        <v>0</v>
      </c>
      <c r="F12" s="166">
        <f t="shared" si="3"/>
        <v>0</v>
      </c>
      <c r="G12" s="167">
        <f t="shared" si="3"/>
        <v>0</v>
      </c>
      <c r="H12" s="165">
        <f t="shared" si="3"/>
        <v>0</v>
      </c>
      <c r="I12" s="168">
        <f t="shared" si="3"/>
        <v>0</v>
      </c>
      <c r="J12" s="169">
        <f t="shared" si="3"/>
        <v>0</v>
      </c>
      <c r="K12" s="165">
        <f t="shared" si="3"/>
        <v>0</v>
      </c>
      <c r="L12" s="168">
        <f t="shared" si="3"/>
        <v>0</v>
      </c>
      <c r="M12" s="169">
        <f t="shared" si="3"/>
        <v>0</v>
      </c>
      <c r="N12" s="165">
        <f t="shared" si="3"/>
        <v>0</v>
      </c>
      <c r="O12" s="170">
        <f t="shared" si="3"/>
        <v>0</v>
      </c>
      <c r="P12" s="164">
        <f t="shared" si="3"/>
        <v>0</v>
      </c>
      <c r="Q12" s="165">
        <f t="shared" si="3"/>
        <v>0</v>
      </c>
      <c r="R12" s="166">
        <f t="shared" si="3"/>
        <v>0</v>
      </c>
      <c r="S12" s="167">
        <f>SUM(S13,S19:S20,S22,S29:S30)</f>
        <v>0</v>
      </c>
      <c r="T12" s="165">
        <f t="shared" si="3"/>
        <v>0</v>
      </c>
      <c r="U12" s="168">
        <f t="shared" si="3"/>
        <v>0</v>
      </c>
      <c r="V12" s="169">
        <f t="shared" si="3"/>
        <v>0</v>
      </c>
      <c r="W12" s="165">
        <f t="shared" si="3"/>
        <v>0</v>
      </c>
      <c r="X12" s="168">
        <f t="shared" si="3"/>
        <v>0</v>
      </c>
      <c r="Y12" s="169">
        <f t="shared" si="3"/>
        <v>0</v>
      </c>
      <c r="Z12" s="165">
        <f t="shared" si="3"/>
        <v>0</v>
      </c>
      <c r="AA12" s="170">
        <f t="shared" si="3"/>
        <v>0</v>
      </c>
      <c r="AB12" s="170">
        <f t="shared" si="3"/>
        <v>0</v>
      </c>
      <c r="AC12" s="170">
        <f t="shared" si="3"/>
        <v>0</v>
      </c>
      <c r="AD12" s="170">
        <f t="shared" si="3"/>
        <v>0</v>
      </c>
      <c r="AE12" s="170">
        <f t="shared" si="3"/>
        <v>0</v>
      </c>
      <c r="AF12" s="170">
        <f t="shared" si="3"/>
        <v>0</v>
      </c>
      <c r="AG12" s="170">
        <f t="shared" si="3"/>
        <v>0</v>
      </c>
      <c r="AH12" s="170">
        <f t="shared" si="3"/>
        <v>0</v>
      </c>
      <c r="AI12" s="287"/>
      <c r="AJ12" s="287"/>
    </row>
    <row r="13" spans="1:36" s="162" customFormat="1" x14ac:dyDescent="0.25">
      <c r="A13" s="405">
        <v>1</v>
      </c>
      <c r="B13" s="70" t="s">
        <v>769</v>
      </c>
      <c r="C13" s="406" t="s">
        <v>17</v>
      </c>
      <c r="D13" s="178">
        <f>SUM(D14:D18)</f>
        <v>0</v>
      </c>
      <c r="E13" s="179">
        <f t="shared" ref="E13:AB13" si="4">SUM(E14:E18)</f>
        <v>0</v>
      </c>
      <c r="F13" s="180">
        <f t="shared" si="4"/>
        <v>0</v>
      </c>
      <c r="G13" s="181">
        <f t="shared" si="4"/>
        <v>0</v>
      </c>
      <c r="H13" s="179">
        <f t="shared" si="4"/>
        <v>0</v>
      </c>
      <c r="I13" s="182">
        <f t="shared" si="4"/>
        <v>0</v>
      </c>
      <c r="J13" s="183">
        <f t="shared" si="4"/>
        <v>0</v>
      </c>
      <c r="K13" s="179">
        <f t="shared" si="4"/>
        <v>0</v>
      </c>
      <c r="L13" s="182">
        <f t="shared" si="4"/>
        <v>0</v>
      </c>
      <c r="M13" s="183">
        <f t="shared" si="4"/>
        <v>0</v>
      </c>
      <c r="N13" s="179">
        <f t="shared" si="4"/>
        <v>0</v>
      </c>
      <c r="O13" s="184">
        <f>SUM(O14:O18)</f>
        <v>0</v>
      </c>
      <c r="P13" s="178">
        <f t="shared" si="4"/>
        <v>0</v>
      </c>
      <c r="Q13" s="179">
        <f t="shared" si="4"/>
        <v>0</v>
      </c>
      <c r="R13" s="180">
        <f t="shared" si="4"/>
        <v>0</v>
      </c>
      <c r="S13" s="181">
        <f t="shared" si="4"/>
        <v>0</v>
      </c>
      <c r="T13" s="179">
        <f t="shared" si="4"/>
        <v>0</v>
      </c>
      <c r="U13" s="182">
        <f t="shared" si="4"/>
        <v>0</v>
      </c>
      <c r="V13" s="183">
        <f t="shared" si="4"/>
        <v>0</v>
      </c>
      <c r="W13" s="179">
        <f t="shared" si="4"/>
        <v>0</v>
      </c>
      <c r="X13" s="182">
        <f t="shared" si="4"/>
        <v>0</v>
      </c>
      <c r="Y13" s="183">
        <f t="shared" si="4"/>
        <v>0</v>
      </c>
      <c r="Z13" s="179">
        <f t="shared" si="4"/>
        <v>0</v>
      </c>
      <c r="AA13" s="184">
        <f t="shared" si="4"/>
        <v>0</v>
      </c>
      <c r="AB13" s="184">
        <f t="shared" si="4"/>
        <v>0</v>
      </c>
      <c r="AC13" s="184">
        <f>SUM(D13:O13)</f>
        <v>0</v>
      </c>
      <c r="AD13" s="184">
        <f t="shared" ref="AD13" si="5">SUM(P13:AA13)</f>
        <v>0</v>
      </c>
      <c r="AE13" s="184">
        <f t="shared" ref="AE13:AH13" si="6">SUM(AE14:AE18)</f>
        <v>0</v>
      </c>
      <c r="AF13" s="184">
        <f t="shared" si="6"/>
        <v>0</v>
      </c>
      <c r="AG13" s="184">
        <f t="shared" si="6"/>
        <v>0</v>
      </c>
      <c r="AH13" s="184">
        <f t="shared" si="6"/>
        <v>0</v>
      </c>
      <c r="AI13" s="293"/>
      <c r="AJ13" s="293"/>
    </row>
    <row r="14" spans="1:36" s="120" customFormat="1" x14ac:dyDescent="0.25">
      <c r="A14" s="360" t="s">
        <v>18</v>
      </c>
      <c r="B14" s="81" t="s">
        <v>770</v>
      </c>
      <c r="C14" s="361" t="s">
        <v>24</v>
      </c>
      <c r="D14" s="362"/>
      <c r="E14" s="363"/>
      <c r="F14" s="364"/>
      <c r="G14" s="365"/>
      <c r="H14" s="363"/>
      <c r="I14" s="366"/>
      <c r="J14" s="367"/>
      <c r="K14" s="363"/>
      <c r="L14" s="366"/>
      <c r="M14" s="367"/>
      <c r="N14" s="363"/>
      <c r="O14" s="368"/>
      <c r="P14" s="362"/>
      <c r="Q14" s="363"/>
      <c r="R14" s="364"/>
      <c r="S14" s="365"/>
      <c r="T14" s="363"/>
      <c r="U14" s="366"/>
      <c r="V14" s="367"/>
      <c r="W14" s="363"/>
      <c r="X14" s="366"/>
      <c r="Y14" s="367"/>
      <c r="Z14" s="363"/>
      <c r="AA14" s="368"/>
      <c r="AB14" s="368"/>
      <c r="AC14" s="368">
        <f t="shared" ref="AC14:AC30" si="7">SUM(D14:O14)</f>
        <v>0</v>
      </c>
      <c r="AD14" s="368">
        <f t="shared" ref="AD14:AD30" si="8">SUM(P14:AA14)</f>
        <v>0</v>
      </c>
      <c r="AE14" s="368"/>
      <c r="AF14" s="368"/>
      <c r="AG14" s="368"/>
      <c r="AH14" s="368"/>
      <c r="AI14" s="292"/>
      <c r="AJ14" s="292"/>
    </row>
    <row r="15" spans="1:36" s="120" customFormat="1" x14ac:dyDescent="0.25">
      <c r="A15" s="360" t="s">
        <v>33</v>
      </c>
      <c r="B15" s="81" t="s">
        <v>771</v>
      </c>
      <c r="C15" s="361" t="s">
        <v>24</v>
      </c>
      <c r="D15" s="362"/>
      <c r="E15" s="363"/>
      <c r="F15" s="364"/>
      <c r="G15" s="365"/>
      <c r="H15" s="363"/>
      <c r="I15" s="366"/>
      <c r="J15" s="367"/>
      <c r="K15" s="363"/>
      <c r="L15" s="366"/>
      <c r="M15" s="367"/>
      <c r="N15" s="363"/>
      <c r="O15" s="368"/>
      <c r="P15" s="362"/>
      <c r="Q15" s="363"/>
      <c r="R15" s="364"/>
      <c r="S15" s="365"/>
      <c r="T15" s="363"/>
      <c r="U15" s="366"/>
      <c r="V15" s="367"/>
      <c r="W15" s="363"/>
      <c r="X15" s="366"/>
      <c r="Y15" s="367"/>
      <c r="Z15" s="363"/>
      <c r="AA15" s="368"/>
      <c r="AB15" s="368"/>
      <c r="AC15" s="368">
        <f t="shared" si="7"/>
        <v>0</v>
      </c>
      <c r="AD15" s="368">
        <f t="shared" si="8"/>
        <v>0</v>
      </c>
      <c r="AE15" s="368"/>
      <c r="AF15" s="368"/>
      <c r="AG15" s="368"/>
      <c r="AH15" s="368"/>
      <c r="AI15" s="292"/>
      <c r="AJ15" s="292"/>
    </row>
    <row r="16" spans="1:36" s="120" customFormat="1" x14ac:dyDescent="0.25">
      <c r="A16" s="360" t="s">
        <v>35</v>
      </c>
      <c r="B16" s="81" t="s">
        <v>772</v>
      </c>
      <c r="C16" s="361" t="s">
        <v>24</v>
      </c>
      <c r="D16" s="362"/>
      <c r="E16" s="363"/>
      <c r="F16" s="364"/>
      <c r="G16" s="365"/>
      <c r="H16" s="363"/>
      <c r="I16" s="366"/>
      <c r="J16" s="367"/>
      <c r="K16" s="363"/>
      <c r="L16" s="366"/>
      <c r="M16" s="367"/>
      <c r="N16" s="363"/>
      <c r="O16" s="368"/>
      <c r="P16" s="362"/>
      <c r="Q16" s="363"/>
      <c r="R16" s="364"/>
      <c r="S16" s="365"/>
      <c r="T16" s="363"/>
      <c r="U16" s="366"/>
      <c r="V16" s="367"/>
      <c r="W16" s="363"/>
      <c r="X16" s="366"/>
      <c r="Y16" s="367"/>
      <c r="Z16" s="363"/>
      <c r="AA16" s="368"/>
      <c r="AB16" s="368"/>
      <c r="AC16" s="368">
        <f t="shared" si="7"/>
        <v>0</v>
      </c>
      <c r="AD16" s="368">
        <f t="shared" si="8"/>
        <v>0</v>
      </c>
      <c r="AE16" s="368"/>
      <c r="AF16" s="368"/>
      <c r="AG16" s="368"/>
      <c r="AH16" s="368"/>
      <c r="AI16" s="292"/>
      <c r="AJ16" s="292"/>
    </row>
    <row r="17" spans="1:36" s="120" customFormat="1" x14ac:dyDescent="0.25">
      <c r="A17" s="360" t="s">
        <v>54</v>
      </c>
      <c r="B17" s="81" t="s">
        <v>773</v>
      </c>
      <c r="C17" s="361" t="s">
        <v>24</v>
      </c>
      <c r="D17" s="362"/>
      <c r="E17" s="363"/>
      <c r="F17" s="364"/>
      <c r="G17" s="365"/>
      <c r="H17" s="363"/>
      <c r="I17" s="366"/>
      <c r="J17" s="367"/>
      <c r="K17" s="363"/>
      <c r="L17" s="366"/>
      <c r="M17" s="367"/>
      <c r="N17" s="363"/>
      <c r="O17" s="368"/>
      <c r="P17" s="362"/>
      <c r="Q17" s="363"/>
      <c r="R17" s="364"/>
      <c r="S17" s="365"/>
      <c r="T17" s="363"/>
      <c r="U17" s="366"/>
      <c r="V17" s="367"/>
      <c r="W17" s="363"/>
      <c r="X17" s="366"/>
      <c r="Y17" s="367"/>
      <c r="Z17" s="363"/>
      <c r="AA17" s="368"/>
      <c r="AB17" s="368"/>
      <c r="AC17" s="368">
        <f t="shared" si="7"/>
        <v>0</v>
      </c>
      <c r="AD17" s="368">
        <f t="shared" si="8"/>
        <v>0</v>
      </c>
      <c r="AE17" s="368"/>
      <c r="AF17" s="368"/>
      <c r="AG17" s="368"/>
      <c r="AH17" s="368"/>
      <c r="AI17" s="292"/>
      <c r="AJ17" s="292"/>
    </row>
    <row r="18" spans="1:36" s="120" customFormat="1" x14ac:dyDescent="0.25">
      <c r="A18" s="360" t="s">
        <v>70</v>
      </c>
      <c r="B18" s="81" t="s">
        <v>774</v>
      </c>
      <c r="C18" s="361" t="s">
        <v>24</v>
      </c>
      <c r="D18" s="362"/>
      <c r="E18" s="363"/>
      <c r="F18" s="364"/>
      <c r="G18" s="365"/>
      <c r="H18" s="363"/>
      <c r="I18" s="366"/>
      <c r="J18" s="367"/>
      <c r="K18" s="363"/>
      <c r="L18" s="366"/>
      <c r="M18" s="367"/>
      <c r="N18" s="363"/>
      <c r="O18" s="368"/>
      <c r="P18" s="362"/>
      <c r="Q18" s="363"/>
      <c r="R18" s="364"/>
      <c r="S18" s="365"/>
      <c r="T18" s="363"/>
      <c r="U18" s="366"/>
      <c r="V18" s="367"/>
      <c r="W18" s="363"/>
      <c r="X18" s="366"/>
      <c r="Y18" s="367"/>
      <c r="Z18" s="363"/>
      <c r="AA18" s="368"/>
      <c r="AB18" s="368"/>
      <c r="AC18" s="368">
        <f t="shared" si="7"/>
        <v>0</v>
      </c>
      <c r="AD18" s="368">
        <f t="shared" si="8"/>
        <v>0</v>
      </c>
      <c r="AE18" s="368"/>
      <c r="AF18" s="368"/>
      <c r="AG18" s="368"/>
      <c r="AH18" s="368"/>
      <c r="AI18" s="292"/>
      <c r="AJ18" s="292"/>
    </row>
    <row r="19" spans="1:36" s="120" customFormat="1" x14ac:dyDescent="0.25">
      <c r="A19" s="220">
        <v>2</v>
      </c>
      <c r="B19" s="4" t="s">
        <v>865</v>
      </c>
      <c r="C19" s="219" t="s">
        <v>24</v>
      </c>
      <c r="D19" s="62"/>
      <c r="E19" s="63"/>
      <c r="F19" s="64"/>
      <c r="G19" s="65"/>
      <c r="H19" s="63"/>
      <c r="I19" s="66"/>
      <c r="J19" s="67"/>
      <c r="K19" s="63"/>
      <c r="L19" s="66"/>
      <c r="M19" s="67"/>
      <c r="N19" s="63"/>
      <c r="O19" s="68"/>
      <c r="P19" s="62"/>
      <c r="Q19" s="63"/>
      <c r="R19" s="64"/>
      <c r="S19" s="65"/>
      <c r="T19" s="63"/>
      <c r="U19" s="66"/>
      <c r="V19" s="67"/>
      <c r="W19" s="63"/>
      <c r="X19" s="66"/>
      <c r="Y19" s="67"/>
      <c r="Z19" s="63"/>
      <c r="AA19" s="68"/>
      <c r="AB19" s="68"/>
      <c r="AC19" s="68">
        <f t="shared" si="7"/>
        <v>0</v>
      </c>
      <c r="AD19" s="68">
        <f t="shared" si="8"/>
        <v>0</v>
      </c>
      <c r="AE19" s="68"/>
      <c r="AF19" s="68"/>
      <c r="AG19" s="68"/>
      <c r="AH19" s="68"/>
      <c r="AI19" s="292"/>
      <c r="AJ19" s="292"/>
    </row>
    <row r="20" spans="1:36" s="120" customFormat="1" x14ac:dyDescent="0.25">
      <c r="A20" s="220">
        <v>3</v>
      </c>
      <c r="B20" s="4" t="s">
        <v>775</v>
      </c>
      <c r="C20" s="219" t="s">
        <v>24</v>
      </c>
      <c r="D20" s="62"/>
      <c r="E20" s="63"/>
      <c r="F20" s="64"/>
      <c r="G20" s="65"/>
      <c r="H20" s="63"/>
      <c r="I20" s="66"/>
      <c r="J20" s="67"/>
      <c r="K20" s="63"/>
      <c r="L20" s="66"/>
      <c r="M20" s="67"/>
      <c r="N20" s="63"/>
      <c r="O20" s="68"/>
      <c r="P20" s="62"/>
      <c r="Q20" s="63"/>
      <c r="R20" s="64"/>
      <c r="S20" s="65"/>
      <c r="T20" s="63"/>
      <c r="U20" s="66"/>
      <c r="V20" s="67"/>
      <c r="W20" s="63"/>
      <c r="X20" s="66"/>
      <c r="Y20" s="67"/>
      <c r="Z20" s="63"/>
      <c r="AA20" s="68"/>
      <c r="AB20" s="68"/>
      <c r="AC20" s="68">
        <f t="shared" si="7"/>
        <v>0</v>
      </c>
      <c r="AD20" s="68">
        <f t="shared" si="8"/>
        <v>0</v>
      </c>
      <c r="AE20" s="68"/>
      <c r="AF20" s="68"/>
      <c r="AG20" s="68"/>
      <c r="AH20" s="68"/>
      <c r="AI20" s="292"/>
      <c r="AJ20" s="292"/>
    </row>
    <row r="21" spans="1:36" s="120" customFormat="1" x14ac:dyDescent="0.25">
      <c r="A21" s="360" t="s">
        <v>776</v>
      </c>
      <c r="B21" s="81" t="s">
        <v>777</v>
      </c>
      <c r="C21" s="361" t="s">
        <v>24</v>
      </c>
      <c r="D21" s="362"/>
      <c r="E21" s="363"/>
      <c r="F21" s="364"/>
      <c r="G21" s="365"/>
      <c r="H21" s="363"/>
      <c r="I21" s="366"/>
      <c r="J21" s="367"/>
      <c r="K21" s="363"/>
      <c r="L21" s="366"/>
      <c r="M21" s="367"/>
      <c r="N21" s="363"/>
      <c r="O21" s="368"/>
      <c r="P21" s="362"/>
      <c r="Q21" s="363"/>
      <c r="R21" s="364"/>
      <c r="S21" s="365"/>
      <c r="T21" s="363"/>
      <c r="U21" s="366"/>
      <c r="V21" s="367"/>
      <c r="W21" s="363"/>
      <c r="X21" s="366"/>
      <c r="Y21" s="367"/>
      <c r="Z21" s="363"/>
      <c r="AA21" s="368"/>
      <c r="AB21" s="368"/>
      <c r="AC21" s="368">
        <f t="shared" si="7"/>
        <v>0</v>
      </c>
      <c r="AD21" s="368">
        <f t="shared" si="8"/>
        <v>0</v>
      </c>
      <c r="AE21" s="368"/>
      <c r="AF21" s="368"/>
      <c r="AG21" s="368"/>
      <c r="AH21" s="368"/>
      <c r="AI21" s="292"/>
      <c r="AJ21" s="292"/>
    </row>
    <row r="22" spans="1:36" s="162" customFormat="1" x14ac:dyDescent="0.25">
      <c r="A22" s="405">
        <v>4</v>
      </c>
      <c r="B22" s="70" t="s">
        <v>778</v>
      </c>
      <c r="C22" s="406" t="s">
        <v>17</v>
      </c>
      <c r="D22" s="178">
        <f>SUM(D23:D28)</f>
        <v>0</v>
      </c>
      <c r="E22" s="179">
        <f t="shared" ref="E22:AB22" si="9">SUM(E23:E28)</f>
        <v>0</v>
      </c>
      <c r="F22" s="180">
        <f t="shared" si="9"/>
        <v>0</v>
      </c>
      <c r="G22" s="181">
        <f t="shared" si="9"/>
        <v>0</v>
      </c>
      <c r="H22" s="179">
        <f t="shared" si="9"/>
        <v>0</v>
      </c>
      <c r="I22" s="182">
        <f t="shared" si="9"/>
        <v>0</v>
      </c>
      <c r="J22" s="183">
        <f t="shared" si="9"/>
        <v>0</v>
      </c>
      <c r="K22" s="179">
        <f t="shared" si="9"/>
        <v>0</v>
      </c>
      <c r="L22" s="182">
        <f t="shared" si="9"/>
        <v>0</v>
      </c>
      <c r="M22" s="183">
        <f t="shared" si="9"/>
        <v>0</v>
      </c>
      <c r="N22" s="179">
        <f t="shared" si="9"/>
        <v>0</v>
      </c>
      <c r="O22" s="184">
        <f t="shared" si="9"/>
        <v>0</v>
      </c>
      <c r="P22" s="178">
        <f t="shared" si="9"/>
        <v>0</v>
      </c>
      <c r="Q22" s="179">
        <f t="shared" si="9"/>
        <v>0</v>
      </c>
      <c r="R22" s="180">
        <f t="shared" si="9"/>
        <v>0</v>
      </c>
      <c r="S22" s="181">
        <f t="shared" si="9"/>
        <v>0</v>
      </c>
      <c r="T22" s="179">
        <f t="shared" si="9"/>
        <v>0</v>
      </c>
      <c r="U22" s="182">
        <f t="shared" si="9"/>
        <v>0</v>
      </c>
      <c r="V22" s="183">
        <f t="shared" si="9"/>
        <v>0</v>
      </c>
      <c r="W22" s="179">
        <f t="shared" si="9"/>
        <v>0</v>
      </c>
      <c r="X22" s="182">
        <f t="shared" si="9"/>
        <v>0</v>
      </c>
      <c r="Y22" s="183">
        <f t="shared" si="9"/>
        <v>0</v>
      </c>
      <c r="Z22" s="179">
        <f t="shared" si="9"/>
        <v>0</v>
      </c>
      <c r="AA22" s="184">
        <f t="shared" si="9"/>
        <v>0</v>
      </c>
      <c r="AB22" s="184">
        <f t="shared" si="9"/>
        <v>0</v>
      </c>
      <c r="AC22" s="184">
        <f t="shared" ref="AC22" si="10">SUM(D22:O22)</f>
        <v>0</v>
      </c>
      <c r="AD22" s="184">
        <f t="shared" si="8"/>
        <v>0</v>
      </c>
      <c r="AE22" s="184">
        <f t="shared" ref="AE22:AH22" si="11">SUM(AE23:AE28)</f>
        <v>0</v>
      </c>
      <c r="AF22" s="184">
        <f t="shared" si="11"/>
        <v>0</v>
      </c>
      <c r="AG22" s="184">
        <f t="shared" si="11"/>
        <v>0</v>
      </c>
      <c r="AH22" s="184">
        <f t="shared" si="11"/>
        <v>0</v>
      </c>
      <c r="AI22" s="293"/>
      <c r="AJ22" s="293"/>
    </row>
    <row r="23" spans="1:36" s="120" customFormat="1" x14ac:dyDescent="0.25">
      <c r="A23" s="360" t="s">
        <v>779</v>
      </c>
      <c r="B23" s="81" t="s">
        <v>780</v>
      </c>
      <c r="C23" s="361" t="s">
        <v>24</v>
      </c>
      <c r="D23" s="362"/>
      <c r="E23" s="363"/>
      <c r="F23" s="364"/>
      <c r="G23" s="365"/>
      <c r="H23" s="363"/>
      <c r="I23" s="366"/>
      <c r="J23" s="367"/>
      <c r="K23" s="363"/>
      <c r="L23" s="366"/>
      <c r="M23" s="367"/>
      <c r="N23" s="363"/>
      <c r="O23" s="368"/>
      <c r="P23" s="362"/>
      <c r="Q23" s="363"/>
      <c r="R23" s="364"/>
      <c r="S23" s="365"/>
      <c r="T23" s="363"/>
      <c r="U23" s="366"/>
      <c r="V23" s="367"/>
      <c r="W23" s="363"/>
      <c r="X23" s="366"/>
      <c r="Y23" s="367"/>
      <c r="Z23" s="363"/>
      <c r="AA23" s="368"/>
      <c r="AB23" s="368"/>
      <c r="AC23" s="368">
        <f t="shared" si="7"/>
        <v>0</v>
      </c>
      <c r="AD23" s="368">
        <f t="shared" si="8"/>
        <v>0</v>
      </c>
      <c r="AE23" s="368"/>
      <c r="AF23" s="368"/>
      <c r="AG23" s="368"/>
      <c r="AH23" s="368"/>
      <c r="AI23" s="292"/>
      <c r="AJ23" s="292"/>
    </row>
    <row r="24" spans="1:36" s="120" customFormat="1" x14ac:dyDescent="0.25">
      <c r="A24" s="360" t="s">
        <v>781</v>
      </c>
      <c r="B24" s="81" t="s">
        <v>782</v>
      </c>
      <c r="C24" s="361" t="s">
        <v>24</v>
      </c>
      <c r="D24" s="362"/>
      <c r="E24" s="363"/>
      <c r="F24" s="364"/>
      <c r="G24" s="365"/>
      <c r="H24" s="363"/>
      <c r="I24" s="366"/>
      <c r="J24" s="367"/>
      <c r="K24" s="363"/>
      <c r="L24" s="366"/>
      <c r="M24" s="367"/>
      <c r="N24" s="363"/>
      <c r="O24" s="368"/>
      <c r="P24" s="362"/>
      <c r="Q24" s="363"/>
      <c r="R24" s="364"/>
      <c r="S24" s="365"/>
      <c r="T24" s="363"/>
      <c r="U24" s="366"/>
      <c r="V24" s="367"/>
      <c r="W24" s="363"/>
      <c r="X24" s="366"/>
      <c r="Y24" s="367"/>
      <c r="Z24" s="363"/>
      <c r="AA24" s="368"/>
      <c r="AB24" s="368"/>
      <c r="AC24" s="368">
        <f t="shared" si="7"/>
        <v>0</v>
      </c>
      <c r="AD24" s="368">
        <f t="shared" si="8"/>
        <v>0</v>
      </c>
      <c r="AE24" s="368"/>
      <c r="AF24" s="368"/>
      <c r="AG24" s="368"/>
      <c r="AH24" s="368"/>
      <c r="AI24" s="292"/>
      <c r="AJ24" s="292"/>
    </row>
    <row r="25" spans="1:36" s="120" customFormat="1" x14ac:dyDescent="0.25">
      <c r="A25" s="360" t="s">
        <v>783</v>
      </c>
      <c r="B25" s="81" t="s">
        <v>784</v>
      </c>
      <c r="C25" s="361" t="s">
        <v>24</v>
      </c>
      <c r="D25" s="362"/>
      <c r="E25" s="363"/>
      <c r="F25" s="364"/>
      <c r="G25" s="365"/>
      <c r="H25" s="363"/>
      <c r="I25" s="366"/>
      <c r="J25" s="367"/>
      <c r="K25" s="363"/>
      <c r="L25" s="366"/>
      <c r="M25" s="367"/>
      <c r="N25" s="363"/>
      <c r="O25" s="368"/>
      <c r="P25" s="362"/>
      <c r="Q25" s="363"/>
      <c r="R25" s="364"/>
      <c r="S25" s="365"/>
      <c r="T25" s="363"/>
      <c r="U25" s="366"/>
      <c r="V25" s="367"/>
      <c r="W25" s="363"/>
      <c r="X25" s="366"/>
      <c r="Y25" s="367"/>
      <c r="Z25" s="363"/>
      <c r="AA25" s="368"/>
      <c r="AB25" s="368"/>
      <c r="AC25" s="368">
        <f t="shared" si="7"/>
        <v>0</v>
      </c>
      <c r="AD25" s="368">
        <f t="shared" si="8"/>
        <v>0</v>
      </c>
      <c r="AE25" s="368"/>
      <c r="AF25" s="368"/>
      <c r="AG25" s="368"/>
      <c r="AH25" s="368"/>
      <c r="AI25" s="292"/>
      <c r="AJ25" s="292"/>
    </row>
    <row r="26" spans="1:36" s="120" customFormat="1" ht="27.6" x14ac:dyDescent="0.25">
      <c r="A26" s="360" t="s">
        <v>785</v>
      </c>
      <c r="B26" s="81" t="s">
        <v>786</v>
      </c>
      <c r="C26" s="361" t="s">
        <v>24</v>
      </c>
      <c r="D26" s="362"/>
      <c r="E26" s="363"/>
      <c r="F26" s="364"/>
      <c r="G26" s="365"/>
      <c r="H26" s="363"/>
      <c r="I26" s="366"/>
      <c r="J26" s="367"/>
      <c r="K26" s="363"/>
      <c r="L26" s="366"/>
      <c r="M26" s="367"/>
      <c r="N26" s="363"/>
      <c r="O26" s="368"/>
      <c r="P26" s="362"/>
      <c r="Q26" s="363"/>
      <c r="R26" s="364"/>
      <c r="S26" s="365"/>
      <c r="T26" s="363"/>
      <c r="U26" s="366"/>
      <c r="V26" s="367"/>
      <c r="W26" s="363"/>
      <c r="X26" s="366"/>
      <c r="Y26" s="367"/>
      <c r="Z26" s="363"/>
      <c r="AA26" s="368"/>
      <c r="AB26" s="368"/>
      <c r="AC26" s="368">
        <f t="shared" si="7"/>
        <v>0</v>
      </c>
      <c r="AD26" s="368">
        <f t="shared" si="8"/>
        <v>0</v>
      </c>
      <c r="AE26" s="368"/>
      <c r="AF26" s="368"/>
      <c r="AG26" s="368"/>
      <c r="AH26" s="368"/>
      <c r="AI26" s="292"/>
      <c r="AJ26" s="292"/>
    </row>
    <row r="27" spans="1:36" s="120" customFormat="1" x14ac:dyDescent="0.25">
      <c r="A27" s="360" t="s">
        <v>787</v>
      </c>
      <c r="B27" s="81" t="s">
        <v>788</v>
      </c>
      <c r="C27" s="361" t="s">
        <v>24</v>
      </c>
      <c r="D27" s="362"/>
      <c r="E27" s="363"/>
      <c r="F27" s="364"/>
      <c r="G27" s="365"/>
      <c r="H27" s="363"/>
      <c r="I27" s="366"/>
      <c r="J27" s="367"/>
      <c r="K27" s="363"/>
      <c r="L27" s="366"/>
      <c r="M27" s="367"/>
      <c r="N27" s="363"/>
      <c r="O27" s="368"/>
      <c r="P27" s="362"/>
      <c r="Q27" s="363"/>
      <c r="R27" s="364"/>
      <c r="S27" s="365"/>
      <c r="T27" s="363"/>
      <c r="U27" s="366"/>
      <c r="V27" s="367"/>
      <c r="W27" s="363"/>
      <c r="X27" s="366"/>
      <c r="Y27" s="367"/>
      <c r="Z27" s="363"/>
      <c r="AA27" s="368"/>
      <c r="AB27" s="368"/>
      <c r="AC27" s="368">
        <f t="shared" si="7"/>
        <v>0</v>
      </c>
      <c r="AD27" s="368">
        <f t="shared" si="8"/>
        <v>0</v>
      </c>
      <c r="AE27" s="368"/>
      <c r="AF27" s="368"/>
      <c r="AG27" s="368"/>
      <c r="AH27" s="368"/>
      <c r="AI27" s="292"/>
      <c r="AJ27" s="292"/>
    </row>
    <row r="28" spans="1:36" s="120" customFormat="1" x14ac:dyDescent="0.25">
      <c r="A28" s="360" t="s">
        <v>789</v>
      </c>
      <c r="B28" s="81" t="s">
        <v>790</v>
      </c>
      <c r="C28" s="361" t="s">
        <v>24</v>
      </c>
      <c r="D28" s="362"/>
      <c r="E28" s="363"/>
      <c r="F28" s="364"/>
      <c r="G28" s="365"/>
      <c r="H28" s="363"/>
      <c r="I28" s="366"/>
      <c r="J28" s="367"/>
      <c r="K28" s="363"/>
      <c r="L28" s="366"/>
      <c r="M28" s="367"/>
      <c r="N28" s="363"/>
      <c r="O28" s="368"/>
      <c r="P28" s="362"/>
      <c r="Q28" s="363"/>
      <c r="R28" s="364"/>
      <c r="S28" s="365"/>
      <c r="T28" s="363"/>
      <c r="U28" s="366"/>
      <c r="V28" s="367"/>
      <c r="W28" s="363"/>
      <c r="X28" s="366"/>
      <c r="Y28" s="367"/>
      <c r="Z28" s="363"/>
      <c r="AA28" s="368"/>
      <c r="AB28" s="368"/>
      <c r="AC28" s="368">
        <f t="shared" si="7"/>
        <v>0</v>
      </c>
      <c r="AD28" s="368">
        <f t="shared" si="8"/>
        <v>0</v>
      </c>
      <c r="AE28" s="368"/>
      <c r="AF28" s="368"/>
      <c r="AG28" s="368"/>
      <c r="AH28" s="368"/>
      <c r="AI28" s="292"/>
      <c r="AJ28" s="292"/>
    </row>
    <row r="29" spans="1:36" s="120" customFormat="1" ht="27.6" x14ac:dyDescent="0.25">
      <c r="A29" s="220">
        <v>5</v>
      </c>
      <c r="B29" s="4" t="s">
        <v>791</v>
      </c>
      <c r="C29" s="219" t="s">
        <v>24</v>
      </c>
      <c r="D29" s="62"/>
      <c r="E29" s="63"/>
      <c r="F29" s="64"/>
      <c r="G29" s="65"/>
      <c r="H29" s="63"/>
      <c r="I29" s="66"/>
      <c r="J29" s="67"/>
      <c r="K29" s="63"/>
      <c r="L29" s="66"/>
      <c r="M29" s="67"/>
      <c r="N29" s="63"/>
      <c r="O29" s="68"/>
      <c r="P29" s="62"/>
      <c r="Q29" s="63"/>
      <c r="R29" s="64"/>
      <c r="S29" s="65"/>
      <c r="T29" s="63"/>
      <c r="U29" s="66"/>
      <c r="V29" s="67"/>
      <c r="W29" s="63"/>
      <c r="X29" s="66"/>
      <c r="Y29" s="67"/>
      <c r="Z29" s="63"/>
      <c r="AA29" s="68"/>
      <c r="AB29" s="68"/>
      <c r="AC29" s="68">
        <f t="shared" si="7"/>
        <v>0</v>
      </c>
      <c r="AD29" s="68">
        <f t="shared" si="8"/>
        <v>0</v>
      </c>
      <c r="AE29" s="68"/>
      <c r="AF29" s="68"/>
      <c r="AG29" s="68"/>
      <c r="AH29" s="68"/>
      <c r="AI29" s="292"/>
      <c r="AJ29" s="292"/>
    </row>
    <row r="30" spans="1:36" s="120" customFormat="1" ht="16.2" thickBot="1" x14ac:dyDescent="0.3">
      <c r="A30" s="220">
        <v>6</v>
      </c>
      <c r="B30" s="4" t="s">
        <v>530</v>
      </c>
      <c r="C30" s="219" t="s">
        <v>24</v>
      </c>
      <c r="D30" s="62"/>
      <c r="E30" s="63"/>
      <c r="F30" s="64"/>
      <c r="G30" s="65"/>
      <c r="H30" s="63"/>
      <c r="I30" s="66"/>
      <c r="J30" s="67"/>
      <c r="K30" s="63"/>
      <c r="L30" s="66"/>
      <c r="M30" s="67"/>
      <c r="N30" s="63"/>
      <c r="O30" s="68"/>
      <c r="P30" s="62"/>
      <c r="Q30" s="63"/>
      <c r="R30" s="64"/>
      <c r="S30" s="65"/>
      <c r="T30" s="63"/>
      <c r="U30" s="66"/>
      <c r="V30" s="67"/>
      <c r="W30" s="63"/>
      <c r="X30" s="66"/>
      <c r="Y30" s="67"/>
      <c r="Z30" s="63"/>
      <c r="AA30" s="68"/>
      <c r="AB30" s="68"/>
      <c r="AC30" s="68">
        <f t="shared" si="7"/>
        <v>0</v>
      </c>
      <c r="AD30" s="68">
        <f t="shared" si="8"/>
        <v>0</v>
      </c>
      <c r="AE30" s="68"/>
      <c r="AF30" s="68"/>
      <c r="AG30" s="68"/>
      <c r="AH30" s="68"/>
      <c r="AI30" s="292"/>
      <c r="AJ30" s="292"/>
    </row>
    <row r="31" spans="1:36" s="120" customFormat="1" ht="28.2" thickBot="1" x14ac:dyDescent="0.3">
      <c r="A31" s="224" t="s">
        <v>860</v>
      </c>
      <c r="B31" s="225" t="s">
        <v>858</v>
      </c>
      <c r="C31" s="214" t="s">
        <v>17</v>
      </c>
      <c r="D31" s="164">
        <f>SUM(D32:D34,D36:D38,D40:D43,D45,D50:D51,D53:D60)</f>
        <v>61379</v>
      </c>
      <c r="E31" s="165">
        <f t="shared" ref="E31:AH31" si="12">SUM(E32:E34,E36:E38,E40:E43,E45,E50:E51,E53:E60)</f>
        <v>124679</v>
      </c>
      <c r="F31" s="166">
        <f t="shared" si="12"/>
        <v>-101816</v>
      </c>
      <c r="G31" s="167">
        <f t="shared" si="12"/>
        <v>26144</v>
      </c>
      <c r="H31" s="165">
        <f t="shared" si="12"/>
        <v>77742</v>
      </c>
      <c r="I31" s="168">
        <f t="shared" si="12"/>
        <v>52213</v>
      </c>
      <c r="J31" s="169">
        <f t="shared" si="12"/>
        <v>39870</v>
      </c>
      <c r="K31" s="165">
        <f t="shared" si="12"/>
        <v>31550</v>
      </c>
      <c r="L31" s="168">
        <f t="shared" si="12"/>
        <v>31549</v>
      </c>
      <c r="M31" s="169">
        <f t="shared" si="12"/>
        <v>31549</v>
      </c>
      <c r="N31" s="165">
        <f t="shared" si="12"/>
        <v>35455</v>
      </c>
      <c r="O31" s="170">
        <f t="shared" si="12"/>
        <v>1838850</v>
      </c>
      <c r="P31" s="164">
        <f t="shared" si="12"/>
        <v>36670</v>
      </c>
      <c r="Q31" s="165">
        <f t="shared" si="12"/>
        <v>36695</v>
      </c>
      <c r="R31" s="166">
        <f t="shared" si="12"/>
        <v>36716</v>
      </c>
      <c r="S31" s="167">
        <f>SUM(S32:S34,S36:S38,S40:S43,S45,S50:S51,S53:S60)</f>
        <v>36727</v>
      </c>
      <c r="T31" s="165">
        <f t="shared" si="12"/>
        <v>36742</v>
      </c>
      <c r="U31" s="168">
        <f t="shared" si="12"/>
        <v>36756</v>
      </c>
      <c r="V31" s="169">
        <f t="shared" si="12"/>
        <v>36771</v>
      </c>
      <c r="W31" s="165">
        <f t="shared" si="12"/>
        <v>36785</v>
      </c>
      <c r="X31" s="168">
        <f t="shared" si="12"/>
        <v>36802</v>
      </c>
      <c r="Y31" s="169">
        <f t="shared" si="12"/>
        <v>36808</v>
      </c>
      <c r="Z31" s="165">
        <f t="shared" si="12"/>
        <v>36816</v>
      </c>
      <c r="AA31" s="170">
        <f t="shared" si="12"/>
        <v>36834</v>
      </c>
      <c r="AB31" s="170">
        <f t="shared" si="12"/>
        <v>629594</v>
      </c>
      <c r="AC31" s="170">
        <f t="shared" si="12"/>
        <v>2249164</v>
      </c>
      <c r="AD31" s="170">
        <f t="shared" si="12"/>
        <v>441122</v>
      </c>
      <c r="AE31" s="170">
        <f t="shared" si="12"/>
        <v>441122</v>
      </c>
      <c r="AF31" s="170">
        <f t="shared" si="12"/>
        <v>441122</v>
      </c>
      <c r="AG31" s="170">
        <f t="shared" si="12"/>
        <v>441122</v>
      </c>
      <c r="AH31" s="170">
        <f t="shared" si="12"/>
        <v>441122</v>
      </c>
      <c r="AI31" s="287"/>
      <c r="AJ31" s="287"/>
    </row>
    <row r="32" spans="1:36" s="120" customFormat="1" x14ac:dyDescent="0.25">
      <c r="A32" s="220">
        <v>1</v>
      </c>
      <c r="B32" s="4" t="s">
        <v>792</v>
      </c>
      <c r="C32" s="219" t="s">
        <v>24</v>
      </c>
      <c r="D32" s="62"/>
      <c r="E32" s="63"/>
      <c r="F32" s="64"/>
      <c r="G32" s="65"/>
      <c r="H32" s="63"/>
      <c r="I32" s="66"/>
      <c r="J32" s="67"/>
      <c r="K32" s="63"/>
      <c r="L32" s="66"/>
      <c r="M32" s="67"/>
      <c r="N32" s="63"/>
      <c r="O32" s="68"/>
      <c r="P32" s="62"/>
      <c r="Q32" s="63"/>
      <c r="R32" s="64"/>
      <c r="S32" s="65"/>
      <c r="T32" s="63"/>
      <c r="U32" s="66"/>
      <c r="V32" s="67"/>
      <c r="W32" s="63"/>
      <c r="X32" s="66"/>
      <c r="Y32" s="67"/>
      <c r="Z32" s="63"/>
      <c r="AA32" s="68"/>
      <c r="AB32" s="68"/>
      <c r="AC32" s="68">
        <f t="shared" ref="AC32:AC60" si="13">SUM(D32:O32)</f>
        <v>0</v>
      </c>
      <c r="AD32" s="68">
        <f t="shared" ref="AD32:AD60" si="14">SUM(P32:AA32)</f>
        <v>0</v>
      </c>
      <c r="AE32" s="68"/>
      <c r="AF32" s="68"/>
      <c r="AG32" s="68"/>
      <c r="AH32" s="68"/>
      <c r="AI32" s="292"/>
      <c r="AJ32" s="292"/>
    </row>
    <row r="33" spans="1:36" s="120" customFormat="1" x14ac:dyDescent="0.25">
      <c r="A33" s="220">
        <v>2</v>
      </c>
      <c r="B33" s="4" t="s">
        <v>793</v>
      </c>
      <c r="C33" s="219" t="s">
        <v>24</v>
      </c>
      <c r="D33" s="62"/>
      <c r="E33" s="63"/>
      <c r="F33" s="64"/>
      <c r="G33" s="65"/>
      <c r="H33" s="63"/>
      <c r="I33" s="66"/>
      <c r="J33" s="67"/>
      <c r="K33" s="63"/>
      <c r="L33" s="66"/>
      <c r="M33" s="67"/>
      <c r="N33" s="63"/>
      <c r="O33" s="68"/>
      <c r="P33" s="62"/>
      <c r="Q33" s="63"/>
      <c r="R33" s="64"/>
      <c r="S33" s="65"/>
      <c r="T33" s="63"/>
      <c r="U33" s="66"/>
      <c r="V33" s="67"/>
      <c r="W33" s="63"/>
      <c r="X33" s="66"/>
      <c r="Y33" s="67"/>
      <c r="Z33" s="63"/>
      <c r="AA33" s="68"/>
      <c r="AB33" s="68"/>
      <c r="AC33" s="68">
        <f t="shared" si="13"/>
        <v>0</v>
      </c>
      <c r="AD33" s="68">
        <f t="shared" si="14"/>
        <v>0</v>
      </c>
      <c r="AE33" s="68"/>
      <c r="AF33" s="68"/>
      <c r="AG33" s="68"/>
      <c r="AH33" s="68"/>
      <c r="AI33" s="292"/>
      <c r="AJ33" s="292"/>
    </row>
    <row r="34" spans="1:36" s="120" customFormat="1" x14ac:dyDescent="0.25">
      <c r="A34" s="220">
        <v>3</v>
      </c>
      <c r="B34" s="4" t="s">
        <v>794</v>
      </c>
      <c r="C34" s="219" t="s">
        <v>24</v>
      </c>
      <c r="D34" s="62"/>
      <c r="E34" s="63"/>
      <c r="F34" s="64"/>
      <c r="G34" s="65"/>
      <c r="H34" s="63"/>
      <c r="I34" s="66"/>
      <c r="J34" s="67"/>
      <c r="K34" s="63"/>
      <c r="L34" s="66"/>
      <c r="M34" s="67"/>
      <c r="N34" s="63"/>
      <c r="O34" s="68"/>
      <c r="P34" s="62"/>
      <c r="Q34" s="63"/>
      <c r="R34" s="64"/>
      <c r="S34" s="65"/>
      <c r="T34" s="63"/>
      <c r="U34" s="66"/>
      <c r="V34" s="67"/>
      <c r="W34" s="63"/>
      <c r="X34" s="66"/>
      <c r="Y34" s="67"/>
      <c r="Z34" s="63"/>
      <c r="AA34" s="68"/>
      <c r="AB34" s="68"/>
      <c r="AC34" s="68">
        <f t="shared" si="13"/>
        <v>0</v>
      </c>
      <c r="AD34" s="68">
        <f t="shared" si="14"/>
        <v>0</v>
      </c>
      <c r="AE34" s="68"/>
      <c r="AF34" s="68"/>
      <c r="AG34" s="68"/>
      <c r="AH34" s="68"/>
      <c r="AI34" s="292"/>
      <c r="AJ34" s="292"/>
    </row>
    <row r="35" spans="1:36" s="120" customFormat="1" x14ac:dyDescent="0.25">
      <c r="A35" s="360"/>
      <c r="B35" s="81" t="s">
        <v>795</v>
      </c>
      <c r="C35" s="361" t="s">
        <v>24</v>
      </c>
      <c r="D35" s="362"/>
      <c r="E35" s="363"/>
      <c r="F35" s="364"/>
      <c r="G35" s="365"/>
      <c r="H35" s="363"/>
      <c r="I35" s="366"/>
      <c r="J35" s="367"/>
      <c r="K35" s="363"/>
      <c r="L35" s="366"/>
      <c r="M35" s="367"/>
      <c r="N35" s="363"/>
      <c r="O35" s="368"/>
      <c r="P35" s="362"/>
      <c r="Q35" s="363"/>
      <c r="R35" s="364"/>
      <c r="S35" s="365"/>
      <c r="T35" s="363"/>
      <c r="U35" s="366"/>
      <c r="V35" s="367"/>
      <c r="W35" s="363"/>
      <c r="X35" s="366"/>
      <c r="Y35" s="367"/>
      <c r="Z35" s="363"/>
      <c r="AA35" s="368"/>
      <c r="AB35" s="368"/>
      <c r="AC35" s="368">
        <f t="shared" si="13"/>
        <v>0</v>
      </c>
      <c r="AD35" s="368">
        <f t="shared" si="14"/>
        <v>0</v>
      </c>
      <c r="AE35" s="368"/>
      <c r="AF35" s="368"/>
      <c r="AG35" s="368"/>
      <c r="AH35" s="368"/>
      <c r="AI35" s="292"/>
      <c r="AJ35" s="292"/>
    </row>
    <row r="36" spans="1:36" s="120" customFormat="1" x14ac:dyDescent="0.25">
      <c r="A36" s="220">
        <v>4</v>
      </c>
      <c r="B36" s="4" t="s">
        <v>796</v>
      </c>
      <c r="C36" s="219" t="s">
        <v>24</v>
      </c>
      <c r="D36" s="62">
        <v>12728</v>
      </c>
      <c r="E36" s="63"/>
      <c r="F36" s="64"/>
      <c r="G36" s="65"/>
      <c r="H36" s="63">
        <v>0</v>
      </c>
      <c r="I36" s="66">
        <v>4731</v>
      </c>
      <c r="J36" s="67">
        <v>746</v>
      </c>
      <c r="K36" s="63">
        <v>0</v>
      </c>
      <c r="L36" s="66">
        <v>0</v>
      </c>
      <c r="M36" s="67">
        <v>0</v>
      </c>
      <c r="N36" s="63">
        <v>0</v>
      </c>
      <c r="O36" s="68">
        <v>1791282</v>
      </c>
      <c r="P36" s="62"/>
      <c r="Q36" s="63"/>
      <c r="R36" s="64"/>
      <c r="S36" s="65"/>
      <c r="T36" s="63"/>
      <c r="U36" s="66"/>
      <c r="V36" s="67"/>
      <c r="W36" s="63"/>
      <c r="X36" s="66"/>
      <c r="Y36" s="67"/>
      <c r="Z36" s="63"/>
      <c r="AA36" s="68"/>
      <c r="AB36" s="68">
        <v>121093</v>
      </c>
      <c r="AC36" s="68">
        <f t="shared" si="13"/>
        <v>1809487</v>
      </c>
      <c r="AD36" s="68">
        <f t="shared" si="14"/>
        <v>0</v>
      </c>
      <c r="AE36" s="68"/>
      <c r="AF36" s="68"/>
      <c r="AG36" s="68"/>
      <c r="AH36" s="68"/>
      <c r="AI36" s="292"/>
      <c r="AJ36" s="292"/>
    </row>
    <row r="37" spans="1:36" s="120" customFormat="1" x14ac:dyDescent="0.25">
      <c r="A37" s="220">
        <v>5</v>
      </c>
      <c r="B37" s="4" t="s">
        <v>797</v>
      </c>
      <c r="C37" s="219" t="s">
        <v>24</v>
      </c>
      <c r="D37" s="62"/>
      <c r="E37" s="63"/>
      <c r="F37" s="64"/>
      <c r="G37" s="65">
        <v>14</v>
      </c>
      <c r="H37" s="63">
        <v>1078</v>
      </c>
      <c r="I37" s="66">
        <v>286</v>
      </c>
      <c r="J37" s="67">
        <v>243</v>
      </c>
      <c r="K37" s="63"/>
      <c r="L37" s="66"/>
      <c r="M37" s="67"/>
      <c r="N37" s="63"/>
      <c r="O37" s="68"/>
      <c r="P37" s="62"/>
      <c r="Q37" s="63"/>
      <c r="R37" s="64"/>
      <c r="S37" s="65"/>
      <c r="T37" s="63"/>
      <c r="U37" s="66"/>
      <c r="V37" s="67"/>
      <c r="W37" s="63"/>
      <c r="X37" s="66"/>
      <c r="Y37" s="67"/>
      <c r="Z37" s="63"/>
      <c r="AA37" s="68"/>
      <c r="AB37" s="68">
        <v>10925</v>
      </c>
      <c r="AC37" s="68">
        <f t="shared" si="13"/>
        <v>1621</v>
      </c>
      <c r="AD37" s="68">
        <f t="shared" si="14"/>
        <v>0</v>
      </c>
      <c r="AE37" s="68"/>
      <c r="AF37" s="68"/>
      <c r="AG37" s="68"/>
      <c r="AH37" s="68"/>
      <c r="AI37" s="292"/>
      <c r="AJ37" s="292"/>
    </row>
    <row r="38" spans="1:36" s="120" customFormat="1" x14ac:dyDescent="0.25">
      <c r="A38" s="220">
        <v>6</v>
      </c>
      <c r="B38" s="4" t="s">
        <v>798</v>
      </c>
      <c r="C38" s="219" t="s">
        <v>24</v>
      </c>
      <c r="D38" s="62"/>
      <c r="E38" s="63"/>
      <c r="F38" s="64"/>
      <c r="G38" s="65"/>
      <c r="H38" s="63"/>
      <c r="I38" s="66"/>
      <c r="J38" s="67"/>
      <c r="K38" s="63"/>
      <c r="L38" s="66"/>
      <c r="M38" s="67"/>
      <c r="N38" s="63"/>
      <c r="O38" s="68"/>
      <c r="P38" s="62"/>
      <c r="Q38" s="63"/>
      <c r="R38" s="64"/>
      <c r="S38" s="65"/>
      <c r="T38" s="63"/>
      <c r="U38" s="66"/>
      <c r="V38" s="67"/>
      <c r="W38" s="63"/>
      <c r="X38" s="66"/>
      <c r="Y38" s="67"/>
      <c r="Z38" s="63"/>
      <c r="AA38" s="68"/>
      <c r="AB38" s="68">
        <v>1857</v>
      </c>
      <c r="AC38" s="68">
        <f t="shared" si="13"/>
        <v>0</v>
      </c>
      <c r="AD38" s="68">
        <f t="shared" si="14"/>
        <v>0</v>
      </c>
      <c r="AE38" s="68"/>
      <c r="AF38" s="68"/>
      <c r="AG38" s="68"/>
      <c r="AH38" s="68"/>
      <c r="AI38" s="292"/>
      <c r="AJ38" s="292"/>
    </row>
    <row r="39" spans="1:36" s="120" customFormat="1" x14ac:dyDescent="0.25">
      <c r="A39" s="360"/>
      <c r="B39" s="81" t="s">
        <v>799</v>
      </c>
      <c r="C39" s="361" t="s">
        <v>24</v>
      </c>
      <c r="D39" s="362"/>
      <c r="E39" s="363"/>
      <c r="F39" s="364"/>
      <c r="G39" s="365"/>
      <c r="H39" s="363"/>
      <c r="I39" s="366"/>
      <c r="J39" s="367"/>
      <c r="K39" s="363"/>
      <c r="L39" s="366"/>
      <c r="M39" s="367"/>
      <c r="N39" s="363"/>
      <c r="O39" s="368"/>
      <c r="P39" s="362"/>
      <c r="Q39" s="363"/>
      <c r="R39" s="364"/>
      <c r="S39" s="365"/>
      <c r="T39" s="363"/>
      <c r="U39" s="366"/>
      <c r="V39" s="367"/>
      <c r="W39" s="363"/>
      <c r="X39" s="366"/>
      <c r="Y39" s="367"/>
      <c r="Z39" s="363"/>
      <c r="AA39" s="368"/>
      <c r="AB39" s="368"/>
      <c r="AC39" s="368">
        <f t="shared" si="13"/>
        <v>0</v>
      </c>
      <c r="AD39" s="368">
        <f t="shared" si="14"/>
        <v>0</v>
      </c>
      <c r="AE39" s="368"/>
      <c r="AF39" s="368"/>
      <c r="AG39" s="368"/>
      <c r="AH39" s="368"/>
      <c r="AI39" s="292"/>
      <c r="AJ39" s="292"/>
    </row>
    <row r="40" spans="1:36" s="120" customFormat="1" x14ac:dyDescent="0.25">
      <c r="A40" s="220">
        <v>7</v>
      </c>
      <c r="B40" s="4" t="s">
        <v>800</v>
      </c>
      <c r="C40" s="219" t="s">
        <v>24</v>
      </c>
      <c r="D40" s="62"/>
      <c r="E40" s="63"/>
      <c r="F40" s="64"/>
      <c r="G40" s="65"/>
      <c r="H40" s="63"/>
      <c r="I40" s="66"/>
      <c r="J40" s="67"/>
      <c r="K40" s="63"/>
      <c r="L40" s="66"/>
      <c r="M40" s="67"/>
      <c r="N40" s="63"/>
      <c r="O40" s="68"/>
      <c r="P40" s="62"/>
      <c r="Q40" s="63"/>
      <c r="R40" s="64"/>
      <c r="S40" s="65"/>
      <c r="T40" s="63"/>
      <c r="U40" s="66"/>
      <c r="V40" s="67"/>
      <c r="W40" s="63"/>
      <c r="X40" s="66"/>
      <c r="Y40" s="67"/>
      <c r="Z40" s="63"/>
      <c r="AA40" s="68"/>
      <c r="AB40" s="68"/>
      <c r="AC40" s="68">
        <f t="shared" si="13"/>
        <v>0</v>
      </c>
      <c r="AD40" s="68">
        <f t="shared" si="14"/>
        <v>0</v>
      </c>
      <c r="AE40" s="68"/>
      <c r="AF40" s="68"/>
      <c r="AG40" s="68"/>
      <c r="AH40" s="68"/>
      <c r="AI40" s="292"/>
      <c r="AJ40" s="292"/>
    </row>
    <row r="41" spans="1:36" s="120" customFormat="1" x14ac:dyDescent="0.25">
      <c r="A41" s="220">
        <v>8</v>
      </c>
      <c r="B41" s="4" t="s">
        <v>801</v>
      </c>
      <c r="C41" s="219" t="s">
        <v>24</v>
      </c>
      <c r="D41" s="62"/>
      <c r="E41" s="63"/>
      <c r="F41" s="64"/>
      <c r="G41" s="65"/>
      <c r="H41" s="63"/>
      <c r="I41" s="66"/>
      <c r="J41" s="67"/>
      <c r="K41" s="63"/>
      <c r="L41" s="66"/>
      <c r="M41" s="67"/>
      <c r="N41" s="63"/>
      <c r="O41" s="68"/>
      <c r="P41" s="62"/>
      <c r="Q41" s="63"/>
      <c r="R41" s="64"/>
      <c r="S41" s="65"/>
      <c r="T41" s="63"/>
      <c r="U41" s="66"/>
      <c r="V41" s="67"/>
      <c r="W41" s="63"/>
      <c r="X41" s="66"/>
      <c r="Y41" s="67"/>
      <c r="Z41" s="63"/>
      <c r="AA41" s="68"/>
      <c r="AB41" s="68"/>
      <c r="AC41" s="68">
        <f t="shared" si="13"/>
        <v>0</v>
      </c>
      <c r="AD41" s="68">
        <f t="shared" si="14"/>
        <v>0</v>
      </c>
      <c r="AE41" s="68"/>
      <c r="AF41" s="68"/>
      <c r="AG41" s="68"/>
      <c r="AH41" s="68"/>
      <c r="AI41" s="292"/>
      <c r="AJ41" s="292"/>
    </row>
    <row r="42" spans="1:36" s="120" customFormat="1" x14ac:dyDescent="0.25">
      <c r="A42" s="220">
        <v>9</v>
      </c>
      <c r="B42" s="4" t="s">
        <v>802</v>
      </c>
      <c r="C42" s="219" t="s">
        <v>24</v>
      </c>
      <c r="D42" s="62"/>
      <c r="E42" s="63"/>
      <c r="F42" s="64"/>
      <c r="G42" s="65"/>
      <c r="H42" s="63"/>
      <c r="I42" s="66"/>
      <c r="J42" s="67"/>
      <c r="K42" s="63"/>
      <c r="L42" s="66"/>
      <c r="M42" s="67"/>
      <c r="N42" s="63"/>
      <c r="O42" s="68"/>
      <c r="P42" s="62"/>
      <c r="Q42" s="63"/>
      <c r="R42" s="64"/>
      <c r="S42" s="65"/>
      <c r="T42" s="63"/>
      <c r="U42" s="66"/>
      <c r="V42" s="67"/>
      <c r="W42" s="63"/>
      <c r="X42" s="66"/>
      <c r="Y42" s="67"/>
      <c r="Z42" s="63"/>
      <c r="AA42" s="68"/>
      <c r="AB42" s="68"/>
      <c r="AC42" s="68">
        <f t="shared" si="13"/>
        <v>0</v>
      </c>
      <c r="AD42" s="68">
        <f t="shared" si="14"/>
        <v>0</v>
      </c>
      <c r="AE42" s="68"/>
      <c r="AF42" s="68"/>
      <c r="AG42" s="68"/>
      <c r="AH42" s="68"/>
      <c r="AI42" s="292"/>
      <c r="AJ42" s="292"/>
    </row>
    <row r="43" spans="1:36" s="120" customFormat="1" x14ac:dyDescent="0.25">
      <c r="A43" s="220">
        <v>10</v>
      </c>
      <c r="B43" s="4" t="s">
        <v>803</v>
      </c>
      <c r="C43" s="219" t="s">
        <v>24</v>
      </c>
      <c r="D43" s="62"/>
      <c r="E43" s="63"/>
      <c r="F43" s="64"/>
      <c r="G43" s="65"/>
      <c r="H43" s="63"/>
      <c r="I43" s="66"/>
      <c r="J43" s="67"/>
      <c r="K43" s="63"/>
      <c r="L43" s="66"/>
      <c r="M43" s="67"/>
      <c r="N43" s="63"/>
      <c r="O43" s="68"/>
      <c r="P43" s="62"/>
      <c r="Q43" s="63"/>
      <c r="R43" s="64"/>
      <c r="S43" s="65"/>
      <c r="T43" s="63"/>
      <c r="U43" s="66"/>
      <c r="V43" s="67"/>
      <c r="W43" s="63"/>
      <c r="X43" s="66"/>
      <c r="Y43" s="67"/>
      <c r="Z43" s="63"/>
      <c r="AA43" s="68"/>
      <c r="AB43" s="68"/>
      <c r="AC43" s="68">
        <f t="shared" si="13"/>
        <v>0</v>
      </c>
      <c r="AD43" s="68">
        <f t="shared" si="14"/>
        <v>0</v>
      </c>
      <c r="AE43" s="68"/>
      <c r="AF43" s="68"/>
      <c r="AG43" s="68"/>
      <c r="AH43" s="68"/>
      <c r="AI43" s="292"/>
      <c r="AJ43" s="292"/>
    </row>
    <row r="44" spans="1:36" s="120" customFormat="1" x14ac:dyDescent="0.25">
      <c r="A44" s="360"/>
      <c r="B44" s="81" t="s">
        <v>804</v>
      </c>
      <c r="C44" s="361" t="s">
        <v>24</v>
      </c>
      <c r="D44" s="362"/>
      <c r="E44" s="363"/>
      <c r="F44" s="364"/>
      <c r="G44" s="365"/>
      <c r="H44" s="363"/>
      <c r="I44" s="366"/>
      <c r="J44" s="367"/>
      <c r="K44" s="363"/>
      <c r="L44" s="366"/>
      <c r="M44" s="367"/>
      <c r="N44" s="363"/>
      <c r="O44" s="368"/>
      <c r="P44" s="362"/>
      <c r="Q44" s="363"/>
      <c r="R44" s="364"/>
      <c r="S44" s="365"/>
      <c r="T44" s="363"/>
      <c r="U44" s="366"/>
      <c r="V44" s="367"/>
      <c r="W44" s="363"/>
      <c r="X44" s="366"/>
      <c r="Y44" s="367"/>
      <c r="Z44" s="363"/>
      <c r="AA44" s="368"/>
      <c r="AB44" s="368"/>
      <c r="AC44" s="368">
        <f t="shared" si="13"/>
        <v>0</v>
      </c>
      <c r="AD44" s="368">
        <f t="shared" si="14"/>
        <v>0</v>
      </c>
      <c r="AE44" s="368"/>
      <c r="AF44" s="368"/>
      <c r="AG44" s="368"/>
      <c r="AH44" s="368"/>
      <c r="AI44" s="292"/>
      <c r="AJ44" s="292"/>
    </row>
    <row r="45" spans="1:36" s="162" customFormat="1" ht="27.6" x14ac:dyDescent="0.25">
      <c r="A45" s="405">
        <v>11</v>
      </c>
      <c r="B45" s="70" t="s">
        <v>805</v>
      </c>
      <c r="C45" s="406" t="s">
        <v>17</v>
      </c>
      <c r="D45" s="178">
        <f>SUM(D46:D49)</f>
        <v>0</v>
      </c>
      <c r="E45" s="179">
        <f t="shared" ref="E45:AB45" si="15">SUM(E46:E49)</f>
        <v>0</v>
      </c>
      <c r="F45" s="180">
        <f t="shared" si="15"/>
        <v>0</v>
      </c>
      <c r="G45" s="181">
        <f t="shared" si="15"/>
        <v>0</v>
      </c>
      <c r="H45" s="179">
        <f t="shared" si="15"/>
        <v>0</v>
      </c>
      <c r="I45" s="182">
        <f t="shared" si="15"/>
        <v>0</v>
      </c>
      <c r="J45" s="183">
        <f t="shared" si="15"/>
        <v>0</v>
      </c>
      <c r="K45" s="179">
        <f t="shared" si="15"/>
        <v>0</v>
      </c>
      <c r="L45" s="182">
        <f t="shared" si="15"/>
        <v>0</v>
      </c>
      <c r="M45" s="183">
        <f t="shared" si="15"/>
        <v>0</v>
      </c>
      <c r="N45" s="179">
        <f t="shared" si="15"/>
        <v>0</v>
      </c>
      <c r="O45" s="184">
        <f t="shared" si="15"/>
        <v>0</v>
      </c>
      <c r="P45" s="178">
        <f t="shared" si="15"/>
        <v>0</v>
      </c>
      <c r="Q45" s="179">
        <f t="shared" si="15"/>
        <v>0</v>
      </c>
      <c r="R45" s="180">
        <f t="shared" si="15"/>
        <v>0</v>
      </c>
      <c r="S45" s="181">
        <f t="shared" si="15"/>
        <v>0</v>
      </c>
      <c r="T45" s="179">
        <f t="shared" si="15"/>
        <v>0</v>
      </c>
      <c r="U45" s="182">
        <f t="shared" si="15"/>
        <v>0</v>
      </c>
      <c r="V45" s="183">
        <f t="shared" si="15"/>
        <v>0</v>
      </c>
      <c r="W45" s="179">
        <f t="shared" si="15"/>
        <v>0</v>
      </c>
      <c r="X45" s="182">
        <f t="shared" si="15"/>
        <v>0</v>
      </c>
      <c r="Y45" s="183">
        <f t="shared" si="15"/>
        <v>0</v>
      </c>
      <c r="Z45" s="179">
        <f t="shared" si="15"/>
        <v>0</v>
      </c>
      <c r="AA45" s="184">
        <f t="shared" si="15"/>
        <v>0</v>
      </c>
      <c r="AB45" s="184">
        <f t="shared" si="15"/>
        <v>1223</v>
      </c>
      <c r="AC45" s="184">
        <f>SUM(D45:O45)</f>
        <v>0</v>
      </c>
      <c r="AD45" s="184">
        <f>SUM(P45:AA45)</f>
        <v>0</v>
      </c>
      <c r="AE45" s="184">
        <f>SUM(AE46:AE49)</f>
        <v>0</v>
      </c>
      <c r="AF45" s="184">
        <f t="shared" ref="AF45:AH45" si="16">SUM(AF46:AF49)</f>
        <v>0</v>
      </c>
      <c r="AG45" s="184">
        <f t="shared" si="16"/>
        <v>0</v>
      </c>
      <c r="AH45" s="184">
        <f t="shared" si="16"/>
        <v>0</v>
      </c>
      <c r="AI45" s="293"/>
      <c r="AJ45" s="293"/>
    </row>
    <row r="46" spans="1:36" s="120" customFormat="1" x14ac:dyDescent="0.25">
      <c r="A46" s="360" t="s">
        <v>806</v>
      </c>
      <c r="B46" s="81" t="s">
        <v>807</v>
      </c>
      <c r="C46" s="361" t="s">
        <v>24</v>
      </c>
      <c r="D46" s="362"/>
      <c r="E46" s="363"/>
      <c r="F46" s="364"/>
      <c r="G46" s="365"/>
      <c r="H46" s="363"/>
      <c r="I46" s="366"/>
      <c r="J46" s="367"/>
      <c r="K46" s="363"/>
      <c r="L46" s="366"/>
      <c r="M46" s="367"/>
      <c r="N46" s="363"/>
      <c r="O46" s="368"/>
      <c r="P46" s="362"/>
      <c r="Q46" s="363"/>
      <c r="R46" s="364"/>
      <c r="S46" s="365"/>
      <c r="T46" s="363"/>
      <c r="U46" s="366"/>
      <c r="V46" s="367"/>
      <c r="W46" s="363"/>
      <c r="X46" s="366"/>
      <c r="Y46" s="367"/>
      <c r="Z46" s="363"/>
      <c r="AA46" s="368"/>
      <c r="AB46" s="368">
        <v>23</v>
      </c>
      <c r="AC46" s="368">
        <f t="shared" si="13"/>
        <v>0</v>
      </c>
      <c r="AD46" s="368">
        <f t="shared" si="14"/>
        <v>0</v>
      </c>
      <c r="AE46" s="368"/>
      <c r="AF46" s="368"/>
      <c r="AG46" s="368"/>
      <c r="AH46" s="368"/>
      <c r="AI46" s="292"/>
      <c r="AJ46" s="292"/>
    </row>
    <row r="47" spans="1:36" s="120" customFormat="1" x14ac:dyDescent="0.25">
      <c r="A47" s="360" t="s">
        <v>808</v>
      </c>
      <c r="B47" s="81" t="s">
        <v>809</v>
      </c>
      <c r="C47" s="361" t="s">
        <v>24</v>
      </c>
      <c r="D47" s="362"/>
      <c r="E47" s="363"/>
      <c r="F47" s="364"/>
      <c r="G47" s="365"/>
      <c r="H47" s="363"/>
      <c r="I47" s="366"/>
      <c r="J47" s="367"/>
      <c r="K47" s="363"/>
      <c r="L47" s="366"/>
      <c r="M47" s="367"/>
      <c r="N47" s="363"/>
      <c r="O47" s="368"/>
      <c r="P47" s="362"/>
      <c r="Q47" s="363"/>
      <c r="R47" s="364"/>
      <c r="S47" s="365"/>
      <c r="T47" s="363"/>
      <c r="U47" s="366"/>
      <c r="V47" s="367"/>
      <c r="W47" s="363"/>
      <c r="X47" s="366"/>
      <c r="Y47" s="367"/>
      <c r="Z47" s="363"/>
      <c r="AA47" s="368"/>
      <c r="AB47" s="368">
        <v>0</v>
      </c>
      <c r="AC47" s="368">
        <f t="shared" si="13"/>
        <v>0</v>
      </c>
      <c r="AD47" s="368">
        <f t="shared" si="14"/>
        <v>0</v>
      </c>
      <c r="AE47" s="368"/>
      <c r="AF47" s="368"/>
      <c r="AG47" s="368"/>
      <c r="AH47" s="368"/>
      <c r="AI47" s="292"/>
      <c r="AJ47" s="292"/>
    </row>
    <row r="48" spans="1:36" s="120" customFormat="1" x14ac:dyDescent="0.25">
      <c r="A48" s="360" t="s">
        <v>810</v>
      </c>
      <c r="B48" s="81" t="s">
        <v>811</v>
      </c>
      <c r="C48" s="361" t="s">
        <v>24</v>
      </c>
      <c r="D48" s="362"/>
      <c r="E48" s="363"/>
      <c r="F48" s="364"/>
      <c r="G48" s="365"/>
      <c r="H48" s="363"/>
      <c r="I48" s="366"/>
      <c r="J48" s="367"/>
      <c r="K48" s="363"/>
      <c r="L48" s="366"/>
      <c r="M48" s="367"/>
      <c r="N48" s="363"/>
      <c r="O48" s="368"/>
      <c r="P48" s="362"/>
      <c r="Q48" s="363"/>
      <c r="R48" s="364"/>
      <c r="S48" s="365"/>
      <c r="T48" s="363"/>
      <c r="U48" s="366"/>
      <c r="V48" s="367"/>
      <c r="W48" s="363"/>
      <c r="X48" s="366"/>
      <c r="Y48" s="367"/>
      <c r="Z48" s="363"/>
      <c r="AA48" s="368"/>
      <c r="AB48" s="368">
        <v>1200</v>
      </c>
      <c r="AC48" s="368">
        <f t="shared" si="13"/>
        <v>0</v>
      </c>
      <c r="AD48" s="368">
        <f t="shared" si="14"/>
        <v>0</v>
      </c>
      <c r="AE48" s="368"/>
      <c r="AF48" s="368"/>
      <c r="AG48" s="368"/>
      <c r="AH48" s="368"/>
      <c r="AI48" s="292"/>
      <c r="AJ48" s="292"/>
    </row>
    <row r="49" spans="1:36" s="120" customFormat="1" x14ac:dyDescent="0.25">
      <c r="A49" s="360" t="s">
        <v>812</v>
      </c>
      <c r="B49" s="81" t="s">
        <v>813</v>
      </c>
      <c r="C49" s="361" t="s">
        <v>24</v>
      </c>
      <c r="D49" s="362"/>
      <c r="E49" s="363"/>
      <c r="F49" s="364"/>
      <c r="G49" s="365"/>
      <c r="H49" s="363"/>
      <c r="I49" s="366"/>
      <c r="J49" s="367"/>
      <c r="K49" s="363"/>
      <c r="L49" s="366"/>
      <c r="M49" s="367"/>
      <c r="N49" s="363"/>
      <c r="O49" s="368"/>
      <c r="P49" s="362"/>
      <c r="Q49" s="363"/>
      <c r="R49" s="364"/>
      <c r="S49" s="365"/>
      <c r="T49" s="363"/>
      <c r="U49" s="366"/>
      <c r="V49" s="367"/>
      <c r="W49" s="363"/>
      <c r="X49" s="366"/>
      <c r="Y49" s="367"/>
      <c r="Z49" s="363"/>
      <c r="AA49" s="368"/>
      <c r="AB49" s="368">
        <v>0</v>
      </c>
      <c r="AC49" s="368">
        <f t="shared" si="13"/>
        <v>0</v>
      </c>
      <c r="AD49" s="368">
        <f>SUM(P49:AA49)</f>
        <v>0</v>
      </c>
      <c r="AE49" s="368"/>
      <c r="AF49" s="368"/>
      <c r="AG49" s="368"/>
      <c r="AH49" s="368"/>
      <c r="AI49" s="292"/>
      <c r="AJ49" s="292"/>
    </row>
    <row r="50" spans="1:36" s="120" customFormat="1" x14ac:dyDescent="0.25">
      <c r="A50" s="220">
        <v>12</v>
      </c>
      <c r="B50" s="4" t="s">
        <v>814</v>
      </c>
      <c r="C50" s="219" t="s">
        <v>24</v>
      </c>
      <c r="D50" s="62"/>
      <c r="E50" s="63">
        <v>2</v>
      </c>
      <c r="F50" s="64">
        <v>9</v>
      </c>
      <c r="G50" s="65"/>
      <c r="H50" s="63"/>
      <c r="I50" s="66">
        <v>10</v>
      </c>
      <c r="J50" s="67">
        <v>4</v>
      </c>
      <c r="K50" s="63"/>
      <c r="L50" s="66"/>
      <c r="M50" s="67"/>
      <c r="N50" s="63"/>
      <c r="O50" s="68"/>
      <c r="P50" s="62"/>
      <c r="Q50" s="63"/>
      <c r="R50" s="64"/>
      <c r="S50" s="65"/>
      <c r="T50" s="63"/>
      <c r="U50" s="66"/>
      <c r="V50" s="67"/>
      <c r="W50" s="63"/>
      <c r="X50" s="66"/>
      <c r="Y50" s="67"/>
      <c r="Z50" s="63"/>
      <c r="AA50" s="68"/>
      <c r="AB50" s="68">
        <v>8</v>
      </c>
      <c r="AC50" s="68">
        <f t="shared" si="13"/>
        <v>25</v>
      </c>
      <c r="AD50" s="68">
        <f t="shared" si="14"/>
        <v>0</v>
      </c>
      <c r="AE50" s="68"/>
      <c r="AF50" s="68"/>
      <c r="AG50" s="68"/>
      <c r="AH50" s="68"/>
      <c r="AI50" s="292"/>
      <c r="AJ50" s="292"/>
    </row>
    <row r="51" spans="1:36" s="120" customFormat="1" x14ac:dyDescent="0.25">
      <c r="A51" s="220">
        <v>13</v>
      </c>
      <c r="B51" s="4" t="s">
        <v>815</v>
      </c>
      <c r="C51" s="219" t="s">
        <v>24</v>
      </c>
      <c r="D51" s="62"/>
      <c r="E51" s="63"/>
      <c r="F51" s="64"/>
      <c r="G51" s="65"/>
      <c r="H51" s="63"/>
      <c r="I51" s="66"/>
      <c r="J51" s="67"/>
      <c r="K51" s="63"/>
      <c r="L51" s="66"/>
      <c r="M51" s="67"/>
      <c r="N51" s="63"/>
      <c r="O51" s="68"/>
      <c r="P51" s="62"/>
      <c r="Q51" s="63"/>
      <c r="R51" s="64"/>
      <c r="S51" s="65"/>
      <c r="T51" s="63"/>
      <c r="U51" s="66"/>
      <c r="V51" s="67"/>
      <c r="W51" s="63"/>
      <c r="X51" s="66"/>
      <c r="Y51" s="67"/>
      <c r="Z51" s="63"/>
      <c r="AA51" s="68"/>
      <c r="AB51" s="68">
        <v>0</v>
      </c>
      <c r="AC51" s="68">
        <f t="shared" si="13"/>
        <v>0</v>
      </c>
      <c r="AD51" s="68">
        <f t="shared" si="14"/>
        <v>0</v>
      </c>
      <c r="AE51" s="68"/>
      <c r="AF51" s="68"/>
      <c r="AG51" s="68"/>
      <c r="AH51" s="68"/>
      <c r="AI51" s="292"/>
      <c r="AJ51" s="292"/>
    </row>
    <row r="52" spans="1:36" s="120" customFormat="1" x14ac:dyDescent="0.25">
      <c r="A52" s="360" t="s">
        <v>816</v>
      </c>
      <c r="B52" s="81" t="s">
        <v>817</v>
      </c>
      <c r="C52" s="361" t="s">
        <v>24</v>
      </c>
      <c r="D52" s="362"/>
      <c r="E52" s="363"/>
      <c r="F52" s="364"/>
      <c r="G52" s="365"/>
      <c r="H52" s="363"/>
      <c r="I52" s="366"/>
      <c r="J52" s="367"/>
      <c r="K52" s="363"/>
      <c r="L52" s="366"/>
      <c r="M52" s="367"/>
      <c r="N52" s="363"/>
      <c r="O52" s="368"/>
      <c r="P52" s="362"/>
      <c r="Q52" s="363"/>
      <c r="R52" s="364"/>
      <c r="S52" s="365"/>
      <c r="T52" s="363"/>
      <c r="U52" s="366"/>
      <c r="V52" s="367"/>
      <c r="W52" s="363"/>
      <c r="X52" s="366"/>
      <c r="Y52" s="367"/>
      <c r="Z52" s="363"/>
      <c r="AA52" s="368"/>
      <c r="AB52" s="368">
        <v>0</v>
      </c>
      <c r="AC52" s="368">
        <f t="shared" si="13"/>
        <v>0</v>
      </c>
      <c r="AD52" s="368">
        <f t="shared" si="14"/>
        <v>0</v>
      </c>
      <c r="AE52" s="368"/>
      <c r="AF52" s="368"/>
      <c r="AG52" s="368"/>
      <c r="AH52" s="368"/>
      <c r="AI52" s="292"/>
      <c r="AJ52" s="292"/>
    </row>
    <row r="53" spans="1:36" s="120" customFormat="1" x14ac:dyDescent="0.25">
      <c r="A53" s="220">
        <v>14</v>
      </c>
      <c r="B53" s="4" t="s">
        <v>818</v>
      </c>
      <c r="C53" s="219" t="s">
        <v>24</v>
      </c>
      <c r="D53" s="62">
        <v>33463</v>
      </c>
      <c r="E53" s="63">
        <v>97604</v>
      </c>
      <c r="F53" s="64">
        <v>-131067</v>
      </c>
      <c r="G53" s="65">
        <v>8</v>
      </c>
      <c r="H53" s="63">
        <v>-8</v>
      </c>
      <c r="I53" s="66"/>
      <c r="J53" s="67"/>
      <c r="K53" s="63">
        <v>0</v>
      </c>
      <c r="L53" s="66">
        <v>0</v>
      </c>
      <c r="M53" s="67">
        <v>0</v>
      </c>
      <c r="N53" s="63">
        <v>0</v>
      </c>
      <c r="O53" s="68">
        <v>0</v>
      </c>
      <c r="P53" s="62"/>
      <c r="Q53" s="63"/>
      <c r="R53" s="64"/>
      <c r="S53" s="65"/>
      <c r="T53" s="63"/>
      <c r="U53" s="66"/>
      <c r="V53" s="67"/>
      <c r="W53" s="63"/>
      <c r="X53" s="66"/>
      <c r="Y53" s="67"/>
      <c r="Z53" s="63"/>
      <c r="AA53" s="68"/>
      <c r="AB53" s="68"/>
      <c r="AC53" s="68">
        <f t="shared" si="13"/>
        <v>0</v>
      </c>
      <c r="AD53" s="68">
        <f t="shared" si="14"/>
        <v>0</v>
      </c>
      <c r="AE53" s="68"/>
      <c r="AF53" s="68"/>
      <c r="AG53" s="68"/>
      <c r="AH53" s="68"/>
      <c r="AI53" s="292"/>
      <c r="AJ53" s="292"/>
    </row>
    <row r="54" spans="1:36" s="120" customFormat="1" x14ac:dyDescent="0.25">
      <c r="A54" s="220">
        <v>15</v>
      </c>
      <c r="B54" s="4" t="s">
        <v>819</v>
      </c>
      <c r="C54" s="219" t="s">
        <v>24</v>
      </c>
      <c r="D54" s="62">
        <v>948</v>
      </c>
      <c r="E54" s="63">
        <v>7325</v>
      </c>
      <c r="F54" s="64"/>
      <c r="G54" s="65"/>
      <c r="H54" s="63">
        <v>8618</v>
      </c>
      <c r="I54" s="66">
        <v>557</v>
      </c>
      <c r="J54" s="67">
        <v>122</v>
      </c>
      <c r="K54" s="63">
        <v>0</v>
      </c>
      <c r="L54" s="66">
        <v>0</v>
      </c>
      <c r="M54" s="67">
        <v>0</v>
      </c>
      <c r="N54" s="63">
        <v>0</v>
      </c>
      <c r="O54" s="68">
        <v>0</v>
      </c>
      <c r="P54" s="62"/>
      <c r="Q54" s="63"/>
      <c r="R54" s="64"/>
      <c r="S54" s="65"/>
      <c r="T54" s="63"/>
      <c r="U54" s="66"/>
      <c r="V54" s="67"/>
      <c r="W54" s="63"/>
      <c r="X54" s="66"/>
      <c r="Y54" s="67"/>
      <c r="Z54" s="63"/>
      <c r="AA54" s="68"/>
      <c r="AB54" s="68">
        <v>65964</v>
      </c>
      <c r="AC54" s="68">
        <f t="shared" si="13"/>
        <v>17570</v>
      </c>
      <c r="AD54" s="68">
        <f t="shared" si="14"/>
        <v>0</v>
      </c>
      <c r="AE54" s="68"/>
      <c r="AF54" s="68"/>
      <c r="AG54" s="68"/>
      <c r="AH54" s="68"/>
      <c r="AI54" s="292"/>
      <c r="AJ54" s="292"/>
    </row>
    <row r="55" spans="1:36" s="120" customFormat="1" x14ac:dyDescent="0.25">
      <c r="A55" s="220">
        <v>16</v>
      </c>
      <c r="B55" s="4" t="s">
        <v>820</v>
      </c>
      <c r="C55" s="219" t="s">
        <v>24</v>
      </c>
      <c r="D55" s="62"/>
      <c r="E55" s="63"/>
      <c r="F55" s="64">
        <v>228</v>
      </c>
      <c r="G55" s="65">
        <v>15</v>
      </c>
      <c r="H55" s="63">
        <v>5</v>
      </c>
      <c r="I55" s="66"/>
      <c r="J55" s="67">
        <v>1113</v>
      </c>
      <c r="K55" s="63">
        <v>0</v>
      </c>
      <c r="L55" s="66">
        <v>0</v>
      </c>
      <c r="M55" s="67">
        <v>0</v>
      </c>
      <c r="N55" s="63">
        <v>0</v>
      </c>
      <c r="O55" s="68">
        <v>0</v>
      </c>
      <c r="P55" s="62"/>
      <c r="Q55" s="63"/>
      <c r="R55" s="64"/>
      <c r="S55" s="65"/>
      <c r="T55" s="63"/>
      <c r="U55" s="66"/>
      <c r="V55" s="67"/>
      <c r="W55" s="63"/>
      <c r="X55" s="66"/>
      <c r="Y55" s="67"/>
      <c r="Z55" s="63"/>
      <c r="AA55" s="68"/>
      <c r="AB55" s="68">
        <v>3143</v>
      </c>
      <c r="AC55" s="68">
        <f t="shared" si="13"/>
        <v>1361</v>
      </c>
      <c r="AD55" s="68">
        <f t="shared" si="14"/>
        <v>0</v>
      </c>
      <c r="AE55" s="68"/>
      <c r="AF55" s="68"/>
      <c r="AG55" s="68"/>
      <c r="AH55" s="68"/>
      <c r="AI55" s="292"/>
      <c r="AJ55" s="292"/>
    </row>
    <row r="56" spans="1:36" s="120" customFormat="1" x14ac:dyDescent="0.25">
      <c r="A56" s="220">
        <v>17</v>
      </c>
      <c r="B56" s="4" t="s">
        <v>821</v>
      </c>
      <c r="C56" s="219" t="s">
        <v>24</v>
      </c>
      <c r="D56" s="62">
        <v>13121</v>
      </c>
      <c r="E56" s="63">
        <v>18336</v>
      </c>
      <c r="F56" s="64">
        <v>28622</v>
      </c>
      <c r="G56" s="65">
        <v>25194</v>
      </c>
      <c r="H56" s="63">
        <v>67464</v>
      </c>
      <c r="I56" s="66">
        <v>45904</v>
      </c>
      <c r="J56" s="67">
        <v>36836</v>
      </c>
      <c r="K56" s="63">
        <v>31550</v>
      </c>
      <c r="L56" s="66">
        <v>31549</v>
      </c>
      <c r="M56" s="67">
        <v>31549</v>
      </c>
      <c r="N56" s="63">
        <v>35455</v>
      </c>
      <c r="O56" s="68">
        <v>47568</v>
      </c>
      <c r="P56" s="62">
        <v>36435</v>
      </c>
      <c r="Q56" s="63">
        <v>36434</v>
      </c>
      <c r="R56" s="64">
        <v>36435</v>
      </c>
      <c r="S56" s="65">
        <v>36434</v>
      </c>
      <c r="T56" s="63">
        <v>36435</v>
      </c>
      <c r="U56" s="66">
        <v>36434</v>
      </c>
      <c r="V56" s="67">
        <v>36435</v>
      </c>
      <c r="W56" s="63">
        <v>36434</v>
      </c>
      <c r="X56" s="66">
        <v>36435</v>
      </c>
      <c r="Y56" s="67">
        <v>36434</v>
      </c>
      <c r="Z56" s="63">
        <v>36435</v>
      </c>
      <c r="AA56" s="68">
        <v>36433</v>
      </c>
      <c r="AB56" s="68">
        <v>386562</v>
      </c>
      <c r="AC56" s="68">
        <f t="shared" si="13"/>
        <v>413148</v>
      </c>
      <c r="AD56" s="68">
        <f t="shared" si="14"/>
        <v>437213</v>
      </c>
      <c r="AE56" s="68">
        <f>AD56</f>
        <v>437213</v>
      </c>
      <c r="AF56" s="68">
        <f>AE56</f>
        <v>437213</v>
      </c>
      <c r="AG56" s="68">
        <f>AF56</f>
        <v>437213</v>
      </c>
      <c r="AH56" s="68">
        <f>AG56</f>
        <v>437213</v>
      </c>
      <c r="AI56" s="292"/>
      <c r="AJ56" s="292"/>
    </row>
    <row r="57" spans="1:36" s="120" customFormat="1" x14ac:dyDescent="0.25">
      <c r="A57" s="220">
        <v>18</v>
      </c>
      <c r="B57" s="4" t="s">
        <v>822</v>
      </c>
      <c r="C57" s="219" t="s">
        <v>24</v>
      </c>
      <c r="D57" s="62"/>
      <c r="E57" s="63"/>
      <c r="F57" s="64"/>
      <c r="G57" s="65"/>
      <c r="H57" s="63"/>
      <c r="I57" s="66"/>
      <c r="J57" s="67"/>
      <c r="K57" s="63"/>
      <c r="L57" s="66"/>
      <c r="M57" s="67"/>
      <c r="N57" s="63"/>
      <c r="O57" s="68"/>
      <c r="P57" s="62"/>
      <c r="Q57" s="63"/>
      <c r="R57" s="64"/>
      <c r="S57" s="65"/>
      <c r="T57" s="63"/>
      <c r="U57" s="66"/>
      <c r="V57" s="67"/>
      <c r="W57" s="63"/>
      <c r="X57" s="66"/>
      <c r="Y57" s="67"/>
      <c r="Z57" s="63"/>
      <c r="AA57" s="68"/>
      <c r="AB57" s="68">
        <v>0</v>
      </c>
      <c r="AC57" s="68">
        <f t="shared" si="13"/>
        <v>0</v>
      </c>
      <c r="AD57" s="68">
        <f t="shared" si="14"/>
        <v>0</v>
      </c>
      <c r="AE57" s="68"/>
      <c r="AF57" s="68"/>
      <c r="AG57" s="68"/>
      <c r="AH57" s="68"/>
      <c r="AI57" s="292"/>
      <c r="AJ57" s="292"/>
    </row>
    <row r="58" spans="1:36" s="120" customFormat="1" x14ac:dyDescent="0.25">
      <c r="A58" s="220">
        <v>19</v>
      </c>
      <c r="B58" s="4" t="s">
        <v>823</v>
      </c>
      <c r="C58" s="219" t="s">
        <v>24</v>
      </c>
      <c r="D58" s="62"/>
      <c r="E58" s="63"/>
      <c r="F58" s="64"/>
      <c r="G58" s="65"/>
      <c r="H58" s="63"/>
      <c r="I58" s="66"/>
      <c r="J58" s="67"/>
      <c r="K58" s="63"/>
      <c r="L58" s="66"/>
      <c r="M58" s="67"/>
      <c r="N58" s="63"/>
      <c r="O58" s="68"/>
      <c r="P58" s="62"/>
      <c r="Q58" s="63"/>
      <c r="R58" s="64"/>
      <c r="S58" s="65"/>
      <c r="T58" s="63"/>
      <c r="U58" s="66"/>
      <c r="V58" s="67"/>
      <c r="W58" s="63"/>
      <c r="X58" s="66"/>
      <c r="Y58" s="67"/>
      <c r="Z58" s="63"/>
      <c r="AA58" s="68"/>
      <c r="AB58" s="68">
        <v>0</v>
      </c>
      <c r="AC58" s="68">
        <f t="shared" si="13"/>
        <v>0</v>
      </c>
      <c r="AD58" s="68">
        <f t="shared" si="14"/>
        <v>0</v>
      </c>
      <c r="AE58" s="68"/>
      <c r="AF58" s="68"/>
      <c r="AG58" s="68"/>
      <c r="AH58" s="68"/>
      <c r="AI58" s="292"/>
      <c r="AJ58" s="292"/>
    </row>
    <row r="59" spans="1:36" s="120" customFormat="1" x14ac:dyDescent="0.25">
      <c r="A59" s="220">
        <v>20</v>
      </c>
      <c r="B59" s="4" t="s">
        <v>824</v>
      </c>
      <c r="C59" s="219" t="s">
        <v>24</v>
      </c>
      <c r="D59" s="62"/>
      <c r="E59" s="63"/>
      <c r="F59" s="64"/>
      <c r="G59" s="65"/>
      <c r="H59" s="63"/>
      <c r="I59" s="66"/>
      <c r="J59" s="67"/>
      <c r="K59" s="63"/>
      <c r="L59" s="66"/>
      <c r="M59" s="67"/>
      <c r="N59" s="63"/>
      <c r="O59" s="68"/>
      <c r="P59" s="62"/>
      <c r="Q59" s="63"/>
      <c r="R59" s="64"/>
      <c r="S59" s="65"/>
      <c r="T59" s="63"/>
      <c r="U59" s="66"/>
      <c r="V59" s="67"/>
      <c r="W59" s="63"/>
      <c r="X59" s="66"/>
      <c r="Y59" s="67"/>
      <c r="Z59" s="63"/>
      <c r="AA59" s="68"/>
      <c r="AB59" s="68">
        <v>0</v>
      </c>
      <c r="AC59" s="68">
        <f t="shared" si="13"/>
        <v>0</v>
      </c>
      <c r="AD59" s="68">
        <f t="shared" si="14"/>
        <v>0</v>
      </c>
      <c r="AE59" s="68"/>
      <c r="AF59" s="68"/>
      <c r="AG59" s="68"/>
      <c r="AH59" s="68"/>
      <c r="AI59" s="292"/>
      <c r="AJ59" s="292"/>
    </row>
    <row r="60" spans="1:36" s="120" customFormat="1" x14ac:dyDescent="0.25">
      <c r="A60" s="220">
        <v>21</v>
      </c>
      <c r="B60" s="4" t="s">
        <v>546</v>
      </c>
      <c r="C60" s="219" t="s">
        <v>24</v>
      </c>
      <c r="D60" s="62">
        <v>1119</v>
      </c>
      <c r="E60" s="63">
        <v>1412</v>
      </c>
      <c r="F60" s="64">
        <v>392</v>
      </c>
      <c r="G60" s="65">
        <v>913</v>
      </c>
      <c r="H60" s="63">
        <v>585</v>
      </c>
      <c r="I60" s="66">
        <v>725</v>
      </c>
      <c r="J60" s="67">
        <v>806</v>
      </c>
      <c r="K60" s="63"/>
      <c r="L60" s="66"/>
      <c r="M60" s="67"/>
      <c r="N60" s="63"/>
      <c r="O60" s="68"/>
      <c r="P60" s="62">
        <v>235</v>
      </c>
      <c r="Q60" s="63">
        <v>261</v>
      </c>
      <c r="R60" s="64">
        <v>281</v>
      </c>
      <c r="S60" s="65">
        <v>293</v>
      </c>
      <c r="T60" s="63">
        <v>307</v>
      </c>
      <c r="U60" s="66">
        <v>322</v>
      </c>
      <c r="V60" s="67">
        <v>336</v>
      </c>
      <c r="W60" s="63">
        <v>351</v>
      </c>
      <c r="X60" s="66">
        <v>367</v>
      </c>
      <c r="Y60" s="67">
        <v>374</v>
      </c>
      <c r="Z60" s="63">
        <v>381</v>
      </c>
      <c r="AA60" s="68">
        <v>401</v>
      </c>
      <c r="AB60" s="68">
        <v>38819</v>
      </c>
      <c r="AC60" s="68">
        <f t="shared" si="13"/>
        <v>5952</v>
      </c>
      <c r="AD60" s="68">
        <f t="shared" si="14"/>
        <v>3909</v>
      </c>
      <c r="AE60" s="68">
        <f>AD60</f>
        <v>3909</v>
      </c>
      <c r="AF60" s="68">
        <f>AE60</f>
        <v>3909</v>
      </c>
      <c r="AG60" s="68">
        <f>AF60</f>
        <v>3909</v>
      </c>
      <c r="AH60" s="68">
        <f>AG60</f>
        <v>3909</v>
      </c>
      <c r="AI60" s="292"/>
      <c r="AJ60" s="292"/>
    </row>
    <row r="62" spans="1:36" x14ac:dyDescent="0.25">
      <c r="D62" s="422"/>
      <c r="E62" s="422"/>
      <c r="F62" s="422"/>
      <c r="G62" s="422"/>
      <c r="H62" s="422"/>
      <c r="I62" s="422"/>
      <c r="J62" s="422"/>
      <c r="K62" s="422"/>
      <c r="L62" s="422"/>
      <c r="M62" s="422"/>
      <c r="N62" s="422"/>
      <c r="O62" s="422"/>
    </row>
  </sheetData>
  <mergeCells count="5">
    <mergeCell ref="A9:A11"/>
    <mergeCell ref="B9:B11"/>
    <mergeCell ref="AI9:AI11"/>
    <mergeCell ref="AJ9:AJ11"/>
    <mergeCell ref="C9:C11"/>
  </mergeCells>
  <printOptions headings="1"/>
  <pageMargins left="0" right="0" top="0" bottom="0" header="0" footer="0"/>
  <pageSetup paperSize="9" fitToHeight="0"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pageSetUpPr fitToPage="1"/>
  </sheetPr>
  <dimension ref="A1:AJ61"/>
  <sheetViews>
    <sheetView zoomScale="80" zoomScaleNormal="80" zoomScaleSheetLayoutView="70" workbookViewId="0">
      <pane xSplit="3" ySplit="12" topLeftCell="D13" activePane="bottomRight" state="frozen"/>
      <selection activeCell="B19" sqref="B19"/>
      <selection pane="topRight" activeCell="B19" sqref="B19"/>
      <selection pane="bottomLeft" activeCell="B19" sqref="B19"/>
      <selection pane="bottomRight" activeCell="E20" sqref="E20"/>
    </sheetView>
  </sheetViews>
  <sheetFormatPr defaultColWidth="9.109375" defaultRowHeight="15.6" x14ac:dyDescent="0.25"/>
  <cols>
    <col min="1" max="1" width="19.5546875" style="9" customWidth="1"/>
    <col min="2" max="2" width="79.88671875" style="7" customWidth="1"/>
    <col min="3" max="3" width="8.33203125" style="213" customWidth="1"/>
    <col min="4" max="34" width="14.88671875" style="8" customWidth="1"/>
    <col min="35" max="36" width="67" style="8" customWidth="1"/>
    <col min="37" max="16384" width="9.109375" style="8"/>
  </cols>
  <sheetData>
    <row r="1" spans="1:36" ht="30" customHeight="1" thickBot="1" x14ac:dyDescent="0.3">
      <c r="A1" s="6" t="s">
        <v>0</v>
      </c>
      <c r="B1" s="282" t="str">
        <f>'Форма ОБ 10092026'!$B$1</f>
        <v>Сервисная фабрика</v>
      </c>
      <c r="AB1" s="285"/>
    </row>
    <row r="2" spans="1:36" ht="3" hidden="1" customHeight="1" x14ac:dyDescent="0.25">
      <c r="B2" s="10"/>
      <c r="C2" s="8"/>
    </row>
    <row r="3" spans="1:36" ht="3" hidden="1" customHeight="1" x14ac:dyDescent="0.25">
      <c r="B3" s="10"/>
      <c r="C3" s="8"/>
    </row>
    <row r="4" spans="1:36" ht="3" hidden="1" customHeight="1" x14ac:dyDescent="0.25">
      <c r="B4" s="10"/>
      <c r="C4" s="8"/>
    </row>
    <row r="5" spans="1:36" ht="3" hidden="1" customHeight="1" x14ac:dyDescent="0.25">
      <c r="A5" s="11"/>
      <c r="B5" s="11"/>
      <c r="C5" s="8"/>
    </row>
    <row r="6" spans="1:36" ht="3" hidden="1" customHeight="1" x14ac:dyDescent="0.25">
      <c r="A6" s="11"/>
      <c r="B6" s="11"/>
      <c r="C6" s="8"/>
    </row>
    <row r="7" spans="1:36" ht="3" hidden="1" customHeight="1" x14ac:dyDescent="0.25">
      <c r="A7" s="12"/>
      <c r="B7" s="12"/>
      <c r="C7" s="8"/>
    </row>
    <row r="8" spans="1:36" ht="3" hidden="1" customHeight="1" x14ac:dyDescent="0.25">
      <c r="A8" s="13"/>
      <c r="B8" s="14"/>
      <c r="C8" s="8"/>
    </row>
    <row r="9" spans="1:36" ht="15.6" customHeight="1" x14ac:dyDescent="0.25">
      <c r="A9" s="1" t="s">
        <v>2</v>
      </c>
      <c r="B9" s="1207" t="s">
        <v>3</v>
      </c>
      <c r="C9" s="1210" t="s">
        <v>573</v>
      </c>
      <c r="D9" s="15">
        <v>2026</v>
      </c>
      <c r="E9" s="16">
        <f t="shared" ref="E9:O9" si="0">$D$9</f>
        <v>2026</v>
      </c>
      <c r="F9" s="17">
        <f t="shared" si="0"/>
        <v>2026</v>
      </c>
      <c r="G9" s="18">
        <f t="shared" si="0"/>
        <v>2026</v>
      </c>
      <c r="H9" s="16">
        <f t="shared" si="0"/>
        <v>2026</v>
      </c>
      <c r="I9" s="19">
        <f t="shared" si="0"/>
        <v>2026</v>
      </c>
      <c r="J9" s="20">
        <f t="shared" si="0"/>
        <v>2026</v>
      </c>
      <c r="K9" s="16">
        <f t="shared" si="0"/>
        <v>2026</v>
      </c>
      <c r="L9" s="19">
        <f t="shared" si="0"/>
        <v>2026</v>
      </c>
      <c r="M9" s="20">
        <f t="shared" si="0"/>
        <v>2026</v>
      </c>
      <c r="N9" s="16">
        <f t="shared" si="0"/>
        <v>2026</v>
      </c>
      <c r="O9" s="21">
        <f t="shared" si="0"/>
        <v>2026</v>
      </c>
      <c r="P9" s="22">
        <v>2027</v>
      </c>
      <c r="Q9" s="23">
        <f t="shared" ref="Q9:AA9" si="1">$P$9</f>
        <v>2027</v>
      </c>
      <c r="R9" s="24">
        <f t="shared" si="1"/>
        <v>2027</v>
      </c>
      <c r="S9" s="25">
        <f t="shared" si="1"/>
        <v>2027</v>
      </c>
      <c r="T9" s="23">
        <f t="shared" si="1"/>
        <v>2027</v>
      </c>
      <c r="U9" s="26">
        <f t="shared" si="1"/>
        <v>2027</v>
      </c>
      <c r="V9" s="27">
        <f t="shared" si="1"/>
        <v>2027</v>
      </c>
      <c r="W9" s="23">
        <f t="shared" si="1"/>
        <v>2027</v>
      </c>
      <c r="X9" s="26">
        <f t="shared" si="1"/>
        <v>2027</v>
      </c>
      <c r="Y9" s="27">
        <f t="shared" si="1"/>
        <v>2027</v>
      </c>
      <c r="Z9" s="23">
        <f t="shared" si="1"/>
        <v>2027</v>
      </c>
      <c r="AA9" s="28">
        <f t="shared" si="1"/>
        <v>2027</v>
      </c>
      <c r="AB9" s="29">
        <f>AC9-1</f>
        <v>2025</v>
      </c>
      <c r="AC9" s="29">
        <f>$D$9</f>
        <v>2026</v>
      </c>
      <c r="AD9" s="30">
        <f>$P$9</f>
        <v>2027</v>
      </c>
      <c r="AE9" s="30">
        <f>AD9+1</f>
        <v>2028</v>
      </c>
      <c r="AF9" s="30">
        <f t="shared" ref="AF9:AH9" si="2">AE9+1</f>
        <v>2029</v>
      </c>
      <c r="AG9" s="30">
        <f t="shared" si="2"/>
        <v>2030</v>
      </c>
      <c r="AH9" s="30">
        <f t="shared" si="2"/>
        <v>2031</v>
      </c>
      <c r="AI9" s="1220" t="s">
        <v>1034</v>
      </c>
      <c r="AJ9" s="1220" t="s">
        <v>1035</v>
      </c>
    </row>
    <row r="10" spans="1:36" ht="16.5" customHeight="1" x14ac:dyDescent="0.25">
      <c r="A10" s="1205"/>
      <c r="B10" s="1208"/>
      <c r="C10" s="1211"/>
      <c r="D10" s="31" t="s">
        <v>1</v>
      </c>
      <c r="E10" s="32" t="s">
        <v>1</v>
      </c>
      <c r="F10" s="33" t="s">
        <v>1</v>
      </c>
      <c r="G10" s="34" t="s">
        <v>1</v>
      </c>
      <c r="H10" s="32" t="s">
        <v>1</v>
      </c>
      <c r="I10" s="35" t="s">
        <v>1</v>
      </c>
      <c r="J10" s="35" t="s">
        <v>1</v>
      </c>
      <c r="K10" s="37" t="s">
        <v>574</v>
      </c>
      <c r="L10" s="38" t="s">
        <v>574</v>
      </c>
      <c r="M10" s="36" t="s">
        <v>574</v>
      </c>
      <c r="N10" s="37" t="s">
        <v>574</v>
      </c>
      <c r="O10" s="39" t="s">
        <v>574</v>
      </c>
      <c r="P10" s="22" t="s">
        <v>575</v>
      </c>
      <c r="Q10" s="23" t="s">
        <v>575</v>
      </c>
      <c r="R10" s="24" t="s">
        <v>575</v>
      </c>
      <c r="S10" s="25" t="s">
        <v>575</v>
      </c>
      <c r="T10" s="23" t="s">
        <v>575</v>
      </c>
      <c r="U10" s="26" t="s">
        <v>575</v>
      </c>
      <c r="V10" s="27" t="s">
        <v>575</v>
      </c>
      <c r="W10" s="23" t="s">
        <v>575</v>
      </c>
      <c r="X10" s="26" t="s">
        <v>575</v>
      </c>
      <c r="Y10" s="27" t="s">
        <v>575</v>
      </c>
      <c r="Z10" s="23" t="s">
        <v>575</v>
      </c>
      <c r="AA10" s="28" t="s">
        <v>575</v>
      </c>
      <c r="AB10" s="29" t="s">
        <v>1</v>
      </c>
      <c r="AC10" s="29" t="s">
        <v>574</v>
      </c>
      <c r="AD10" s="30" t="s">
        <v>575</v>
      </c>
      <c r="AE10" s="30" t="s">
        <v>575</v>
      </c>
      <c r="AF10" s="30" t="s">
        <v>575</v>
      </c>
      <c r="AG10" s="30" t="s">
        <v>575</v>
      </c>
      <c r="AH10" s="30" t="s">
        <v>575</v>
      </c>
      <c r="AI10" s="1221"/>
      <c r="AJ10" s="1221"/>
    </row>
    <row r="11" spans="1:36" ht="16.2" customHeight="1" thickBot="1" x14ac:dyDescent="0.3">
      <c r="A11" s="1206"/>
      <c r="B11" s="1209"/>
      <c r="C11" s="1212"/>
      <c r="D11" s="15" t="s">
        <v>4</v>
      </c>
      <c r="E11" s="16" t="s">
        <v>5</v>
      </c>
      <c r="F11" s="17" t="s">
        <v>6</v>
      </c>
      <c r="G11" s="18" t="s">
        <v>7</v>
      </c>
      <c r="H11" s="16" t="s">
        <v>8</v>
      </c>
      <c r="I11" s="19" t="s">
        <v>9</v>
      </c>
      <c r="J11" s="20" t="s">
        <v>10</v>
      </c>
      <c r="K11" s="16" t="s">
        <v>11</v>
      </c>
      <c r="L11" s="19" t="s">
        <v>12</v>
      </c>
      <c r="M11" s="20" t="s">
        <v>13</v>
      </c>
      <c r="N11" s="16" t="s">
        <v>14</v>
      </c>
      <c r="O11" s="21" t="s">
        <v>15</v>
      </c>
      <c r="P11" s="22" t="s">
        <v>4</v>
      </c>
      <c r="Q11" s="23" t="s">
        <v>5</v>
      </c>
      <c r="R11" s="24" t="s">
        <v>6</v>
      </c>
      <c r="S11" s="25" t="s">
        <v>7</v>
      </c>
      <c r="T11" s="23" t="s">
        <v>8</v>
      </c>
      <c r="U11" s="26" t="s">
        <v>9</v>
      </c>
      <c r="V11" s="27" t="s">
        <v>10</v>
      </c>
      <c r="W11" s="23" t="s">
        <v>11</v>
      </c>
      <c r="X11" s="26" t="s">
        <v>12</v>
      </c>
      <c r="Y11" s="27" t="s">
        <v>13</v>
      </c>
      <c r="Z11" s="23" t="s">
        <v>14</v>
      </c>
      <c r="AA11" s="28" t="s">
        <v>15</v>
      </c>
      <c r="AB11" s="29" t="s">
        <v>837</v>
      </c>
      <c r="AC11" s="29" t="s">
        <v>837</v>
      </c>
      <c r="AD11" s="30" t="s">
        <v>837</v>
      </c>
      <c r="AE11" s="30" t="s">
        <v>837</v>
      </c>
      <c r="AF11" s="30" t="s">
        <v>837</v>
      </c>
      <c r="AG11" s="30" t="s">
        <v>837</v>
      </c>
      <c r="AH11" s="30" t="s">
        <v>837</v>
      </c>
      <c r="AI11" s="1222"/>
      <c r="AJ11" s="1222"/>
    </row>
    <row r="12" spans="1:36" s="120" customFormat="1" ht="28.2" thickBot="1" x14ac:dyDescent="0.3">
      <c r="A12" s="224" t="s">
        <v>861</v>
      </c>
      <c r="B12" s="225" t="s">
        <v>862</v>
      </c>
      <c r="C12" s="379" t="s">
        <v>17</v>
      </c>
      <c r="D12" s="164">
        <f>SUM(D13,D19:D20,D22,D29:D30)</f>
        <v>0</v>
      </c>
      <c r="E12" s="165">
        <f t="shared" ref="E12:AH12" si="3">SUM(E13,E19:E20,E22,E29:E30)</f>
        <v>0</v>
      </c>
      <c r="F12" s="166">
        <f t="shared" si="3"/>
        <v>0</v>
      </c>
      <c r="G12" s="167">
        <f t="shared" si="3"/>
        <v>0</v>
      </c>
      <c r="H12" s="165">
        <f t="shared" si="3"/>
        <v>0</v>
      </c>
      <c r="I12" s="168">
        <f t="shared" si="3"/>
        <v>0</v>
      </c>
      <c r="J12" s="169">
        <f t="shared" si="3"/>
        <v>0</v>
      </c>
      <c r="K12" s="165">
        <f t="shared" si="3"/>
        <v>0</v>
      </c>
      <c r="L12" s="168">
        <f t="shared" si="3"/>
        <v>0</v>
      </c>
      <c r="M12" s="169">
        <f t="shared" si="3"/>
        <v>0</v>
      </c>
      <c r="N12" s="165">
        <f t="shared" si="3"/>
        <v>0</v>
      </c>
      <c r="O12" s="170">
        <f t="shared" si="3"/>
        <v>0</v>
      </c>
      <c r="P12" s="164">
        <f t="shared" si="3"/>
        <v>0</v>
      </c>
      <c r="Q12" s="165">
        <f t="shared" si="3"/>
        <v>0</v>
      </c>
      <c r="R12" s="166">
        <f t="shared" si="3"/>
        <v>0</v>
      </c>
      <c r="S12" s="167">
        <f t="shared" si="3"/>
        <v>0</v>
      </c>
      <c r="T12" s="165">
        <f t="shared" si="3"/>
        <v>0</v>
      </c>
      <c r="U12" s="168">
        <f t="shared" si="3"/>
        <v>0</v>
      </c>
      <c r="V12" s="169">
        <f t="shared" si="3"/>
        <v>0</v>
      </c>
      <c r="W12" s="165">
        <f t="shared" si="3"/>
        <v>0</v>
      </c>
      <c r="X12" s="168">
        <f t="shared" si="3"/>
        <v>0</v>
      </c>
      <c r="Y12" s="169">
        <f t="shared" si="3"/>
        <v>0</v>
      </c>
      <c r="Z12" s="165">
        <f t="shared" si="3"/>
        <v>0</v>
      </c>
      <c r="AA12" s="170">
        <f t="shared" si="3"/>
        <v>0</v>
      </c>
      <c r="AB12" s="170">
        <f t="shared" si="3"/>
        <v>0</v>
      </c>
      <c r="AC12" s="170">
        <f t="shared" si="3"/>
        <v>0</v>
      </c>
      <c r="AD12" s="170">
        <f t="shared" si="3"/>
        <v>0</v>
      </c>
      <c r="AE12" s="170">
        <f t="shared" si="3"/>
        <v>0</v>
      </c>
      <c r="AF12" s="170">
        <f t="shared" si="3"/>
        <v>0</v>
      </c>
      <c r="AG12" s="170">
        <f t="shared" si="3"/>
        <v>0</v>
      </c>
      <c r="AH12" s="170">
        <f t="shared" si="3"/>
        <v>0</v>
      </c>
      <c r="AI12" s="287"/>
      <c r="AJ12" s="287"/>
    </row>
    <row r="13" spans="1:36" s="162" customFormat="1" x14ac:dyDescent="0.25">
      <c r="A13" s="405">
        <v>1</v>
      </c>
      <c r="B13" s="70" t="s">
        <v>769</v>
      </c>
      <c r="C13" s="406" t="s">
        <v>17</v>
      </c>
      <c r="D13" s="178">
        <f>SUM(D14:D18)</f>
        <v>0</v>
      </c>
      <c r="E13" s="179">
        <f t="shared" ref="E13:AB13" si="4">SUM(E14:E18)</f>
        <v>0</v>
      </c>
      <c r="F13" s="180">
        <f t="shared" si="4"/>
        <v>0</v>
      </c>
      <c r="G13" s="181">
        <f t="shared" si="4"/>
        <v>0</v>
      </c>
      <c r="H13" s="179">
        <f t="shared" si="4"/>
        <v>0</v>
      </c>
      <c r="I13" s="182">
        <f t="shared" si="4"/>
        <v>0</v>
      </c>
      <c r="J13" s="183">
        <f t="shared" si="4"/>
        <v>0</v>
      </c>
      <c r="K13" s="179">
        <f t="shared" si="4"/>
        <v>0</v>
      </c>
      <c r="L13" s="182">
        <f t="shared" si="4"/>
        <v>0</v>
      </c>
      <c r="M13" s="183">
        <f t="shared" si="4"/>
        <v>0</v>
      </c>
      <c r="N13" s="179">
        <f t="shared" si="4"/>
        <v>0</v>
      </c>
      <c r="O13" s="184">
        <f>SUM(O14:O18)</f>
        <v>0</v>
      </c>
      <c r="P13" s="178">
        <f t="shared" si="4"/>
        <v>0</v>
      </c>
      <c r="Q13" s="179">
        <f t="shared" si="4"/>
        <v>0</v>
      </c>
      <c r="R13" s="180">
        <f t="shared" si="4"/>
        <v>0</v>
      </c>
      <c r="S13" s="181">
        <f t="shared" si="4"/>
        <v>0</v>
      </c>
      <c r="T13" s="179">
        <f t="shared" si="4"/>
        <v>0</v>
      </c>
      <c r="U13" s="182">
        <f t="shared" si="4"/>
        <v>0</v>
      </c>
      <c r="V13" s="183">
        <f t="shared" si="4"/>
        <v>0</v>
      </c>
      <c r="W13" s="179">
        <f t="shared" si="4"/>
        <v>0</v>
      </c>
      <c r="X13" s="182">
        <f t="shared" si="4"/>
        <v>0</v>
      </c>
      <c r="Y13" s="183">
        <f t="shared" si="4"/>
        <v>0</v>
      </c>
      <c r="Z13" s="179">
        <f t="shared" si="4"/>
        <v>0</v>
      </c>
      <c r="AA13" s="184">
        <f t="shared" si="4"/>
        <v>0</v>
      </c>
      <c r="AB13" s="184">
        <f t="shared" si="4"/>
        <v>0</v>
      </c>
      <c r="AC13" s="184">
        <f>SUM(D13:O13)</f>
        <v>0</v>
      </c>
      <c r="AD13" s="184">
        <f t="shared" ref="AD13:AD30" si="5">SUM(P13:AA13)</f>
        <v>0</v>
      </c>
      <c r="AE13" s="184">
        <f t="shared" ref="AE13" si="6">SUM(AE14:AE18)</f>
        <v>0</v>
      </c>
      <c r="AF13" s="184">
        <f t="shared" ref="AF13" si="7">SUM(AF14:AF18)</f>
        <v>0</v>
      </c>
      <c r="AG13" s="184">
        <f t="shared" ref="AG13" si="8">SUM(AG14:AG18)</f>
        <v>0</v>
      </c>
      <c r="AH13" s="184">
        <f t="shared" ref="AH13" si="9">SUM(AH14:AH18)</f>
        <v>0</v>
      </c>
      <c r="AI13" s="293"/>
      <c r="AJ13" s="293"/>
    </row>
    <row r="14" spans="1:36" s="120" customFormat="1" x14ac:dyDescent="0.25">
      <c r="A14" s="360" t="s">
        <v>18</v>
      </c>
      <c r="B14" s="81" t="s">
        <v>770</v>
      </c>
      <c r="C14" s="361" t="s">
        <v>24</v>
      </c>
      <c r="D14" s="362"/>
      <c r="E14" s="363"/>
      <c r="F14" s="364"/>
      <c r="G14" s="365"/>
      <c r="H14" s="363"/>
      <c r="I14" s="366"/>
      <c r="J14" s="367"/>
      <c r="K14" s="363"/>
      <c r="L14" s="366"/>
      <c r="M14" s="367"/>
      <c r="N14" s="363"/>
      <c r="O14" s="368"/>
      <c r="P14" s="362"/>
      <c r="Q14" s="363"/>
      <c r="R14" s="364"/>
      <c r="S14" s="365"/>
      <c r="T14" s="363"/>
      <c r="U14" s="366"/>
      <c r="V14" s="367"/>
      <c r="W14" s="363"/>
      <c r="X14" s="366"/>
      <c r="Y14" s="367"/>
      <c r="Z14" s="363"/>
      <c r="AA14" s="368"/>
      <c r="AB14" s="368"/>
      <c r="AC14" s="368">
        <f t="shared" ref="AC14:AC30" si="10">SUM(D14:O14)</f>
        <v>0</v>
      </c>
      <c r="AD14" s="368">
        <f t="shared" si="5"/>
        <v>0</v>
      </c>
      <c r="AE14" s="368"/>
      <c r="AF14" s="368"/>
      <c r="AG14" s="368"/>
      <c r="AH14" s="368"/>
      <c r="AI14" s="292"/>
      <c r="AJ14" s="292"/>
    </row>
    <row r="15" spans="1:36" s="120" customFormat="1" x14ac:dyDescent="0.25">
      <c r="A15" s="360" t="s">
        <v>33</v>
      </c>
      <c r="B15" s="81" t="s">
        <v>771</v>
      </c>
      <c r="C15" s="361" t="s">
        <v>24</v>
      </c>
      <c r="D15" s="362"/>
      <c r="E15" s="363"/>
      <c r="F15" s="364"/>
      <c r="G15" s="365"/>
      <c r="H15" s="363"/>
      <c r="I15" s="366"/>
      <c r="J15" s="367"/>
      <c r="K15" s="363"/>
      <c r="L15" s="366"/>
      <c r="M15" s="367"/>
      <c r="N15" s="363"/>
      <c r="O15" s="368"/>
      <c r="P15" s="362"/>
      <c r="Q15" s="363"/>
      <c r="R15" s="364"/>
      <c r="S15" s="365"/>
      <c r="T15" s="363"/>
      <c r="U15" s="366"/>
      <c r="V15" s="367"/>
      <c r="W15" s="363"/>
      <c r="X15" s="366"/>
      <c r="Y15" s="367"/>
      <c r="Z15" s="363"/>
      <c r="AA15" s="368"/>
      <c r="AB15" s="368"/>
      <c r="AC15" s="368">
        <f t="shared" si="10"/>
        <v>0</v>
      </c>
      <c r="AD15" s="368">
        <f t="shared" si="5"/>
        <v>0</v>
      </c>
      <c r="AE15" s="368"/>
      <c r="AF15" s="368"/>
      <c r="AG15" s="368"/>
      <c r="AH15" s="368"/>
      <c r="AI15" s="292"/>
      <c r="AJ15" s="292"/>
    </row>
    <row r="16" spans="1:36" s="120" customFormat="1" x14ac:dyDescent="0.25">
      <c r="A16" s="360" t="s">
        <v>35</v>
      </c>
      <c r="B16" s="81" t="s">
        <v>772</v>
      </c>
      <c r="C16" s="361" t="s">
        <v>24</v>
      </c>
      <c r="D16" s="362"/>
      <c r="E16" s="363"/>
      <c r="F16" s="364"/>
      <c r="G16" s="365"/>
      <c r="H16" s="363"/>
      <c r="I16" s="366"/>
      <c r="J16" s="367"/>
      <c r="K16" s="363"/>
      <c r="L16" s="366"/>
      <c r="M16" s="367"/>
      <c r="N16" s="363"/>
      <c r="O16" s="368"/>
      <c r="P16" s="362"/>
      <c r="Q16" s="363"/>
      <c r="R16" s="364"/>
      <c r="S16" s="365"/>
      <c r="T16" s="363"/>
      <c r="U16" s="366"/>
      <c r="V16" s="367"/>
      <c r="W16" s="363"/>
      <c r="X16" s="366"/>
      <c r="Y16" s="367"/>
      <c r="Z16" s="363"/>
      <c r="AA16" s="368"/>
      <c r="AB16" s="368"/>
      <c r="AC16" s="368">
        <f t="shared" si="10"/>
        <v>0</v>
      </c>
      <c r="AD16" s="368">
        <f t="shared" si="5"/>
        <v>0</v>
      </c>
      <c r="AE16" s="368"/>
      <c r="AF16" s="368"/>
      <c r="AG16" s="368"/>
      <c r="AH16" s="368"/>
      <c r="AI16" s="292"/>
      <c r="AJ16" s="292"/>
    </row>
    <row r="17" spans="1:36" s="120" customFormat="1" x14ac:dyDescent="0.25">
      <c r="A17" s="360" t="s">
        <v>54</v>
      </c>
      <c r="B17" s="81" t="s">
        <v>773</v>
      </c>
      <c r="C17" s="361" t="s">
        <v>24</v>
      </c>
      <c r="D17" s="362"/>
      <c r="E17" s="363"/>
      <c r="F17" s="364"/>
      <c r="G17" s="365"/>
      <c r="H17" s="363"/>
      <c r="I17" s="366"/>
      <c r="J17" s="367"/>
      <c r="K17" s="363"/>
      <c r="L17" s="366"/>
      <c r="M17" s="367"/>
      <c r="N17" s="363"/>
      <c r="O17" s="368"/>
      <c r="P17" s="362"/>
      <c r="Q17" s="363"/>
      <c r="R17" s="364"/>
      <c r="S17" s="365"/>
      <c r="T17" s="363"/>
      <c r="U17" s="366"/>
      <c r="V17" s="367"/>
      <c r="W17" s="363"/>
      <c r="X17" s="366"/>
      <c r="Y17" s="367"/>
      <c r="Z17" s="363"/>
      <c r="AA17" s="368"/>
      <c r="AB17" s="368"/>
      <c r="AC17" s="368">
        <f t="shared" si="10"/>
        <v>0</v>
      </c>
      <c r="AD17" s="368">
        <f t="shared" si="5"/>
        <v>0</v>
      </c>
      <c r="AE17" s="368"/>
      <c r="AF17" s="368"/>
      <c r="AG17" s="368"/>
      <c r="AH17" s="368"/>
      <c r="AI17" s="292"/>
      <c r="AJ17" s="292"/>
    </row>
    <row r="18" spans="1:36" s="120" customFormat="1" x14ac:dyDescent="0.25">
      <c r="A18" s="360" t="s">
        <v>70</v>
      </c>
      <c r="B18" s="81" t="s">
        <v>774</v>
      </c>
      <c r="C18" s="361" t="s">
        <v>24</v>
      </c>
      <c r="D18" s="362"/>
      <c r="E18" s="363"/>
      <c r="F18" s="364"/>
      <c r="G18" s="365"/>
      <c r="H18" s="363"/>
      <c r="I18" s="366"/>
      <c r="J18" s="367"/>
      <c r="K18" s="363"/>
      <c r="L18" s="366"/>
      <c r="M18" s="367"/>
      <c r="N18" s="363"/>
      <c r="O18" s="368"/>
      <c r="P18" s="362"/>
      <c r="Q18" s="363"/>
      <c r="R18" s="364"/>
      <c r="S18" s="365"/>
      <c r="T18" s="363"/>
      <c r="U18" s="366"/>
      <c r="V18" s="367"/>
      <c r="W18" s="363"/>
      <c r="X18" s="366"/>
      <c r="Y18" s="367"/>
      <c r="Z18" s="363"/>
      <c r="AA18" s="368"/>
      <c r="AB18" s="368"/>
      <c r="AC18" s="368">
        <f t="shared" si="10"/>
        <v>0</v>
      </c>
      <c r="AD18" s="368">
        <f t="shared" si="5"/>
        <v>0</v>
      </c>
      <c r="AE18" s="368"/>
      <c r="AF18" s="368"/>
      <c r="AG18" s="368"/>
      <c r="AH18" s="368"/>
      <c r="AI18" s="292"/>
      <c r="AJ18" s="292"/>
    </row>
    <row r="19" spans="1:36" s="120" customFormat="1" x14ac:dyDescent="0.25">
      <c r="A19" s="220">
        <v>2</v>
      </c>
      <c r="B19" s="4" t="s">
        <v>866</v>
      </c>
      <c r="C19" s="219" t="s">
        <v>24</v>
      </c>
      <c r="D19" s="62"/>
      <c r="E19" s="63"/>
      <c r="F19" s="64"/>
      <c r="G19" s="65"/>
      <c r="H19" s="63"/>
      <c r="I19" s="66"/>
      <c r="J19" s="67"/>
      <c r="K19" s="63"/>
      <c r="L19" s="66"/>
      <c r="M19" s="67"/>
      <c r="N19" s="63"/>
      <c r="O19" s="68"/>
      <c r="P19" s="62"/>
      <c r="Q19" s="63"/>
      <c r="R19" s="64"/>
      <c r="S19" s="65"/>
      <c r="T19" s="63"/>
      <c r="U19" s="66"/>
      <c r="V19" s="67"/>
      <c r="W19" s="63"/>
      <c r="X19" s="66"/>
      <c r="Y19" s="67"/>
      <c r="Z19" s="63"/>
      <c r="AA19" s="68"/>
      <c r="AB19" s="68"/>
      <c r="AC19" s="68">
        <f t="shared" si="10"/>
        <v>0</v>
      </c>
      <c r="AD19" s="68">
        <f t="shared" si="5"/>
        <v>0</v>
      </c>
      <c r="AE19" s="68"/>
      <c r="AF19" s="68"/>
      <c r="AG19" s="68"/>
      <c r="AH19" s="68"/>
      <c r="AI19" s="292"/>
      <c r="AJ19" s="292"/>
    </row>
    <row r="20" spans="1:36" s="162" customFormat="1" x14ac:dyDescent="0.25">
      <c r="A20" s="405">
        <v>3</v>
      </c>
      <c r="B20" s="70" t="s">
        <v>775</v>
      </c>
      <c r="C20" s="406" t="s">
        <v>24</v>
      </c>
      <c r="D20" s="71"/>
      <c r="E20" s="72"/>
      <c r="F20" s="73"/>
      <c r="G20" s="74"/>
      <c r="H20" s="72"/>
      <c r="I20" s="75"/>
      <c r="J20" s="76"/>
      <c r="K20" s="72"/>
      <c r="L20" s="75"/>
      <c r="M20" s="76"/>
      <c r="N20" s="72"/>
      <c r="O20" s="77"/>
      <c r="P20" s="71"/>
      <c r="Q20" s="72"/>
      <c r="R20" s="73"/>
      <c r="S20" s="74"/>
      <c r="T20" s="72"/>
      <c r="U20" s="75"/>
      <c r="V20" s="76"/>
      <c r="W20" s="72"/>
      <c r="X20" s="75"/>
      <c r="Y20" s="76"/>
      <c r="Z20" s="72"/>
      <c r="AA20" s="77"/>
      <c r="AB20" s="77"/>
      <c r="AC20" s="77">
        <f t="shared" si="10"/>
        <v>0</v>
      </c>
      <c r="AD20" s="77">
        <f t="shared" si="5"/>
        <v>0</v>
      </c>
      <c r="AE20" s="77"/>
      <c r="AF20" s="77"/>
      <c r="AG20" s="77"/>
      <c r="AH20" s="77"/>
      <c r="AI20" s="293"/>
      <c r="AJ20" s="293"/>
    </row>
    <row r="21" spans="1:36" s="120" customFormat="1" x14ac:dyDescent="0.25">
      <c r="A21" s="360" t="s">
        <v>776</v>
      </c>
      <c r="B21" s="81" t="s">
        <v>777</v>
      </c>
      <c r="C21" s="361" t="s">
        <v>24</v>
      </c>
      <c r="D21" s="362"/>
      <c r="E21" s="363"/>
      <c r="F21" s="364"/>
      <c r="G21" s="365"/>
      <c r="H21" s="363"/>
      <c r="I21" s="366"/>
      <c r="J21" s="367"/>
      <c r="K21" s="363"/>
      <c r="L21" s="366"/>
      <c r="M21" s="367"/>
      <c r="N21" s="363"/>
      <c r="O21" s="368"/>
      <c r="P21" s="362"/>
      <c r="Q21" s="363"/>
      <c r="R21" s="364"/>
      <c r="S21" s="365"/>
      <c r="T21" s="363"/>
      <c r="U21" s="366"/>
      <c r="V21" s="367"/>
      <c r="W21" s="363"/>
      <c r="X21" s="366"/>
      <c r="Y21" s="367"/>
      <c r="Z21" s="363"/>
      <c r="AA21" s="368"/>
      <c r="AB21" s="368"/>
      <c r="AC21" s="368">
        <f t="shared" si="10"/>
        <v>0</v>
      </c>
      <c r="AD21" s="368">
        <f t="shared" si="5"/>
        <v>0</v>
      </c>
      <c r="AE21" s="368"/>
      <c r="AF21" s="368"/>
      <c r="AG21" s="368"/>
      <c r="AH21" s="368"/>
      <c r="AI21" s="292"/>
      <c r="AJ21" s="292"/>
    </row>
    <row r="22" spans="1:36" s="162" customFormat="1" x14ac:dyDescent="0.25">
      <c r="A22" s="405">
        <v>4</v>
      </c>
      <c r="B22" s="70" t="s">
        <v>778</v>
      </c>
      <c r="C22" s="406" t="s">
        <v>17</v>
      </c>
      <c r="D22" s="178">
        <f>SUM(D23:D28)</f>
        <v>0</v>
      </c>
      <c r="E22" s="179">
        <f t="shared" ref="E22:AB22" si="11">SUM(E23:E28)</f>
        <v>0</v>
      </c>
      <c r="F22" s="180">
        <f t="shared" si="11"/>
        <v>0</v>
      </c>
      <c r="G22" s="181">
        <f t="shared" si="11"/>
        <v>0</v>
      </c>
      <c r="H22" s="179">
        <f t="shared" si="11"/>
        <v>0</v>
      </c>
      <c r="I22" s="182">
        <f t="shared" si="11"/>
        <v>0</v>
      </c>
      <c r="J22" s="183">
        <f t="shared" si="11"/>
        <v>0</v>
      </c>
      <c r="K22" s="179">
        <f t="shared" si="11"/>
        <v>0</v>
      </c>
      <c r="L22" s="182">
        <f t="shared" si="11"/>
        <v>0</v>
      </c>
      <c r="M22" s="183">
        <f t="shared" si="11"/>
        <v>0</v>
      </c>
      <c r="N22" s="179">
        <f t="shared" si="11"/>
        <v>0</v>
      </c>
      <c r="O22" s="184">
        <f t="shared" si="11"/>
        <v>0</v>
      </c>
      <c r="P22" s="178">
        <f t="shared" si="11"/>
        <v>0</v>
      </c>
      <c r="Q22" s="179">
        <f t="shared" si="11"/>
        <v>0</v>
      </c>
      <c r="R22" s="180">
        <f t="shared" si="11"/>
        <v>0</v>
      </c>
      <c r="S22" s="181">
        <f t="shared" si="11"/>
        <v>0</v>
      </c>
      <c r="T22" s="179">
        <f t="shared" si="11"/>
        <v>0</v>
      </c>
      <c r="U22" s="182">
        <f t="shared" si="11"/>
        <v>0</v>
      </c>
      <c r="V22" s="183">
        <f t="shared" si="11"/>
        <v>0</v>
      </c>
      <c r="W22" s="179">
        <f t="shared" si="11"/>
        <v>0</v>
      </c>
      <c r="X22" s="182">
        <f t="shared" si="11"/>
        <v>0</v>
      </c>
      <c r="Y22" s="183">
        <f t="shared" si="11"/>
        <v>0</v>
      </c>
      <c r="Z22" s="179">
        <f t="shared" si="11"/>
        <v>0</v>
      </c>
      <c r="AA22" s="184">
        <f t="shared" si="11"/>
        <v>0</v>
      </c>
      <c r="AB22" s="184">
        <f t="shared" si="11"/>
        <v>0</v>
      </c>
      <c r="AC22" s="184">
        <f t="shared" si="10"/>
        <v>0</v>
      </c>
      <c r="AD22" s="184">
        <f t="shared" si="5"/>
        <v>0</v>
      </c>
      <c r="AE22" s="184">
        <f t="shared" ref="AE22" si="12">SUM(AE23:AE28)</f>
        <v>0</v>
      </c>
      <c r="AF22" s="184">
        <f t="shared" ref="AF22" si="13">SUM(AF23:AF28)</f>
        <v>0</v>
      </c>
      <c r="AG22" s="184">
        <f t="shared" ref="AG22" si="14">SUM(AG23:AG28)</f>
        <v>0</v>
      </c>
      <c r="AH22" s="184">
        <f t="shared" ref="AH22" si="15">SUM(AH23:AH28)</f>
        <v>0</v>
      </c>
      <c r="AI22" s="293"/>
      <c r="AJ22" s="293"/>
    </row>
    <row r="23" spans="1:36" s="120" customFormat="1" x14ac:dyDescent="0.25">
      <c r="A23" s="360" t="s">
        <v>779</v>
      </c>
      <c r="B23" s="81" t="s">
        <v>780</v>
      </c>
      <c r="C23" s="361" t="s">
        <v>24</v>
      </c>
      <c r="D23" s="362"/>
      <c r="E23" s="363"/>
      <c r="F23" s="364"/>
      <c r="G23" s="365"/>
      <c r="H23" s="363"/>
      <c r="I23" s="366"/>
      <c r="J23" s="367"/>
      <c r="K23" s="363"/>
      <c r="L23" s="366"/>
      <c r="M23" s="367"/>
      <c r="N23" s="363"/>
      <c r="O23" s="368"/>
      <c r="P23" s="362"/>
      <c r="Q23" s="363"/>
      <c r="R23" s="364"/>
      <c r="S23" s="365"/>
      <c r="T23" s="363"/>
      <c r="U23" s="366"/>
      <c r="V23" s="367"/>
      <c r="W23" s="363"/>
      <c r="X23" s="366"/>
      <c r="Y23" s="367"/>
      <c r="Z23" s="363"/>
      <c r="AA23" s="368"/>
      <c r="AB23" s="368"/>
      <c r="AC23" s="368">
        <f t="shared" si="10"/>
        <v>0</v>
      </c>
      <c r="AD23" s="368">
        <f t="shared" si="5"/>
        <v>0</v>
      </c>
      <c r="AE23" s="368"/>
      <c r="AF23" s="368"/>
      <c r="AG23" s="368"/>
      <c r="AH23" s="368"/>
      <c r="AI23" s="292"/>
      <c r="AJ23" s="292"/>
    </row>
    <row r="24" spans="1:36" s="120" customFormat="1" x14ac:dyDescent="0.25">
      <c r="A24" s="360" t="s">
        <v>781</v>
      </c>
      <c r="B24" s="81" t="s">
        <v>782</v>
      </c>
      <c r="C24" s="361" t="s">
        <v>24</v>
      </c>
      <c r="D24" s="362"/>
      <c r="E24" s="363"/>
      <c r="F24" s="364"/>
      <c r="G24" s="365"/>
      <c r="H24" s="363"/>
      <c r="I24" s="366"/>
      <c r="J24" s="367"/>
      <c r="K24" s="363"/>
      <c r="L24" s="366"/>
      <c r="M24" s="367"/>
      <c r="N24" s="363"/>
      <c r="O24" s="368"/>
      <c r="P24" s="362"/>
      <c r="Q24" s="363"/>
      <c r="R24" s="364"/>
      <c r="S24" s="365"/>
      <c r="T24" s="363"/>
      <c r="U24" s="366"/>
      <c r="V24" s="367"/>
      <c r="W24" s="363"/>
      <c r="X24" s="366"/>
      <c r="Y24" s="367"/>
      <c r="Z24" s="363"/>
      <c r="AA24" s="368"/>
      <c r="AB24" s="368"/>
      <c r="AC24" s="368">
        <f t="shared" si="10"/>
        <v>0</v>
      </c>
      <c r="AD24" s="368">
        <f t="shared" si="5"/>
        <v>0</v>
      </c>
      <c r="AE24" s="368"/>
      <c r="AF24" s="368"/>
      <c r="AG24" s="368"/>
      <c r="AH24" s="368"/>
      <c r="AI24" s="292"/>
      <c r="AJ24" s="292"/>
    </row>
    <row r="25" spans="1:36" s="120" customFormat="1" x14ac:dyDescent="0.25">
      <c r="A25" s="360" t="s">
        <v>783</v>
      </c>
      <c r="B25" s="81" t="s">
        <v>784</v>
      </c>
      <c r="C25" s="361" t="s">
        <v>24</v>
      </c>
      <c r="D25" s="362"/>
      <c r="E25" s="363"/>
      <c r="F25" s="364"/>
      <c r="G25" s="365"/>
      <c r="H25" s="363"/>
      <c r="I25" s="366"/>
      <c r="J25" s="367"/>
      <c r="K25" s="363"/>
      <c r="L25" s="366"/>
      <c r="M25" s="367"/>
      <c r="N25" s="363"/>
      <c r="O25" s="368"/>
      <c r="P25" s="362"/>
      <c r="Q25" s="363"/>
      <c r="R25" s="364"/>
      <c r="S25" s="365"/>
      <c r="T25" s="363"/>
      <c r="U25" s="366"/>
      <c r="V25" s="367"/>
      <c r="W25" s="363"/>
      <c r="X25" s="366"/>
      <c r="Y25" s="367"/>
      <c r="Z25" s="363"/>
      <c r="AA25" s="368"/>
      <c r="AB25" s="368"/>
      <c r="AC25" s="368">
        <f t="shared" si="10"/>
        <v>0</v>
      </c>
      <c r="AD25" s="368">
        <f t="shared" si="5"/>
        <v>0</v>
      </c>
      <c r="AE25" s="368"/>
      <c r="AF25" s="368"/>
      <c r="AG25" s="368"/>
      <c r="AH25" s="368"/>
      <c r="AI25" s="292"/>
      <c r="AJ25" s="292"/>
    </row>
    <row r="26" spans="1:36" s="120" customFormat="1" ht="27.6" x14ac:dyDescent="0.25">
      <c r="A26" s="360" t="s">
        <v>785</v>
      </c>
      <c r="B26" s="81" t="s">
        <v>786</v>
      </c>
      <c r="C26" s="361" t="s">
        <v>24</v>
      </c>
      <c r="D26" s="362"/>
      <c r="E26" s="363"/>
      <c r="F26" s="364"/>
      <c r="G26" s="365"/>
      <c r="H26" s="363"/>
      <c r="I26" s="366"/>
      <c r="J26" s="367"/>
      <c r="K26" s="363"/>
      <c r="L26" s="366"/>
      <c r="M26" s="367"/>
      <c r="N26" s="363"/>
      <c r="O26" s="368"/>
      <c r="P26" s="362"/>
      <c r="Q26" s="363"/>
      <c r="R26" s="364"/>
      <c r="S26" s="365"/>
      <c r="T26" s="363"/>
      <c r="U26" s="366"/>
      <c r="V26" s="367"/>
      <c r="W26" s="363"/>
      <c r="X26" s="366"/>
      <c r="Y26" s="367"/>
      <c r="Z26" s="363"/>
      <c r="AA26" s="368"/>
      <c r="AB26" s="368"/>
      <c r="AC26" s="368">
        <f t="shared" si="10"/>
        <v>0</v>
      </c>
      <c r="AD26" s="368">
        <f t="shared" si="5"/>
        <v>0</v>
      </c>
      <c r="AE26" s="368"/>
      <c r="AF26" s="368"/>
      <c r="AG26" s="368"/>
      <c r="AH26" s="368"/>
      <c r="AI26" s="292"/>
      <c r="AJ26" s="292"/>
    </row>
    <row r="27" spans="1:36" s="120" customFormat="1" x14ac:dyDescent="0.25">
      <c r="A27" s="360" t="s">
        <v>787</v>
      </c>
      <c r="B27" s="81" t="s">
        <v>788</v>
      </c>
      <c r="C27" s="361" t="s">
        <v>24</v>
      </c>
      <c r="D27" s="362"/>
      <c r="E27" s="363"/>
      <c r="F27" s="364"/>
      <c r="G27" s="365"/>
      <c r="H27" s="363"/>
      <c r="I27" s="366"/>
      <c r="J27" s="367"/>
      <c r="K27" s="363"/>
      <c r="L27" s="366"/>
      <c r="M27" s="367"/>
      <c r="N27" s="363"/>
      <c r="O27" s="368"/>
      <c r="P27" s="362"/>
      <c r="Q27" s="363"/>
      <c r="R27" s="364"/>
      <c r="S27" s="365"/>
      <c r="T27" s="363"/>
      <c r="U27" s="366"/>
      <c r="V27" s="367"/>
      <c r="W27" s="363"/>
      <c r="X27" s="366"/>
      <c r="Y27" s="367"/>
      <c r="Z27" s="363"/>
      <c r="AA27" s="368"/>
      <c r="AB27" s="368"/>
      <c r="AC27" s="368">
        <f t="shared" si="10"/>
        <v>0</v>
      </c>
      <c r="AD27" s="368">
        <f t="shared" si="5"/>
        <v>0</v>
      </c>
      <c r="AE27" s="368"/>
      <c r="AF27" s="368"/>
      <c r="AG27" s="368"/>
      <c r="AH27" s="368"/>
      <c r="AI27" s="292"/>
      <c r="AJ27" s="292"/>
    </row>
    <row r="28" spans="1:36" s="120" customFormat="1" x14ac:dyDescent="0.25">
      <c r="A28" s="360" t="s">
        <v>789</v>
      </c>
      <c r="B28" s="81" t="s">
        <v>790</v>
      </c>
      <c r="C28" s="361" t="s">
        <v>24</v>
      </c>
      <c r="D28" s="362"/>
      <c r="E28" s="363"/>
      <c r="F28" s="364"/>
      <c r="G28" s="365"/>
      <c r="H28" s="363"/>
      <c r="I28" s="366"/>
      <c r="J28" s="367"/>
      <c r="K28" s="363"/>
      <c r="L28" s="366"/>
      <c r="M28" s="367"/>
      <c r="N28" s="363"/>
      <c r="O28" s="368"/>
      <c r="P28" s="362"/>
      <c r="Q28" s="363"/>
      <c r="R28" s="364"/>
      <c r="S28" s="365"/>
      <c r="T28" s="363"/>
      <c r="U28" s="366"/>
      <c r="V28" s="367"/>
      <c r="W28" s="363"/>
      <c r="X28" s="366"/>
      <c r="Y28" s="367"/>
      <c r="Z28" s="363"/>
      <c r="AA28" s="368"/>
      <c r="AB28" s="368"/>
      <c r="AC28" s="368">
        <f t="shared" si="10"/>
        <v>0</v>
      </c>
      <c r="AD28" s="368">
        <f t="shared" si="5"/>
        <v>0</v>
      </c>
      <c r="AE28" s="368"/>
      <c r="AF28" s="368"/>
      <c r="AG28" s="368"/>
      <c r="AH28" s="368"/>
      <c r="AI28" s="292"/>
      <c r="AJ28" s="292"/>
    </row>
    <row r="29" spans="1:36" s="120" customFormat="1" ht="27.6" x14ac:dyDescent="0.25">
      <c r="A29" s="220">
        <v>5</v>
      </c>
      <c r="B29" s="4" t="s">
        <v>791</v>
      </c>
      <c r="C29" s="219" t="s">
        <v>24</v>
      </c>
      <c r="D29" s="62"/>
      <c r="E29" s="63"/>
      <c r="F29" s="64"/>
      <c r="G29" s="65"/>
      <c r="H29" s="63"/>
      <c r="I29" s="66"/>
      <c r="J29" s="67"/>
      <c r="K29" s="63"/>
      <c r="L29" s="66"/>
      <c r="M29" s="67"/>
      <c r="N29" s="63"/>
      <c r="O29" s="68"/>
      <c r="P29" s="62"/>
      <c r="Q29" s="63"/>
      <c r="R29" s="64"/>
      <c r="S29" s="65"/>
      <c r="T29" s="63"/>
      <c r="U29" s="66"/>
      <c r="V29" s="67"/>
      <c r="W29" s="63"/>
      <c r="X29" s="66"/>
      <c r="Y29" s="67"/>
      <c r="Z29" s="63"/>
      <c r="AA29" s="68"/>
      <c r="AB29" s="68"/>
      <c r="AC29" s="68">
        <f t="shared" si="10"/>
        <v>0</v>
      </c>
      <c r="AD29" s="68">
        <f t="shared" si="5"/>
        <v>0</v>
      </c>
      <c r="AE29" s="68"/>
      <c r="AF29" s="68"/>
      <c r="AG29" s="68"/>
      <c r="AH29" s="68"/>
      <c r="AI29" s="292"/>
      <c r="AJ29" s="292"/>
    </row>
    <row r="30" spans="1:36" s="120" customFormat="1" ht="16.2" thickBot="1" x14ac:dyDescent="0.3">
      <c r="A30" s="220">
        <v>6</v>
      </c>
      <c r="B30" s="4" t="s">
        <v>544</v>
      </c>
      <c r="C30" s="219" t="s">
        <v>24</v>
      </c>
      <c r="D30" s="62"/>
      <c r="E30" s="63"/>
      <c r="F30" s="64"/>
      <c r="G30" s="65"/>
      <c r="H30" s="63"/>
      <c r="I30" s="66"/>
      <c r="J30" s="67"/>
      <c r="K30" s="63"/>
      <c r="L30" s="66"/>
      <c r="M30" s="67"/>
      <c r="N30" s="63"/>
      <c r="O30" s="68"/>
      <c r="P30" s="62"/>
      <c r="Q30" s="63"/>
      <c r="R30" s="64"/>
      <c r="S30" s="65"/>
      <c r="T30" s="63"/>
      <c r="U30" s="66"/>
      <c r="V30" s="67"/>
      <c r="W30" s="63"/>
      <c r="X30" s="66"/>
      <c r="Y30" s="67"/>
      <c r="Z30" s="63"/>
      <c r="AA30" s="68"/>
      <c r="AB30" s="68"/>
      <c r="AC30" s="68">
        <f t="shared" si="10"/>
        <v>0</v>
      </c>
      <c r="AD30" s="68">
        <f t="shared" si="5"/>
        <v>0</v>
      </c>
      <c r="AE30" s="68"/>
      <c r="AF30" s="68"/>
      <c r="AG30" s="68"/>
      <c r="AH30" s="68"/>
      <c r="AI30" s="292"/>
      <c r="AJ30" s="292"/>
    </row>
    <row r="31" spans="1:36" s="120" customFormat="1" ht="28.2" thickBot="1" x14ac:dyDescent="0.3">
      <c r="A31" s="224" t="s">
        <v>863</v>
      </c>
      <c r="B31" s="225" t="s">
        <v>864</v>
      </c>
      <c r="C31" s="214" t="s">
        <v>17</v>
      </c>
      <c r="D31" s="164">
        <f>SUM(D32:D34,D36:D38,D40:D43,D45,D50:D51,D53:D60)</f>
        <v>17552</v>
      </c>
      <c r="E31" s="165">
        <f t="shared" ref="E31:AH31" si="16">SUM(E32:E34,E36:E38,E40:E43,E45,E50:E51,E53:E60)</f>
        <v>21862</v>
      </c>
      <c r="F31" s="166">
        <f t="shared" si="16"/>
        <v>176101</v>
      </c>
      <c r="G31" s="167">
        <f t="shared" si="16"/>
        <v>31206</v>
      </c>
      <c r="H31" s="165">
        <f t="shared" si="16"/>
        <v>71378</v>
      </c>
      <c r="I31" s="168">
        <f t="shared" si="16"/>
        <v>50520</v>
      </c>
      <c r="J31" s="169">
        <f t="shared" si="16"/>
        <v>41428</v>
      </c>
      <c r="K31" s="165">
        <f t="shared" si="16"/>
        <v>31362</v>
      </c>
      <c r="L31" s="168">
        <f t="shared" si="16"/>
        <v>31362</v>
      </c>
      <c r="M31" s="169">
        <f t="shared" si="16"/>
        <v>31362</v>
      </c>
      <c r="N31" s="165">
        <f t="shared" si="16"/>
        <v>42291</v>
      </c>
      <c r="O31" s="170">
        <f t="shared" si="16"/>
        <v>38040</v>
      </c>
      <c r="P31" s="164">
        <f t="shared" si="16"/>
        <v>36435</v>
      </c>
      <c r="Q31" s="165">
        <f t="shared" si="16"/>
        <v>36434</v>
      </c>
      <c r="R31" s="166">
        <f t="shared" si="16"/>
        <v>36435</v>
      </c>
      <c r="S31" s="167">
        <f t="shared" si="16"/>
        <v>36434</v>
      </c>
      <c r="T31" s="165">
        <f t="shared" si="16"/>
        <v>36435</v>
      </c>
      <c r="U31" s="168">
        <f t="shared" si="16"/>
        <v>36434</v>
      </c>
      <c r="V31" s="169">
        <f t="shared" si="16"/>
        <v>36435</v>
      </c>
      <c r="W31" s="165">
        <f t="shared" si="16"/>
        <v>36434</v>
      </c>
      <c r="X31" s="168">
        <f t="shared" si="16"/>
        <v>36435</v>
      </c>
      <c r="Y31" s="169">
        <f t="shared" si="16"/>
        <v>36434</v>
      </c>
      <c r="Z31" s="165">
        <f t="shared" si="16"/>
        <v>36435</v>
      </c>
      <c r="AA31" s="170">
        <f t="shared" si="16"/>
        <v>36433</v>
      </c>
      <c r="AB31" s="170">
        <f t="shared" si="16"/>
        <v>492993</v>
      </c>
      <c r="AC31" s="170">
        <f t="shared" si="16"/>
        <v>584464</v>
      </c>
      <c r="AD31" s="170">
        <f t="shared" si="16"/>
        <v>437213</v>
      </c>
      <c r="AE31" s="170">
        <f t="shared" si="16"/>
        <v>437213</v>
      </c>
      <c r="AF31" s="170">
        <f t="shared" si="16"/>
        <v>437213</v>
      </c>
      <c r="AG31" s="170">
        <f t="shared" si="16"/>
        <v>437213</v>
      </c>
      <c r="AH31" s="170">
        <f t="shared" si="16"/>
        <v>437213</v>
      </c>
      <c r="AI31" s="287"/>
      <c r="AJ31" s="287"/>
    </row>
    <row r="32" spans="1:36" s="120" customFormat="1" x14ac:dyDescent="0.25">
      <c r="A32" s="220">
        <v>1</v>
      </c>
      <c r="B32" s="4" t="s">
        <v>792</v>
      </c>
      <c r="C32" s="219" t="s">
        <v>24</v>
      </c>
      <c r="D32" s="62"/>
      <c r="E32" s="63"/>
      <c r="F32" s="64"/>
      <c r="G32" s="65"/>
      <c r="H32" s="63"/>
      <c r="I32" s="66"/>
      <c r="J32" s="67"/>
      <c r="K32" s="63"/>
      <c r="L32" s="66"/>
      <c r="M32" s="67"/>
      <c r="N32" s="63"/>
      <c r="O32" s="68"/>
      <c r="P32" s="62"/>
      <c r="Q32" s="63"/>
      <c r="R32" s="64"/>
      <c r="S32" s="65"/>
      <c r="T32" s="63"/>
      <c r="U32" s="66"/>
      <c r="V32" s="67"/>
      <c r="W32" s="63"/>
      <c r="X32" s="66"/>
      <c r="Y32" s="67"/>
      <c r="Z32" s="63"/>
      <c r="AA32" s="68"/>
      <c r="AB32" s="68"/>
      <c r="AC32" s="68">
        <f t="shared" ref="AC32:AC60" si="17">SUM(D32:O32)</f>
        <v>0</v>
      </c>
      <c r="AD32" s="68">
        <f t="shared" ref="AD32:AD60" si="18">SUM(P32:AA32)</f>
        <v>0</v>
      </c>
      <c r="AE32" s="68"/>
      <c r="AF32" s="68"/>
      <c r="AG32" s="68"/>
      <c r="AH32" s="68"/>
      <c r="AI32" s="292"/>
      <c r="AJ32" s="292"/>
    </row>
    <row r="33" spans="1:36" s="120" customFormat="1" x14ac:dyDescent="0.25">
      <c r="A33" s="220">
        <v>2</v>
      </c>
      <c r="B33" s="4" t="s">
        <v>793</v>
      </c>
      <c r="C33" s="219" t="s">
        <v>24</v>
      </c>
      <c r="D33" s="62"/>
      <c r="E33" s="63"/>
      <c r="F33" s="64"/>
      <c r="G33" s="65"/>
      <c r="H33" s="63"/>
      <c r="I33" s="66"/>
      <c r="J33" s="67"/>
      <c r="K33" s="63"/>
      <c r="L33" s="66"/>
      <c r="M33" s="67"/>
      <c r="N33" s="63"/>
      <c r="O33" s="68"/>
      <c r="P33" s="62"/>
      <c r="Q33" s="63"/>
      <c r="R33" s="64"/>
      <c r="S33" s="65"/>
      <c r="T33" s="63"/>
      <c r="U33" s="66"/>
      <c r="V33" s="67"/>
      <c r="W33" s="63"/>
      <c r="X33" s="66"/>
      <c r="Y33" s="67"/>
      <c r="Z33" s="63"/>
      <c r="AA33" s="68"/>
      <c r="AB33" s="68"/>
      <c r="AC33" s="68">
        <f t="shared" si="17"/>
        <v>0</v>
      </c>
      <c r="AD33" s="68">
        <f t="shared" si="18"/>
        <v>0</v>
      </c>
      <c r="AE33" s="68"/>
      <c r="AF33" s="68"/>
      <c r="AG33" s="68"/>
      <c r="AH33" s="68"/>
      <c r="AI33" s="292"/>
      <c r="AJ33" s="292"/>
    </row>
    <row r="34" spans="1:36" s="120" customFormat="1" x14ac:dyDescent="0.25">
      <c r="A34" s="220">
        <v>3</v>
      </c>
      <c r="B34" s="4" t="s">
        <v>794</v>
      </c>
      <c r="C34" s="219" t="s">
        <v>24</v>
      </c>
      <c r="D34" s="62"/>
      <c r="E34" s="63"/>
      <c r="F34" s="64"/>
      <c r="G34" s="65"/>
      <c r="H34" s="63"/>
      <c r="I34" s="66"/>
      <c r="J34" s="67"/>
      <c r="K34" s="63"/>
      <c r="L34" s="66"/>
      <c r="M34" s="67"/>
      <c r="N34" s="63"/>
      <c r="O34" s="68"/>
      <c r="P34" s="62"/>
      <c r="Q34" s="63"/>
      <c r="R34" s="64"/>
      <c r="S34" s="65"/>
      <c r="T34" s="63"/>
      <c r="U34" s="66"/>
      <c r="V34" s="67"/>
      <c r="W34" s="63"/>
      <c r="X34" s="66"/>
      <c r="Y34" s="67"/>
      <c r="Z34" s="63"/>
      <c r="AA34" s="68"/>
      <c r="AB34" s="68"/>
      <c r="AC34" s="68">
        <f t="shared" si="17"/>
        <v>0</v>
      </c>
      <c r="AD34" s="68">
        <f t="shared" si="18"/>
        <v>0</v>
      </c>
      <c r="AE34" s="68"/>
      <c r="AF34" s="68"/>
      <c r="AG34" s="68"/>
      <c r="AH34" s="68"/>
      <c r="AI34" s="292"/>
      <c r="AJ34" s="292"/>
    </row>
    <row r="35" spans="1:36" s="120" customFormat="1" x14ac:dyDescent="0.25">
      <c r="A35" s="360"/>
      <c r="B35" s="81" t="s">
        <v>795</v>
      </c>
      <c r="C35" s="361" t="s">
        <v>24</v>
      </c>
      <c r="D35" s="362"/>
      <c r="E35" s="363"/>
      <c r="F35" s="364"/>
      <c r="G35" s="365"/>
      <c r="H35" s="363"/>
      <c r="I35" s="366"/>
      <c r="J35" s="367"/>
      <c r="K35" s="363"/>
      <c r="L35" s="366"/>
      <c r="M35" s="367"/>
      <c r="N35" s="363"/>
      <c r="O35" s="368"/>
      <c r="P35" s="362"/>
      <c r="Q35" s="363"/>
      <c r="R35" s="364"/>
      <c r="S35" s="365"/>
      <c r="T35" s="363"/>
      <c r="U35" s="366"/>
      <c r="V35" s="367"/>
      <c r="W35" s="363"/>
      <c r="X35" s="366"/>
      <c r="Y35" s="367"/>
      <c r="Z35" s="363"/>
      <c r="AA35" s="368"/>
      <c r="AB35" s="368"/>
      <c r="AC35" s="368">
        <f t="shared" si="17"/>
        <v>0</v>
      </c>
      <c r="AD35" s="368">
        <f t="shared" si="18"/>
        <v>0</v>
      </c>
      <c r="AE35" s="368"/>
      <c r="AF35" s="368"/>
      <c r="AG35" s="368"/>
      <c r="AH35" s="368"/>
      <c r="AI35" s="292"/>
      <c r="AJ35" s="292"/>
    </row>
    <row r="36" spans="1:36" s="120" customFormat="1" x14ac:dyDescent="0.25">
      <c r="A36" s="220">
        <v>4</v>
      </c>
      <c r="B36" s="4" t="s">
        <v>796</v>
      </c>
      <c r="C36" s="219" t="s">
        <v>24</v>
      </c>
      <c r="D36" s="62">
        <v>1698</v>
      </c>
      <c r="E36" s="63"/>
      <c r="F36" s="64"/>
      <c r="G36" s="65"/>
      <c r="H36" s="63">
        <v>2743</v>
      </c>
      <c r="I36" s="66">
        <v>342</v>
      </c>
      <c r="J36" s="67">
        <v>371</v>
      </c>
      <c r="K36" s="63"/>
      <c r="L36" s="66"/>
      <c r="M36" s="67"/>
      <c r="N36" s="63"/>
      <c r="O36" s="68"/>
      <c r="P36" s="62"/>
      <c r="Q36" s="63"/>
      <c r="R36" s="64"/>
      <c r="S36" s="65"/>
      <c r="T36" s="63"/>
      <c r="U36" s="66"/>
      <c r="V36" s="67"/>
      <c r="W36" s="63"/>
      <c r="X36" s="66"/>
      <c r="Y36" s="67"/>
      <c r="Z36" s="63"/>
      <c r="AA36" s="68"/>
      <c r="AB36" s="68">
        <v>10457</v>
      </c>
      <c r="AC36" s="68">
        <f t="shared" si="17"/>
        <v>5154</v>
      </c>
      <c r="AD36" s="68">
        <f t="shared" si="18"/>
        <v>0</v>
      </c>
      <c r="AE36" s="68"/>
      <c r="AF36" s="68"/>
      <c r="AG36" s="68"/>
      <c r="AH36" s="68"/>
      <c r="AI36" s="292"/>
      <c r="AJ36" s="292"/>
    </row>
    <row r="37" spans="1:36" s="120" customFormat="1" x14ac:dyDescent="0.25">
      <c r="A37" s="220">
        <v>5</v>
      </c>
      <c r="B37" s="4" t="s">
        <v>797</v>
      </c>
      <c r="C37" s="219" t="s">
        <v>24</v>
      </c>
      <c r="D37" s="62">
        <v>2664</v>
      </c>
      <c r="E37" s="63">
        <v>2032</v>
      </c>
      <c r="F37" s="64">
        <v>3609</v>
      </c>
      <c r="G37" s="65">
        <v>8456</v>
      </c>
      <c r="H37" s="63">
        <v>1047</v>
      </c>
      <c r="I37" s="66">
        <v>3226</v>
      </c>
      <c r="J37" s="67">
        <v>6863</v>
      </c>
      <c r="K37" s="63"/>
      <c r="L37" s="66"/>
      <c r="M37" s="67"/>
      <c r="N37" s="63"/>
      <c r="O37" s="68"/>
      <c r="P37" s="62"/>
      <c r="Q37" s="63"/>
      <c r="R37" s="64"/>
      <c r="S37" s="65"/>
      <c r="T37" s="63"/>
      <c r="U37" s="66"/>
      <c r="V37" s="67"/>
      <c r="W37" s="63"/>
      <c r="X37" s="66"/>
      <c r="Y37" s="67"/>
      <c r="Z37" s="63"/>
      <c r="AA37" s="68"/>
      <c r="AB37" s="68">
        <v>77036</v>
      </c>
      <c r="AC37" s="68">
        <f t="shared" si="17"/>
        <v>27897</v>
      </c>
      <c r="AD37" s="68">
        <f t="shared" si="18"/>
        <v>0</v>
      </c>
      <c r="AE37" s="68"/>
      <c r="AF37" s="68"/>
      <c r="AG37" s="68"/>
      <c r="AH37" s="68"/>
      <c r="AI37" s="292"/>
      <c r="AJ37" s="292"/>
    </row>
    <row r="38" spans="1:36" s="120" customFormat="1" x14ac:dyDescent="0.25">
      <c r="A38" s="220">
        <v>6</v>
      </c>
      <c r="B38" s="4" t="s">
        <v>798</v>
      </c>
      <c r="C38" s="219" t="s">
        <v>24</v>
      </c>
      <c r="D38" s="62"/>
      <c r="E38" s="63"/>
      <c r="F38" s="64"/>
      <c r="G38" s="65"/>
      <c r="H38" s="63"/>
      <c r="I38" s="66"/>
      <c r="J38" s="67"/>
      <c r="K38" s="63"/>
      <c r="L38" s="66"/>
      <c r="M38" s="67"/>
      <c r="N38" s="63"/>
      <c r="O38" s="68"/>
      <c r="P38" s="62"/>
      <c r="Q38" s="63"/>
      <c r="R38" s="64"/>
      <c r="S38" s="65"/>
      <c r="T38" s="63"/>
      <c r="U38" s="66"/>
      <c r="V38" s="67"/>
      <c r="W38" s="63"/>
      <c r="X38" s="66"/>
      <c r="Y38" s="67"/>
      <c r="Z38" s="63"/>
      <c r="AA38" s="68"/>
      <c r="AB38" s="68"/>
      <c r="AC38" s="68">
        <f t="shared" si="17"/>
        <v>0</v>
      </c>
      <c r="AD38" s="68">
        <f t="shared" si="18"/>
        <v>0</v>
      </c>
      <c r="AE38" s="68"/>
      <c r="AF38" s="68"/>
      <c r="AG38" s="68"/>
      <c r="AH38" s="68"/>
      <c r="AI38" s="292"/>
      <c r="AJ38" s="292"/>
    </row>
    <row r="39" spans="1:36" s="120" customFormat="1" x14ac:dyDescent="0.25">
      <c r="A39" s="360"/>
      <c r="B39" s="81" t="s">
        <v>799</v>
      </c>
      <c r="C39" s="361" t="s">
        <v>24</v>
      </c>
      <c r="D39" s="362"/>
      <c r="E39" s="363"/>
      <c r="F39" s="364"/>
      <c r="G39" s="365"/>
      <c r="H39" s="363"/>
      <c r="I39" s="366"/>
      <c r="J39" s="367"/>
      <c r="K39" s="363"/>
      <c r="L39" s="366"/>
      <c r="M39" s="367"/>
      <c r="N39" s="363"/>
      <c r="O39" s="368"/>
      <c r="P39" s="362"/>
      <c r="Q39" s="363"/>
      <c r="R39" s="364"/>
      <c r="S39" s="365"/>
      <c r="T39" s="363"/>
      <c r="U39" s="366"/>
      <c r="V39" s="367"/>
      <c r="W39" s="363"/>
      <c r="X39" s="366"/>
      <c r="Y39" s="367"/>
      <c r="Z39" s="363"/>
      <c r="AA39" s="368"/>
      <c r="AB39" s="368"/>
      <c r="AC39" s="368">
        <f t="shared" si="17"/>
        <v>0</v>
      </c>
      <c r="AD39" s="368">
        <f t="shared" si="18"/>
        <v>0</v>
      </c>
      <c r="AE39" s="368"/>
      <c r="AF39" s="368"/>
      <c r="AG39" s="368"/>
      <c r="AH39" s="368"/>
      <c r="AI39" s="292"/>
      <c r="AJ39" s="292"/>
    </row>
    <row r="40" spans="1:36" s="120" customFormat="1" x14ac:dyDescent="0.25">
      <c r="A40" s="220">
        <v>7</v>
      </c>
      <c r="B40" s="4" t="s">
        <v>800</v>
      </c>
      <c r="C40" s="219" t="s">
        <v>24</v>
      </c>
      <c r="D40" s="62"/>
      <c r="E40" s="63"/>
      <c r="F40" s="64"/>
      <c r="G40" s="65"/>
      <c r="H40" s="63"/>
      <c r="I40" s="66"/>
      <c r="J40" s="67"/>
      <c r="K40" s="63"/>
      <c r="L40" s="66"/>
      <c r="M40" s="67"/>
      <c r="N40" s="63"/>
      <c r="O40" s="68"/>
      <c r="P40" s="62"/>
      <c r="Q40" s="63"/>
      <c r="R40" s="64"/>
      <c r="S40" s="65"/>
      <c r="T40" s="63"/>
      <c r="U40" s="66"/>
      <c r="V40" s="67"/>
      <c r="W40" s="63"/>
      <c r="X40" s="66"/>
      <c r="Y40" s="67"/>
      <c r="Z40" s="63"/>
      <c r="AA40" s="68"/>
      <c r="AB40" s="68"/>
      <c r="AC40" s="68">
        <f t="shared" si="17"/>
        <v>0</v>
      </c>
      <c r="AD40" s="68">
        <f t="shared" si="18"/>
        <v>0</v>
      </c>
      <c r="AE40" s="68"/>
      <c r="AF40" s="68"/>
      <c r="AG40" s="68"/>
      <c r="AH40" s="68"/>
      <c r="AI40" s="292"/>
      <c r="AJ40" s="292"/>
    </row>
    <row r="41" spans="1:36" s="120" customFormat="1" x14ac:dyDescent="0.25">
      <c r="A41" s="220">
        <v>8</v>
      </c>
      <c r="B41" s="4" t="s">
        <v>801</v>
      </c>
      <c r="C41" s="219" t="s">
        <v>24</v>
      </c>
      <c r="D41" s="62"/>
      <c r="E41" s="63"/>
      <c r="F41" s="64"/>
      <c r="G41" s="65"/>
      <c r="H41" s="63"/>
      <c r="I41" s="66"/>
      <c r="J41" s="67"/>
      <c r="K41" s="63"/>
      <c r="L41" s="66"/>
      <c r="M41" s="67"/>
      <c r="N41" s="63"/>
      <c r="O41" s="68"/>
      <c r="P41" s="62"/>
      <c r="Q41" s="63"/>
      <c r="R41" s="64"/>
      <c r="S41" s="65"/>
      <c r="T41" s="63"/>
      <c r="U41" s="66"/>
      <c r="V41" s="67"/>
      <c r="W41" s="63"/>
      <c r="X41" s="66"/>
      <c r="Y41" s="67"/>
      <c r="Z41" s="63"/>
      <c r="AA41" s="68"/>
      <c r="AB41" s="68"/>
      <c r="AC41" s="68">
        <f t="shared" si="17"/>
        <v>0</v>
      </c>
      <c r="AD41" s="68">
        <f t="shared" si="18"/>
        <v>0</v>
      </c>
      <c r="AE41" s="68"/>
      <c r="AF41" s="68"/>
      <c r="AG41" s="68"/>
      <c r="AH41" s="68"/>
      <c r="AI41" s="292"/>
      <c r="AJ41" s="292"/>
    </row>
    <row r="42" spans="1:36" s="120" customFormat="1" x14ac:dyDescent="0.25">
      <c r="A42" s="220">
        <v>9</v>
      </c>
      <c r="B42" s="4" t="s">
        <v>802</v>
      </c>
      <c r="C42" s="219" t="s">
        <v>24</v>
      </c>
      <c r="D42" s="62"/>
      <c r="E42" s="63"/>
      <c r="F42" s="64"/>
      <c r="G42" s="65"/>
      <c r="H42" s="63"/>
      <c r="I42" s="66"/>
      <c r="J42" s="67"/>
      <c r="K42" s="63"/>
      <c r="L42" s="66"/>
      <c r="M42" s="67"/>
      <c r="N42" s="63"/>
      <c r="O42" s="68"/>
      <c r="P42" s="62"/>
      <c r="Q42" s="63"/>
      <c r="R42" s="64"/>
      <c r="S42" s="65"/>
      <c r="T42" s="63"/>
      <c r="U42" s="66"/>
      <c r="V42" s="67"/>
      <c r="W42" s="63"/>
      <c r="X42" s="66"/>
      <c r="Y42" s="67"/>
      <c r="Z42" s="63"/>
      <c r="AA42" s="68"/>
      <c r="AB42" s="68"/>
      <c r="AC42" s="68">
        <f t="shared" si="17"/>
        <v>0</v>
      </c>
      <c r="AD42" s="68">
        <f t="shared" si="18"/>
        <v>0</v>
      </c>
      <c r="AE42" s="68"/>
      <c r="AF42" s="68"/>
      <c r="AG42" s="68"/>
      <c r="AH42" s="68"/>
      <c r="AI42" s="292"/>
      <c r="AJ42" s="292"/>
    </row>
    <row r="43" spans="1:36" s="120" customFormat="1" x14ac:dyDescent="0.25">
      <c r="A43" s="220">
        <v>10</v>
      </c>
      <c r="B43" s="4" t="s">
        <v>803</v>
      </c>
      <c r="C43" s="219" t="s">
        <v>24</v>
      </c>
      <c r="D43" s="62"/>
      <c r="E43" s="63"/>
      <c r="F43" s="64"/>
      <c r="G43" s="65"/>
      <c r="H43" s="63"/>
      <c r="I43" s="66"/>
      <c r="J43" s="67"/>
      <c r="K43" s="63"/>
      <c r="L43" s="66"/>
      <c r="M43" s="67"/>
      <c r="N43" s="63"/>
      <c r="O43" s="68"/>
      <c r="P43" s="62"/>
      <c r="Q43" s="63"/>
      <c r="R43" s="64"/>
      <c r="S43" s="65"/>
      <c r="T43" s="63"/>
      <c r="U43" s="66"/>
      <c r="V43" s="67"/>
      <c r="W43" s="63"/>
      <c r="X43" s="66"/>
      <c r="Y43" s="67"/>
      <c r="Z43" s="63"/>
      <c r="AA43" s="68"/>
      <c r="AB43" s="68"/>
      <c r="AC43" s="68">
        <f t="shared" si="17"/>
        <v>0</v>
      </c>
      <c r="AD43" s="68">
        <f t="shared" si="18"/>
        <v>0</v>
      </c>
      <c r="AE43" s="68"/>
      <c r="AF43" s="68"/>
      <c r="AG43" s="68"/>
      <c r="AH43" s="68"/>
      <c r="AI43" s="292"/>
      <c r="AJ43" s="292"/>
    </row>
    <row r="44" spans="1:36" s="120" customFormat="1" x14ac:dyDescent="0.25">
      <c r="A44" s="360"/>
      <c r="B44" s="81" t="s">
        <v>804</v>
      </c>
      <c r="C44" s="361" t="s">
        <v>24</v>
      </c>
      <c r="D44" s="362"/>
      <c r="E44" s="363"/>
      <c r="F44" s="364"/>
      <c r="G44" s="365"/>
      <c r="H44" s="363"/>
      <c r="I44" s="366"/>
      <c r="J44" s="367"/>
      <c r="K44" s="363"/>
      <c r="L44" s="366"/>
      <c r="M44" s="367"/>
      <c r="N44" s="363"/>
      <c r="O44" s="368"/>
      <c r="P44" s="362"/>
      <c r="Q44" s="363"/>
      <c r="R44" s="364"/>
      <c r="S44" s="365"/>
      <c r="T44" s="363"/>
      <c r="U44" s="366"/>
      <c r="V44" s="367"/>
      <c r="W44" s="363"/>
      <c r="X44" s="366"/>
      <c r="Y44" s="367"/>
      <c r="Z44" s="363"/>
      <c r="AA44" s="368"/>
      <c r="AB44" s="368"/>
      <c r="AC44" s="368">
        <f t="shared" si="17"/>
        <v>0</v>
      </c>
      <c r="AD44" s="368">
        <f t="shared" si="18"/>
        <v>0</v>
      </c>
      <c r="AE44" s="368"/>
      <c r="AF44" s="368"/>
      <c r="AG44" s="368"/>
      <c r="AH44" s="368"/>
      <c r="AI44" s="292"/>
      <c r="AJ44" s="292"/>
    </row>
    <row r="45" spans="1:36" s="162" customFormat="1" ht="27.6" x14ac:dyDescent="0.25">
      <c r="A45" s="405">
        <v>11</v>
      </c>
      <c r="B45" s="70" t="s">
        <v>805</v>
      </c>
      <c r="C45" s="406" t="s">
        <v>17</v>
      </c>
      <c r="D45" s="178">
        <f>SUM(D46:D49)</f>
        <v>0</v>
      </c>
      <c r="E45" s="179">
        <f t="shared" ref="E45:AB45" si="19">SUM(E46:E49)</f>
        <v>0</v>
      </c>
      <c r="F45" s="180">
        <f t="shared" si="19"/>
        <v>139068</v>
      </c>
      <c r="G45" s="181">
        <f t="shared" si="19"/>
        <v>0</v>
      </c>
      <c r="H45" s="179">
        <f t="shared" si="19"/>
        <v>0</v>
      </c>
      <c r="I45" s="182">
        <f t="shared" si="19"/>
        <v>0</v>
      </c>
      <c r="J45" s="183">
        <f t="shared" si="19"/>
        <v>0</v>
      </c>
      <c r="K45" s="179">
        <f t="shared" si="19"/>
        <v>0</v>
      </c>
      <c r="L45" s="182">
        <f t="shared" si="19"/>
        <v>0</v>
      </c>
      <c r="M45" s="183">
        <f t="shared" si="19"/>
        <v>0</v>
      </c>
      <c r="N45" s="179">
        <f t="shared" si="19"/>
        <v>0</v>
      </c>
      <c r="O45" s="184">
        <f t="shared" si="19"/>
        <v>0</v>
      </c>
      <c r="P45" s="178">
        <f t="shared" si="19"/>
        <v>0</v>
      </c>
      <c r="Q45" s="179">
        <f t="shared" si="19"/>
        <v>0</v>
      </c>
      <c r="R45" s="180">
        <f t="shared" si="19"/>
        <v>0</v>
      </c>
      <c r="S45" s="181">
        <f t="shared" si="19"/>
        <v>0</v>
      </c>
      <c r="T45" s="179">
        <f t="shared" si="19"/>
        <v>0</v>
      </c>
      <c r="U45" s="182">
        <f t="shared" si="19"/>
        <v>0</v>
      </c>
      <c r="V45" s="183">
        <f t="shared" si="19"/>
        <v>0</v>
      </c>
      <c r="W45" s="179">
        <f t="shared" si="19"/>
        <v>0</v>
      </c>
      <c r="X45" s="182">
        <f t="shared" si="19"/>
        <v>0</v>
      </c>
      <c r="Y45" s="183">
        <f t="shared" si="19"/>
        <v>0</v>
      </c>
      <c r="Z45" s="179">
        <f t="shared" si="19"/>
        <v>0</v>
      </c>
      <c r="AA45" s="184">
        <f t="shared" si="19"/>
        <v>0</v>
      </c>
      <c r="AB45" s="184">
        <f t="shared" si="19"/>
        <v>-4355</v>
      </c>
      <c r="AC45" s="184">
        <f t="shared" si="17"/>
        <v>139068</v>
      </c>
      <c r="AD45" s="184">
        <f t="shared" si="18"/>
        <v>0</v>
      </c>
      <c r="AE45" s="184">
        <f t="shared" ref="AE45" si="20">SUM(AE46:AE49)</f>
        <v>0</v>
      </c>
      <c r="AF45" s="184">
        <f t="shared" ref="AF45" si="21">SUM(AF46:AF49)</f>
        <v>0</v>
      </c>
      <c r="AG45" s="184">
        <f t="shared" ref="AG45" si="22">SUM(AG46:AG49)</f>
        <v>0</v>
      </c>
      <c r="AH45" s="184">
        <f t="shared" ref="AH45" si="23">SUM(AH46:AH49)</f>
        <v>0</v>
      </c>
      <c r="AI45" s="293"/>
      <c r="AJ45" s="293"/>
    </row>
    <row r="46" spans="1:36" s="120" customFormat="1" x14ac:dyDescent="0.25">
      <c r="A46" s="360" t="s">
        <v>806</v>
      </c>
      <c r="B46" s="81" t="s">
        <v>807</v>
      </c>
      <c r="C46" s="361" t="s">
        <v>24</v>
      </c>
      <c r="D46" s="362"/>
      <c r="E46" s="363"/>
      <c r="F46" s="364"/>
      <c r="G46" s="365"/>
      <c r="H46" s="363"/>
      <c r="I46" s="366"/>
      <c r="J46" s="367"/>
      <c r="K46" s="363"/>
      <c r="L46" s="366"/>
      <c r="M46" s="367"/>
      <c r="N46" s="363"/>
      <c r="O46" s="368"/>
      <c r="P46" s="362"/>
      <c r="Q46" s="363"/>
      <c r="R46" s="364"/>
      <c r="S46" s="365"/>
      <c r="T46" s="363"/>
      <c r="U46" s="366"/>
      <c r="V46" s="367"/>
      <c r="W46" s="363"/>
      <c r="X46" s="366"/>
      <c r="Y46" s="367"/>
      <c r="Z46" s="363"/>
      <c r="AA46" s="368"/>
      <c r="AB46" s="368">
        <v>-5500</v>
      </c>
      <c r="AC46" s="368">
        <f t="shared" si="17"/>
        <v>0</v>
      </c>
      <c r="AD46" s="368">
        <f t="shared" si="18"/>
        <v>0</v>
      </c>
      <c r="AE46" s="368"/>
      <c r="AF46" s="368"/>
      <c r="AG46" s="368"/>
      <c r="AH46" s="368"/>
      <c r="AI46" s="292"/>
      <c r="AJ46" s="292"/>
    </row>
    <row r="47" spans="1:36" s="120" customFormat="1" x14ac:dyDescent="0.25">
      <c r="A47" s="360" t="s">
        <v>808</v>
      </c>
      <c r="B47" s="81" t="s">
        <v>809</v>
      </c>
      <c r="C47" s="361" t="s">
        <v>24</v>
      </c>
      <c r="D47" s="362"/>
      <c r="E47" s="363"/>
      <c r="F47" s="364"/>
      <c r="G47" s="365"/>
      <c r="H47" s="363"/>
      <c r="I47" s="366"/>
      <c r="J47" s="367"/>
      <c r="K47" s="363"/>
      <c r="L47" s="366"/>
      <c r="M47" s="367"/>
      <c r="N47" s="363"/>
      <c r="O47" s="368"/>
      <c r="P47" s="362"/>
      <c r="Q47" s="363"/>
      <c r="R47" s="364"/>
      <c r="S47" s="365"/>
      <c r="T47" s="363"/>
      <c r="U47" s="366"/>
      <c r="V47" s="367"/>
      <c r="W47" s="363"/>
      <c r="X47" s="366"/>
      <c r="Y47" s="367"/>
      <c r="Z47" s="363"/>
      <c r="AA47" s="368"/>
      <c r="AB47" s="368">
        <v>0</v>
      </c>
      <c r="AC47" s="368">
        <f t="shared" si="17"/>
        <v>0</v>
      </c>
      <c r="AD47" s="368">
        <f t="shared" si="18"/>
        <v>0</v>
      </c>
      <c r="AE47" s="368"/>
      <c r="AF47" s="368"/>
      <c r="AG47" s="368"/>
      <c r="AH47" s="368"/>
      <c r="AI47" s="292"/>
      <c r="AJ47" s="292"/>
    </row>
    <row r="48" spans="1:36" s="120" customFormat="1" x14ac:dyDescent="0.25">
      <c r="A48" s="360" t="s">
        <v>810</v>
      </c>
      <c r="B48" s="81" t="s">
        <v>811</v>
      </c>
      <c r="C48" s="361" t="s">
        <v>24</v>
      </c>
      <c r="D48" s="362"/>
      <c r="E48" s="363"/>
      <c r="F48" s="364"/>
      <c r="G48" s="365"/>
      <c r="H48" s="363"/>
      <c r="I48" s="366"/>
      <c r="J48" s="367"/>
      <c r="K48" s="363"/>
      <c r="L48" s="366"/>
      <c r="M48" s="367"/>
      <c r="N48" s="363"/>
      <c r="O48" s="368"/>
      <c r="P48" s="362"/>
      <c r="Q48" s="363"/>
      <c r="R48" s="364"/>
      <c r="S48" s="365"/>
      <c r="T48" s="363"/>
      <c r="U48" s="366"/>
      <c r="V48" s="367"/>
      <c r="W48" s="363"/>
      <c r="X48" s="366"/>
      <c r="Y48" s="367"/>
      <c r="Z48" s="363"/>
      <c r="AA48" s="368"/>
      <c r="AB48" s="368">
        <v>1145</v>
      </c>
      <c r="AC48" s="368">
        <f t="shared" si="17"/>
        <v>0</v>
      </c>
      <c r="AD48" s="368">
        <f t="shared" si="18"/>
        <v>0</v>
      </c>
      <c r="AE48" s="368"/>
      <c r="AF48" s="368"/>
      <c r="AG48" s="368"/>
      <c r="AH48" s="368"/>
      <c r="AI48" s="292"/>
      <c r="AJ48" s="292"/>
    </row>
    <row r="49" spans="1:36" s="120" customFormat="1" x14ac:dyDescent="0.25">
      <c r="A49" s="360" t="s">
        <v>812</v>
      </c>
      <c r="B49" s="81" t="s">
        <v>813</v>
      </c>
      <c r="C49" s="361" t="s">
        <v>24</v>
      </c>
      <c r="D49" s="362"/>
      <c r="E49" s="363"/>
      <c r="F49" s="364">
        <v>139068</v>
      </c>
      <c r="G49" s="365"/>
      <c r="H49" s="363"/>
      <c r="I49" s="366"/>
      <c r="J49" s="367"/>
      <c r="K49" s="363"/>
      <c r="L49" s="366"/>
      <c r="M49" s="367"/>
      <c r="N49" s="363"/>
      <c r="O49" s="368"/>
      <c r="P49" s="362"/>
      <c r="Q49" s="363"/>
      <c r="R49" s="364"/>
      <c r="S49" s="365"/>
      <c r="T49" s="363"/>
      <c r="U49" s="366"/>
      <c r="V49" s="367"/>
      <c r="W49" s="363"/>
      <c r="X49" s="366"/>
      <c r="Y49" s="367"/>
      <c r="Z49" s="363"/>
      <c r="AA49" s="368"/>
      <c r="AB49" s="368">
        <v>0</v>
      </c>
      <c r="AC49" s="368">
        <f t="shared" si="17"/>
        <v>139068</v>
      </c>
      <c r="AD49" s="368">
        <f t="shared" si="18"/>
        <v>0</v>
      </c>
      <c r="AE49" s="368"/>
      <c r="AF49" s="368"/>
      <c r="AG49" s="368"/>
      <c r="AH49" s="368"/>
      <c r="AI49" s="292"/>
      <c r="AJ49" s="292"/>
    </row>
    <row r="50" spans="1:36" s="120" customFormat="1" x14ac:dyDescent="0.25">
      <c r="A50" s="220">
        <v>12</v>
      </c>
      <c r="B50" s="4" t="s">
        <v>814</v>
      </c>
      <c r="C50" s="219" t="s">
        <v>24</v>
      </c>
      <c r="D50" s="62">
        <v>3</v>
      </c>
      <c r="E50" s="63"/>
      <c r="F50" s="64"/>
      <c r="G50" s="65">
        <v>4</v>
      </c>
      <c r="H50" s="63">
        <v>9</v>
      </c>
      <c r="I50" s="66"/>
      <c r="J50" s="67">
        <v>1</v>
      </c>
      <c r="K50" s="63"/>
      <c r="L50" s="66"/>
      <c r="M50" s="67"/>
      <c r="N50" s="63"/>
      <c r="O50" s="68"/>
      <c r="P50" s="62"/>
      <c r="Q50" s="63"/>
      <c r="R50" s="64"/>
      <c r="S50" s="65"/>
      <c r="T50" s="63"/>
      <c r="U50" s="66"/>
      <c r="V50" s="67"/>
      <c r="W50" s="63"/>
      <c r="X50" s="66"/>
      <c r="Y50" s="67"/>
      <c r="Z50" s="63"/>
      <c r="AA50" s="68"/>
      <c r="AB50" s="68">
        <v>33</v>
      </c>
      <c r="AC50" s="68">
        <f t="shared" si="17"/>
        <v>17</v>
      </c>
      <c r="AD50" s="68">
        <f t="shared" si="18"/>
        <v>0</v>
      </c>
      <c r="AE50" s="68"/>
      <c r="AF50" s="68"/>
      <c r="AG50" s="68"/>
      <c r="AH50" s="68"/>
      <c r="AI50" s="292"/>
      <c r="AJ50" s="292"/>
    </row>
    <row r="51" spans="1:36" s="120" customFormat="1" x14ac:dyDescent="0.25">
      <c r="A51" s="220">
        <v>13</v>
      </c>
      <c r="B51" s="4" t="s">
        <v>815</v>
      </c>
      <c r="C51" s="219" t="s">
        <v>24</v>
      </c>
      <c r="D51" s="62"/>
      <c r="E51" s="63"/>
      <c r="F51" s="64">
        <v>4102</v>
      </c>
      <c r="G51" s="65">
        <v>-3263</v>
      </c>
      <c r="H51" s="63"/>
      <c r="I51" s="66">
        <v>1027</v>
      </c>
      <c r="J51" s="67">
        <v>-2686</v>
      </c>
      <c r="K51" s="63"/>
      <c r="L51" s="66"/>
      <c r="M51" s="67"/>
      <c r="N51" s="63"/>
      <c r="O51" s="68"/>
      <c r="P51" s="62"/>
      <c r="Q51" s="63"/>
      <c r="R51" s="64"/>
      <c r="S51" s="65"/>
      <c r="T51" s="63"/>
      <c r="U51" s="66"/>
      <c r="V51" s="67"/>
      <c r="W51" s="63"/>
      <c r="X51" s="66"/>
      <c r="Y51" s="67"/>
      <c r="Z51" s="63"/>
      <c r="AA51" s="68"/>
      <c r="AB51" s="68">
        <v>16760</v>
      </c>
      <c r="AC51" s="68">
        <f t="shared" si="17"/>
        <v>-820</v>
      </c>
      <c r="AD51" s="68">
        <f t="shared" si="18"/>
        <v>0</v>
      </c>
      <c r="AE51" s="68"/>
      <c r="AF51" s="68"/>
      <c r="AG51" s="68"/>
      <c r="AH51" s="68"/>
      <c r="AI51" s="292"/>
      <c r="AJ51" s="292"/>
    </row>
    <row r="52" spans="1:36" s="120" customFormat="1" x14ac:dyDescent="0.25">
      <c r="A52" s="360" t="s">
        <v>816</v>
      </c>
      <c r="B52" s="81" t="s">
        <v>817</v>
      </c>
      <c r="C52" s="361" t="s">
        <v>24</v>
      </c>
      <c r="D52" s="362"/>
      <c r="E52" s="363"/>
      <c r="F52" s="364">
        <v>3264</v>
      </c>
      <c r="G52" s="365">
        <v>-3264</v>
      </c>
      <c r="H52" s="363"/>
      <c r="I52" s="366"/>
      <c r="J52" s="367">
        <v>-2686</v>
      </c>
      <c r="K52" s="363"/>
      <c r="L52" s="366"/>
      <c r="M52" s="367"/>
      <c r="N52" s="363"/>
      <c r="O52" s="368"/>
      <c r="P52" s="362"/>
      <c r="Q52" s="363"/>
      <c r="R52" s="364"/>
      <c r="S52" s="365"/>
      <c r="T52" s="363"/>
      <c r="U52" s="366"/>
      <c r="V52" s="367"/>
      <c r="W52" s="363"/>
      <c r="X52" s="366"/>
      <c r="Y52" s="367"/>
      <c r="Z52" s="363"/>
      <c r="AA52" s="368"/>
      <c r="AB52" s="368">
        <v>0</v>
      </c>
      <c r="AC52" s="368">
        <f t="shared" si="17"/>
        <v>-2686</v>
      </c>
      <c r="AD52" s="368">
        <f t="shared" si="18"/>
        <v>0</v>
      </c>
      <c r="AE52" s="368"/>
      <c r="AF52" s="368"/>
      <c r="AG52" s="368"/>
      <c r="AH52" s="368"/>
      <c r="AI52" s="292"/>
      <c r="AJ52" s="292"/>
    </row>
    <row r="53" spans="1:36" s="120" customFormat="1" x14ac:dyDescent="0.25">
      <c r="A53" s="220">
        <v>14</v>
      </c>
      <c r="B53" s="4" t="s">
        <v>818</v>
      </c>
      <c r="C53" s="219" t="s">
        <v>24</v>
      </c>
      <c r="D53" s="62"/>
      <c r="E53" s="63"/>
      <c r="F53" s="64"/>
      <c r="G53" s="65"/>
      <c r="H53" s="63"/>
      <c r="I53" s="66"/>
      <c r="J53" s="67"/>
      <c r="K53" s="63"/>
      <c r="L53" s="66"/>
      <c r="M53" s="67"/>
      <c r="N53" s="63"/>
      <c r="O53" s="68"/>
      <c r="P53" s="62"/>
      <c r="Q53" s="63"/>
      <c r="R53" s="64"/>
      <c r="S53" s="65"/>
      <c r="T53" s="63"/>
      <c r="U53" s="66"/>
      <c r="V53" s="67"/>
      <c r="W53" s="63"/>
      <c r="X53" s="66"/>
      <c r="Y53" s="67"/>
      <c r="Z53" s="63"/>
      <c r="AA53" s="68"/>
      <c r="AB53" s="68">
        <v>18</v>
      </c>
      <c r="AC53" s="68">
        <f t="shared" si="17"/>
        <v>0</v>
      </c>
      <c r="AD53" s="68">
        <f t="shared" si="18"/>
        <v>0</v>
      </c>
      <c r="AE53" s="68"/>
      <c r="AF53" s="68"/>
      <c r="AG53" s="68"/>
      <c r="AH53" s="68"/>
      <c r="AI53" s="292"/>
      <c r="AJ53" s="292"/>
    </row>
    <row r="54" spans="1:36" s="120" customFormat="1" x14ac:dyDescent="0.25">
      <c r="A54" s="220">
        <v>15</v>
      </c>
      <c r="B54" s="4" t="s">
        <v>819</v>
      </c>
      <c r="C54" s="219" t="s">
        <v>24</v>
      </c>
      <c r="D54" s="62"/>
      <c r="E54" s="63"/>
      <c r="F54" s="64"/>
      <c r="G54" s="65"/>
      <c r="H54" s="63"/>
      <c r="I54" s="66"/>
      <c r="J54" s="67"/>
      <c r="K54" s="63"/>
      <c r="L54" s="66"/>
      <c r="M54" s="67"/>
      <c r="N54" s="63"/>
      <c r="O54" s="68"/>
      <c r="P54" s="62"/>
      <c r="Q54" s="63"/>
      <c r="R54" s="64"/>
      <c r="S54" s="65"/>
      <c r="T54" s="63"/>
      <c r="U54" s="66"/>
      <c r="V54" s="67"/>
      <c r="W54" s="63"/>
      <c r="X54" s="66"/>
      <c r="Y54" s="67"/>
      <c r="Z54" s="63"/>
      <c r="AA54" s="68"/>
      <c r="AB54" s="68">
        <v>0</v>
      </c>
      <c r="AC54" s="68">
        <f t="shared" si="17"/>
        <v>0</v>
      </c>
      <c r="AD54" s="68">
        <f t="shared" si="18"/>
        <v>0</v>
      </c>
      <c r="AE54" s="68"/>
      <c r="AF54" s="68"/>
      <c r="AG54" s="68"/>
      <c r="AH54" s="68"/>
      <c r="AI54" s="292"/>
      <c r="AJ54" s="292"/>
    </row>
    <row r="55" spans="1:36" s="120" customFormat="1" x14ac:dyDescent="0.25">
      <c r="A55" s="220">
        <v>16</v>
      </c>
      <c r="B55" s="4" t="s">
        <v>820</v>
      </c>
      <c r="C55" s="219" t="s">
        <v>24</v>
      </c>
      <c r="D55" s="62"/>
      <c r="E55" s="63"/>
      <c r="F55" s="64"/>
      <c r="G55" s="65"/>
      <c r="H55" s="63"/>
      <c r="I55" s="66"/>
      <c r="J55" s="67"/>
      <c r="K55" s="63"/>
      <c r="L55" s="66"/>
      <c r="M55" s="67"/>
      <c r="N55" s="63"/>
      <c r="O55" s="68"/>
      <c r="P55" s="62"/>
      <c r="Q55" s="63"/>
      <c r="R55" s="64"/>
      <c r="S55" s="65"/>
      <c r="T55" s="63"/>
      <c r="U55" s="66"/>
      <c r="V55" s="67"/>
      <c r="W55" s="63"/>
      <c r="X55" s="66"/>
      <c r="Y55" s="67"/>
      <c r="Z55" s="63"/>
      <c r="AA55" s="68"/>
      <c r="AB55" s="68">
        <v>0</v>
      </c>
      <c r="AC55" s="68">
        <f t="shared" si="17"/>
        <v>0</v>
      </c>
      <c r="AD55" s="68">
        <f t="shared" si="18"/>
        <v>0</v>
      </c>
      <c r="AE55" s="68"/>
      <c r="AF55" s="68"/>
      <c r="AG55" s="68"/>
      <c r="AH55" s="68"/>
      <c r="AI55" s="292"/>
      <c r="AJ55" s="292"/>
    </row>
    <row r="56" spans="1:36" s="120" customFormat="1" x14ac:dyDescent="0.25">
      <c r="A56" s="220">
        <v>17</v>
      </c>
      <c r="B56" s="4" t="s">
        <v>821</v>
      </c>
      <c r="C56" s="219" t="s">
        <v>24</v>
      </c>
      <c r="D56" s="62">
        <v>13187</v>
      </c>
      <c r="E56" s="63">
        <v>19830</v>
      </c>
      <c r="F56" s="64">
        <v>29322</v>
      </c>
      <c r="G56" s="65">
        <v>26009</v>
      </c>
      <c r="H56" s="63">
        <v>67579</v>
      </c>
      <c r="I56" s="66">
        <v>45925</v>
      </c>
      <c r="J56" s="67">
        <v>36879</v>
      </c>
      <c r="K56" s="63">
        <v>31362</v>
      </c>
      <c r="L56" s="66">
        <v>31362</v>
      </c>
      <c r="M56" s="67">
        <v>31362</v>
      </c>
      <c r="N56" s="63">
        <v>42291</v>
      </c>
      <c r="O56" s="68">
        <v>38040</v>
      </c>
      <c r="P56" s="62">
        <v>36435</v>
      </c>
      <c r="Q56" s="63">
        <v>36434</v>
      </c>
      <c r="R56" s="64">
        <v>36435</v>
      </c>
      <c r="S56" s="65">
        <v>36434</v>
      </c>
      <c r="T56" s="63">
        <v>36435</v>
      </c>
      <c r="U56" s="66">
        <v>36434</v>
      </c>
      <c r="V56" s="67">
        <v>36435</v>
      </c>
      <c r="W56" s="63">
        <v>36434</v>
      </c>
      <c r="X56" s="66">
        <v>36435</v>
      </c>
      <c r="Y56" s="67">
        <v>36434</v>
      </c>
      <c r="Z56" s="63">
        <v>36435</v>
      </c>
      <c r="AA56" s="68">
        <v>36433</v>
      </c>
      <c r="AB56" s="68">
        <v>393044</v>
      </c>
      <c r="AC56" s="68">
        <f t="shared" si="17"/>
        <v>413148</v>
      </c>
      <c r="AD56" s="68">
        <f t="shared" si="18"/>
        <v>437213</v>
      </c>
      <c r="AE56" s="68">
        <f>AD56</f>
        <v>437213</v>
      </c>
      <c r="AF56" s="68">
        <f>AE56</f>
        <v>437213</v>
      </c>
      <c r="AG56" s="68">
        <f>AF56</f>
        <v>437213</v>
      </c>
      <c r="AH56" s="68">
        <f>AG56</f>
        <v>437213</v>
      </c>
      <c r="AI56" s="292"/>
      <c r="AJ56" s="292"/>
    </row>
    <row r="57" spans="1:36" s="120" customFormat="1" x14ac:dyDescent="0.25">
      <c r="A57" s="220">
        <v>18</v>
      </c>
      <c r="B57" s="4" t="s">
        <v>822</v>
      </c>
      <c r="C57" s="219" t="s">
        <v>24</v>
      </c>
      <c r="D57" s="62"/>
      <c r="E57" s="63"/>
      <c r="F57" s="64"/>
      <c r="G57" s="65"/>
      <c r="H57" s="63"/>
      <c r="I57" s="66"/>
      <c r="J57" s="67"/>
      <c r="K57" s="63"/>
      <c r="L57" s="66"/>
      <c r="M57" s="67"/>
      <c r="N57" s="63"/>
      <c r="O57" s="68"/>
      <c r="P57" s="62"/>
      <c r="Q57" s="63"/>
      <c r="R57" s="64"/>
      <c r="S57" s="65"/>
      <c r="T57" s="63"/>
      <c r="U57" s="66"/>
      <c r="V57" s="67"/>
      <c r="W57" s="63"/>
      <c r="X57" s="66"/>
      <c r="Y57" s="67"/>
      <c r="Z57" s="63"/>
      <c r="AA57" s="68"/>
      <c r="AB57" s="68">
        <v>0</v>
      </c>
      <c r="AC57" s="68">
        <f t="shared" si="17"/>
        <v>0</v>
      </c>
      <c r="AD57" s="68">
        <f t="shared" si="18"/>
        <v>0</v>
      </c>
      <c r="AE57" s="68"/>
      <c r="AF57" s="68"/>
      <c r="AG57" s="68"/>
      <c r="AH57" s="68"/>
      <c r="AI57" s="292"/>
      <c r="AJ57" s="292"/>
    </row>
    <row r="58" spans="1:36" s="120" customFormat="1" x14ac:dyDescent="0.25">
      <c r="A58" s="220">
        <v>19</v>
      </c>
      <c r="B58" s="4" t="s">
        <v>823</v>
      </c>
      <c r="C58" s="219" t="s">
        <v>24</v>
      </c>
      <c r="D58" s="62"/>
      <c r="E58" s="63"/>
      <c r="F58" s="64"/>
      <c r="G58" s="65"/>
      <c r="H58" s="63"/>
      <c r="I58" s="66"/>
      <c r="J58" s="67"/>
      <c r="K58" s="63"/>
      <c r="L58" s="66"/>
      <c r="M58" s="67"/>
      <c r="N58" s="63"/>
      <c r="O58" s="68"/>
      <c r="P58" s="62"/>
      <c r="Q58" s="63"/>
      <c r="R58" s="64"/>
      <c r="S58" s="65"/>
      <c r="T58" s="63"/>
      <c r="U58" s="66"/>
      <c r="V58" s="67"/>
      <c r="W58" s="63"/>
      <c r="X58" s="66"/>
      <c r="Y58" s="67"/>
      <c r="Z58" s="63"/>
      <c r="AA58" s="68"/>
      <c r="AB58" s="68">
        <v>0</v>
      </c>
      <c r="AC58" s="68">
        <f t="shared" si="17"/>
        <v>0</v>
      </c>
      <c r="AD58" s="68">
        <f t="shared" si="18"/>
        <v>0</v>
      </c>
      <c r="AE58" s="68"/>
      <c r="AF58" s="68"/>
      <c r="AG58" s="68"/>
      <c r="AH58" s="68"/>
      <c r="AI58" s="292"/>
      <c r="AJ58" s="292"/>
    </row>
    <row r="59" spans="1:36" s="120" customFormat="1" x14ac:dyDescent="0.25">
      <c r="A59" s="220">
        <v>20</v>
      </c>
      <c r="B59" s="4" t="s">
        <v>824</v>
      </c>
      <c r="C59" s="219" t="s">
        <v>24</v>
      </c>
      <c r="D59" s="62"/>
      <c r="E59" s="63"/>
      <c r="F59" s="64"/>
      <c r="G59" s="65"/>
      <c r="H59" s="63"/>
      <c r="I59" s="66"/>
      <c r="J59" s="67"/>
      <c r="K59" s="63"/>
      <c r="L59" s="66"/>
      <c r="M59" s="67"/>
      <c r="N59" s="63"/>
      <c r="O59" s="68"/>
      <c r="P59" s="62"/>
      <c r="Q59" s="63"/>
      <c r="R59" s="64"/>
      <c r="S59" s="65"/>
      <c r="T59" s="63"/>
      <c r="U59" s="66"/>
      <c r="V59" s="67"/>
      <c r="W59" s="63"/>
      <c r="X59" s="66"/>
      <c r="Y59" s="67"/>
      <c r="Z59" s="63"/>
      <c r="AA59" s="68"/>
      <c r="AB59" s="68">
        <v>0</v>
      </c>
      <c r="AC59" s="68">
        <f t="shared" si="17"/>
        <v>0</v>
      </c>
      <c r="AD59" s="68">
        <f t="shared" si="18"/>
        <v>0</v>
      </c>
      <c r="AE59" s="68"/>
      <c r="AF59" s="68"/>
      <c r="AG59" s="68"/>
      <c r="AH59" s="68"/>
      <c r="AI59" s="292"/>
      <c r="AJ59" s="292"/>
    </row>
    <row r="60" spans="1:36" s="120" customFormat="1" x14ac:dyDescent="0.25">
      <c r="A60" s="220">
        <v>21</v>
      </c>
      <c r="B60" s="4" t="s">
        <v>1006</v>
      </c>
      <c r="C60" s="219" t="s">
        <v>24</v>
      </c>
      <c r="D60" s="62"/>
      <c r="E60" s="63"/>
      <c r="F60" s="64"/>
      <c r="G60" s="65"/>
      <c r="H60" s="63"/>
      <c r="I60" s="66"/>
      <c r="J60" s="67"/>
      <c r="K60" s="63"/>
      <c r="L60" s="66"/>
      <c r="M60" s="67"/>
      <c r="N60" s="63"/>
      <c r="O60" s="68"/>
      <c r="P60" s="62"/>
      <c r="Q60" s="63"/>
      <c r="R60" s="64"/>
      <c r="S60" s="65"/>
      <c r="T60" s="63"/>
      <c r="U60" s="66"/>
      <c r="V60" s="67"/>
      <c r="W60" s="63"/>
      <c r="X60" s="66"/>
      <c r="Y60" s="67"/>
      <c r="Z60" s="63"/>
      <c r="AA60" s="68"/>
      <c r="AB60" s="68">
        <v>0</v>
      </c>
      <c r="AC60" s="68">
        <f t="shared" si="17"/>
        <v>0</v>
      </c>
      <c r="AD60" s="68">
        <f t="shared" si="18"/>
        <v>0</v>
      </c>
      <c r="AE60" s="68"/>
      <c r="AF60" s="68"/>
      <c r="AG60" s="68"/>
      <c r="AH60" s="68"/>
      <c r="AI60" s="292"/>
      <c r="AJ60" s="292"/>
    </row>
    <row r="61" spans="1:36" collapsed="1" x14ac:dyDescent="0.25"/>
  </sheetData>
  <mergeCells count="5">
    <mergeCell ref="A9:A11"/>
    <mergeCell ref="B9:B11"/>
    <mergeCell ref="AI9:AI11"/>
    <mergeCell ref="AJ9:AJ11"/>
    <mergeCell ref="C9:C11"/>
  </mergeCells>
  <printOptions headings="1"/>
  <pageMargins left="0" right="0" top="0" bottom="0" header="0" footer="0"/>
  <pageSetup paperSize="9" fitToHeight="0"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14"/>
  <sheetViews>
    <sheetView zoomScale="90" zoomScaleNormal="90" workbookViewId="0">
      <pane xSplit="3" ySplit="5" topLeftCell="D6" activePane="bottomRight" state="frozen"/>
      <selection activeCell="U35" sqref="U35"/>
      <selection pane="topRight" activeCell="U35" sqref="U35"/>
      <selection pane="bottomLeft" activeCell="U35" sqref="U35"/>
      <selection pane="bottomRight" activeCell="B8" sqref="B8"/>
    </sheetView>
  </sheetViews>
  <sheetFormatPr defaultColWidth="9.109375" defaultRowHeight="13.2" x14ac:dyDescent="0.25"/>
  <cols>
    <col min="1" max="1" width="14.44140625" style="226" customWidth="1"/>
    <col min="2" max="2" width="66.44140625" style="226" customWidth="1"/>
    <col min="3" max="3" width="5.44140625" style="226" customWidth="1"/>
    <col min="4" max="27" width="10.44140625" style="226" customWidth="1"/>
    <col min="28" max="34" width="12.5546875" style="226" customWidth="1"/>
    <col min="35" max="16384" width="9.109375" style="226"/>
  </cols>
  <sheetData>
    <row r="1" spans="1:34" ht="13.8" thickBot="1" x14ac:dyDescent="0.3">
      <c r="A1" s="226" t="s">
        <v>767</v>
      </c>
    </row>
    <row r="2" spans="1:34" ht="15.6" x14ac:dyDescent="0.25">
      <c r="A2" s="1286"/>
      <c r="B2" s="1289" t="s">
        <v>836</v>
      </c>
      <c r="C2" s="230"/>
      <c r="D2" s="264">
        <v>2026</v>
      </c>
      <c r="E2" s="265">
        <f>D2</f>
        <v>2026</v>
      </c>
      <c r="F2" s="265">
        <f t="shared" ref="F2:O2" si="0">E2</f>
        <v>2026</v>
      </c>
      <c r="G2" s="265">
        <f t="shared" si="0"/>
        <v>2026</v>
      </c>
      <c r="H2" s="265">
        <f t="shared" si="0"/>
        <v>2026</v>
      </c>
      <c r="I2" s="265">
        <f t="shared" si="0"/>
        <v>2026</v>
      </c>
      <c r="J2" s="265">
        <f t="shared" si="0"/>
        <v>2026</v>
      </c>
      <c r="K2" s="265">
        <f t="shared" si="0"/>
        <v>2026</v>
      </c>
      <c r="L2" s="265">
        <f t="shared" si="0"/>
        <v>2026</v>
      </c>
      <c r="M2" s="265">
        <f t="shared" si="0"/>
        <v>2026</v>
      </c>
      <c r="N2" s="265">
        <f t="shared" si="0"/>
        <v>2026</v>
      </c>
      <c r="O2" s="265">
        <f t="shared" si="0"/>
        <v>2026</v>
      </c>
      <c r="P2" s="268">
        <v>2027</v>
      </c>
      <c r="Q2" s="269">
        <f>P2</f>
        <v>2027</v>
      </c>
      <c r="R2" s="269">
        <f t="shared" ref="R2:AA2" si="1">Q2</f>
        <v>2027</v>
      </c>
      <c r="S2" s="269">
        <f t="shared" si="1"/>
        <v>2027</v>
      </c>
      <c r="T2" s="269">
        <f t="shared" si="1"/>
        <v>2027</v>
      </c>
      <c r="U2" s="269">
        <f t="shared" si="1"/>
        <v>2027</v>
      </c>
      <c r="V2" s="269">
        <f t="shared" si="1"/>
        <v>2027</v>
      </c>
      <c r="W2" s="269">
        <f t="shared" si="1"/>
        <v>2027</v>
      </c>
      <c r="X2" s="269">
        <f t="shared" si="1"/>
        <v>2027</v>
      </c>
      <c r="Y2" s="269">
        <f t="shared" si="1"/>
        <v>2027</v>
      </c>
      <c r="Z2" s="269">
        <f t="shared" si="1"/>
        <v>2027</v>
      </c>
      <c r="AA2" s="269">
        <f t="shared" si="1"/>
        <v>2027</v>
      </c>
      <c r="AB2" s="271">
        <v>2025</v>
      </c>
      <c r="AC2" s="242">
        <v>2026</v>
      </c>
      <c r="AD2" s="244">
        <v>2027</v>
      </c>
      <c r="AE2" s="244">
        <f>AD2+1</f>
        <v>2028</v>
      </c>
      <c r="AF2" s="244">
        <f t="shared" ref="AF2:AH2" si="2">AE2+1</f>
        <v>2029</v>
      </c>
      <c r="AG2" s="244">
        <f t="shared" si="2"/>
        <v>2030</v>
      </c>
      <c r="AH2" s="244">
        <f t="shared" si="2"/>
        <v>2031</v>
      </c>
    </row>
    <row r="3" spans="1:34" ht="15.6" x14ac:dyDescent="0.25">
      <c r="A3" s="1287"/>
      <c r="B3" s="1290"/>
      <c r="C3" s="228"/>
      <c r="D3" s="31" t="s">
        <v>1</v>
      </c>
      <c r="E3" s="32" t="s">
        <v>1</v>
      </c>
      <c r="F3" s="35" t="s">
        <v>1</v>
      </c>
      <c r="G3" s="34" t="s">
        <v>1</v>
      </c>
      <c r="H3" s="32" t="s">
        <v>1</v>
      </c>
      <c r="I3" s="35" t="s">
        <v>1</v>
      </c>
      <c r="J3" s="35" t="s">
        <v>1</v>
      </c>
      <c r="K3" s="37" t="s">
        <v>574</v>
      </c>
      <c r="L3" s="38" t="s">
        <v>574</v>
      </c>
      <c r="M3" s="240" t="s">
        <v>574</v>
      </c>
      <c r="N3" s="37" t="s">
        <v>574</v>
      </c>
      <c r="O3" s="38" t="s">
        <v>574</v>
      </c>
      <c r="P3" s="25" t="s">
        <v>575</v>
      </c>
      <c r="Q3" s="23" t="s">
        <v>575</v>
      </c>
      <c r="R3" s="26" t="s">
        <v>575</v>
      </c>
      <c r="S3" s="25" t="s">
        <v>575</v>
      </c>
      <c r="T3" s="23" t="s">
        <v>575</v>
      </c>
      <c r="U3" s="26" t="s">
        <v>575</v>
      </c>
      <c r="V3" s="25" t="s">
        <v>575</v>
      </c>
      <c r="W3" s="23" t="s">
        <v>575</v>
      </c>
      <c r="X3" s="26" t="s">
        <v>575</v>
      </c>
      <c r="Y3" s="25" t="s">
        <v>575</v>
      </c>
      <c r="Z3" s="23" t="s">
        <v>575</v>
      </c>
      <c r="AA3" s="26" t="s">
        <v>575</v>
      </c>
      <c r="AB3" s="241" t="s">
        <v>1</v>
      </c>
      <c r="AC3" s="243" t="s">
        <v>574</v>
      </c>
      <c r="AD3" s="245" t="s">
        <v>575</v>
      </c>
      <c r="AE3" s="245" t="s">
        <v>575</v>
      </c>
      <c r="AF3" s="245" t="s">
        <v>575</v>
      </c>
      <c r="AG3" s="245" t="s">
        <v>575</v>
      </c>
      <c r="AH3" s="245" t="s">
        <v>575</v>
      </c>
    </row>
    <row r="4" spans="1:34" ht="16.2" thickBot="1" x14ac:dyDescent="0.3">
      <c r="A4" s="1288"/>
      <c r="B4" s="1291"/>
      <c r="C4" s="231"/>
      <c r="D4" s="272" t="s">
        <v>4</v>
      </c>
      <c r="E4" s="273" t="s">
        <v>5</v>
      </c>
      <c r="F4" s="274" t="s">
        <v>6</v>
      </c>
      <c r="G4" s="275" t="s">
        <v>7</v>
      </c>
      <c r="H4" s="273" t="s">
        <v>8</v>
      </c>
      <c r="I4" s="274" t="s">
        <v>9</v>
      </c>
      <c r="J4" s="275" t="s">
        <v>10</v>
      </c>
      <c r="K4" s="273" t="s">
        <v>11</v>
      </c>
      <c r="L4" s="274" t="s">
        <v>12</v>
      </c>
      <c r="M4" s="275" t="s">
        <v>13</v>
      </c>
      <c r="N4" s="273" t="s">
        <v>14</v>
      </c>
      <c r="O4" s="274" t="s">
        <v>15</v>
      </c>
      <c r="P4" s="276" t="s">
        <v>4</v>
      </c>
      <c r="Q4" s="277" t="s">
        <v>5</v>
      </c>
      <c r="R4" s="278" t="s">
        <v>6</v>
      </c>
      <c r="S4" s="276" t="s">
        <v>7</v>
      </c>
      <c r="T4" s="277" t="s">
        <v>8</v>
      </c>
      <c r="U4" s="278" t="s">
        <v>9</v>
      </c>
      <c r="V4" s="276" t="s">
        <v>10</v>
      </c>
      <c r="W4" s="277" t="s">
        <v>11</v>
      </c>
      <c r="X4" s="278" t="s">
        <v>12</v>
      </c>
      <c r="Y4" s="276" t="s">
        <v>13</v>
      </c>
      <c r="Z4" s="277" t="s">
        <v>14</v>
      </c>
      <c r="AA4" s="278" t="s">
        <v>15</v>
      </c>
      <c r="AB4" s="279" t="s">
        <v>837</v>
      </c>
      <c r="AC4" s="280" t="s">
        <v>837</v>
      </c>
      <c r="AD4" s="281" t="s">
        <v>837</v>
      </c>
      <c r="AE4" s="281" t="s">
        <v>837</v>
      </c>
      <c r="AF4" s="281" t="s">
        <v>837</v>
      </c>
      <c r="AG4" s="281" t="s">
        <v>837</v>
      </c>
      <c r="AH4" s="281" t="s">
        <v>837</v>
      </c>
    </row>
    <row r="5" spans="1:34" ht="13.8" x14ac:dyDescent="0.25">
      <c r="A5" s="232" t="s">
        <v>16</v>
      </c>
      <c r="B5" s="233" t="s">
        <v>825</v>
      </c>
      <c r="C5" s="234" t="s">
        <v>17</v>
      </c>
      <c r="D5" s="258">
        <f>D6+D9+D12</f>
        <v>0</v>
      </c>
      <c r="E5" s="259">
        <f t="shared" ref="E5:AH5" si="3">E6+E9+E12</f>
        <v>0</v>
      </c>
      <c r="F5" s="260">
        <f t="shared" si="3"/>
        <v>0</v>
      </c>
      <c r="G5" s="261">
        <f t="shared" si="3"/>
        <v>0</v>
      </c>
      <c r="H5" s="259">
        <f t="shared" si="3"/>
        <v>0</v>
      </c>
      <c r="I5" s="260">
        <f t="shared" si="3"/>
        <v>0</v>
      </c>
      <c r="J5" s="261">
        <f t="shared" si="3"/>
        <v>0</v>
      </c>
      <c r="K5" s="259">
        <f t="shared" si="3"/>
        <v>0</v>
      </c>
      <c r="L5" s="260">
        <f t="shared" si="3"/>
        <v>0</v>
      </c>
      <c r="M5" s="261">
        <f t="shared" si="3"/>
        <v>0</v>
      </c>
      <c r="N5" s="259">
        <f t="shared" si="3"/>
        <v>0</v>
      </c>
      <c r="O5" s="260">
        <f t="shared" si="3"/>
        <v>0</v>
      </c>
      <c r="P5" s="261">
        <f t="shared" si="3"/>
        <v>0</v>
      </c>
      <c r="Q5" s="259">
        <f t="shared" si="3"/>
        <v>0</v>
      </c>
      <c r="R5" s="260">
        <f t="shared" si="3"/>
        <v>0</v>
      </c>
      <c r="S5" s="261">
        <f t="shared" si="3"/>
        <v>0</v>
      </c>
      <c r="T5" s="259">
        <f t="shared" si="3"/>
        <v>0</v>
      </c>
      <c r="U5" s="260">
        <f t="shared" si="3"/>
        <v>0</v>
      </c>
      <c r="V5" s="261">
        <f t="shared" si="3"/>
        <v>0</v>
      </c>
      <c r="W5" s="259">
        <f t="shared" si="3"/>
        <v>0</v>
      </c>
      <c r="X5" s="260">
        <f t="shared" si="3"/>
        <v>0</v>
      </c>
      <c r="Y5" s="261">
        <f t="shared" si="3"/>
        <v>0</v>
      </c>
      <c r="Z5" s="259">
        <f t="shared" si="3"/>
        <v>0</v>
      </c>
      <c r="AA5" s="260">
        <f t="shared" si="3"/>
        <v>0</v>
      </c>
      <c r="AB5" s="262">
        <f t="shared" si="3"/>
        <v>0</v>
      </c>
      <c r="AC5" s="263">
        <f t="shared" si="3"/>
        <v>0</v>
      </c>
      <c r="AD5" s="263">
        <f t="shared" si="3"/>
        <v>0</v>
      </c>
      <c r="AE5" s="263">
        <f t="shared" si="3"/>
        <v>0</v>
      </c>
      <c r="AF5" s="263">
        <f t="shared" si="3"/>
        <v>0</v>
      </c>
      <c r="AG5" s="263">
        <f t="shared" si="3"/>
        <v>0</v>
      </c>
      <c r="AH5" s="263">
        <f t="shared" si="3"/>
        <v>0</v>
      </c>
    </row>
    <row r="6" spans="1:34" ht="13.8" x14ac:dyDescent="0.25">
      <c r="A6" s="235" t="s">
        <v>827</v>
      </c>
      <c r="B6" s="236" t="s">
        <v>828</v>
      </c>
      <c r="C6" s="237" t="s">
        <v>17</v>
      </c>
      <c r="D6" s="246">
        <f>D7*D8</f>
        <v>0</v>
      </c>
      <c r="E6" s="247">
        <f t="shared" ref="E6:AH6" si="4">E7*E8</f>
        <v>0</v>
      </c>
      <c r="F6" s="248">
        <f t="shared" si="4"/>
        <v>0</v>
      </c>
      <c r="G6" s="249">
        <f t="shared" si="4"/>
        <v>0</v>
      </c>
      <c r="H6" s="247">
        <f t="shared" si="4"/>
        <v>0</v>
      </c>
      <c r="I6" s="248">
        <f t="shared" si="4"/>
        <v>0</v>
      </c>
      <c r="J6" s="249">
        <f t="shared" si="4"/>
        <v>0</v>
      </c>
      <c r="K6" s="247">
        <f t="shared" si="4"/>
        <v>0</v>
      </c>
      <c r="L6" s="248">
        <f t="shared" si="4"/>
        <v>0</v>
      </c>
      <c r="M6" s="249">
        <f t="shared" si="4"/>
        <v>0</v>
      </c>
      <c r="N6" s="247">
        <f t="shared" si="4"/>
        <v>0</v>
      </c>
      <c r="O6" s="248">
        <f t="shared" si="4"/>
        <v>0</v>
      </c>
      <c r="P6" s="249">
        <f t="shared" si="4"/>
        <v>0</v>
      </c>
      <c r="Q6" s="247">
        <f t="shared" si="4"/>
        <v>0</v>
      </c>
      <c r="R6" s="248">
        <f t="shared" si="4"/>
        <v>0</v>
      </c>
      <c r="S6" s="249">
        <f t="shared" si="4"/>
        <v>0</v>
      </c>
      <c r="T6" s="247">
        <f t="shared" si="4"/>
        <v>0</v>
      </c>
      <c r="U6" s="248">
        <f t="shared" si="4"/>
        <v>0</v>
      </c>
      <c r="V6" s="249">
        <f t="shared" si="4"/>
        <v>0</v>
      </c>
      <c r="W6" s="247">
        <f t="shared" si="4"/>
        <v>0</v>
      </c>
      <c r="X6" s="248">
        <f t="shared" si="4"/>
        <v>0</v>
      </c>
      <c r="Y6" s="249">
        <f t="shared" si="4"/>
        <v>0</v>
      </c>
      <c r="Z6" s="247">
        <f t="shared" si="4"/>
        <v>0</v>
      </c>
      <c r="AA6" s="248">
        <f t="shared" si="4"/>
        <v>0</v>
      </c>
      <c r="AB6" s="250">
        <f t="shared" si="4"/>
        <v>0</v>
      </c>
      <c r="AC6" s="251">
        <f t="shared" si="4"/>
        <v>0</v>
      </c>
      <c r="AD6" s="251">
        <f t="shared" si="4"/>
        <v>0</v>
      </c>
      <c r="AE6" s="251">
        <f t="shared" si="4"/>
        <v>0</v>
      </c>
      <c r="AF6" s="251">
        <f t="shared" si="4"/>
        <v>0</v>
      </c>
      <c r="AG6" s="251">
        <f t="shared" si="4"/>
        <v>0</v>
      </c>
      <c r="AH6" s="251">
        <f t="shared" si="4"/>
        <v>0</v>
      </c>
    </row>
    <row r="7" spans="1:34" ht="28.8" x14ac:dyDescent="0.25">
      <c r="A7" s="52"/>
      <c r="B7" s="227" t="s">
        <v>826</v>
      </c>
      <c r="C7" s="229" t="s">
        <v>24</v>
      </c>
      <c r="D7" s="252"/>
      <c r="E7" s="253"/>
      <c r="F7" s="254"/>
      <c r="G7" s="255"/>
      <c r="H7" s="253"/>
      <c r="I7" s="254"/>
      <c r="J7" s="255"/>
      <c r="K7" s="253"/>
      <c r="L7" s="254"/>
      <c r="M7" s="255"/>
      <c r="N7" s="253"/>
      <c r="O7" s="254"/>
      <c r="P7" s="255"/>
      <c r="Q7" s="253"/>
      <c r="R7" s="254"/>
      <c r="S7" s="255"/>
      <c r="T7" s="253"/>
      <c r="U7" s="254"/>
      <c r="V7" s="255"/>
      <c r="W7" s="253"/>
      <c r="X7" s="254"/>
      <c r="Y7" s="255"/>
      <c r="Z7" s="253"/>
      <c r="AA7" s="254"/>
      <c r="AB7" s="256"/>
      <c r="AC7" s="257">
        <f>SUM(D7:O7)</f>
        <v>0</v>
      </c>
      <c r="AD7" s="257">
        <f>SUM(P7:AA7)</f>
        <v>0</v>
      </c>
      <c r="AE7" s="257"/>
      <c r="AF7" s="257"/>
      <c r="AG7" s="257"/>
      <c r="AH7" s="257"/>
    </row>
    <row r="8" spans="1:34" ht="28.8" x14ac:dyDescent="0.25">
      <c r="A8" s="52"/>
      <c r="B8" s="227" t="s">
        <v>834</v>
      </c>
      <c r="C8" s="229" t="s">
        <v>24</v>
      </c>
      <c r="D8" s="252"/>
      <c r="E8" s="253"/>
      <c r="F8" s="254"/>
      <c r="G8" s="255"/>
      <c r="H8" s="253"/>
      <c r="I8" s="254"/>
      <c r="J8" s="255"/>
      <c r="K8" s="253"/>
      <c r="L8" s="254"/>
      <c r="M8" s="255"/>
      <c r="N8" s="253"/>
      <c r="O8" s="254"/>
      <c r="P8" s="255"/>
      <c r="Q8" s="253"/>
      <c r="R8" s="254"/>
      <c r="S8" s="255"/>
      <c r="T8" s="253"/>
      <c r="U8" s="254"/>
      <c r="V8" s="255"/>
      <c r="W8" s="253"/>
      <c r="X8" s="254"/>
      <c r="Y8" s="255"/>
      <c r="Z8" s="253"/>
      <c r="AA8" s="254"/>
      <c r="AB8" s="256"/>
      <c r="AC8" s="257">
        <f t="shared" ref="AC8" si="5">SUM(D8:O8)</f>
        <v>0</v>
      </c>
      <c r="AD8" s="257">
        <f t="shared" ref="AD8" si="6">SUM(P8:AA8)</f>
        <v>0</v>
      </c>
      <c r="AE8" s="257"/>
      <c r="AF8" s="257"/>
      <c r="AG8" s="257"/>
      <c r="AH8" s="257"/>
    </row>
    <row r="9" spans="1:34" ht="13.8" x14ac:dyDescent="0.25">
      <c r="A9" s="235" t="s">
        <v>829</v>
      </c>
      <c r="B9" s="236" t="s">
        <v>830</v>
      </c>
      <c r="C9" s="237" t="s">
        <v>17</v>
      </c>
      <c r="D9" s="246">
        <f>D10*D11</f>
        <v>0</v>
      </c>
      <c r="E9" s="247">
        <f t="shared" ref="E9" si="7">E10*E11</f>
        <v>0</v>
      </c>
      <c r="F9" s="248">
        <f t="shared" ref="F9" si="8">F10*F11</f>
        <v>0</v>
      </c>
      <c r="G9" s="249">
        <f t="shared" ref="G9" si="9">G10*G11</f>
        <v>0</v>
      </c>
      <c r="H9" s="247">
        <f t="shared" ref="H9" si="10">H10*H11</f>
        <v>0</v>
      </c>
      <c r="I9" s="248">
        <f t="shared" ref="I9" si="11">I10*I11</f>
        <v>0</v>
      </c>
      <c r="J9" s="249">
        <f t="shared" ref="J9" si="12">J10*J11</f>
        <v>0</v>
      </c>
      <c r="K9" s="247">
        <f t="shared" ref="K9" si="13">K10*K11</f>
        <v>0</v>
      </c>
      <c r="L9" s="248">
        <f t="shared" ref="L9" si="14">L10*L11</f>
        <v>0</v>
      </c>
      <c r="M9" s="249">
        <f t="shared" ref="M9" si="15">M10*M11</f>
        <v>0</v>
      </c>
      <c r="N9" s="247">
        <f t="shared" ref="N9" si="16">N10*N11</f>
        <v>0</v>
      </c>
      <c r="O9" s="248">
        <f t="shared" ref="O9" si="17">O10*O11</f>
        <v>0</v>
      </c>
      <c r="P9" s="249">
        <f t="shared" ref="P9" si="18">P10*P11</f>
        <v>0</v>
      </c>
      <c r="Q9" s="247">
        <f t="shared" ref="Q9" si="19">Q10*Q11</f>
        <v>0</v>
      </c>
      <c r="R9" s="248">
        <f t="shared" ref="R9" si="20">R10*R11</f>
        <v>0</v>
      </c>
      <c r="S9" s="249">
        <f t="shared" ref="S9" si="21">S10*S11</f>
        <v>0</v>
      </c>
      <c r="T9" s="247">
        <f t="shared" ref="T9" si="22">T10*T11</f>
        <v>0</v>
      </c>
      <c r="U9" s="248">
        <f t="shared" ref="U9" si="23">U10*U11</f>
        <v>0</v>
      </c>
      <c r="V9" s="249">
        <f t="shared" ref="V9" si="24">V10*V11</f>
        <v>0</v>
      </c>
      <c r="W9" s="247">
        <f t="shared" ref="W9" si="25">W10*W11</f>
        <v>0</v>
      </c>
      <c r="X9" s="248">
        <f t="shared" ref="X9" si="26">X10*X11</f>
        <v>0</v>
      </c>
      <c r="Y9" s="249">
        <f t="shared" ref="Y9" si="27">Y10*Y11</f>
        <v>0</v>
      </c>
      <c r="Z9" s="247">
        <f t="shared" ref="Z9" si="28">Z10*Z11</f>
        <v>0</v>
      </c>
      <c r="AA9" s="248">
        <f t="shared" ref="AA9" si="29">AA10*AA11</f>
        <v>0</v>
      </c>
      <c r="AB9" s="250">
        <f t="shared" ref="AB9" si="30">AB10*AB11</f>
        <v>0</v>
      </c>
      <c r="AC9" s="251">
        <f t="shared" ref="AC9" si="31">AC10*AC11</f>
        <v>0</v>
      </c>
      <c r="AD9" s="251">
        <f t="shared" ref="AD9" si="32">AD10*AD11</f>
        <v>0</v>
      </c>
      <c r="AE9" s="251">
        <f t="shared" ref="AE9" si="33">AE10*AE11</f>
        <v>0</v>
      </c>
      <c r="AF9" s="251">
        <f t="shared" ref="AF9" si="34">AF10*AF11</f>
        <v>0</v>
      </c>
      <c r="AG9" s="251">
        <f t="shared" ref="AG9" si="35">AG10*AG11</f>
        <v>0</v>
      </c>
      <c r="AH9" s="251">
        <f t="shared" ref="AH9" si="36">AH10*AH11</f>
        <v>0</v>
      </c>
    </row>
    <row r="10" spans="1:34" ht="28.8" x14ac:dyDescent="0.25">
      <c r="A10" s="52"/>
      <c r="B10" s="227" t="s">
        <v>826</v>
      </c>
      <c r="C10" s="229" t="s">
        <v>24</v>
      </c>
      <c r="D10" s="252"/>
      <c r="E10" s="253"/>
      <c r="F10" s="254"/>
      <c r="G10" s="255"/>
      <c r="H10" s="253"/>
      <c r="I10" s="254"/>
      <c r="J10" s="255"/>
      <c r="K10" s="253"/>
      <c r="L10" s="254"/>
      <c r="M10" s="255"/>
      <c r="N10" s="253"/>
      <c r="O10" s="254"/>
      <c r="P10" s="255"/>
      <c r="Q10" s="253"/>
      <c r="R10" s="254"/>
      <c r="S10" s="255"/>
      <c r="T10" s="253"/>
      <c r="U10" s="254"/>
      <c r="V10" s="255"/>
      <c r="W10" s="253"/>
      <c r="X10" s="254"/>
      <c r="Y10" s="255"/>
      <c r="Z10" s="253"/>
      <c r="AA10" s="254"/>
      <c r="AB10" s="256"/>
      <c r="AC10" s="257">
        <f>SUM(D10:O10)</f>
        <v>0</v>
      </c>
      <c r="AD10" s="257">
        <f>SUM(P10:AA10)</f>
        <v>0</v>
      </c>
      <c r="AE10" s="257"/>
      <c r="AF10" s="257"/>
      <c r="AG10" s="257"/>
      <c r="AH10" s="257"/>
    </row>
    <row r="11" spans="1:34" ht="28.8" x14ac:dyDescent="0.25">
      <c r="A11" s="52"/>
      <c r="B11" s="227" t="s">
        <v>834</v>
      </c>
      <c r="C11" s="229" t="s">
        <v>24</v>
      </c>
      <c r="D11" s="252"/>
      <c r="E11" s="253"/>
      <c r="F11" s="254"/>
      <c r="G11" s="255"/>
      <c r="H11" s="253"/>
      <c r="I11" s="254"/>
      <c r="J11" s="255"/>
      <c r="K11" s="253"/>
      <c r="L11" s="254"/>
      <c r="M11" s="255"/>
      <c r="N11" s="253"/>
      <c r="O11" s="254"/>
      <c r="P11" s="255"/>
      <c r="Q11" s="253"/>
      <c r="R11" s="254"/>
      <c r="S11" s="255"/>
      <c r="T11" s="253"/>
      <c r="U11" s="254"/>
      <c r="V11" s="255"/>
      <c r="W11" s="253"/>
      <c r="X11" s="254"/>
      <c r="Y11" s="255"/>
      <c r="Z11" s="253"/>
      <c r="AA11" s="254"/>
      <c r="AB11" s="256"/>
      <c r="AC11" s="257">
        <f t="shared" ref="AC11" si="37">SUM(D11:O11)</f>
        <v>0</v>
      </c>
      <c r="AD11" s="257">
        <f t="shared" ref="AD11" si="38">SUM(P11:AA11)</f>
        <v>0</v>
      </c>
      <c r="AE11" s="257"/>
      <c r="AF11" s="257"/>
      <c r="AG11" s="257"/>
      <c r="AH11" s="257"/>
    </row>
    <row r="12" spans="1:34" ht="13.8" x14ac:dyDescent="0.25">
      <c r="A12" s="235" t="s">
        <v>831</v>
      </c>
      <c r="B12" s="236" t="s">
        <v>832</v>
      </c>
      <c r="C12" s="237" t="s">
        <v>17</v>
      </c>
      <c r="D12" s="246">
        <f>D13*D14</f>
        <v>0</v>
      </c>
      <c r="E12" s="247">
        <f t="shared" ref="E12" si="39">E13*E14</f>
        <v>0</v>
      </c>
      <c r="F12" s="248">
        <f t="shared" ref="F12" si="40">F13*F14</f>
        <v>0</v>
      </c>
      <c r="G12" s="249">
        <f t="shared" ref="G12" si="41">G13*G14</f>
        <v>0</v>
      </c>
      <c r="H12" s="247">
        <f t="shared" ref="H12" si="42">H13*H14</f>
        <v>0</v>
      </c>
      <c r="I12" s="248">
        <f t="shared" ref="I12" si="43">I13*I14</f>
        <v>0</v>
      </c>
      <c r="J12" s="249">
        <f t="shared" ref="J12" si="44">J13*J14</f>
        <v>0</v>
      </c>
      <c r="K12" s="247">
        <f t="shared" ref="K12" si="45">K13*K14</f>
        <v>0</v>
      </c>
      <c r="L12" s="248">
        <f t="shared" ref="L12" si="46">L13*L14</f>
        <v>0</v>
      </c>
      <c r="M12" s="249">
        <f t="shared" ref="M12" si="47">M13*M14</f>
        <v>0</v>
      </c>
      <c r="N12" s="247">
        <f t="shared" ref="N12" si="48">N13*N14</f>
        <v>0</v>
      </c>
      <c r="O12" s="248">
        <f t="shared" ref="O12" si="49">O13*O14</f>
        <v>0</v>
      </c>
      <c r="P12" s="249">
        <f t="shared" ref="P12" si="50">P13*P14</f>
        <v>0</v>
      </c>
      <c r="Q12" s="247">
        <f t="shared" ref="Q12" si="51">Q13*Q14</f>
        <v>0</v>
      </c>
      <c r="R12" s="248">
        <f t="shared" ref="R12" si="52">R13*R14</f>
        <v>0</v>
      </c>
      <c r="S12" s="249">
        <f t="shared" ref="S12" si="53">S13*S14</f>
        <v>0</v>
      </c>
      <c r="T12" s="247">
        <f t="shared" ref="T12" si="54">T13*T14</f>
        <v>0</v>
      </c>
      <c r="U12" s="248">
        <f t="shared" ref="U12" si="55">U13*U14</f>
        <v>0</v>
      </c>
      <c r="V12" s="249">
        <f t="shared" ref="V12" si="56">V13*V14</f>
        <v>0</v>
      </c>
      <c r="W12" s="247">
        <f t="shared" ref="W12" si="57">W13*W14</f>
        <v>0</v>
      </c>
      <c r="X12" s="248">
        <f t="shared" ref="X12" si="58">X13*X14</f>
        <v>0</v>
      </c>
      <c r="Y12" s="249">
        <f t="shared" ref="Y12" si="59">Y13*Y14</f>
        <v>0</v>
      </c>
      <c r="Z12" s="247">
        <f t="shared" ref="Z12" si="60">Z13*Z14</f>
        <v>0</v>
      </c>
      <c r="AA12" s="248">
        <f t="shared" ref="AA12" si="61">AA13*AA14</f>
        <v>0</v>
      </c>
      <c r="AB12" s="250">
        <f t="shared" ref="AB12" si="62">AB13*AB14</f>
        <v>0</v>
      </c>
      <c r="AC12" s="251">
        <f t="shared" ref="AC12" si="63">AC13*AC14</f>
        <v>0</v>
      </c>
      <c r="AD12" s="251">
        <f t="shared" ref="AD12" si="64">AD13*AD14</f>
        <v>0</v>
      </c>
      <c r="AE12" s="251">
        <f t="shared" ref="AE12" si="65">AE13*AE14</f>
        <v>0</v>
      </c>
      <c r="AF12" s="251">
        <f t="shared" ref="AF12" si="66">AF13*AF14</f>
        <v>0</v>
      </c>
      <c r="AG12" s="251">
        <f t="shared" ref="AG12" si="67">AG13*AG14</f>
        <v>0</v>
      </c>
      <c r="AH12" s="251">
        <f t="shared" ref="AH12" si="68">AH13*AH14</f>
        <v>0</v>
      </c>
    </row>
    <row r="13" spans="1:34" ht="28.8" x14ac:dyDescent="0.25">
      <c r="A13" s="52"/>
      <c r="B13" s="227" t="s">
        <v>826</v>
      </c>
      <c r="C13" s="229" t="s">
        <v>24</v>
      </c>
      <c r="D13" s="252"/>
      <c r="E13" s="253"/>
      <c r="F13" s="254"/>
      <c r="G13" s="255"/>
      <c r="H13" s="253"/>
      <c r="I13" s="254"/>
      <c r="J13" s="255"/>
      <c r="K13" s="253"/>
      <c r="L13" s="254"/>
      <c r="M13" s="255"/>
      <c r="N13" s="253"/>
      <c r="O13" s="254"/>
      <c r="P13" s="255"/>
      <c r="Q13" s="253"/>
      <c r="R13" s="254"/>
      <c r="S13" s="255"/>
      <c r="T13" s="253"/>
      <c r="U13" s="254"/>
      <c r="V13" s="255"/>
      <c r="W13" s="253"/>
      <c r="X13" s="254"/>
      <c r="Y13" s="255"/>
      <c r="Z13" s="253"/>
      <c r="AA13" s="254"/>
      <c r="AB13" s="256"/>
      <c r="AC13" s="257">
        <f>SUM(D13:O13)</f>
        <v>0</v>
      </c>
      <c r="AD13" s="257">
        <f>SUM(P13:AA13)</f>
        <v>0</v>
      </c>
      <c r="AE13" s="257"/>
      <c r="AF13" s="257"/>
      <c r="AG13" s="257"/>
      <c r="AH13" s="257"/>
    </row>
    <row r="14" spans="1:34" ht="28.8" x14ac:dyDescent="0.25">
      <c r="A14" s="52"/>
      <c r="B14" s="227" t="s">
        <v>834</v>
      </c>
      <c r="C14" s="229" t="s">
        <v>24</v>
      </c>
      <c r="D14" s="252"/>
      <c r="E14" s="253"/>
      <c r="F14" s="254"/>
      <c r="G14" s="255"/>
      <c r="H14" s="253"/>
      <c r="I14" s="254"/>
      <c r="J14" s="255"/>
      <c r="K14" s="253"/>
      <c r="L14" s="254"/>
      <c r="M14" s="255"/>
      <c r="N14" s="253"/>
      <c r="O14" s="254"/>
      <c r="P14" s="255"/>
      <c r="Q14" s="253"/>
      <c r="R14" s="254"/>
      <c r="S14" s="255"/>
      <c r="T14" s="253"/>
      <c r="U14" s="254"/>
      <c r="V14" s="255"/>
      <c r="W14" s="253"/>
      <c r="X14" s="254"/>
      <c r="Y14" s="255"/>
      <c r="Z14" s="253"/>
      <c r="AA14" s="254"/>
      <c r="AB14" s="256"/>
      <c r="AC14" s="257">
        <f t="shared" ref="AC14" si="69">SUM(D14:O14)</f>
        <v>0</v>
      </c>
      <c r="AD14" s="257">
        <f t="shared" ref="AD14" si="70">SUM(P14:AA14)</f>
        <v>0</v>
      </c>
      <c r="AE14" s="257"/>
      <c r="AF14" s="257"/>
      <c r="AG14" s="257"/>
      <c r="AH14" s="257"/>
    </row>
  </sheetData>
  <mergeCells count="2">
    <mergeCell ref="A2:A4"/>
    <mergeCell ref="B2:B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38"/>
  <sheetViews>
    <sheetView zoomScale="80" zoomScaleNormal="80" workbookViewId="0">
      <pane xSplit="3" ySplit="5" topLeftCell="D6" activePane="bottomRight" state="frozen"/>
      <selection activeCell="U35" sqref="U35"/>
      <selection pane="topRight" activeCell="U35" sqref="U35"/>
      <selection pane="bottomLeft" activeCell="U35" sqref="U35"/>
      <selection pane="bottomRight" activeCell="K12" sqref="K12"/>
    </sheetView>
  </sheetViews>
  <sheetFormatPr defaultColWidth="9.109375" defaultRowHeight="13.2" x14ac:dyDescent="0.25"/>
  <cols>
    <col min="1" max="1" width="7.33203125" style="226" bestFit="1" customWidth="1"/>
    <col min="2" max="2" width="66.44140625" style="226" customWidth="1"/>
    <col min="3" max="3" width="5.44140625" style="226" customWidth="1"/>
    <col min="4" max="27" width="10.44140625" style="226" customWidth="1"/>
    <col min="28" max="34" width="12.5546875" style="226" customWidth="1"/>
    <col min="35" max="16384" width="9.109375" style="226"/>
  </cols>
  <sheetData>
    <row r="1" spans="1:34" ht="13.8" thickBot="1" x14ac:dyDescent="0.3">
      <c r="A1" s="226" t="s">
        <v>767</v>
      </c>
    </row>
    <row r="2" spans="1:34" ht="15.6" x14ac:dyDescent="0.25">
      <c r="A2" s="1286"/>
      <c r="B2" s="1289" t="s">
        <v>766</v>
      </c>
      <c r="C2" s="230"/>
      <c r="D2" s="264">
        <v>2026</v>
      </c>
      <c r="E2" s="265">
        <f t="shared" ref="E2:O2" si="0">$D$2</f>
        <v>2026</v>
      </c>
      <c r="F2" s="266">
        <f t="shared" si="0"/>
        <v>2026</v>
      </c>
      <c r="G2" s="267">
        <f t="shared" si="0"/>
        <v>2026</v>
      </c>
      <c r="H2" s="265">
        <f t="shared" si="0"/>
        <v>2026</v>
      </c>
      <c r="I2" s="266">
        <f t="shared" si="0"/>
        <v>2026</v>
      </c>
      <c r="J2" s="267">
        <f t="shared" si="0"/>
        <v>2026</v>
      </c>
      <c r="K2" s="265">
        <f t="shared" si="0"/>
        <v>2026</v>
      </c>
      <c r="L2" s="266">
        <f t="shared" si="0"/>
        <v>2026</v>
      </c>
      <c r="M2" s="267">
        <f t="shared" si="0"/>
        <v>2026</v>
      </c>
      <c r="N2" s="265">
        <f t="shared" si="0"/>
        <v>2026</v>
      </c>
      <c r="O2" s="266">
        <f t="shared" si="0"/>
        <v>2026</v>
      </c>
      <c r="P2" s="268">
        <v>2027</v>
      </c>
      <c r="Q2" s="269">
        <f t="shared" ref="Q2:AA2" si="1">$P$2</f>
        <v>2027</v>
      </c>
      <c r="R2" s="270">
        <f t="shared" si="1"/>
        <v>2027</v>
      </c>
      <c r="S2" s="268">
        <f t="shared" si="1"/>
        <v>2027</v>
      </c>
      <c r="T2" s="269">
        <f t="shared" si="1"/>
        <v>2027</v>
      </c>
      <c r="U2" s="270">
        <f t="shared" si="1"/>
        <v>2027</v>
      </c>
      <c r="V2" s="268">
        <f t="shared" si="1"/>
        <v>2027</v>
      </c>
      <c r="W2" s="269">
        <f t="shared" si="1"/>
        <v>2027</v>
      </c>
      <c r="X2" s="270">
        <f t="shared" si="1"/>
        <v>2027</v>
      </c>
      <c r="Y2" s="268">
        <f t="shared" si="1"/>
        <v>2027</v>
      </c>
      <c r="Z2" s="269">
        <f t="shared" si="1"/>
        <v>2027</v>
      </c>
      <c r="AA2" s="270">
        <f t="shared" si="1"/>
        <v>2027</v>
      </c>
      <c r="AB2" s="271">
        <v>2025</v>
      </c>
      <c r="AC2" s="242">
        <f>$D$2</f>
        <v>2026</v>
      </c>
      <c r="AD2" s="244">
        <f>$P$2</f>
        <v>2027</v>
      </c>
      <c r="AE2" s="244">
        <f>AD2+1</f>
        <v>2028</v>
      </c>
      <c r="AF2" s="244">
        <f t="shared" ref="AF2:AH2" si="2">AE2+1</f>
        <v>2029</v>
      </c>
      <c r="AG2" s="244">
        <f t="shared" si="2"/>
        <v>2030</v>
      </c>
      <c r="AH2" s="244">
        <f t="shared" si="2"/>
        <v>2031</v>
      </c>
    </row>
    <row r="3" spans="1:34" ht="15.6" x14ac:dyDescent="0.25">
      <c r="A3" s="1287"/>
      <c r="B3" s="1290"/>
      <c r="C3" s="228"/>
      <c r="D3" s="31" t="s">
        <v>1</v>
      </c>
      <c r="E3" s="32" t="s">
        <v>1</v>
      </c>
      <c r="F3" s="35" t="s">
        <v>1</v>
      </c>
      <c r="G3" s="34" t="s">
        <v>1</v>
      </c>
      <c r="H3" s="32" t="s">
        <v>1</v>
      </c>
      <c r="I3" s="35" t="s">
        <v>1</v>
      </c>
      <c r="J3" s="35" t="s">
        <v>1</v>
      </c>
      <c r="K3" s="37" t="s">
        <v>574</v>
      </c>
      <c r="L3" s="38" t="s">
        <v>574</v>
      </c>
      <c r="M3" s="240" t="s">
        <v>574</v>
      </c>
      <c r="N3" s="37" t="s">
        <v>574</v>
      </c>
      <c r="O3" s="38" t="s">
        <v>574</v>
      </c>
      <c r="P3" s="25" t="s">
        <v>575</v>
      </c>
      <c r="Q3" s="23" t="s">
        <v>575</v>
      </c>
      <c r="R3" s="26" t="s">
        <v>575</v>
      </c>
      <c r="S3" s="25" t="s">
        <v>575</v>
      </c>
      <c r="T3" s="23" t="s">
        <v>575</v>
      </c>
      <c r="U3" s="26" t="s">
        <v>575</v>
      </c>
      <c r="V3" s="25" t="s">
        <v>575</v>
      </c>
      <c r="W3" s="23" t="s">
        <v>575</v>
      </c>
      <c r="X3" s="26" t="s">
        <v>575</v>
      </c>
      <c r="Y3" s="25" t="s">
        <v>575</v>
      </c>
      <c r="Z3" s="23" t="s">
        <v>575</v>
      </c>
      <c r="AA3" s="26" t="s">
        <v>575</v>
      </c>
      <c r="AB3" s="241" t="s">
        <v>1</v>
      </c>
      <c r="AC3" s="243" t="s">
        <v>574</v>
      </c>
      <c r="AD3" s="245" t="s">
        <v>575</v>
      </c>
      <c r="AE3" s="245" t="s">
        <v>575</v>
      </c>
      <c r="AF3" s="245" t="s">
        <v>575</v>
      </c>
      <c r="AG3" s="245" t="s">
        <v>575</v>
      </c>
      <c r="AH3" s="245" t="s">
        <v>575</v>
      </c>
    </row>
    <row r="4" spans="1:34" ht="16.2" thickBot="1" x14ac:dyDescent="0.3">
      <c r="A4" s="1288"/>
      <c r="B4" s="1291"/>
      <c r="C4" s="231"/>
      <c r="D4" s="272" t="s">
        <v>4</v>
      </c>
      <c r="E4" s="273" t="s">
        <v>5</v>
      </c>
      <c r="F4" s="274" t="s">
        <v>6</v>
      </c>
      <c r="G4" s="275" t="s">
        <v>7</v>
      </c>
      <c r="H4" s="273" t="s">
        <v>8</v>
      </c>
      <c r="I4" s="274" t="s">
        <v>9</v>
      </c>
      <c r="J4" s="275" t="s">
        <v>10</v>
      </c>
      <c r="K4" s="273" t="s">
        <v>11</v>
      </c>
      <c r="L4" s="274" t="s">
        <v>12</v>
      </c>
      <c r="M4" s="275" t="s">
        <v>13</v>
      </c>
      <c r="N4" s="273" t="s">
        <v>14</v>
      </c>
      <c r="O4" s="274" t="s">
        <v>15</v>
      </c>
      <c r="P4" s="276" t="s">
        <v>4</v>
      </c>
      <c r="Q4" s="277" t="s">
        <v>5</v>
      </c>
      <c r="R4" s="278" t="s">
        <v>6</v>
      </c>
      <c r="S4" s="276" t="s">
        <v>7</v>
      </c>
      <c r="T4" s="277" t="s">
        <v>8</v>
      </c>
      <c r="U4" s="278" t="s">
        <v>9</v>
      </c>
      <c r="V4" s="276" t="s">
        <v>10</v>
      </c>
      <c r="W4" s="277" t="s">
        <v>11</v>
      </c>
      <c r="X4" s="278" t="s">
        <v>12</v>
      </c>
      <c r="Y4" s="276" t="s">
        <v>13</v>
      </c>
      <c r="Z4" s="277" t="s">
        <v>14</v>
      </c>
      <c r="AA4" s="278" t="s">
        <v>15</v>
      </c>
      <c r="AB4" s="279" t="s">
        <v>837</v>
      </c>
      <c r="AC4" s="280" t="s">
        <v>837</v>
      </c>
      <c r="AD4" s="281" t="s">
        <v>837</v>
      </c>
      <c r="AE4" s="281" t="s">
        <v>837</v>
      </c>
      <c r="AF4" s="281" t="s">
        <v>837</v>
      </c>
      <c r="AG4" s="281" t="s">
        <v>837</v>
      </c>
      <c r="AH4" s="281" t="s">
        <v>837</v>
      </c>
    </row>
    <row r="5" spans="1:34" ht="13.8" x14ac:dyDescent="0.25">
      <c r="A5" s="232" t="s">
        <v>355</v>
      </c>
      <c r="B5" s="233" t="s">
        <v>356</v>
      </c>
      <c r="C5" s="234" t="s">
        <v>17</v>
      </c>
      <c r="D5" s="258">
        <f>SUM(D6,D17,D28)</f>
        <v>0</v>
      </c>
      <c r="E5" s="259">
        <f t="shared" ref="E5:AH5" si="3">SUM(E6,E17,E28)</f>
        <v>0</v>
      </c>
      <c r="F5" s="260">
        <f t="shared" si="3"/>
        <v>0</v>
      </c>
      <c r="G5" s="261">
        <f t="shared" si="3"/>
        <v>0</v>
      </c>
      <c r="H5" s="259">
        <f t="shared" si="3"/>
        <v>0</v>
      </c>
      <c r="I5" s="260">
        <f t="shared" si="3"/>
        <v>0</v>
      </c>
      <c r="J5" s="261">
        <f t="shared" si="3"/>
        <v>0</v>
      </c>
      <c r="K5" s="259">
        <f t="shared" si="3"/>
        <v>0</v>
      </c>
      <c r="L5" s="260">
        <f t="shared" si="3"/>
        <v>0</v>
      </c>
      <c r="M5" s="261">
        <f t="shared" si="3"/>
        <v>0</v>
      </c>
      <c r="N5" s="259">
        <f t="shared" si="3"/>
        <v>0</v>
      </c>
      <c r="O5" s="260">
        <f t="shared" si="3"/>
        <v>0</v>
      </c>
      <c r="P5" s="261">
        <f t="shared" si="3"/>
        <v>0</v>
      </c>
      <c r="Q5" s="259">
        <f t="shared" si="3"/>
        <v>0</v>
      </c>
      <c r="R5" s="260">
        <f t="shared" si="3"/>
        <v>0</v>
      </c>
      <c r="S5" s="261">
        <f t="shared" si="3"/>
        <v>0</v>
      </c>
      <c r="T5" s="259">
        <f t="shared" si="3"/>
        <v>0</v>
      </c>
      <c r="U5" s="260">
        <f t="shared" si="3"/>
        <v>0</v>
      </c>
      <c r="V5" s="261">
        <f t="shared" si="3"/>
        <v>0</v>
      </c>
      <c r="W5" s="259">
        <f t="shared" si="3"/>
        <v>0</v>
      </c>
      <c r="X5" s="260">
        <f t="shared" si="3"/>
        <v>0</v>
      </c>
      <c r="Y5" s="261">
        <f t="shared" si="3"/>
        <v>0</v>
      </c>
      <c r="Z5" s="259">
        <f t="shared" si="3"/>
        <v>0</v>
      </c>
      <c r="AA5" s="260">
        <f t="shared" si="3"/>
        <v>0</v>
      </c>
      <c r="AB5" s="262">
        <f t="shared" si="3"/>
        <v>0</v>
      </c>
      <c r="AC5" s="263">
        <f t="shared" si="3"/>
        <v>0</v>
      </c>
      <c r="AD5" s="263">
        <f t="shared" si="3"/>
        <v>0</v>
      </c>
      <c r="AE5" s="263">
        <f t="shared" si="3"/>
        <v>0</v>
      </c>
      <c r="AF5" s="263">
        <f t="shared" si="3"/>
        <v>0</v>
      </c>
      <c r="AG5" s="263">
        <f t="shared" si="3"/>
        <v>0</v>
      </c>
      <c r="AH5" s="263">
        <f t="shared" si="3"/>
        <v>0</v>
      </c>
    </row>
    <row r="6" spans="1:34" ht="13.8" x14ac:dyDescent="0.25">
      <c r="A6" s="235"/>
      <c r="B6" s="236" t="s">
        <v>755</v>
      </c>
      <c r="C6" s="237" t="s">
        <v>17</v>
      </c>
      <c r="D6" s="246">
        <f>SUM(D7:D16)</f>
        <v>0</v>
      </c>
      <c r="E6" s="247">
        <f t="shared" ref="E6:AH6" si="4">SUM(E7:E16)</f>
        <v>0</v>
      </c>
      <c r="F6" s="248">
        <f t="shared" si="4"/>
        <v>0</v>
      </c>
      <c r="G6" s="249">
        <f t="shared" si="4"/>
        <v>0</v>
      </c>
      <c r="H6" s="247">
        <f t="shared" si="4"/>
        <v>0</v>
      </c>
      <c r="I6" s="248">
        <f t="shared" si="4"/>
        <v>0</v>
      </c>
      <c r="J6" s="249">
        <f t="shared" si="4"/>
        <v>0</v>
      </c>
      <c r="K6" s="247">
        <f t="shared" si="4"/>
        <v>0</v>
      </c>
      <c r="L6" s="248">
        <f t="shared" si="4"/>
        <v>0</v>
      </c>
      <c r="M6" s="249">
        <f t="shared" si="4"/>
        <v>0</v>
      </c>
      <c r="N6" s="247">
        <f t="shared" si="4"/>
        <v>0</v>
      </c>
      <c r="O6" s="248">
        <f t="shared" si="4"/>
        <v>0</v>
      </c>
      <c r="P6" s="249">
        <f t="shared" si="4"/>
        <v>0</v>
      </c>
      <c r="Q6" s="247">
        <f t="shared" si="4"/>
        <v>0</v>
      </c>
      <c r="R6" s="248">
        <f t="shared" si="4"/>
        <v>0</v>
      </c>
      <c r="S6" s="249">
        <f t="shared" si="4"/>
        <v>0</v>
      </c>
      <c r="T6" s="247">
        <f t="shared" si="4"/>
        <v>0</v>
      </c>
      <c r="U6" s="248">
        <f t="shared" si="4"/>
        <v>0</v>
      </c>
      <c r="V6" s="249">
        <f t="shared" si="4"/>
        <v>0</v>
      </c>
      <c r="W6" s="247">
        <f t="shared" si="4"/>
        <v>0</v>
      </c>
      <c r="X6" s="248">
        <f t="shared" si="4"/>
        <v>0</v>
      </c>
      <c r="Y6" s="249">
        <f t="shared" si="4"/>
        <v>0</v>
      </c>
      <c r="Z6" s="247">
        <f t="shared" si="4"/>
        <v>0</v>
      </c>
      <c r="AA6" s="248">
        <f t="shared" si="4"/>
        <v>0</v>
      </c>
      <c r="AB6" s="250">
        <f t="shared" si="4"/>
        <v>0</v>
      </c>
      <c r="AC6" s="251">
        <f t="shared" si="4"/>
        <v>0</v>
      </c>
      <c r="AD6" s="251">
        <f t="shared" si="4"/>
        <v>0</v>
      </c>
      <c r="AE6" s="251">
        <f t="shared" si="4"/>
        <v>0</v>
      </c>
      <c r="AF6" s="251">
        <f t="shared" si="4"/>
        <v>0</v>
      </c>
      <c r="AG6" s="251">
        <f t="shared" si="4"/>
        <v>0</v>
      </c>
      <c r="AH6" s="251">
        <f t="shared" si="4"/>
        <v>0</v>
      </c>
    </row>
    <row r="7" spans="1:34" ht="14.4" x14ac:dyDescent="0.25">
      <c r="A7" s="52"/>
      <c r="B7" s="227" t="s">
        <v>756</v>
      </c>
      <c r="C7" s="229" t="s">
        <v>24</v>
      </c>
      <c r="D7" s="252"/>
      <c r="E7" s="253"/>
      <c r="F7" s="254"/>
      <c r="G7" s="255"/>
      <c r="H7" s="253"/>
      <c r="I7" s="254"/>
      <c r="J7" s="255"/>
      <c r="K7" s="253"/>
      <c r="L7" s="254"/>
      <c r="M7" s="255"/>
      <c r="N7" s="253"/>
      <c r="O7" s="254"/>
      <c r="P7" s="255"/>
      <c r="Q7" s="253"/>
      <c r="R7" s="254"/>
      <c r="S7" s="255"/>
      <c r="T7" s="253"/>
      <c r="U7" s="254"/>
      <c r="V7" s="255"/>
      <c r="W7" s="253"/>
      <c r="X7" s="254"/>
      <c r="Y7" s="255"/>
      <c r="Z7" s="253"/>
      <c r="AA7" s="254"/>
      <c r="AB7" s="256"/>
      <c r="AC7" s="257">
        <f>SUM(D7:O7)</f>
        <v>0</v>
      </c>
      <c r="AD7" s="257">
        <f>SUM(P7:AA7)</f>
        <v>0</v>
      </c>
      <c r="AE7" s="257"/>
      <c r="AF7" s="257"/>
      <c r="AG7" s="257"/>
      <c r="AH7" s="257"/>
    </row>
    <row r="8" spans="1:34" ht="14.4" x14ac:dyDescent="0.25">
      <c r="A8" s="52"/>
      <c r="B8" s="227" t="s">
        <v>757</v>
      </c>
      <c r="C8" s="229" t="s">
        <v>24</v>
      </c>
      <c r="D8" s="252"/>
      <c r="E8" s="253"/>
      <c r="F8" s="254"/>
      <c r="G8" s="255"/>
      <c r="H8" s="253"/>
      <c r="I8" s="254"/>
      <c r="J8" s="255"/>
      <c r="K8" s="253"/>
      <c r="L8" s="254"/>
      <c r="M8" s="255"/>
      <c r="N8" s="253"/>
      <c r="O8" s="254"/>
      <c r="P8" s="255"/>
      <c r="Q8" s="253"/>
      <c r="R8" s="254"/>
      <c r="S8" s="255"/>
      <c r="T8" s="253"/>
      <c r="U8" s="254"/>
      <c r="V8" s="255"/>
      <c r="W8" s="253"/>
      <c r="X8" s="254"/>
      <c r="Y8" s="255"/>
      <c r="Z8" s="253"/>
      <c r="AA8" s="254"/>
      <c r="AB8" s="256"/>
      <c r="AC8" s="257">
        <f t="shared" ref="AC8:AC16" si="5">SUM(D8:O8)</f>
        <v>0</v>
      </c>
      <c r="AD8" s="257">
        <f t="shared" ref="AD8:AD16" si="6">SUM(P8:AA8)</f>
        <v>0</v>
      </c>
      <c r="AE8" s="257"/>
      <c r="AF8" s="257"/>
      <c r="AG8" s="257"/>
      <c r="AH8" s="257"/>
    </row>
    <row r="9" spans="1:34" ht="14.4" x14ac:dyDescent="0.25">
      <c r="A9" s="52"/>
      <c r="B9" s="227" t="s">
        <v>758</v>
      </c>
      <c r="C9" s="229" t="s">
        <v>24</v>
      </c>
      <c r="D9" s="252"/>
      <c r="E9" s="253"/>
      <c r="F9" s="254"/>
      <c r="G9" s="255"/>
      <c r="H9" s="253"/>
      <c r="I9" s="254"/>
      <c r="J9" s="255"/>
      <c r="K9" s="253"/>
      <c r="L9" s="254"/>
      <c r="M9" s="255"/>
      <c r="N9" s="253"/>
      <c r="O9" s="254"/>
      <c r="P9" s="255"/>
      <c r="Q9" s="253"/>
      <c r="R9" s="254"/>
      <c r="S9" s="255"/>
      <c r="T9" s="253"/>
      <c r="U9" s="254"/>
      <c r="V9" s="255"/>
      <c r="W9" s="253"/>
      <c r="X9" s="254"/>
      <c r="Y9" s="255"/>
      <c r="Z9" s="253"/>
      <c r="AA9" s="254"/>
      <c r="AB9" s="256"/>
      <c r="AC9" s="257">
        <f t="shared" si="5"/>
        <v>0</v>
      </c>
      <c r="AD9" s="257">
        <f t="shared" si="6"/>
        <v>0</v>
      </c>
      <c r="AE9" s="257"/>
      <c r="AF9" s="257"/>
      <c r="AG9" s="257"/>
      <c r="AH9" s="257"/>
    </row>
    <row r="10" spans="1:34" ht="14.4" x14ac:dyDescent="0.25">
      <c r="A10" s="52"/>
      <c r="B10" s="227" t="s">
        <v>759</v>
      </c>
      <c r="C10" s="229" t="s">
        <v>24</v>
      </c>
      <c r="D10" s="252"/>
      <c r="E10" s="253"/>
      <c r="F10" s="254"/>
      <c r="G10" s="255"/>
      <c r="H10" s="253"/>
      <c r="I10" s="254"/>
      <c r="J10" s="255"/>
      <c r="K10" s="253"/>
      <c r="L10" s="254"/>
      <c r="M10" s="255"/>
      <c r="N10" s="253"/>
      <c r="O10" s="254"/>
      <c r="P10" s="255"/>
      <c r="Q10" s="253"/>
      <c r="R10" s="254"/>
      <c r="S10" s="255"/>
      <c r="T10" s="253"/>
      <c r="U10" s="254"/>
      <c r="V10" s="255"/>
      <c r="W10" s="253"/>
      <c r="X10" s="254"/>
      <c r="Y10" s="255"/>
      <c r="Z10" s="253"/>
      <c r="AA10" s="254"/>
      <c r="AB10" s="256"/>
      <c r="AC10" s="257">
        <f t="shared" si="5"/>
        <v>0</v>
      </c>
      <c r="AD10" s="257">
        <f t="shared" si="6"/>
        <v>0</v>
      </c>
      <c r="AE10" s="257"/>
      <c r="AF10" s="257"/>
      <c r="AG10" s="257"/>
      <c r="AH10" s="257"/>
    </row>
    <row r="11" spans="1:34" ht="14.4" x14ac:dyDescent="0.25">
      <c r="A11" s="52"/>
      <c r="B11" s="227" t="s">
        <v>760</v>
      </c>
      <c r="C11" s="229" t="s">
        <v>24</v>
      </c>
      <c r="D11" s="252"/>
      <c r="E11" s="253"/>
      <c r="F11" s="254"/>
      <c r="G11" s="255"/>
      <c r="H11" s="253"/>
      <c r="I11" s="254"/>
      <c r="J11" s="255"/>
      <c r="K11" s="253"/>
      <c r="L11" s="254"/>
      <c r="M11" s="255"/>
      <c r="N11" s="253"/>
      <c r="O11" s="254"/>
      <c r="P11" s="255"/>
      <c r="Q11" s="253"/>
      <c r="R11" s="254"/>
      <c r="S11" s="255"/>
      <c r="T11" s="253"/>
      <c r="U11" s="254"/>
      <c r="V11" s="255"/>
      <c r="W11" s="253"/>
      <c r="X11" s="254"/>
      <c r="Y11" s="255"/>
      <c r="Z11" s="253"/>
      <c r="AA11" s="254"/>
      <c r="AB11" s="256"/>
      <c r="AC11" s="257">
        <f t="shared" si="5"/>
        <v>0</v>
      </c>
      <c r="AD11" s="257">
        <f t="shared" si="6"/>
        <v>0</v>
      </c>
      <c r="AE11" s="257"/>
      <c r="AF11" s="257"/>
      <c r="AG11" s="257"/>
      <c r="AH11" s="257"/>
    </row>
    <row r="12" spans="1:34" ht="14.4" x14ac:dyDescent="0.25">
      <c r="A12" s="52"/>
      <c r="B12" s="227" t="s">
        <v>761</v>
      </c>
      <c r="C12" s="229" t="s">
        <v>24</v>
      </c>
      <c r="D12" s="252"/>
      <c r="E12" s="253"/>
      <c r="F12" s="254"/>
      <c r="G12" s="255"/>
      <c r="H12" s="253"/>
      <c r="I12" s="254"/>
      <c r="J12" s="255"/>
      <c r="K12" s="253"/>
      <c r="L12" s="254"/>
      <c r="M12" s="255"/>
      <c r="N12" s="253"/>
      <c r="O12" s="254"/>
      <c r="P12" s="255"/>
      <c r="Q12" s="253"/>
      <c r="R12" s="254"/>
      <c r="S12" s="255"/>
      <c r="T12" s="253"/>
      <c r="U12" s="254"/>
      <c r="V12" s="255"/>
      <c r="W12" s="253"/>
      <c r="X12" s="254"/>
      <c r="Y12" s="255"/>
      <c r="Z12" s="253"/>
      <c r="AA12" s="254"/>
      <c r="AB12" s="256"/>
      <c r="AC12" s="257">
        <f t="shared" si="5"/>
        <v>0</v>
      </c>
      <c r="AD12" s="257">
        <f t="shared" si="6"/>
        <v>0</v>
      </c>
      <c r="AE12" s="257"/>
      <c r="AF12" s="257"/>
      <c r="AG12" s="257"/>
      <c r="AH12" s="257"/>
    </row>
    <row r="13" spans="1:34" ht="14.4" x14ac:dyDescent="0.25">
      <c r="A13" s="52"/>
      <c r="B13" s="227" t="s">
        <v>762</v>
      </c>
      <c r="C13" s="229" t="s">
        <v>24</v>
      </c>
      <c r="D13" s="252"/>
      <c r="E13" s="253"/>
      <c r="F13" s="254"/>
      <c r="G13" s="255"/>
      <c r="H13" s="253"/>
      <c r="I13" s="254"/>
      <c r="J13" s="255"/>
      <c r="K13" s="253"/>
      <c r="L13" s="254"/>
      <c r="M13" s="255"/>
      <c r="N13" s="253"/>
      <c r="O13" s="254"/>
      <c r="P13" s="255"/>
      <c r="Q13" s="253"/>
      <c r="R13" s="254"/>
      <c r="S13" s="255"/>
      <c r="T13" s="253"/>
      <c r="U13" s="254"/>
      <c r="V13" s="255"/>
      <c r="W13" s="253"/>
      <c r="X13" s="254"/>
      <c r="Y13" s="255"/>
      <c r="Z13" s="253"/>
      <c r="AA13" s="254"/>
      <c r="AB13" s="256"/>
      <c r="AC13" s="257">
        <f t="shared" si="5"/>
        <v>0</v>
      </c>
      <c r="AD13" s="257">
        <f t="shared" si="6"/>
        <v>0</v>
      </c>
      <c r="AE13" s="257"/>
      <c r="AF13" s="257"/>
      <c r="AG13" s="257"/>
      <c r="AH13" s="257"/>
    </row>
    <row r="14" spans="1:34" ht="14.4" x14ac:dyDescent="0.25">
      <c r="A14" s="52"/>
      <c r="B14" s="227" t="s">
        <v>763</v>
      </c>
      <c r="C14" s="229" t="s">
        <v>24</v>
      </c>
      <c r="D14" s="252"/>
      <c r="E14" s="253"/>
      <c r="F14" s="254"/>
      <c r="G14" s="255"/>
      <c r="H14" s="253"/>
      <c r="I14" s="254"/>
      <c r="J14" s="255"/>
      <c r="K14" s="253"/>
      <c r="L14" s="254"/>
      <c r="M14" s="255"/>
      <c r="N14" s="253"/>
      <c r="O14" s="254"/>
      <c r="P14" s="255"/>
      <c r="Q14" s="253"/>
      <c r="R14" s="254"/>
      <c r="S14" s="255"/>
      <c r="T14" s="253"/>
      <c r="U14" s="254"/>
      <c r="V14" s="255"/>
      <c r="W14" s="253"/>
      <c r="X14" s="254"/>
      <c r="Y14" s="255"/>
      <c r="Z14" s="253"/>
      <c r="AA14" s="254"/>
      <c r="AB14" s="256"/>
      <c r="AC14" s="257">
        <f t="shared" si="5"/>
        <v>0</v>
      </c>
      <c r="AD14" s="257">
        <f t="shared" si="6"/>
        <v>0</v>
      </c>
      <c r="AE14" s="257"/>
      <c r="AF14" s="257"/>
      <c r="AG14" s="257"/>
      <c r="AH14" s="257"/>
    </row>
    <row r="15" spans="1:34" ht="14.4" x14ac:dyDescent="0.25">
      <c r="A15" s="52"/>
      <c r="B15" s="227" t="s">
        <v>764</v>
      </c>
      <c r="C15" s="229" t="s">
        <v>24</v>
      </c>
      <c r="D15" s="252"/>
      <c r="E15" s="253"/>
      <c r="F15" s="254"/>
      <c r="G15" s="255"/>
      <c r="H15" s="253"/>
      <c r="I15" s="254"/>
      <c r="J15" s="255"/>
      <c r="K15" s="253"/>
      <c r="L15" s="254"/>
      <c r="M15" s="255"/>
      <c r="N15" s="253"/>
      <c r="O15" s="254"/>
      <c r="P15" s="255"/>
      <c r="Q15" s="253"/>
      <c r="R15" s="254"/>
      <c r="S15" s="255"/>
      <c r="T15" s="253"/>
      <c r="U15" s="254"/>
      <c r="V15" s="255"/>
      <c r="W15" s="253"/>
      <c r="X15" s="254"/>
      <c r="Y15" s="255"/>
      <c r="Z15" s="253"/>
      <c r="AA15" s="254"/>
      <c r="AB15" s="256"/>
      <c r="AC15" s="257">
        <f t="shared" si="5"/>
        <v>0</v>
      </c>
      <c r="AD15" s="257">
        <f t="shared" si="6"/>
        <v>0</v>
      </c>
      <c r="AE15" s="257"/>
      <c r="AF15" s="257"/>
      <c r="AG15" s="257"/>
      <c r="AH15" s="257"/>
    </row>
    <row r="16" spans="1:34" ht="14.4" x14ac:dyDescent="0.25">
      <c r="A16" s="52"/>
      <c r="B16" s="227" t="s">
        <v>765</v>
      </c>
      <c r="C16" s="229" t="s">
        <v>24</v>
      </c>
      <c r="D16" s="252"/>
      <c r="E16" s="253"/>
      <c r="F16" s="254"/>
      <c r="G16" s="255"/>
      <c r="H16" s="253"/>
      <c r="I16" s="254"/>
      <c r="J16" s="255"/>
      <c r="K16" s="253"/>
      <c r="L16" s="254"/>
      <c r="M16" s="255"/>
      <c r="N16" s="253"/>
      <c r="O16" s="254"/>
      <c r="P16" s="255"/>
      <c r="Q16" s="253"/>
      <c r="R16" s="254"/>
      <c r="S16" s="255"/>
      <c r="T16" s="253"/>
      <c r="U16" s="254"/>
      <c r="V16" s="255"/>
      <c r="W16" s="253"/>
      <c r="X16" s="254"/>
      <c r="Y16" s="255"/>
      <c r="Z16" s="253"/>
      <c r="AA16" s="254"/>
      <c r="AB16" s="256"/>
      <c r="AC16" s="257">
        <f t="shared" si="5"/>
        <v>0</v>
      </c>
      <c r="AD16" s="257">
        <f t="shared" si="6"/>
        <v>0</v>
      </c>
      <c r="AE16" s="257"/>
      <c r="AF16" s="257"/>
      <c r="AG16" s="257"/>
      <c r="AH16" s="257"/>
    </row>
    <row r="17" spans="1:34" ht="14.4" x14ac:dyDescent="0.25">
      <c r="A17" s="238"/>
      <c r="B17" s="239" t="s">
        <v>358</v>
      </c>
      <c r="C17" s="237" t="s">
        <v>17</v>
      </c>
      <c r="D17" s="246">
        <f>SUM(D19:D27)</f>
        <v>0</v>
      </c>
      <c r="E17" s="247">
        <f t="shared" ref="E17:AH17" si="7">SUM(E19:E27)</f>
        <v>0</v>
      </c>
      <c r="F17" s="248">
        <f t="shared" si="7"/>
        <v>0</v>
      </c>
      <c r="G17" s="249">
        <f t="shared" si="7"/>
        <v>0</v>
      </c>
      <c r="H17" s="247">
        <f t="shared" si="7"/>
        <v>0</v>
      </c>
      <c r="I17" s="248">
        <f t="shared" si="7"/>
        <v>0</v>
      </c>
      <c r="J17" s="249">
        <f t="shared" si="7"/>
        <v>0</v>
      </c>
      <c r="K17" s="247">
        <f t="shared" si="7"/>
        <v>0</v>
      </c>
      <c r="L17" s="248">
        <f t="shared" si="7"/>
        <v>0</v>
      </c>
      <c r="M17" s="249">
        <f t="shared" si="7"/>
        <v>0</v>
      </c>
      <c r="N17" s="247">
        <f t="shared" si="7"/>
        <v>0</v>
      </c>
      <c r="O17" s="248">
        <f t="shared" si="7"/>
        <v>0</v>
      </c>
      <c r="P17" s="249">
        <f t="shared" si="7"/>
        <v>0</v>
      </c>
      <c r="Q17" s="247">
        <f t="shared" si="7"/>
        <v>0</v>
      </c>
      <c r="R17" s="248">
        <f t="shared" si="7"/>
        <v>0</v>
      </c>
      <c r="S17" s="249">
        <f t="shared" si="7"/>
        <v>0</v>
      </c>
      <c r="T17" s="247">
        <f t="shared" si="7"/>
        <v>0</v>
      </c>
      <c r="U17" s="248">
        <f t="shared" si="7"/>
        <v>0</v>
      </c>
      <c r="V17" s="249">
        <f t="shared" si="7"/>
        <v>0</v>
      </c>
      <c r="W17" s="247">
        <f t="shared" si="7"/>
        <v>0</v>
      </c>
      <c r="X17" s="248">
        <f t="shared" si="7"/>
        <v>0</v>
      </c>
      <c r="Y17" s="249">
        <f t="shared" si="7"/>
        <v>0</v>
      </c>
      <c r="Z17" s="247">
        <f t="shared" si="7"/>
        <v>0</v>
      </c>
      <c r="AA17" s="248">
        <f t="shared" si="7"/>
        <v>0</v>
      </c>
      <c r="AB17" s="250">
        <f t="shared" si="7"/>
        <v>0</v>
      </c>
      <c r="AC17" s="251">
        <f t="shared" si="7"/>
        <v>0</v>
      </c>
      <c r="AD17" s="251">
        <f t="shared" si="7"/>
        <v>0</v>
      </c>
      <c r="AE17" s="251">
        <f t="shared" si="7"/>
        <v>0</v>
      </c>
      <c r="AF17" s="251">
        <f t="shared" si="7"/>
        <v>0</v>
      </c>
      <c r="AG17" s="251">
        <f t="shared" si="7"/>
        <v>0</v>
      </c>
      <c r="AH17" s="251">
        <f t="shared" si="7"/>
        <v>0</v>
      </c>
    </row>
    <row r="18" spans="1:34" ht="14.4" x14ac:dyDescent="0.25">
      <c r="A18" s="52"/>
      <c r="B18" s="227" t="s">
        <v>756</v>
      </c>
      <c r="C18" s="229" t="s">
        <v>24</v>
      </c>
      <c r="D18" s="252"/>
      <c r="E18" s="253"/>
      <c r="F18" s="254"/>
      <c r="G18" s="255"/>
      <c r="H18" s="253"/>
      <c r="I18" s="254"/>
      <c r="J18" s="255"/>
      <c r="K18" s="253"/>
      <c r="L18" s="254"/>
      <c r="M18" s="255"/>
      <c r="N18" s="253"/>
      <c r="O18" s="254"/>
      <c r="P18" s="255"/>
      <c r="Q18" s="253"/>
      <c r="R18" s="254"/>
      <c r="S18" s="255"/>
      <c r="T18" s="253"/>
      <c r="U18" s="254"/>
      <c r="V18" s="255"/>
      <c r="W18" s="253"/>
      <c r="X18" s="254"/>
      <c r="Y18" s="255"/>
      <c r="Z18" s="253"/>
      <c r="AA18" s="254"/>
      <c r="AB18" s="256"/>
      <c r="AC18" s="257">
        <f t="shared" ref="AC18:AC27" si="8">SUM(D18:O18)</f>
        <v>0</v>
      </c>
      <c r="AD18" s="257">
        <f t="shared" ref="AD18:AD27" si="9">SUM(P18:AA18)</f>
        <v>0</v>
      </c>
      <c r="AE18" s="257"/>
      <c r="AF18" s="257"/>
      <c r="AG18" s="257"/>
      <c r="AH18" s="257"/>
    </row>
    <row r="19" spans="1:34" ht="14.4" x14ac:dyDescent="0.25">
      <c r="A19" s="52"/>
      <c r="B19" s="227" t="s">
        <v>757</v>
      </c>
      <c r="C19" s="229" t="s">
        <v>24</v>
      </c>
      <c r="D19" s="252"/>
      <c r="E19" s="253"/>
      <c r="F19" s="254"/>
      <c r="G19" s="255"/>
      <c r="H19" s="253"/>
      <c r="I19" s="254"/>
      <c r="J19" s="255"/>
      <c r="K19" s="253"/>
      <c r="L19" s="254"/>
      <c r="M19" s="255"/>
      <c r="N19" s="253"/>
      <c r="O19" s="254"/>
      <c r="P19" s="255"/>
      <c r="Q19" s="253"/>
      <c r="R19" s="254"/>
      <c r="S19" s="255"/>
      <c r="T19" s="253"/>
      <c r="U19" s="254"/>
      <c r="V19" s="255"/>
      <c r="W19" s="253"/>
      <c r="X19" s="254"/>
      <c r="Y19" s="255"/>
      <c r="Z19" s="253"/>
      <c r="AA19" s="254"/>
      <c r="AB19" s="256"/>
      <c r="AC19" s="257">
        <f t="shared" si="8"/>
        <v>0</v>
      </c>
      <c r="AD19" s="257">
        <f t="shared" si="9"/>
        <v>0</v>
      </c>
      <c r="AE19" s="257"/>
      <c r="AF19" s="257"/>
      <c r="AG19" s="257"/>
      <c r="AH19" s="257"/>
    </row>
    <row r="20" spans="1:34" ht="14.4" x14ac:dyDescent="0.25">
      <c r="A20" s="52"/>
      <c r="B20" s="227" t="s">
        <v>758</v>
      </c>
      <c r="C20" s="229" t="s">
        <v>24</v>
      </c>
      <c r="D20" s="252"/>
      <c r="E20" s="253"/>
      <c r="F20" s="254"/>
      <c r="G20" s="255"/>
      <c r="H20" s="253"/>
      <c r="I20" s="254"/>
      <c r="J20" s="255"/>
      <c r="K20" s="253"/>
      <c r="L20" s="254"/>
      <c r="M20" s="255"/>
      <c r="N20" s="253"/>
      <c r="O20" s="254"/>
      <c r="P20" s="255"/>
      <c r="Q20" s="253"/>
      <c r="R20" s="254"/>
      <c r="S20" s="255"/>
      <c r="T20" s="253"/>
      <c r="U20" s="254"/>
      <c r="V20" s="255"/>
      <c r="W20" s="253"/>
      <c r="X20" s="254"/>
      <c r="Y20" s="255"/>
      <c r="Z20" s="253"/>
      <c r="AA20" s="254"/>
      <c r="AB20" s="256"/>
      <c r="AC20" s="257">
        <f t="shared" si="8"/>
        <v>0</v>
      </c>
      <c r="AD20" s="257">
        <f t="shared" si="9"/>
        <v>0</v>
      </c>
      <c r="AE20" s="257"/>
      <c r="AF20" s="257"/>
      <c r="AG20" s="257"/>
      <c r="AH20" s="257"/>
    </row>
    <row r="21" spans="1:34" ht="14.4" x14ac:dyDescent="0.25">
      <c r="A21" s="52"/>
      <c r="B21" s="227" t="s">
        <v>759</v>
      </c>
      <c r="C21" s="229" t="s">
        <v>24</v>
      </c>
      <c r="D21" s="252"/>
      <c r="E21" s="253"/>
      <c r="F21" s="254"/>
      <c r="G21" s="255"/>
      <c r="H21" s="253"/>
      <c r="I21" s="254"/>
      <c r="J21" s="255"/>
      <c r="K21" s="253"/>
      <c r="L21" s="254"/>
      <c r="M21" s="255"/>
      <c r="N21" s="253"/>
      <c r="O21" s="254"/>
      <c r="P21" s="255"/>
      <c r="Q21" s="253"/>
      <c r="R21" s="254"/>
      <c r="S21" s="255"/>
      <c r="T21" s="253"/>
      <c r="U21" s="254"/>
      <c r="V21" s="255"/>
      <c r="W21" s="253"/>
      <c r="X21" s="254"/>
      <c r="Y21" s="255"/>
      <c r="Z21" s="253"/>
      <c r="AA21" s="254"/>
      <c r="AB21" s="256"/>
      <c r="AC21" s="257">
        <f t="shared" si="8"/>
        <v>0</v>
      </c>
      <c r="AD21" s="257">
        <f t="shared" si="9"/>
        <v>0</v>
      </c>
      <c r="AE21" s="257"/>
      <c r="AF21" s="257"/>
      <c r="AG21" s="257"/>
      <c r="AH21" s="257"/>
    </row>
    <row r="22" spans="1:34" ht="14.4" x14ac:dyDescent="0.25">
      <c r="A22" s="52"/>
      <c r="B22" s="227" t="s">
        <v>760</v>
      </c>
      <c r="C22" s="229" t="s">
        <v>24</v>
      </c>
      <c r="D22" s="252"/>
      <c r="E22" s="253"/>
      <c r="F22" s="254"/>
      <c r="G22" s="255"/>
      <c r="H22" s="253"/>
      <c r="I22" s="254"/>
      <c r="J22" s="255"/>
      <c r="K22" s="253"/>
      <c r="L22" s="254"/>
      <c r="M22" s="255"/>
      <c r="N22" s="253"/>
      <c r="O22" s="254"/>
      <c r="P22" s="255"/>
      <c r="Q22" s="253"/>
      <c r="R22" s="254"/>
      <c r="S22" s="255"/>
      <c r="T22" s="253"/>
      <c r="U22" s="254"/>
      <c r="V22" s="255"/>
      <c r="W22" s="253"/>
      <c r="X22" s="254"/>
      <c r="Y22" s="255"/>
      <c r="Z22" s="253"/>
      <c r="AA22" s="254"/>
      <c r="AB22" s="256"/>
      <c r="AC22" s="257">
        <f t="shared" si="8"/>
        <v>0</v>
      </c>
      <c r="AD22" s="257">
        <f t="shared" si="9"/>
        <v>0</v>
      </c>
      <c r="AE22" s="257"/>
      <c r="AF22" s="257"/>
      <c r="AG22" s="257"/>
      <c r="AH22" s="257"/>
    </row>
    <row r="23" spans="1:34" ht="14.4" x14ac:dyDescent="0.25">
      <c r="A23" s="52"/>
      <c r="B23" s="227" t="s">
        <v>761</v>
      </c>
      <c r="C23" s="229" t="s">
        <v>24</v>
      </c>
      <c r="D23" s="252"/>
      <c r="E23" s="253"/>
      <c r="F23" s="254"/>
      <c r="G23" s="255"/>
      <c r="H23" s="253"/>
      <c r="I23" s="254"/>
      <c r="J23" s="255"/>
      <c r="K23" s="253"/>
      <c r="L23" s="254"/>
      <c r="M23" s="255"/>
      <c r="N23" s="253"/>
      <c r="O23" s="254"/>
      <c r="P23" s="255"/>
      <c r="Q23" s="253"/>
      <c r="R23" s="254"/>
      <c r="S23" s="255"/>
      <c r="T23" s="253"/>
      <c r="U23" s="254"/>
      <c r="V23" s="255"/>
      <c r="W23" s="253"/>
      <c r="X23" s="254"/>
      <c r="Y23" s="255"/>
      <c r="Z23" s="253"/>
      <c r="AA23" s="254"/>
      <c r="AB23" s="256"/>
      <c r="AC23" s="257">
        <f t="shared" si="8"/>
        <v>0</v>
      </c>
      <c r="AD23" s="257">
        <f t="shared" si="9"/>
        <v>0</v>
      </c>
      <c r="AE23" s="257"/>
      <c r="AF23" s="257"/>
      <c r="AG23" s="257"/>
      <c r="AH23" s="257"/>
    </row>
    <row r="24" spans="1:34" ht="14.4" x14ac:dyDescent="0.25">
      <c r="A24" s="52"/>
      <c r="B24" s="227" t="s">
        <v>762</v>
      </c>
      <c r="C24" s="229" t="s">
        <v>24</v>
      </c>
      <c r="D24" s="252"/>
      <c r="E24" s="253"/>
      <c r="F24" s="254"/>
      <c r="G24" s="255"/>
      <c r="H24" s="253"/>
      <c r="I24" s="254"/>
      <c r="J24" s="255"/>
      <c r="K24" s="253"/>
      <c r="L24" s="254"/>
      <c r="M24" s="255"/>
      <c r="N24" s="253"/>
      <c r="O24" s="254"/>
      <c r="P24" s="255"/>
      <c r="Q24" s="253"/>
      <c r="R24" s="254"/>
      <c r="S24" s="255"/>
      <c r="T24" s="253"/>
      <c r="U24" s="254"/>
      <c r="V24" s="255"/>
      <c r="W24" s="253"/>
      <c r="X24" s="254"/>
      <c r="Y24" s="255"/>
      <c r="Z24" s="253"/>
      <c r="AA24" s="254"/>
      <c r="AB24" s="256"/>
      <c r="AC24" s="257">
        <f t="shared" si="8"/>
        <v>0</v>
      </c>
      <c r="AD24" s="257">
        <f t="shared" si="9"/>
        <v>0</v>
      </c>
      <c r="AE24" s="257"/>
      <c r="AF24" s="257"/>
      <c r="AG24" s="257"/>
      <c r="AH24" s="257"/>
    </row>
    <row r="25" spans="1:34" ht="14.4" x14ac:dyDescent="0.25">
      <c r="A25" s="52"/>
      <c r="B25" s="227" t="s">
        <v>763</v>
      </c>
      <c r="C25" s="229" t="s">
        <v>24</v>
      </c>
      <c r="D25" s="252"/>
      <c r="E25" s="253"/>
      <c r="F25" s="254"/>
      <c r="G25" s="255"/>
      <c r="H25" s="253"/>
      <c r="I25" s="254"/>
      <c r="J25" s="255"/>
      <c r="K25" s="253"/>
      <c r="L25" s="254"/>
      <c r="M25" s="255"/>
      <c r="N25" s="253"/>
      <c r="O25" s="254"/>
      <c r="P25" s="255"/>
      <c r="Q25" s="253"/>
      <c r="R25" s="254"/>
      <c r="S25" s="255"/>
      <c r="T25" s="253"/>
      <c r="U25" s="254"/>
      <c r="V25" s="255"/>
      <c r="W25" s="253"/>
      <c r="X25" s="254"/>
      <c r="Y25" s="255"/>
      <c r="Z25" s="253"/>
      <c r="AA25" s="254"/>
      <c r="AB25" s="256"/>
      <c r="AC25" s="257">
        <f t="shared" si="8"/>
        <v>0</v>
      </c>
      <c r="AD25" s="257">
        <f t="shared" si="9"/>
        <v>0</v>
      </c>
      <c r="AE25" s="257"/>
      <c r="AF25" s="257"/>
      <c r="AG25" s="257"/>
      <c r="AH25" s="257"/>
    </row>
    <row r="26" spans="1:34" ht="14.4" x14ac:dyDescent="0.25">
      <c r="A26" s="52"/>
      <c r="B26" s="227" t="s">
        <v>764</v>
      </c>
      <c r="C26" s="229" t="s">
        <v>24</v>
      </c>
      <c r="D26" s="252"/>
      <c r="E26" s="253"/>
      <c r="F26" s="254"/>
      <c r="G26" s="255"/>
      <c r="H26" s="253"/>
      <c r="I26" s="254"/>
      <c r="J26" s="255"/>
      <c r="K26" s="253"/>
      <c r="L26" s="254"/>
      <c r="M26" s="255"/>
      <c r="N26" s="253"/>
      <c r="O26" s="254"/>
      <c r="P26" s="255"/>
      <c r="Q26" s="253"/>
      <c r="R26" s="254"/>
      <c r="S26" s="255"/>
      <c r="T26" s="253"/>
      <c r="U26" s="254"/>
      <c r="V26" s="255"/>
      <c r="W26" s="253"/>
      <c r="X26" s="254"/>
      <c r="Y26" s="255"/>
      <c r="Z26" s="253"/>
      <c r="AA26" s="254"/>
      <c r="AB26" s="256"/>
      <c r="AC26" s="257">
        <f t="shared" si="8"/>
        <v>0</v>
      </c>
      <c r="AD26" s="257">
        <f t="shared" si="9"/>
        <v>0</v>
      </c>
      <c r="AE26" s="257"/>
      <c r="AF26" s="257"/>
      <c r="AG26" s="257"/>
      <c r="AH26" s="257"/>
    </row>
    <row r="27" spans="1:34" ht="14.4" x14ac:dyDescent="0.25">
      <c r="A27" s="52"/>
      <c r="B27" s="227" t="s">
        <v>765</v>
      </c>
      <c r="C27" s="229" t="s">
        <v>24</v>
      </c>
      <c r="D27" s="252"/>
      <c r="E27" s="253"/>
      <c r="F27" s="254"/>
      <c r="G27" s="255"/>
      <c r="H27" s="253"/>
      <c r="I27" s="254"/>
      <c r="J27" s="255"/>
      <c r="K27" s="253"/>
      <c r="L27" s="254"/>
      <c r="M27" s="255"/>
      <c r="N27" s="253"/>
      <c r="O27" s="254"/>
      <c r="P27" s="255"/>
      <c r="Q27" s="253"/>
      <c r="R27" s="254"/>
      <c r="S27" s="255"/>
      <c r="T27" s="253"/>
      <c r="U27" s="254"/>
      <c r="V27" s="255"/>
      <c r="W27" s="253"/>
      <c r="X27" s="254"/>
      <c r="Y27" s="255"/>
      <c r="Z27" s="253"/>
      <c r="AA27" s="254"/>
      <c r="AB27" s="256"/>
      <c r="AC27" s="257">
        <f t="shared" si="8"/>
        <v>0</v>
      </c>
      <c r="AD27" s="257">
        <f t="shared" si="9"/>
        <v>0</v>
      </c>
      <c r="AE27" s="257"/>
      <c r="AF27" s="257"/>
      <c r="AG27" s="257"/>
      <c r="AH27" s="257"/>
    </row>
    <row r="28" spans="1:34" ht="14.4" x14ac:dyDescent="0.25">
      <c r="A28" s="238"/>
      <c r="B28" s="239" t="s">
        <v>359</v>
      </c>
      <c r="C28" s="237" t="s">
        <v>17</v>
      </c>
      <c r="D28" s="246">
        <f>SUM(D29:D38)</f>
        <v>0</v>
      </c>
      <c r="E28" s="247">
        <f t="shared" ref="E28:AH28" si="10">SUM(E29:E38)</f>
        <v>0</v>
      </c>
      <c r="F28" s="248">
        <f t="shared" si="10"/>
        <v>0</v>
      </c>
      <c r="G28" s="249">
        <f t="shared" si="10"/>
        <v>0</v>
      </c>
      <c r="H28" s="247">
        <f t="shared" si="10"/>
        <v>0</v>
      </c>
      <c r="I28" s="248">
        <f t="shared" si="10"/>
        <v>0</v>
      </c>
      <c r="J28" s="249">
        <f t="shared" si="10"/>
        <v>0</v>
      </c>
      <c r="K28" s="247">
        <f t="shared" si="10"/>
        <v>0</v>
      </c>
      <c r="L28" s="248">
        <f t="shared" si="10"/>
        <v>0</v>
      </c>
      <c r="M28" s="249">
        <f t="shared" si="10"/>
        <v>0</v>
      </c>
      <c r="N28" s="247">
        <f t="shared" si="10"/>
        <v>0</v>
      </c>
      <c r="O28" s="248">
        <f t="shared" si="10"/>
        <v>0</v>
      </c>
      <c r="P28" s="249">
        <f t="shared" si="10"/>
        <v>0</v>
      </c>
      <c r="Q28" s="247">
        <f t="shared" si="10"/>
        <v>0</v>
      </c>
      <c r="R28" s="248">
        <f t="shared" si="10"/>
        <v>0</v>
      </c>
      <c r="S28" s="249">
        <f t="shared" si="10"/>
        <v>0</v>
      </c>
      <c r="T28" s="247">
        <f t="shared" si="10"/>
        <v>0</v>
      </c>
      <c r="U28" s="248">
        <f t="shared" si="10"/>
        <v>0</v>
      </c>
      <c r="V28" s="249">
        <f t="shared" si="10"/>
        <v>0</v>
      </c>
      <c r="W28" s="247">
        <f t="shared" si="10"/>
        <v>0</v>
      </c>
      <c r="X28" s="248">
        <f t="shared" si="10"/>
        <v>0</v>
      </c>
      <c r="Y28" s="249">
        <f t="shared" si="10"/>
        <v>0</v>
      </c>
      <c r="Z28" s="247">
        <f t="shared" si="10"/>
        <v>0</v>
      </c>
      <c r="AA28" s="248">
        <f t="shared" si="10"/>
        <v>0</v>
      </c>
      <c r="AB28" s="250">
        <f t="shared" si="10"/>
        <v>0</v>
      </c>
      <c r="AC28" s="251">
        <f t="shared" si="10"/>
        <v>0</v>
      </c>
      <c r="AD28" s="251">
        <f t="shared" si="10"/>
        <v>0</v>
      </c>
      <c r="AE28" s="251">
        <f t="shared" si="10"/>
        <v>0</v>
      </c>
      <c r="AF28" s="251">
        <f t="shared" si="10"/>
        <v>0</v>
      </c>
      <c r="AG28" s="251">
        <f t="shared" si="10"/>
        <v>0</v>
      </c>
      <c r="AH28" s="251">
        <f t="shared" si="10"/>
        <v>0</v>
      </c>
    </row>
    <row r="29" spans="1:34" ht="14.4" x14ac:dyDescent="0.25">
      <c r="A29" s="52"/>
      <c r="B29" s="227" t="s">
        <v>756</v>
      </c>
      <c r="C29" s="229" t="s">
        <v>24</v>
      </c>
      <c r="D29" s="252"/>
      <c r="E29" s="253"/>
      <c r="F29" s="254"/>
      <c r="G29" s="255"/>
      <c r="H29" s="253"/>
      <c r="I29" s="254"/>
      <c r="J29" s="255"/>
      <c r="K29" s="253"/>
      <c r="L29" s="254"/>
      <c r="M29" s="255"/>
      <c r="N29" s="253"/>
      <c r="O29" s="254"/>
      <c r="P29" s="255"/>
      <c r="Q29" s="253"/>
      <c r="R29" s="254"/>
      <c r="S29" s="255"/>
      <c r="T29" s="253"/>
      <c r="U29" s="254"/>
      <c r="V29" s="255"/>
      <c r="W29" s="253"/>
      <c r="X29" s="254"/>
      <c r="Y29" s="255"/>
      <c r="Z29" s="253"/>
      <c r="AA29" s="254"/>
      <c r="AB29" s="256"/>
      <c r="AC29" s="257">
        <f t="shared" ref="AC29:AC38" si="11">SUM(D29:O29)</f>
        <v>0</v>
      </c>
      <c r="AD29" s="257">
        <f t="shared" ref="AD29:AD38" si="12">SUM(P29:AA29)</f>
        <v>0</v>
      </c>
      <c r="AE29" s="257"/>
      <c r="AF29" s="257"/>
      <c r="AG29" s="257"/>
      <c r="AH29" s="257"/>
    </row>
    <row r="30" spans="1:34" ht="14.4" x14ac:dyDescent="0.25">
      <c r="A30" s="52"/>
      <c r="B30" s="227" t="s">
        <v>757</v>
      </c>
      <c r="C30" s="229" t="s">
        <v>24</v>
      </c>
      <c r="D30" s="252"/>
      <c r="E30" s="253"/>
      <c r="F30" s="254"/>
      <c r="G30" s="255"/>
      <c r="H30" s="253"/>
      <c r="I30" s="254"/>
      <c r="J30" s="255"/>
      <c r="K30" s="253"/>
      <c r="L30" s="254"/>
      <c r="M30" s="255"/>
      <c r="N30" s="253"/>
      <c r="O30" s="254"/>
      <c r="P30" s="255"/>
      <c r="Q30" s="253"/>
      <c r="R30" s="254"/>
      <c r="S30" s="255"/>
      <c r="T30" s="253"/>
      <c r="U30" s="254"/>
      <c r="V30" s="255"/>
      <c r="W30" s="253"/>
      <c r="X30" s="254"/>
      <c r="Y30" s="255"/>
      <c r="Z30" s="253"/>
      <c r="AA30" s="254"/>
      <c r="AB30" s="256"/>
      <c r="AC30" s="257">
        <f t="shared" si="11"/>
        <v>0</v>
      </c>
      <c r="AD30" s="257">
        <f t="shared" si="12"/>
        <v>0</v>
      </c>
      <c r="AE30" s="257"/>
      <c r="AF30" s="257"/>
      <c r="AG30" s="257"/>
      <c r="AH30" s="257"/>
    </row>
    <row r="31" spans="1:34" ht="14.4" x14ac:dyDescent="0.25">
      <c r="A31" s="52"/>
      <c r="B31" s="227" t="s">
        <v>758</v>
      </c>
      <c r="C31" s="229" t="s">
        <v>24</v>
      </c>
      <c r="D31" s="252"/>
      <c r="E31" s="253"/>
      <c r="F31" s="254"/>
      <c r="G31" s="255"/>
      <c r="H31" s="253"/>
      <c r="I31" s="254"/>
      <c r="J31" s="255"/>
      <c r="K31" s="253"/>
      <c r="L31" s="254"/>
      <c r="M31" s="255"/>
      <c r="N31" s="253"/>
      <c r="O31" s="254"/>
      <c r="P31" s="255"/>
      <c r="Q31" s="253"/>
      <c r="R31" s="254"/>
      <c r="S31" s="255"/>
      <c r="T31" s="253"/>
      <c r="U31" s="254"/>
      <c r="V31" s="255"/>
      <c r="W31" s="253"/>
      <c r="X31" s="254"/>
      <c r="Y31" s="255"/>
      <c r="Z31" s="253"/>
      <c r="AA31" s="254"/>
      <c r="AB31" s="256"/>
      <c r="AC31" s="257">
        <f t="shared" si="11"/>
        <v>0</v>
      </c>
      <c r="AD31" s="257">
        <f t="shared" si="12"/>
        <v>0</v>
      </c>
      <c r="AE31" s="257"/>
      <c r="AF31" s="257"/>
      <c r="AG31" s="257"/>
      <c r="AH31" s="257"/>
    </row>
    <row r="32" spans="1:34" ht="14.4" x14ac:dyDescent="0.25">
      <c r="A32" s="52"/>
      <c r="B32" s="227" t="s">
        <v>759</v>
      </c>
      <c r="C32" s="229" t="s">
        <v>24</v>
      </c>
      <c r="D32" s="252"/>
      <c r="E32" s="253"/>
      <c r="F32" s="254"/>
      <c r="G32" s="255"/>
      <c r="H32" s="253"/>
      <c r="I32" s="254"/>
      <c r="J32" s="255"/>
      <c r="K32" s="253"/>
      <c r="L32" s="254"/>
      <c r="M32" s="255"/>
      <c r="N32" s="253"/>
      <c r="O32" s="254"/>
      <c r="P32" s="255"/>
      <c r="Q32" s="253"/>
      <c r="R32" s="254"/>
      <c r="S32" s="255"/>
      <c r="T32" s="253"/>
      <c r="U32" s="254"/>
      <c r="V32" s="255"/>
      <c r="W32" s="253"/>
      <c r="X32" s="254"/>
      <c r="Y32" s="255"/>
      <c r="Z32" s="253"/>
      <c r="AA32" s="254"/>
      <c r="AB32" s="256"/>
      <c r="AC32" s="257">
        <f t="shared" si="11"/>
        <v>0</v>
      </c>
      <c r="AD32" s="257">
        <f t="shared" si="12"/>
        <v>0</v>
      </c>
      <c r="AE32" s="257"/>
      <c r="AF32" s="257"/>
      <c r="AG32" s="257"/>
      <c r="AH32" s="257"/>
    </row>
    <row r="33" spans="1:34" ht="14.4" x14ac:dyDescent="0.25">
      <c r="A33" s="52"/>
      <c r="B33" s="227" t="s">
        <v>760</v>
      </c>
      <c r="C33" s="229" t="s">
        <v>24</v>
      </c>
      <c r="D33" s="252"/>
      <c r="E33" s="253"/>
      <c r="F33" s="254"/>
      <c r="G33" s="255"/>
      <c r="H33" s="253"/>
      <c r="I33" s="254"/>
      <c r="J33" s="255"/>
      <c r="K33" s="253"/>
      <c r="L33" s="254"/>
      <c r="M33" s="255"/>
      <c r="N33" s="253"/>
      <c r="O33" s="254"/>
      <c r="P33" s="255"/>
      <c r="Q33" s="253"/>
      <c r="R33" s="254"/>
      <c r="S33" s="255"/>
      <c r="T33" s="253"/>
      <c r="U33" s="254"/>
      <c r="V33" s="255"/>
      <c r="W33" s="253"/>
      <c r="X33" s="254"/>
      <c r="Y33" s="255"/>
      <c r="Z33" s="253"/>
      <c r="AA33" s="254"/>
      <c r="AB33" s="256"/>
      <c r="AC33" s="257">
        <f t="shared" si="11"/>
        <v>0</v>
      </c>
      <c r="AD33" s="257">
        <f t="shared" si="12"/>
        <v>0</v>
      </c>
      <c r="AE33" s="257"/>
      <c r="AF33" s="257"/>
      <c r="AG33" s="257"/>
      <c r="AH33" s="257"/>
    </row>
    <row r="34" spans="1:34" ht="14.4" x14ac:dyDescent="0.25">
      <c r="A34" s="52"/>
      <c r="B34" s="227" t="s">
        <v>761</v>
      </c>
      <c r="C34" s="229" t="s">
        <v>24</v>
      </c>
      <c r="D34" s="252"/>
      <c r="E34" s="253"/>
      <c r="F34" s="254"/>
      <c r="G34" s="255"/>
      <c r="H34" s="253"/>
      <c r="I34" s="254"/>
      <c r="J34" s="255"/>
      <c r="K34" s="253"/>
      <c r="L34" s="254"/>
      <c r="M34" s="255"/>
      <c r="N34" s="253"/>
      <c r="O34" s="254"/>
      <c r="P34" s="255"/>
      <c r="Q34" s="253"/>
      <c r="R34" s="254"/>
      <c r="S34" s="255"/>
      <c r="T34" s="253"/>
      <c r="U34" s="254"/>
      <c r="V34" s="255"/>
      <c r="W34" s="253"/>
      <c r="X34" s="254"/>
      <c r="Y34" s="255"/>
      <c r="Z34" s="253"/>
      <c r="AA34" s="254"/>
      <c r="AB34" s="256"/>
      <c r="AC34" s="257">
        <f t="shared" si="11"/>
        <v>0</v>
      </c>
      <c r="AD34" s="257">
        <f t="shared" si="12"/>
        <v>0</v>
      </c>
      <c r="AE34" s="257"/>
      <c r="AF34" s="257"/>
      <c r="AG34" s="257"/>
      <c r="AH34" s="257"/>
    </row>
    <row r="35" spans="1:34" ht="14.4" x14ac:dyDescent="0.25">
      <c r="A35" s="52"/>
      <c r="B35" s="227" t="s">
        <v>762</v>
      </c>
      <c r="C35" s="229" t="s">
        <v>24</v>
      </c>
      <c r="D35" s="252"/>
      <c r="E35" s="253"/>
      <c r="F35" s="254"/>
      <c r="G35" s="255"/>
      <c r="H35" s="253"/>
      <c r="I35" s="254"/>
      <c r="J35" s="255"/>
      <c r="K35" s="253"/>
      <c r="L35" s="254"/>
      <c r="M35" s="255"/>
      <c r="N35" s="253"/>
      <c r="O35" s="254"/>
      <c r="P35" s="255"/>
      <c r="Q35" s="253"/>
      <c r="R35" s="254"/>
      <c r="S35" s="255"/>
      <c r="T35" s="253"/>
      <c r="U35" s="254"/>
      <c r="V35" s="255"/>
      <c r="W35" s="253"/>
      <c r="X35" s="254"/>
      <c r="Y35" s="255"/>
      <c r="Z35" s="253"/>
      <c r="AA35" s="254"/>
      <c r="AB35" s="256"/>
      <c r="AC35" s="257">
        <f t="shared" si="11"/>
        <v>0</v>
      </c>
      <c r="AD35" s="257">
        <f t="shared" si="12"/>
        <v>0</v>
      </c>
      <c r="AE35" s="257"/>
      <c r="AF35" s="257"/>
      <c r="AG35" s="257"/>
      <c r="AH35" s="257"/>
    </row>
    <row r="36" spans="1:34" ht="14.4" x14ac:dyDescent="0.25">
      <c r="A36" s="52"/>
      <c r="B36" s="227" t="s">
        <v>763</v>
      </c>
      <c r="C36" s="229" t="s">
        <v>24</v>
      </c>
      <c r="D36" s="252"/>
      <c r="E36" s="253"/>
      <c r="F36" s="254"/>
      <c r="G36" s="255"/>
      <c r="H36" s="253"/>
      <c r="I36" s="254"/>
      <c r="J36" s="255"/>
      <c r="K36" s="253"/>
      <c r="L36" s="254"/>
      <c r="M36" s="255"/>
      <c r="N36" s="253"/>
      <c r="O36" s="254"/>
      <c r="P36" s="255"/>
      <c r="Q36" s="253"/>
      <c r="R36" s="254"/>
      <c r="S36" s="255"/>
      <c r="T36" s="253"/>
      <c r="U36" s="254"/>
      <c r="V36" s="255"/>
      <c r="W36" s="253"/>
      <c r="X36" s="254"/>
      <c r="Y36" s="255"/>
      <c r="Z36" s="253"/>
      <c r="AA36" s="254"/>
      <c r="AB36" s="256"/>
      <c r="AC36" s="257">
        <f t="shared" si="11"/>
        <v>0</v>
      </c>
      <c r="AD36" s="257">
        <f t="shared" si="12"/>
        <v>0</v>
      </c>
      <c r="AE36" s="257"/>
      <c r="AF36" s="257"/>
      <c r="AG36" s="257"/>
      <c r="AH36" s="257"/>
    </row>
    <row r="37" spans="1:34" ht="14.4" x14ac:dyDescent="0.25">
      <c r="A37" s="52"/>
      <c r="B37" s="227" t="s">
        <v>764</v>
      </c>
      <c r="C37" s="229" t="s">
        <v>24</v>
      </c>
      <c r="D37" s="252"/>
      <c r="E37" s="253"/>
      <c r="F37" s="254"/>
      <c r="G37" s="255"/>
      <c r="H37" s="253"/>
      <c r="I37" s="254"/>
      <c r="J37" s="255"/>
      <c r="K37" s="253"/>
      <c r="L37" s="254"/>
      <c r="M37" s="255"/>
      <c r="N37" s="253"/>
      <c r="O37" s="254"/>
      <c r="P37" s="255"/>
      <c r="Q37" s="253"/>
      <c r="R37" s="254"/>
      <c r="S37" s="255"/>
      <c r="T37" s="253"/>
      <c r="U37" s="254"/>
      <c r="V37" s="255"/>
      <c r="W37" s="253"/>
      <c r="X37" s="254"/>
      <c r="Y37" s="255"/>
      <c r="Z37" s="253"/>
      <c r="AA37" s="254"/>
      <c r="AB37" s="256"/>
      <c r="AC37" s="257">
        <f t="shared" si="11"/>
        <v>0</v>
      </c>
      <c r="AD37" s="257">
        <f t="shared" si="12"/>
        <v>0</v>
      </c>
      <c r="AE37" s="257"/>
      <c r="AF37" s="257"/>
      <c r="AG37" s="257"/>
      <c r="AH37" s="257"/>
    </row>
    <row r="38" spans="1:34" ht="14.4" x14ac:dyDescent="0.25">
      <c r="A38" s="52"/>
      <c r="B38" s="227" t="s">
        <v>765</v>
      </c>
      <c r="C38" s="229" t="s">
        <v>24</v>
      </c>
      <c r="D38" s="252"/>
      <c r="E38" s="253"/>
      <c r="F38" s="254"/>
      <c r="G38" s="255"/>
      <c r="H38" s="253"/>
      <c r="I38" s="254"/>
      <c r="J38" s="255"/>
      <c r="K38" s="253"/>
      <c r="L38" s="254"/>
      <c r="M38" s="255"/>
      <c r="N38" s="253"/>
      <c r="O38" s="254"/>
      <c r="P38" s="255"/>
      <c r="Q38" s="253"/>
      <c r="R38" s="254"/>
      <c r="S38" s="255"/>
      <c r="T38" s="253"/>
      <c r="U38" s="254"/>
      <c r="V38" s="255"/>
      <c r="W38" s="253"/>
      <c r="X38" s="254"/>
      <c r="Y38" s="255"/>
      <c r="Z38" s="253"/>
      <c r="AA38" s="254"/>
      <c r="AB38" s="256"/>
      <c r="AC38" s="257">
        <f t="shared" si="11"/>
        <v>0</v>
      </c>
      <c r="AD38" s="257">
        <f t="shared" si="12"/>
        <v>0</v>
      </c>
      <c r="AE38" s="257"/>
      <c r="AF38" s="257"/>
      <c r="AG38" s="257"/>
      <c r="AH38" s="257"/>
    </row>
  </sheetData>
  <mergeCells count="2">
    <mergeCell ref="B2:B4"/>
    <mergeCell ref="A2:A4"/>
  </mergeCells>
  <phoneticPr fontId="28" type="noConversion"/>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B1:AN134"/>
  <sheetViews>
    <sheetView showGridLines="0" zoomScale="80" zoomScaleNormal="80" workbookViewId="0">
      <pane xSplit="6" ySplit="3" topLeftCell="G4" activePane="bottomRight" state="frozen"/>
      <selection pane="topRight" activeCell="E1" sqref="E1"/>
      <selection pane="bottomLeft" activeCell="A4" sqref="A4"/>
      <selection pane="bottomRight" activeCell="D7" sqref="D7"/>
    </sheetView>
  </sheetViews>
  <sheetFormatPr defaultColWidth="9" defaultRowHeight="14.4" outlineLevelCol="1" x14ac:dyDescent="0.25"/>
  <cols>
    <col min="1" max="1" width="3.44140625" style="425" customWidth="1"/>
    <col min="2" max="2" width="50.88671875" style="425" customWidth="1"/>
    <col min="3" max="4" width="16" style="425" customWidth="1"/>
    <col min="5" max="5" width="13" style="425" customWidth="1"/>
    <col min="6" max="6" width="12.88671875" style="425" customWidth="1"/>
    <col min="7" max="12" width="8.33203125" style="425" customWidth="1"/>
    <col min="13" max="30" width="9" style="425"/>
    <col min="31" max="31" width="10.109375" style="425" customWidth="1" outlineLevel="1"/>
    <col min="32" max="32" width="9.44140625" style="425" customWidth="1"/>
    <col min="33" max="33" width="11.33203125" style="425" customWidth="1"/>
    <col min="34" max="34" width="10.88671875" style="425" customWidth="1"/>
    <col min="35" max="35" width="11.44140625" style="425" customWidth="1"/>
    <col min="36" max="36" width="11.5546875" style="425" customWidth="1"/>
    <col min="37" max="37" width="12.109375" style="425" customWidth="1"/>
    <col min="38" max="16384" width="9" style="425"/>
  </cols>
  <sheetData>
    <row r="1" spans="2:40" ht="15.6" x14ac:dyDescent="0.25">
      <c r="C1" s="480" t="s">
        <v>1148</v>
      </c>
      <c r="D1" s="480" t="s">
        <v>1149</v>
      </c>
      <c r="G1" s="15">
        <v>2026</v>
      </c>
      <c r="H1" s="16">
        <v>2026</v>
      </c>
      <c r="I1" s="17">
        <v>2026</v>
      </c>
      <c r="J1" s="18">
        <v>2026</v>
      </c>
      <c r="K1" s="16">
        <v>2026</v>
      </c>
      <c r="L1" s="19">
        <v>2026</v>
      </c>
      <c r="M1" s="16">
        <v>2026</v>
      </c>
      <c r="N1" s="16">
        <v>2026</v>
      </c>
      <c r="O1" s="16">
        <v>2026</v>
      </c>
      <c r="P1" s="16">
        <v>2026</v>
      </c>
      <c r="Q1" s="16">
        <v>2026</v>
      </c>
      <c r="R1" s="19">
        <v>2026</v>
      </c>
      <c r="S1" s="25">
        <v>2027</v>
      </c>
      <c r="T1" s="23">
        <v>2027</v>
      </c>
      <c r="U1" s="23">
        <v>2027</v>
      </c>
      <c r="V1" s="23">
        <v>2027</v>
      </c>
      <c r="W1" s="23">
        <v>2027</v>
      </c>
      <c r="X1" s="23">
        <v>2027</v>
      </c>
      <c r="Y1" s="23">
        <v>2027</v>
      </c>
      <c r="Z1" s="23">
        <v>2027</v>
      </c>
      <c r="AA1" s="23">
        <v>2027</v>
      </c>
      <c r="AB1" s="23">
        <v>2027</v>
      </c>
      <c r="AC1" s="23">
        <v>2027</v>
      </c>
      <c r="AD1" s="24">
        <v>2027</v>
      </c>
      <c r="AE1" s="242">
        <v>2025</v>
      </c>
      <c r="AF1" s="242">
        <v>2026</v>
      </c>
      <c r="AG1" s="244">
        <v>2027</v>
      </c>
      <c r="AH1" s="244">
        <v>2028</v>
      </c>
      <c r="AI1" s="244">
        <v>2029</v>
      </c>
      <c r="AJ1" s="244">
        <v>2030</v>
      </c>
      <c r="AK1" s="244">
        <v>2031</v>
      </c>
    </row>
    <row r="2" spans="2:40" ht="15.6" x14ac:dyDescent="0.25">
      <c r="G2" s="31" t="s">
        <v>1</v>
      </c>
      <c r="H2" s="32" t="s">
        <v>1</v>
      </c>
      <c r="I2" s="33" t="s">
        <v>1</v>
      </c>
      <c r="J2" s="34" t="s">
        <v>1</v>
      </c>
      <c r="K2" s="32" t="s">
        <v>1</v>
      </c>
      <c r="L2" s="35" t="s">
        <v>1</v>
      </c>
      <c r="M2" s="35" t="s">
        <v>1</v>
      </c>
      <c r="N2" s="37" t="s">
        <v>574</v>
      </c>
      <c r="O2" s="37" t="s">
        <v>574</v>
      </c>
      <c r="P2" s="37" t="s">
        <v>574</v>
      </c>
      <c r="Q2" s="37" t="s">
        <v>574</v>
      </c>
      <c r="R2" s="38" t="s">
        <v>574</v>
      </c>
      <c r="S2" s="25" t="s">
        <v>575</v>
      </c>
      <c r="T2" s="23" t="s">
        <v>575</v>
      </c>
      <c r="U2" s="23" t="s">
        <v>575</v>
      </c>
      <c r="V2" s="23" t="s">
        <v>575</v>
      </c>
      <c r="W2" s="23" t="s">
        <v>575</v>
      </c>
      <c r="X2" s="23" t="s">
        <v>575</v>
      </c>
      <c r="Y2" s="23" t="s">
        <v>575</v>
      </c>
      <c r="Z2" s="23" t="s">
        <v>575</v>
      </c>
      <c r="AA2" s="23" t="s">
        <v>575</v>
      </c>
      <c r="AB2" s="23" t="s">
        <v>575</v>
      </c>
      <c r="AC2" s="23" t="s">
        <v>575</v>
      </c>
      <c r="AD2" s="24" t="s">
        <v>575</v>
      </c>
      <c r="AE2" s="243" t="s">
        <v>1</v>
      </c>
      <c r="AF2" s="243" t="s">
        <v>574</v>
      </c>
      <c r="AG2" s="245" t="s">
        <v>575</v>
      </c>
      <c r="AH2" s="245" t="s">
        <v>575</v>
      </c>
      <c r="AI2" s="245" t="s">
        <v>575</v>
      </c>
      <c r="AJ2" s="245" t="s">
        <v>575</v>
      </c>
      <c r="AK2" s="245" t="s">
        <v>575</v>
      </c>
    </row>
    <row r="3" spans="2:40" ht="15.6" x14ac:dyDescent="0.25">
      <c r="G3" s="15" t="s">
        <v>4</v>
      </c>
      <c r="H3" s="16" t="s">
        <v>5</v>
      </c>
      <c r="I3" s="17" t="s">
        <v>6</v>
      </c>
      <c r="J3" s="18" t="s">
        <v>7</v>
      </c>
      <c r="K3" s="16" t="s">
        <v>8</v>
      </c>
      <c r="L3" s="19" t="s">
        <v>9</v>
      </c>
      <c r="M3" s="16" t="s">
        <v>10</v>
      </c>
      <c r="N3" s="16" t="s">
        <v>11</v>
      </c>
      <c r="O3" s="16" t="s">
        <v>12</v>
      </c>
      <c r="P3" s="16" t="s">
        <v>13</v>
      </c>
      <c r="Q3" s="16" t="s">
        <v>14</v>
      </c>
      <c r="R3" s="19" t="s">
        <v>15</v>
      </c>
      <c r="S3" s="25" t="s">
        <v>4</v>
      </c>
      <c r="T3" s="23" t="s">
        <v>5</v>
      </c>
      <c r="U3" s="23" t="s">
        <v>6</v>
      </c>
      <c r="V3" s="23" t="s">
        <v>7</v>
      </c>
      <c r="W3" s="23" t="s">
        <v>8</v>
      </c>
      <c r="X3" s="23" t="s">
        <v>9</v>
      </c>
      <c r="Y3" s="23" t="s">
        <v>10</v>
      </c>
      <c r="Z3" s="23" t="s">
        <v>11</v>
      </c>
      <c r="AA3" s="23" t="s">
        <v>12</v>
      </c>
      <c r="AB3" s="23" t="s">
        <v>13</v>
      </c>
      <c r="AC3" s="23" t="s">
        <v>14</v>
      </c>
      <c r="AD3" s="24" t="s">
        <v>15</v>
      </c>
      <c r="AE3" s="243" t="s">
        <v>837</v>
      </c>
      <c r="AF3" s="243" t="s">
        <v>837</v>
      </c>
      <c r="AG3" s="245" t="s">
        <v>837</v>
      </c>
      <c r="AH3" s="245" t="s">
        <v>837</v>
      </c>
      <c r="AI3" s="245" t="s">
        <v>837</v>
      </c>
      <c r="AJ3" s="245" t="s">
        <v>837</v>
      </c>
      <c r="AK3" s="245" t="s">
        <v>837</v>
      </c>
    </row>
    <row r="4" spans="2:40" x14ac:dyDescent="0.25">
      <c r="B4" s="426" t="s">
        <v>1139</v>
      </c>
      <c r="C4" s="426"/>
      <c r="D4" s="426"/>
      <c r="E4" s="427"/>
      <c r="F4" s="427"/>
      <c r="G4" s="428">
        <v>279501</v>
      </c>
      <c r="H4" s="428">
        <v>278364</v>
      </c>
      <c r="I4" s="428">
        <v>282162</v>
      </c>
      <c r="J4" s="428">
        <v>320714</v>
      </c>
      <c r="K4" s="428">
        <v>322130</v>
      </c>
      <c r="L4" s="428">
        <v>322906</v>
      </c>
      <c r="M4" s="428">
        <v>322530</v>
      </c>
      <c r="N4" s="428">
        <v>322530</v>
      </c>
      <c r="O4" s="428">
        <v>322530</v>
      </c>
      <c r="P4" s="428">
        <v>322530</v>
      </c>
      <c r="Q4" s="428">
        <v>322530</v>
      </c>
      <c r="R4" s="428">
        <v>322530</v>
      </c>
      <c r="S4" s="428">
        <f t="shared" ref="S4:AD4" si="0">R4</f>
        <v>322530</v>
      </c>
      <c r="T4" s="428">
        <f t="shared" si="0"/>
        <v>322530</v>
      </c>
      <c r="U4" s="428">
        <f t="shared" si="0"/>
        <v>322530</v>
      </c>
      <c r="V4" s="428">
        <f t="shared" si="0"/>
        <v>322530</v>
      </c>
      <c r="W4" s="428">
        <f t="shared" si="0"/>
        <v>322530</v>
      </c>
      <c r="X4" s="428">
        <f t="shared" si="0"/>
        <v>322530</v>
      </c>
      <c r="Y4" s="428">
        <f t="shared" si="0"/>
        <v>322530</v>
      </c>
      <c r="Z4" s="428">
        <f t="shared" si="0"/>
        <v>322530</v>
      </c>
      <c r="AA4" s="428">
        <f t="shared" si="0"/>
        <v>322530</v>
      </c>
      <c r="AB4" s="428">
        <f t="shared" si="0"/>
        <v>322530</v>
      </c>
      <c r="AC4" s="428">
        <f t="shared" si="0"/>
        <v>322530</v>
      </c>
      <c r="AD4" s="428">
        <f t="shared" si="0"/>
        <v>322530</v>
      </c>
      <c r="AE4" s="428">
        <v>3231996</v>
      </c>
      <c r="AF4" s="429">
        <f>SUM(G4:R4)</f>
        <v>3740957</v>
      </c>
      <c r="AG4" s="476">
        <f>SUM(S4:AD4)</f>
        <v>3870360</v>
      </c>
      <c r="AH4" s="428">
        <f>AG4</f>
        <v>3870360</v>
      </c>
      <c r="AI4" s="428">
        <f>AH4</f>
        <v>3870360</v>
      </c>
      <c r="AJ4" s="428">
        <f>AI4</f>
        <v>3870360</v>
      </c>
      <c r="AK4" s="428">
        <f>AJ4</f>
        <v>3870360</v>
      </c>
      <c r="AL4" s="430"/>
      <c r="AM4" s="430"/>
      <c r="AN4" s="430"/>
    </row>
    <row r="5" spans="2:40" ht="28.8" x14ac:dyDescent="0.25">
      <c r="B5" s="431" t="s">
        <v>1058</v>
      </c>
      <c r="C5" s="431"/>
      <c r="D5" s="431"/>
      <c r="E5" s="427"/>
      <c r="F5" s="427"/>
      <c r="G5" s="428"/>
      <c r="H5" s="428"/>
      <c r="I5" s="428"/>
      <c r="J5" s="428"/>
      <c r="K5" s="428"/>
      <c r="L5" s="428"/>
      <c r="M5" s="428">
        <f>M16</f>
        <v>0</v>
      </c>
      <c r="N5" s="428">
        <f t="shared" ref="N5:AD5" si="1">N16</f>
        <v>0</v>
      </c>
      <c r="O5" s="428">
        <f t="shared" si="1"/>
        <v>0</v>
      </c>
      <c r="P5" s="428">
        <f t="shared" si="1"/>
        <v>0</v>
      </c>
      <c r="Q5" s="428">
        <f t="shared" si="1"/>
        <v>0</v>
      </c>
      <c r="R5" s="428">
        <f t="shared" si="1"/>
        <v>0</v>
      </c>
      <c r="S5" s="478">
        <f t="shared" si="1"/>
        <v>14240.287414166667</v>
      </c>
      <c r="T5" s="478">
        <f t="shared" si="1"/>
        <v>14240.287414166667</v>
      </c>
      <c r="U5" s="478">
        <f t="shared" si="1"/>
        <v>14240.287414166667</v>
      </c>
      <c r="V5" s="478">
        <f t="shared" si="1"/>
        <v>14240.287414166667</v>
      </c>
      <c r="W5" s="478">
        <f t="shared" si="1"/>
        <v>14240.287414166667</v>
      </c>
      <c r="X5" s="478">
        <f t="shared" si="1"/>
        <v>14240.287414166667</v>
      </c>
      <c r="Y5" s="478">
        <f t="shared" si="1"/>
        <v>14240.287414166667</v>
      </c>
      <c r="Z5" s="478">
        <f t="shared" si="1"/>
        <v>14240.287414166667</v>
      </c>
      <c r="AA5" s="478">
        <f t="shared" si="1"/>
        <v>14240.287414166667</v>
      </c>
      <c r="AB5" s="478">
        <f t="shared" si="1"/>
        <v>105514.88611601587</v>
      </c>
      <c r="AC5" s="478">
        <f t="shared" si="1"/>
        <v>105514.88611601587</v>
      </c>
      <c r="AD5" s="478">
        <f t="shared" si="1"/>
        <v>105514.88611601587</v>
      </c>
      <c r="AE5" s="428"/>
      <c r="AF5" s="428">
        <f>SUM(G5:R5)</f>
        <v>0</v>
      </c>
      <c r="AG5" s="476">
        <f>SUM(S5:AD5)</f>
        <v>444707.2450755476</v>
      </c>
      <c r="AH5" s="428">
        <f t="shared" ref="AH5:AK5" si="2">AH16</f>
        <v>1645723.4208332859</v>
      </c>
      <c r="AI5" s="428">
        <f t="shared" si="2"/>
        <v>1645723.4208332859</v>
      </c>
      <c r="AJ5" s="428">
        <f t="shared" si="2"/>
        <v>1645723.4208332859</v>
      </c>
      <c r="AK5" s="428">
        <f t="shared" si="2"/>
        <v>1645723.4208332859</v>
      </c>
      <c r="AL5" s="430"/>
      <c r="AM5" s="430"/>
      <c r="AN5" s="430"/>
    </row>
    <row r="6" spans="2:40" x14ac:dyDescent="0.25">
      <c r="B6" s="372" t="s">
        <v>1011</v>
      </c>
      <c r="C6" s="372"/>
      <c r="D6" s="372"/>
      <c r="E6" s="373"/>
      <c r="F6" s="373"/>
      <c r="G6" s="374">
        <f t="shared" ref="G6:L6" si="3">G4+G5</f>
        <v>279501</v>
      </c>
      <c r="H6" s="374">
        <f t="shared" si="3"/>
        <v>278364</v>
      </c>
      <c r="I6" s="374">
        <f t="shared" si="3"/>
        <v>282162</v>
      </c>
      <c r="J6" s="374">
        <f t="shared" si="3"/>
        <v>320714</v>
      </c>
      <c r="K6" s="374">
        <f t="shared" si="3"/>
        <v>322130</v>
      </c>
      <c r="L6" s="374">
        <f t="shared" si="3"/>
        <v>322906</v>
      </c>
      <c r="M6" s="374">
        <f>M4+M5</f>
        <v>322530</v>
      </c>
      <c r="N6" s="374">
        <f t="shared" ref="N6:AK6" si="4">N4+N5</f>
        <v>322530</v>
      </c>
      <c r="O6" s="374">
        <f t="shared" si="4"/>
        <v>322530</v>
      </c>
      <c r="P6" s="374">
        <f t="shared" si="4"/>
        <v>322530</v>
      </c>
      <c r="Q6" s="374">
        <f t="shared" si="4"/>
        <v>322530</v>
      </c>
      <c r="R6" s="374">
        <f t="shared" si="4"/>
        <v>322530</v>
      </c>
      <c r="S6" s="374">
        <f t="shared" si="4"/>
        <v>336770.28741416667</v>
      </c>
      <c r="T6" s="374">
        <f t="shared" si="4"/>
        <v>336770.28741416667</v>
      </c>
      <c r="U6" s="374">
        <f t="shared" si="4"/>
        <v>336770.28741416667</v>
      </c>
      <c r="V6" s="374">
        <f t="shared" si="4"/>
        <v>336770.28741416667</v>
      </c>
      <c r="W6" s="374">
        <f t="shared" si="4"/>
        <v>336770.28741416667</v>
      </c>
      <c r="X6" s="374">
        <f t="shared" si="4"/>
        <v>336770.28741416667</v>
      </c>
      <c r="Y6" s="374">
        <f t="shared" si="4"/>
        <v>336770.28741416667</v>
      </c>
      <c r="Z6" s="374">
        <f t="shared" si="4"/>
        <v>336770.28741416667</v>
      </c>
      <c r="AA6" s="374">
        <f t="shared" si="4"/>
        <v>336770.28741416667</v>
      </c>
      <c r="AB6" s="374">
        <f t="shared" si="4"/>
        <v>428044.88611601584</v>
      </c>
      <c r="AC6" s="374">
        <f t="shared" si="4"/>
        <v>428044.88611601584</v>
      </c>
      <c r="AD6" s="374">
        <f t="shared" si="4"/>
        <v>428044.88611601584</v>
      </c>
      <c r="AE6" s="374">
        <f t="shared" si="4"/>
        <v>3231996</v>
      </c>
      <c r="AF6" s="374">
        <f>AF4+AF5</f>
        <v>3740957</v>
      </c>
      <c r="AG6" s="474">
        <f>AG4+AG5</f>
        <v>4315067.2450755481</v>
      </c>
      <c r="AH6" s="374">
        <f t="shared" si="4"/>
        <v>5516083.4208332859</v>
      </c>
      <c r="AI6" s="374">
        <f t="shared" si="4"/>
        <v>5516083.4208332859</v>
      </c>
      <c r="AJ6" s="374">
        <f t="shared" si="4"/>
        <v>5516083.4208332859</v>
      </c>
      <c r="AK6" s="374">
        <f t="shared" si="4"/>
        <v>5516083.4208332859</v>
      </c>
      <c r="AL6" s="430"/>
      <c r="AM6" s="430"/>
      <c r="AN6" s="430"/>
    </row>
    <row r="7" spans="2:40" x14ac:dyDescent="0.25">
      <c r="E7" s="430"/>
      <c r="F7" s="430"/>
      <c r="G7" s="432"/>
      <c r="H7" s="432"/>
      <c r="I7" s="432"/>
      <c r="J7" s="432"/>
      <c r="K7" s="432"/>
      <c r="L7" s="432"/>
      <c r="M7" s="432"/>
      <c r="N7" s="432"/>
      <c r="O7" s="432"/>
      <c r="P7" s="432"/>
      <c r="Q7" s="432"/>
      <c r="R7" s="432"/>
      <c r="S7" s="432"/>
      <c r="T7" s="432"/>
      <c r="U7" s="432"/>
      <c r="V7" s="432"/>
      <c r="W7" s="432"/>
      <c r="X7" s="432"/>
      <c r="Y7" s="432"/>
      <c r="Z7" s="432"/>
      <c r="AA7" s="432"/>
      <c r="AB7" s="432"/>
      <c r="AC7" s="432"/>
      <c r="AD7" s="432"/>
      <c r="AE7" s="432"/>
      <c r="AF7" s="432"/>
      <c r="AG7" s="432"/>
      <c r="AH7" s="432"/>
      <c r="AI7" s="432"/>
      <c r="AJ7" s="432"/>
      <c r="AK7" s="432"/>
      <c r="AL7" s="430"/>
      <c r="AM7" s="430"/>
      <c r="AN7" s="430"/>
    </row>
    <row r="8" spans="2:40" x14ac:dyDescent="0.25">
      <c r="B8" s="426" t="s">
        <v>1139</v>
      </c>
      <c r="C8" s="426"/>
      <c r="D8" s="426"/>
      <c r="E8" s="427"/>
      <c r="F8" s="427"/>
      <c r="G8" s="428">
        <v>2524</v>
      </c>
      <c r="H8" s="428">
        <v>2524</v>
      </c>
      <c r="I8" s="428">
        <v>2523</v>
      </c>
      <c r="J8" s="428">
        <v>2521</v>
      </c>
      <c r="K8" s="428">
        <v>2511</v>
      </c>
      <c r="L8" s="428">
        <v>2512</v>
      </c>
      <c r="M8" s="428">
        <v>2512</v>
      </c>
      <c r="N8" s="428">
        <v>2512</v>
      </c>
      <c r="O8" s="428">
        <v>2512</v>
      </c>
      <c r="P8" s="428">
        <v>2512</v>
      </c>
      <c r="Q8" s="428">
        <v>2512</v>
      </c>
      <c r="R8" s="428">
        <v>2512</v>
      </c>
      <c r="S8" s="428">
        <f>M8</f>
        <v>2512</v>
      </c>
      <c r="T8" s="428">
        <f t="shared" ref="T8:AD8" si="5">N8</f>
        <v>2512</v>
      </c>
      <c r="U8" s="428">
        <f t="shared" si="5"/>
        <v>2512</v>
      </c>
      <c r="V8" s="428">
        <f t="shared" si="5"/>
        <v>2512</v>
      </c>
      <c r="W8" s="428">
        <f t="shared" si="5"/>
        <v>2512</v>
      </c>
      <c r="X8" s="428">
        <f t="shared" si="5"/>
        <v>2512</v>
      </c>
      <c r="Y8" s="428">
        <f t="shared" si="5"/>
        <v>2512</v>
      </c>
      <c r="Z8" s="428">
        <f t="shared" si="5"/>
        <v>2512</v>
      </c>
      <c r="AA8" s="428">
        <f t="shared" si="5"/>
        <v>2512</v>
      </c>
      <c r="AB8" s="428">
        <f t="shared" si="5"/>
        <v>2512</v>
      </c>
      <c r="AC8" s="428">
        <f t="shared" si="5"/>
        <v>2512</v>
      </c>
      <c r="AD8" s="428">
        <f t="shared" si="5"/>
        <v>2512</v>
      </c>
      <c r="AE8" s="428">
        <v>47384</v>
      </c>
      <c r="AF8" s="428">
        <f>SUM(G8:R8)</f>
        <v>30187</v>
      </c>
      <c r="AG8" s="428">
        <f>SUM(S8:AD8)</f>
        <v>30144</v>
      </c>
      <c r="AH8" s="428"/>
      <c r="AI8" s="428"/>
      <c r="AJ8" s="428"/>
      <c r="AK8" s="428"/>
      <c r="AL8" s="430"/>
      <c r="AM8" s="430"/>
      <c r="AN8" s="430"/>
    </row>
    <row r="9" spans="2:40" ht="28.8" x14ac:dyDescent="0.25">
      <c r="B9" s="431" t="s">
        <v>1058</v>
      </c>
      <c r="C9" s="431"/>
      <c r="D9" s="431"/>
      <c r="E9" s="427"/>
      <c r="F9" s="427"/>
      <c r="G9" s="428"/>
      <c r="H9" s="428"/>
      <c r="I9" s="428"/>
      <c r="J9" s="428"/>
      <c r="K9" s="428"/>
      <c r="L9" s="428"/>
      <c r="M9" s="428"/>
      <c r="N9" s="428"/>
      <c r="O9" s="428"/>
      <c r="P9" s="428"/>
      <c r="Q9" s="428"/>
      <c r="R9" s="428"/>
      <c r="S9" s="428"/>
      <c r="T9" s="428"/>
      <c r="U9" s="428"/>
      <c r="V9" s="428"/>
      <c r="W9" s="428"/>
      <c r="X9" s="428"/>
      <c r="Y9" s="428"/>
      <c r="Z9" s="428"/>
      <c r="AA9" s="428"/>
      <c r="AB9" s="428"/>
      <c r="AC9" s="428"/>
      <c r="AD9" s="428"/>
      <c r="AE9" s="428"/>
      <c r="AF9" s="428"/>
      <c r="AG9" s="428"/>
      <c r="AH9" s="428"/>
      <c r="AI9" s="428"/>
      <c r="AJ9" s="428"/>
      <c r="AK9" s="428"/>
      <c r="AL9" s="430"/>
      <c r="AM9" s="430"/>
      <c r="AN9" s="430"/>
    </row>
    <row r="10" spans="2:40" x14ac:dyDescent="0.25">
      <c r="B10" s="372" t="s">
        <v>1012</v>
      </c>
      <c r="C10" s="372"/>
      <c r="D10" s="372"/>
      <c r="E10" s="373"/>
      <c r="F10" s="373"/>
      <c r="G10" s="374">
        <f t="shared" ref="G10:L10" si="6">G8+G9</f>
        <v>2524</v>
      </c>
      <c r="H10" s="374">
        <f t="shared" si="6"/>
        <v>2524</v>
      </c>
      <c r="I10" s="374">
        <f t="shared" si="6"/>
        <v>2523</v>
      </c>
      <c r="J10" s="374">
        <f t="shared" si="6"/>
        <v>2521</v>
      </c>
      <c r="K10" s="374">
        <f t="shared" si="6"/>
        <v>2511</v>
      </c>
      <c r="L10" s="374">
        <f t="shared" si="6"/>
        <v>2512</v>
      </c>
      <c r="M10" s="374">
        <f>M8+M9</f>
        <v>2512</v>
      </c>
      <c r="N10" s="374">
        <f t="shared" ref="N10:AK10" si="7">N8+N9</f>
        <v>2512</v>
      </c>
      <c r="O10" s="374">
        <f t="shared" si="7"/>
        <v>2512</v>
      </c>
      <c r="P10" s="374">
        <f t="shared" si="7"/>
        <v>2512</v>
      </c>
      <c r="Q10" s="374">
        <f t="shared" si="7"/>
        <v>2512</v>
      </c>
      <c r="R10" s="374">
        <f t="shared" si="7"/>
        <v>2512</v>
      </c>
      <c r="S10" s="374">
        <f t="shared" si="7"/>
        <v>2512</v>
      </c>
      <c r="T10" s="374">
        <f t="shared" si="7"/>
        <v>2512</v>
      </c>
      <c r="U10" s="374">
        <f t="shared" si="7"/>
        <v>2512</v>
      </c>
      <c r="V10" s="374">
        <f t="shared" si="7"/>
        <v>2512</v>
      </c>
      <c r="W10" s="374">
        <f t="shared" si="7"/>
        <v>2512</v>
      </c>
      <c r="X10" s="374">
        <f t="shared" si="7"/>
        <v>2512</v>
      </c>
      <c r="Y10" s="374">
        <f t="shared" si="7"/>
        <v>2512</v>
      </c>
      <c r="Z10" s="374">
        <f t="shared" si="7"/>
        <v>2512</v>
      </c>
      <c r="AA10" s="374">
        <f t="shared" si="7"/>
        <v>2512</v>
      </c>
      <c r="AB10" s="374">
        <f t="shared" si="7"/>
        <v>2512</v>
      </c>
      <c r="AC10" s="374">
        <f t="shared" si="7"/>
        <v>2512</v>
      </c>
      <c r="AD10" s="374">
        <f t="shared" si="7"/>
        <v>2512</v>
      </c>
      <c r="AE10" s="374">
        <f t="shared" si="7"/>
        <v>47384</v>
      </c>
      <c r="AF10" s="374">
        <f t="shared" si="7"/>
        <v>30187</v>
      </c>
      <c r="AG10" s="374">
        <f t="shared" si="7"/>
        <v>30144</v>
      </c>
      <c r="AH10" s="374">
        <f t="shared" si="7"/>
        <v>0</v>
      </c>
      <c r="AI10" s="374">
        <f t="shared" si="7"/>
        <v>0</v>
      </c>
      <c r="AJ10" s="374">
        <f t="shared" si="7"/>
        <v>0</v>
      </c>
      <c r="AK10" s="374">
        <f t="shared" si="7"/>
        <v>0</v>
      </c>
      <c r="AL10" s="430"/>
      <c r="AM10" s="430"/>
      <c r="AN10" s="430"/>
    </row>
    <row r="11" spans="2:40" x14ac:dyDescent="0.25">
      <c r="E11" s="430"/>
      <c r="F11" s="430"/>
      <c r="G11" s="432"/>
      <c r="H11" s="432"/>
      <c r="I11" s="432"/>
      <c r="J11" s="432"/>
      <c r="K11" s="432"/>
      <c r="L11" s="432"/>
      <c r="M11" s="432"/>
      <c r="N11" s="432"/>
      <c r="O11" s="432"/>
      <c r="P11" s="432"/>
      <c r="Q11" s="432"/>
      <c r="R11" s="432"/>
      <c r="S11" s="432"/>
      <c r="T11" s="432"/>
      <c r="U11" s="432"/>
      <c r="V11" s="432"/>
      <c r="W11" s="432"/>
      <c r="X11" s="432"/>
      <c r="Y11" s="432"/>
      <c r="Z11" s="432"/>
      <c r="AA11" s="432"/>
      <c r="AB11" s="432"/>
      <c r="AC11" s="432"/>
      <c r="AD11" s="432"/>
      <c r="AE11" s="432"/>
      <c r="AF11" s="432"/>
      <c r="AG11" s="432"/>
      <c r="AH11" s="432"/>
      <c r="AI11" s="432"/>
      <c r="AJ11" s="432"/>
      <c r="AK11" s="432"/>
      <c r="AL11" s="430"/>
      <c r="AM11" s="430"/>
      <c r="AN11" s="430"/>
    </row>
    <row r="12" spans="2:40" x14ac:dyDescent="0.25">
      <c r="E12" s="430"/>
      <c r="F12" s="430"/>
      <c r="G12" s="432"/>
      <c r="H12" s="432"/>
      <c r="I12" s="432"/>
      <c r="J12" s="432"/>
      <c r="K12" s="432"/>
      <c r="L12" s="432"/>
      <c r="M12" s="432"/>
      <c r="N12" s="432"/>
      <c r="O12" s="432"/>
      <c r="P12" s="432"/>
      <c r="Q12" s="432"/>
      <c r="R12" s="432"/>
      <c r="S12" s="432"/>
      <c r="T12" s="432"/>
      <c r="U12" s="432"/>
      <c r="V12" s="432"/>
      <c r="W12" s="432"/>
      <c r="X12" s="432"/>
      <c r="Y12" s="432"/>
      <c r="Z12" s="432"/>
      <c r="AA12" s="432"/>
      <c r="AB12" s="432"/>
      <c r="AC12" s="432"/>
      <c r="AD12" s="432"/>
      <c r="AE12" s="432"/>
      <c r="AF12" s="432"/>
      <c r="AG12" s="432"/>
      <c r="AH12" s="432"/>
      <c r="AI12" s="432"/>
      <c r="AJ12" s="432"/>
      <c r="AK12" s="432"/>
      <c r="AL12" s="430"/>
      <c r="AM12" s="430"/>
      <c r="AN12" s="430"/>
    </row>
    <row r="13" spans="2:40" x14ac:dyDescent="0.25">
      <c r="E13" s="430"/>
      <c r="F13" s="430"/>
      <c r="G13" s="432"/>
      <c r="H13" s="432"/>
      <c r="I13" s="432"/>
      <c r="J13" s="432"/>
      <c r="K13" s="432"/>
      <c r="L13" s="432"/>
      <c r="M13" s="432" t="s">
        <v>1140</v>
      </c>
      <c r="N13" s="432"/>
      <c r="O13" s="432"/>
      <c r="P13" s="432"/>
      <c r="Q13" s="432"/>
      <c r="R13" s="432"/>
      <c r="S13" s="432"/>
      <c r="T13" s="432"/>
      <c r="U13" s="432"/>
      <c r="V13" s="432"/>
      <c r="W13" s="432"/>
      <c r="X13" s="432"/>
      <c r="Y13" s="432"/>
      <c r="Z13" s="432"/>
      <c r="AA13" s="432"/>
      <c r="AB13" s="432"/>
      <c r="AC13" s="432"/>
      <c r="AD13" s="432"/>
      <c r="AE13" s="432"/>
      <c r="AF13" s="432"/>
      <c r="AG13" s="432"/>
      <c r="AH13" s="432"/>
      <c r="AI13" s="432"/>
      <c r="AJ13" s="432"/>
      <c r="AK13" s="432"/>
      <c r="AL13" s="430"/>
      <c r="AM13" s="430"/>
      <c r="AN13" s="430"/>
    </row>
    <row r="14" spans="2:40" ht="66" x14ac:dyDescent="0.25">
      <c r="B14" s="433" t="s">
        <v>1141</v>
      </c>
      <c r="C14" s="433"/>
      <c r="D14" s="433"/>
      <c r="E14" s="430"/>
      <c r="F14" s="430"/>
      <c r="G14" s="432"/>
      <c r="H14" s="432"/>
      <c r="I14" s="432"/>
      <c r="J14" s="432"/>
      <c r="K14" s="432"/>
      <c r="L14" s="432"/>
      <c r="M14" s="432"/>
      <c r="N14" s="432"/>
      <c r="O14" s="432"/>
      <c r="P14" s="432"/>
      <c r="Q14" s="432"/>
      <c r="R14" s="432"/>
      <c r="S14" s="432"/>
      <c r="T14" s="432"/>
      <c r="U14" s="432"/>
      <c r="V14" s="432"/>
      <c r="W14" s="432"/>
      <c r="X14" s="432"/>
      <c r="Y14" s="432"/>
      <c r="Z14" s="432"/>
      <c r="AA14" s="432"/>
      <c r="AB14" s="432"/>
      <c r="AC14" s="432"/>
      <c r="AD14" s="432"/>
      <c r="AE14" s="432"/>
      <c r="AF14" s="432"/>
      <c r="AG14" s="432"/>
      <c r="AH14" s="432"/>
      <c r="AI14" s="432"/>
      <c r="AJ14" s="432"/>
      <c r="AK14" s="432"/>
      <c r="AL14" s="430"/>
      <c r="AM14" s="430"/>
      <c r="AN14" s="430"/>
    </row>
    <row r="15" spans="2:40" x14ac:dyDescent="0.25">
      <c r="E15" s="430"/>
      <c r="F15" s="430"/>
      <c r="G15" s="432"/>
      <c r="H15" s="432"/>
      <c r="I15" s="432"/>
      <c r="J15" s="432"/>
      <c r="K15" s="432"/>
      <c r="L15" s="432"/>
      <c r="M15" s="432"/>
      <c r="N15" s="432"/>
      <c r="O15" s="432"/>
      <c r="P15" s="432"/>
      <c r="Q15" s="432"/>
      <c r="R15" s="432"/>
      <c r="S15" s="432"/>
      <c r="T15" s="432"/>
      <c r="U15" s="432"/>
      <c r="V15" s="432"/>
      <c r="W15" s="432"/>
      <c r="X15" s="432"/>
      <c r="Y15" s="432"/>
      <c r="Z15" s="432"/>
      <c r="AA15" s="432"/>
      <c r="AB15" s="432"/>
      <c r="AC15" s="432"/>
      <c r="AD15" s="432"/>
      <c r="AE15" s="432"/>
      <c r="AF15" s="432"/>
      <c r="AG15" s="432"/>
      <c r="AH15" s="432"/>
      <c r="AI15" s="432"/>
      <c r="AJ15" s="432"/>
      <c r="AK15" s="432"/>
      <c r="AL15" s="430"/>
      <c r="AM15" s="430"/>
      <c r="AN15" s="430"/>
    </row>
    <row r="16" spans="2:40" s="434" customFormat="1" x14ac:dyDescent="0.25">
      <c r="E16" s="435"/>
      <c r="F16" s="435"/>
      <c r="G16" s="436"/>
      <c r="H16" s="436"/>
      <c r="I16" s="436"/>
      <c r="J16" s="436"/>
      <c r="K16" s="436"/>
      <c r="L16" s="437" t="s">
        <v>1142</v>
      </c>
      <c r="M16" s="436">
        <f>M17+M43+M78+M108</f>
        <v>0</v>
      </c>
      <c r="N16" s="436">
        <f t="shared" ref="N16:AD16" si="8">N17+N43+N78+N108</f>
        <v>0</v>
      </c>
      <c r="O16" s="436">
        <f t="shared" si="8"/>
        <v>0</v>
      </c>
      <c r="P16" s="436">
        <f t="shared" si="8"/>
        <v>0</v>
      </c>
      <c r="Q16" s="436">
        <f t="shared" si="8"/>
        <v>0</v>
      </c>
      <c r="R16" s="436">
        <f t="shared" si="8"/>
        <v>0</v>
      </c>
      <c r="S16" s="436">
        <f t="shared" si="8"/>
        <v>14240.287414166667</v>
      </c>
      <c r="T16" s="436">
        <f t="shared" si="8"/>
        <v>14240.287414166667</v>
      </c>
      <c r="U16" s="436">
        <f t="shared" si="8"/>
        <v>14240.287414166667</v>
      </c>
      <c r="V16" s="436">
        <f t="shared" si="8"/>
        <v>14240.287414166667</v>
      </c>
      <c r="W16" s="436">
        <f t="shared" si="8"/>
        <v>14240.287414166667</v>
      </c>
      <c r="X16" s="436">
        <f t="shared" si="8"/>
        <v>14240.287414166667</v>
      </c>
      <c r="Y16" s="436">
        <f t="shared" si="8"/>
        <v>14240.287414166667</v>
      </c>
      <c r="Z16" s="436">
        <f t="shared" si="8"/>
        <v>14240.287414166667</v>
      </c>
      <c r="AA16" s="436">
        <f t="shared" si="8"/>
        <v>14240.287414166667</v>
      </c>
      <c r="AB16" s="436">
        <f t="shared" si="8"/>
        <v>105514.88611601587</v>
      </c>
      <c r="AC16" s="436">
        <f t="shared" si="8"/>
        <v>105514.88611601587</v>
      </c>
      <c r="AD16" s="436">
        <f t="shared" si="8"/>
        <v>105514.88611601587</v>
      </c>
      <c r="AE16" s="436"/>
      <c r="AF16" s="437"/>
      <c r="AG16" s="436">
        <f t="shared" ref="AG16:AK16" si="9">AG17+AG43+AG78+AG108</f>
        <v>444707.24507554754</v>
      </c>
      <c r="AH16" s="436">
        <f t="shared" si="9"/>
        <v>1645723.4208332859</v>
      </c>
      <c r="AI16" s="436">
        <f t="shared" si="9"/>
        <v>1645723.4208332859</v>
      </c>
      <c r="AJ16" s="436">
        <f t="shared" si="9"/>
        <v>1645723.4208332859</v>
      </c>
      <c r="AK16" s="436">
        <f t="shared" si="9"/>
        <v>1645723.4208332859</v>
      </c>
      <c r="AL16" s="435"/>
      <c r="AM16" s="435"/>
      <c r="AN16" s="435"/>
    </row>
    <row r="17" spans="2:40" x14ac:dyDescent="0.25">
      <c r="B17" s="438"/>
      <c r="C17" s="438"/>
      <c r="D17" s="438"/>
      <c r="E17" s="430"/>
      <c r="F17" s="430"/>
      <c r="G17" s="432"/>
      <c r="H17" s="432"/>
      <c r="I17" s="432"/>
      <c r="J17" s="432"/>
      <c r="K17" s="432"/>
      <c r="L17" s="432"/>
      <c r="M17" s="432">
        <f>M25+M37</f>
        <v>0</v>
      </c>
      <c r="N17" s="432">
        <f t="shared" ref="N17:AD17" si="10">N25+N37</f>
        <v>0</v>
      </c>
      <c r="O17" s="432">
        <f t="shared" si="10"/>
        <v>0</v>
      </c>
      <c r="P17" s="432">
        <f t="shared" si="10"/>
        <v>0</v>
      </c>
      <c r="Q17" s="432">
        <f t="shared" si="10"/>
        <v>0</v>
      </c>
      <c r="R17" s="432">
        <f t="shared" si="10"/>
        <v>0</v>
      </c>
      <c r="S17" s="432">
        <f t="shared" si="10"/>
        <v>1028.1166666666666</v>
      </c>
      <c r="T17" s="432">
        <f t="shared" si="10"/>
        <v>1028.1166666666666</v>
      </c>
      <c r="U17" s="432">
        <f t="shared" si="10"/>
        <v>1028.1166666666666</v>
      </c>
      <c r="V17" s="432">
        <f t="shared" si="10"/>
        <v>1028.1166666666666</v>
      </c>
      <c r="W17" s="432">
        <f t="shared" si="10"/>
        <v>1028.1166666666666</v>
      </c>
      <c r="X17" s="432">
        <f t="shared" si="10"/>
        <v>1028.1166666666666</v>
      </c>
      <c r="Y17" s="432">
        <f t="shared" si="10"/>
        <v>1028.1166666666666</v>
      </c>
      <c r="Z17" s="432">
        <f t="shared" si="10"/>
        <v>1028.1166666666666</v>
      </c>
      <c r="AA17" s="432">
        <f t="shared" si="10"/>
        <v>1028.1166666666666</v>
      </c>
      <c r="AB17" s="432">
        <f t="shared" si="10"/>
        <v>1028.1166666666666</v>
      </c>
      <c r="AC17" s="432">
        <f t="shared" si="10"/>
        <v>1028.1166666666666</v>
      </c>
      <c r="AD17" s="432">
        <f t="shared" si="10"/>
        <v>1028.1166666666666</v>
      </c>
      <c r="AE17" s="432"/>
      <c r="AF17" s="432"/>
      <c r="AG17" s="432">
        <f t="shared" ref="AG17:AK17" si="11">AG25+AG37</f>
        <v>12337.4</v>
      </c>
      <c r="AH17" s="432">
        <f t="shared" si="11"/>
        <v>18155.66</v>
      </c>
      <c r="AI17" s="432">
        <f t="shared" si="11"/>
        <v>18155.66</v>
      </c>
      <c r="AJ17" s="432">
        <f t="shared" si="11"/>
        <v>18155.66</v>
      </c>
      <c r="AK17" s="432">
        <f t="shared" si="11"/>
        <v>18155.66</v>
      </c>
      <c r="AL17" s="430"/>
      <c r="AM17" s="430"/>
      <c r="AN17" s="430"/>
    </row>
    <row r="18" spans="2:40" ht="26.4" x14ac:dyDescent="0.25">
      <c r="B18" s="477" t="s">
        <v>1143</v>
      </c>
      <c r="C18" s="477"/>
      <c r="D18" s="477"/>
      <c r="E18" s="375" t="s">
        <v>1013</v>
      </c>
      <c r="F18" s="375" t="s">
        <v>1014</v>
      </c>
      <c r="G18" s="374">
        <f t="shared" ref="G18:AD18" si="12">SUM(G19:G41)</f>
        <v>0</v>
      </c>
      <c r="H18" s="374">
        <f t="shared" si="12"/>
        <v>0</v>
      </c>
      <c r="I18" s="374">
        <f t="shared" si="12"/>
        <v>0</v>
      </c>
      <c r="J18" s="374">
        <f t="shared" si="12"/>
        <v>0</v>
      </c>
      <c r="K18" s="374">
        <f t="shared" si="12"/>
        <v>0</v>
      </c>
      <c r="L18" s="374">
        <f t="shared" si="12"/>
        <v>0</v>
      </c>
      <c r="M18" s="374" t="e">
        <f t="shared" si="12"/>
        <v>#DIV/0!</v>
      </c>
      <c r="N18" s="374" t="e">
        <f t="shared" si="12"/>
        <v>#DIV/0!</v>
      </c>
      <c r="O18" s="374" t="e">
        <f t="shared" si="12"/>
        <v>#DIV/0!</v>
      </c>
      <c r="P18" s="374" t="e">
        <f t="shared" si="12"/>
        <v>#DIV/0!</v>
      </c>
      <c r="Q18" s="374" t="e">
        <f t="shared" si="12"/>
        <v>#DIV/0!</v>
      </c>
      <c r="R18" s="374" t="e">
        <f t="shared" si="12"/>
        <v>#DIV/0!</v>
      </c>
      <c r="S18" s="374" t="e">
        <f t="shared" si="12"/>
        <v>#DIV/0!</v>
      </c>
      <c r="T18" s="374" t="e">
        <f t="shared" si="12"/>
        <v>#DIV/0!</v>
      </c>
      <c r="U18" s="374" t="e">
        <f t="shared" si="12"/>
        <v>#DIV/0!</v>
      </c>
      <c r="V18" s="374" t="e">
        <f t="shared" si="12"/>
        <v>#DIV/0!</v>
      </c>
      <c r="W18" s="374" t="e">
        <f t="shared" si="12"/>
        <v>#DIV/0!</v>
      </c>
      <c r="X18" s="374" t="e">
        <f t="shared" si="12"/>
        <v>#DIV/0!</v>
      </c>
      <c r="Y18" s="374" t="e">
        <f t="shared" si="12"/>
        <v>#DIV/0!</v>
      </c>
      <c r="Z18" s="374" t="e">
        <f t="shared" si="12"/>
        <v>#DIV/0!</v>
      </c>
      <c r="AA18" s="374" t="e">
        <f t="shared" si="12"/>
        <v>#DIV/0!</v>
      </c>
      <c r="AB18" s="374" t="e">
        <f t="shared" si="12"/>
        <v>#DIV/0!</v>
      </c>
      <c r="AC18" s="374" t="e">
        <f t="shared" si="12"/>
        <v>#DIV/0!</v>
      </c>
      <c r="AD18" s="374" t="e">
        <f t="shared" si="12"/>
        <v>#DIV/0!</v>
      </c>
      <c r="AE18" s="374">
        <f t="shared" ref="AE18:AK18" si="13">SUM(AE19:AE41)</f>
        <v>0</v>
      </c>
      <c r="AF18" s="374" t="e">
        <f t="shared" si="13"/>
        <v>#DIV/0!</v>
      </c>
      <c r="AG18" s="374" t="e">
        <f t="shared" si="13"/>
        <v>#DIV/0!</v>
      </c>
      <c r="AH18" s="374" t="e">
        <f t="shared" si="13"/>
        <v>#DIV/0!</v>
      </c>
      <c r="AI18" s="374" t="e">
        <f t="shared" si="13"/>
        <v>#DIV/0!</v>
      </c>
      <c r="AJ18" s="374" t="e">
        <f t="shared" si="13"/>
        <v>#DIV/0!</v>
      </c>
      <c r="AK18" s="374" t="e">
        <f t="shared" si="13"/>
        <v>#DIV/0!</v>
      </c>
      <c r="AL18" s="430"/>
      <c r="AM18" s="430"/>
      <c r="AN18" s="430"/>
    </row>
    <row r="19" spans="2:40" x14ac:dyDescent="0.25">
      <c r="B19" s="439" t="s">
        <v>1057</v>
      </c>
      <c r="C19" s="439"/>
      <c r="D19" s="439"/>
      <c r="E19" s="440"/>
      <c r="F19" s="440"/>
      <c r="G19" s="432"/>
      <c r="H19" s="432"/>
      <c r="I19" s="432"/>
      <c r="J19" s="432"/>
      <c r="K19" s="432"/>
      <c r="L19" s="432"/>
      <c r="M19" s="432" t="e">
        <f>$E19/$F19/12</f>
        <v>#DIV/0!</v>
      </c>
      <c r="N19" s="432" t="e">
        <f t="shared" ref="N19:S25" si="14">$E19/$F19/12</f>
        <v>#DIV/0!</v>
      </c>
      <c r="O19" s="432" t="e">
        <f t="shared" si="14"/>
        <v>#DIV/0!</v>
      </c>
      <c r="P19" s="432" t="e">
        <f t="shared" si="14"/>
        <v>#DIV/0!</v>
      </c>
      <c r="Q19" s="432" t="e">
        <f t="shared" si="14"/>
        <v>#DIV/0!</v>
      </c>
      <c r="R19" s="432" t="e">
        <f t="shared" si="14"/>
        <v>#DIV/0!</v>
      </c>
      <c r="S19" s="432" t="e">
        <f>$E19/$F19/12</f>
        <v>#DIV/0!</v>
      </c>
      <c r="T19" s="432" t="e">
        <f t="shared" ref="T19:AD36" si="15">$E19/$F19/12</f>
        <v>#DIV/0!</v>
      </c>
      <c r="U19" s="432" t="e">
        <f t="shared" si="15"/>
        <v>#DIV/0!</v>
      </c>
      <c r="V19" s="432" t="e">
        <f t="shared" si="15"/>
        <v>#DIV/0!</v>
      </c>
      <c r="W19" s="432" t="e">
        <f t="shared" si="15"/>
        <v>#DIV/0!</v>
      </c>
      <c r="X19" s="432" t="e">
        <f t="shared" si="15"/>
        <v>#DIV/0!</v>
      </c>
      <c r="Y19" s="432" t="e">
        <f t="shared" si="15"/>
        <v>#DIV/0!</v>
      </c>
      <c r="Z19" s="432" t="e">
        <f t="shared" si="15"/>
        <v>#DIV/0!</v>
      </c>
      <c r="AA19" s="432" t="e">
        <f t="shared" si="15"/>
        <v>#DIV/0!</v>
      </c>
      <c r="AB19" s="432" t="e">
        <f t="shared" si="15"/>
        <v>#DIV/0!</v>
      </c>
      <c r="AC19" s="432" t="e">
        <f t="shared" si="15"/>
        <v>#DIV/0!</v>
      </c>
      <c r="AD19" s="432" t="e">
        <f t="shared" si="15"/>
        <v>#DIV/0!</v>
      </c>
      <c r="AE19" s="432"/>
      <c r="AF19" s="432" t="e">
        <f>SUM(M19:R19)</f>
        <v>#DIV/0!</v>
      </c>
      <c r="AG19" s="432" t="e">
        <f>SUM(S19:AD19)</f>
        <v>#DIV/0!</v>
      </c>
      <c r="AH19" s="432" t="e">
        <f>$E19/$F19</f>
        <v>#DIV/0!</v>
      </c>
      <c r="AI19" s="432" t="e">
        <f t="shared" ref="AI19:AK34" si="16">$E19/$F19</f>
        <v>#DIV/0!</v>
      </c>
      <c r="AJ19" s="432" t="e">
        <f t="shared" si="16"/>
        <v>#DIV/0!</v>
      </c>
      <c r="AK19" s="432" t="e">
        <f t="shared" si="16"/>
        <v>#DIV/0!</v>
      </c>
      <c r="AL19" s="430"/>
      <c r="AM19" s="430"/>
      <c r="AN19" s="430"/>
    </row>
    <row r="20" spans="2:40" x14ac:dyDescent="0.25">
      <c r="B20" s="439" t="s">
        <v>1056</v>
      </c>
      <c r="C20" s="439"/>
      <c r="D20" s="439"/>
      <c r="E20" s="440"/>
      <c r="F20" s="440"/>
      <c r="G20" s="432"/>
      <c r="H20" s="432"/>
      <c r="I20" s="432"/>
      <c r="J20" s="432"/>
      <c r="K20" s="432"/>
      <c r="L20" s="432"/>
      <c r="M20" s="432"/>
      <c r="N20" s="432" t="e">
        <f t="shared" si="14"/>
        <v>#DIV/0!</v>
      </c>
      <c r="O20" s="432" t="e">
        <f t="shared" si="14"/>
        <v>#DIV/0!</v>
      </c>
      <c r="P20" s="432" t="e">
        <f t="shared" si="14"/>
        <v>#DIV/0!</v>
      </c>
      <c r="Q20" s="432" t="e">
        <f t="shared" si="14"/>
        <v>#DIV/0!</v>
      </c>
      <c r="R20" s="432" t="e">
        <f t="shared" si="14"/>
        <v>#DIV/0!</v>
      </c>
      <c r="S20" s="432" t="e">
        <f t="shared" si="14"/>
        <v>#DIV/0!</v>
      </c>
      <c r="T20" s="432" t="e">
        <f t="shared" si="15"/>
        <v>#DIV/0!</v>
      </c>
      <c r="U20" s="432" t="e">
        <f t="shared" si="15"/>
        <v>#DIV/0!</v>
      </c>
      <c r="V20" s="432" t="e">
        <f t="shared" si="15"/>
        <v>#DIV/0!</v>
      </c>
      <c r="W20" s="432" t="e">
        <f t="shared" si="15"/>
        <v>#DIV/0!</v>
      </c>
      <c r="X20" s="432" t="e">
        <f t="shared" si="15"/>
        <v>#DIV/0!</v>
      </c>
      <c r="Y20" s="432" t="e">
        <f t="shared" si="15"/>
        <v>#DIV/0!</v>
      </c>
      <c r="Z20" s="432" t="e">
        <f t="shared" si="15"/>
        <v>#DIV/0!</v>
      </c>
      <c r="AA20" s="432" t="e">
        <f t="shared" si="15"/>
        <v>#DIV/0!</v>
      </c>
      <c r="AB20" s="432" t="e">
        <f t="shared" si="15"/>
        <v>#DIV/0!</v>
      </c>
      <c r="AC20" s="432" t="e">
        <f t="shared" si="15"/>
        <v>#DIV/0!</v>
      </c>
      <c r="AD20" s="432" t="e">
        <f t="shared" si="15"/>
        <v>#DIV/0!</v>
      </c>
      <c r="AE20" s="432"/>
      <c r="AF20" s="432" t="e">
        <f>SUM(M20:R20)</f>
        <v>#DIV/0!</v>
      </c>
      <c r="AG20" s="432" t="e">
        <f>SUM(S20:AD20)</f>
        <v>#DIV/0!</v>
      </c>
      <c r="AH20" s="432" t="e">
        <f>$E20/$F20</f>
        <v>#DIV/0!</v>
      </c>
      <c r="AI20" s="432" t="e">
        <f t="shared" si="16"/>
        <v>#DIV/0!</v>
      </c>
      <c r="AJ20" s="432" t="e">
        <f t="shared" si="16"/>
        <v>#DIV/0!</v>
      </c>
      <c r="AK20" s="432" t="e">
        <f t="shared" si="16"/>
        <v>#DIV/0!</v>
      </c>
      <c r="AL20" s="430"/>
      <c r="AM20" s="430"/>
      <c r="AN20" s="430"/>
    </row>
    <row r="21" spans="2:40" x14ac:dyDescent="0.25">
      <c r="B21" s="439" t="s">
        <v>1055</v>
      </c>
      <c r="C21" s="439"/>
      <c r="D21" s="439"/>
      <c r="E21" s="440"/>
      <c r="F21" s="440"/>
      <c r="G21" s="432"/>
      <c r="H21" s="432"/>
      <c r="I21" s="432"/>
      <c r="J21" s="432"/>
      <c r="K21" s="432"/>
      <c r="L21" s="432"/>
      <c r="M21" s="432"/>
      <c r="N21" s="432"/>
      <c r="O21" s="432" t="e">
        <f t="shared" si="14"/>
        <v>#DIV/0!</v>
      </c>
      <c r="P21" s="432" t="e">
        <f t="shared" si="14"/>
        <v>#DIV/0!</v>
      </c>
      <c r="Q21" s="432" t="e">
        <f t="shared" si="14"/>
        <v>#DIV/0!</v>
      </c>
      <c r="R21" s="432" t="e">
        <f t="shared" si="14"/>
        <v>#DIV/0!</v>
      </c>
      <c r="S21" s="432" t="e">
        <f t="shared" si="14"/>
        <v>#DIV/0!</v>
      </c>
      <c r="T21" s="432" t="e">
        <f t="shared" si="15"/>
        <v>#DIV/0!</v>
      </c>
      <c r="U21" s="432" t="e">
        <f t="shared" si="15"/>
        <v>#DIV/0!</v>
      </c>
      <c r="V21" s="432" t="e">
        <f t="shared" si="15"/>
        <v>#DIV/0!</v>
      </c>
      <c r="W21" s="432" t="e">
        <f t="shared" si="15"/>
        <v>#DIV/0!</v>
      </c>
      <c r="X21" s="432" t="e">
        <f t="shared" si="15"/>
        <v>#DIV/0!</v>
      </c>
      <c r="Y21" s="432" t="e">
        <f t="shared" si="15"/>
        <v>#DIV/0!</v>
      </c>
      <c r="Z21" s="432" t="e">
        <f t="shared" si="15"/>
        <v>#DIV/0!</v>
      </c>
      <c r="AA21" s="432" t="e">
        <f t="shared" si="15"/>
        <v>#DIV/0!</v>
      </c>
      <c r="AB21" s="432" t="e">
        <f t="shared" si="15"/>
        <v>#DIV/0!</v>
      </c>
      <c r="AC21" s="432" t="e">
        <f t="shared" si="15"/>
        <v>#DIV/0!</v>
      </c>
      <c r="AD21" s="432" t="e">
        <f t="shared" si="15"/>
        <v>#DIV/0!</v>
      </c>
      <c r="AE21" s="432"/>
      <c r="AF21" s="432" t="e">
        <f t="shared" ref="AF21:AF36" si="17">SUM(M21:R21)</f>
        <v>#DIV/0!</v>
      </c>
      <c r="AG21" s="432" t="e">
        <f t="shared" ref="AG21:AG36" si="18">SUM(S21:AD21)</f>
        <v>#DIV/0!</v>
      </c>
      <c r="AH21" s="432" t="e">
        <f t="shared" ref="AH21:AK41" si="19">$E21/$F21</f>
        <v>#DIV/0!</v>
      </c>
      <c r="AI21" s="432" t="e">
        <f t="shared" si="16"/>
        <v>#DIV/0!</v>
      </c>
      <c r="AJ21" s="432" t="e">
        <f t="shared" si="16"/>
        <v>#DIV/0!</v>
      </c>
      <c r="AK21" s="432" t="e">
        <f t="shared" si="16"/>
        <v>#DIV/0!</v>
      </c>
      <c r="AL21" s="430"/>
      <c r="AM21" s="430"/>
      <c r="AN21" s="430"/>
    </row>
    <row r="22" spans="2:40" x14ac:dyDescent="0.25">
      <c r="B22" s="439" t="s">
        <v>1054</v>
      </c>
      <c r="C22" s="439"/>
      <c r="D22" s="439"/>
      <c r="E22" s="440"/>
      <c r="F22" s="440"/>
      <c r="G22" s="432"/>
      <c r="H22" s="432"/>
      <c r="I22" s="432"/>
      <c r="J22" s="432"/>
      <c r="K22" s="432"/>
      <c r="L22" s="432"/>
      <c r="M22" s="432"/>
      <c r="N22" s="432"/>
      <c r="O22" s="432"/>
      <c r="P22" s="432" t="e">
        <f t="shared" si="14"/>
        <v>#DIV/0!</v>
      </c>
      <c r="Q22" s="432" t="e">
        <f t="shared" si="14"/>
        <v>#DIV/0!</v>
      </c>
      <c r="R22" s="432" t="e">
        <f t="shared" si="14"/>
        <v>#DIV/0!</v>
      </c>
      <c r="S22" s="432" t="e">
        <f t="shared" si="14"/>
        <v>#DIV/0!</v>
      </c>
      <c r="T22" s="432" t="e">
        <f t="shared" si="15"/>
        <v>#DIV/0!</v>
      </c>
      <c r="U22" s="432" t="e">
        <f t="shared" si="15"/>
        <v>#DIV/0!</v>
      </c>
      <c r="V22" s="432" t="e">
        <f t="shared" si="15"/>
        <v>#DIV/0!</v>
      </c>
      <c r="W22" s="432" t="e">
        <f t="shared" si="15"/>
        <v>#DIV/0!</v>
      </c>
      <c r="X22" s="432" t="e">
        <f t="shared" si="15"/>
        <v>#DIV/0!</v>
      </c>
      <c r="Y22" s="432" t="e">
        <f t="shared" si="15"/>
        <v>#DIV/0!</v>
      </c>
      <c r="Z22" s="432" t="e">
        <f t="shared" si="15"/>
        <v>#DIV/0!</v>
      </c>
      <c r="AA22" s="432" t="e">
        <f t="shared" si="15"/>
        <v>#DIV/0!</v>
      </c>
      <c r="AB22" s="432" t="e">
        <f t="shared" si="15"/>
        <v>#DIV/0!</v>
      </c>
      <c r="AC22" s="432" t="e">
        <f t="shared" si="15"/>
        <v>#DIV/0!</v>
      </c>
      <c r="AD22" s="432" t="e">
        <f t="shared" si="15"/>
        <v>#DIV/0!</v>
      </c>
      <c r="AE22" s="432"/>
      <c r="AF22" s="432" t="e">
        <f t="shared" si="17"/>
        <v>#DIV/0!</v>
      </c>
      <c r="AG22" s="432" t="e">
        <f t="shared" si="18"/>
        <v>#DIV/0!</v>
      </c>
      <c r="AH22" s="432" t="e">
        <f t="shared" si="19"/>
        <v>#DIV/0!</v>
      </c>
      <c r="AI22" s="432" t="e">
        <f t="shared" si="16"/>
        <v>#DIV/0!</v>
      </c>
      <c r="AJ22" s="432" t="e">
        <f t="shared" si="16"/>
        <v>#DIV/0!</v>
      </c>
      <c r="AK22" s="432" t="e">
        <f t="shared" si="16"/>
        <v>#DIV/0!</v>
      </c>
      <c r="AL22" s="430"/>
      <c r="AM22" s="430"/>
      <c r="AN22" s="430"/>
    </row>
    <row r="23" spans="2:40" x14ac:dyDescent="0.25">
      <c r="B23" s="439" t="s">
        <v>1053</v>
      </c>
      <c r="C23" s="439"/>
      <c r="D23" s="439"/>
      <c r="E23" s="440"/>
      <c r="F23" s="440"/>
      <c r="G23" s="432"/>
      <c r="H23" s="432"/>
      <c r="I23" s="432"/>
      <c r="J23" s="432"/>
      <c r="K23" s="432"/>
      <c r="L23" s="432"/>
      <c r="M23" s="432"/>
      <c r="N23" s="432"/>
      <c r="O23" s="432"/>
      <c r="P23" s="432"/>
      <c r="Q23" s="432" t="e">
        <f>$E23/$F23/12</f>
        <v>#DIV/0!</v>
      </c>
      <c r="R23" s="432" t="e">
        <f t="shared" si="14"/>
        <v>#DIV/0!</v>
      </c>
      <c r="S23" s="432" t="e">
        <f t="shared" si="14"/>
        <v>#DIV/0!</v>
      </c>
      <c r="T23" s="432" t="e">
        <f t="shared" si="15"/>
        <v>#DIV/0!</v>
      </c>
      <c r="U23" s="432" t="e">
        <f t="shared" si="15"/>
        <v>#DIV/0!</v>
      </c>
      <c r="V23" s="432" t="e">
        <f t="shared" si="15"/>
        <v>#DIV/0!</v>
      </c>
      <c r="W23" s="432" t="e">
        <f t="shared" si="15"/>
        <v>#DIV/0!</v>
      </c>
      <c r="X23" s="432" t="e">
        <f t="shared" si="15"/>
        <v>#DIV/0!</v>
      </c>
      <c r="Y23" s="432" t="e">
        <f t="shared" si="15"/>
        <v>#DIV/0!</v>
      </c>
      <c r="Z23" s="432" t="e">
        <f t="shared" si="15"/>
        <v>#DIV/0!</v>
      </c>
      <c r="AA23" s="432" t="e">
        <f t="shared" si="15"/>
        <v>#DIV/0!</v>
      </c>
      <c r="AB23" s="432" t="e">
        <f t="shared" si="15"/>
        <v>#DIV/0!</v>
      </c>
      <c r="AC23" s="432" t="e">
        <f t="shared" si="15"/>
        <v>#DIV/0!</v>
      </c>
      <c r="AD23" s="432" t="e">
        <f t="shared" si="15"/>
        <v>#DIV/0!</v>
      </c>
      <c r="AE23" s="432"/>
      <c r="AF23" s="432" t="e">
        <f t="shared" si="17"/>
        <v>#DIV/0!</v>
      </c>
      <c r="AG23" s="432" t="e">
        <f>SUM(S23:AD23)</f>
        <v>#DIV/0!</v>
      </c>
      <c r="AH23" s="432" t="e">
        <f>$E23/$F23</f>
        <v>#DIV/0!</v>
      </c>
      <c r="AI23" s="432" t="e">
        <f>$E23/$F23</f>
        <v>#DIV/0!</v>
      </c>
      <c r="AJ23" s="432" t="e">
        <f t="shared" si="16"/>
        <v>#DIV/0!</v>
      </c>
      <c r="AK23" s="432" t="e">
        <f t="shared" si="16"/>
        <v>#DIV/0!</v>
      </c>
      <c r="AL23" s="430"/>
      <c r="AM23" s="430"/>
      <c r="AN23" s="430"/>
    </row>
    <row r="24" spans="2:40" x14ac:dyDescent="0.25">
      <c r="B24" s="439" t="s">
        <v>1052</v>
      </c>
      <c r="C24" s="439"/>
      <c r="D24" s="439"/>
      <c r="E24" s="440"/>
      <c r="F24" s="440"/>
      <c r="G24" s="432"/>
      <c r="H24" s="432"/>
      <c r="I24" s="432"/>
      <c r="J24" s="432"/>
      <c r="K24" s="432"/>
      <c r="L24" s="432"/>
      <c r="M24" s="432"/>
      <c r="N24" s="432"/>
      <c r="O24" s="432"/>
      <c r="P24" s="432"/>
      <c r="Q24" s="432"/>
      <c r="R24" s="432" t="e">
        <f t="shared" si="14"/>
        <v>#DIV/0!</v>
      </c>
      <c r="S24" s="432" t="e">
        <f t="shared" si="14"/>
        <v>#DIV/0!</v>
      </c>
      <c r="T24" s="432" t="e">
        <f t="shared" si="15"/>
        <v>#DIV/0!</v>
      </c>
      <c r="U24" s="432" t="e">
        <f t="shared" si="15"/>
        <v>#DIV/0!</v>
      </c>
      <c r="V24" s="432" t="e">
        <f t="shared" si="15"/>
        <v>#DIV/0!</v>
      </c>
      <c r="W24" s="432" t="e">
        <f t="shared" si="15"/>
        <v>#DIV/0!</v>
      </c>
      <c r="X24" s="432" t="e">
        <f t="shared" si="15"/>
        <v>#DIV/0!</v>
      </c>
      <c r="Y24" s="432" t="e">
        <f t="shared" si="15"/>
        <v>#DIV/0!</v>
      </c>
      <c r="Z24" s="432" t="e">
        <f t="shared" si="15"/>
        <v>#DIV/0!</v>
      </c>
      <c r="AA24" s="432" t="e">
        <f t="shared" si="15"/>
        <v>#DIV/0!</v>
      </c>
      <c r="AB24" s="432" t="e">
        <f t="shared" si="15"/>
        <v>#DIV/0!</v>
      </c>
      <c r="AC24" s="432" t="e">
        <f t="shared" si="15"/>
        <v>#DIV/0!</v>
      </c>
      <c r="AD24" s="432" t="e">
        <f t="shared" si="15"/>
        <v>#DIV/0!</v>
      </c>
      <c r="AE24" s="432"/>
      <c r="AF24" s="432" t="e">
        <f t="shared" si="17"/>
        <v>#DIV/0!</v>
      </c>
      <c r="AG24" s="432" t="e">
        <f t="shared" si="18"/>
        <v>#DIV/0!</v>
      </c>
      <c r="AH24" s="432" t="e">
        <f t="shared" si="19"/>
        <v>#DIV/0!</v>
      </c>
      <c r="AI24" s="432" t="e">
        <f t="shared" si="16"/>
        <v>#DIV/0!</v>
      </c>
      <c r="AJ24" s="432" t="e">
        <f t="shared" si="16"/>
        <v>#DIV/0!</v>
      </c>
      <c r="AK24" s="432" t="e">
        <f t="shared" si="16"/>
        <v>#DIV/0!</v>
      </c>
      <c r="AL24" s="430"/>
      <c r="AM24" s="430"/>
      <c r="AN24" s="430"/>
    </row>
    <row r="25" spans="2:40" x14ac:dyDescent="0.25">
      <c r="B25" s="439" t="s">
        <v>1051</v>
      </c>
      <c r="C25" s="439"/>
      <c r="D25" s="439"/>
      <c r="E25" s="440">
        <v>616870</v>
      </c>
      <c r="F25" s="440">
        <v>50</v>
      </c>
      <c r="G25" s="432"/>
      <c r="H25" s="432"/>
      <c r="I25" s="432"/>
      <c r="J25" s="432"/>
      <c r="K25" s="432"/>
      <c r="L25" s="432"/>
      <c r="M25" s="432"/>
      <c r="N25" s="432"/>
      <c r="O25" s="432"/>
      <c r="P25" s="432"/>
      <c r="Q25" s="432"/>
      <c r="R25" s="432"/>
      <c r="S25" s="432">
        <f t="shared" si="14"/>
        <v>1028.1166666666666</v>
      </c>
      <c r="T25" s="432">
        <f t="shared" si="15"/>
        <v>1028.1166666666666</v>
      </c>
      <c r="U25" s="432">
        <f t="shared" si="15"/>
        <v>1028.1166666666666</v>
      </c>
      <c r="V25" s="432">
        <f t="shared" si="15"/>
        <v>1028.1166666666666</v>
      </c>
      <c r="W25" s="432">
        <f t="shared" si="15"/>
        <v>1028.1166666666666</v>
      </c>
      <c r="X25" s="432">
        <f t="shared" si="15"/>
        <v>1028.1166666666666</v>
      </c>
      <c r="Y25" s="432">
        <f t="shared" si="15"/>
        <v>1028.1166666666666</v>
      </c>
      <c r="Z25" s="432">
        <f t="shared" si="15"/>
        <v>1028.1166666666666</v>
      </c>
      <c r="AA25" s="432">
        <f t="shared" si="15"/>
        <v>1028.1166666666666</v>
      </c>
      <c r="AB25" s="432">
        <f t="shared" si="15"/>
        <v>1028.1166666666666</v>
      </c>
      <c r="AC25" s="432">
        <f t="shared" si="15"/>
        <v>1028.1166666666666</v>
      </c>
      <c r="AD25" s="432">
        <f t="shared" si="15"/>
        <v>1028.1166666666666</v>
      </c>
      <c r="AE25" s="432"/>
      <c r="AF25" s="432">
        <f t="shared" si="17"/>
        <v>0</v>
      </c>
      <c r="AG25" s="432">
        <f>SUM(S25:AD25)</f>
        <v>12337.4</v>
      </c>
      <c r="AH25" s="432">
        <f t="shared" si="19"/>
        <v>12337.4</v>
      </c>
      <c r="AI25" s="432">
        <f t="shared" si="16"/>
        <v>12337.4</v>
      </c>
      <c r="AJ25" s="432">
        <f t="shared" si="16"/>
        <v>12337.4</v>
      </c>
      <c r="AK25" s="432">
        <f t="shared" si="16"/>
        <v>12337.4</v>
      </c>
      <c r="AL25" s="430"/>
      <c r="AM25" s="430"/>
      <c r="AN25" s="430"/>
    </row>
    <row r="26" spans="2:40" x14ac:dyDescent="0.25">
      <c r="B26" s="439" t="s">
        <v>1050</v>
      </c>
      <c r="C26" s="439"/>
      <c r="D26" s="439"/>
      <c r="E26" s="440"/>
      <c r="F26" s="440"/>
      <c r="G26" s="432"/>
      <c r="H26" s="432"/>
      <c r="I26" s="432"/>
      <c r="J26" s="432"/>
      <c r="K26" s="432"/>
      <c r="L26" s="432"/>
      <c r="M26" s="432"/>
      <c r="N26" s="432"/>
      <c r="O26" s="432"/>
      <c r="P26" s="432"/>
      <c r="Q26" s="432"/>
      <c r="R26" s="432"/>
      <c r="S26" s="432"/>
      <c r="T26" s="432" t="e">
        <f t="shared" si="15"/>
        <v>#DIV/0!</v>
      </c>
      <c r="U26" s="432" t="e">
        <f t="shared" si="15"/>
        <v>#DIV/0!</v>
      </c>
      <c r="V26" s="432" t="e">
        <f t="shared" si="15"/>
        <v>#DIV/0!</v>
      </c>
      <c r="W26" s="432" t="e">
        <f t="shared" si="15"/>
        <v>#DIV/0!</v>
      </c>
      <c r="X26" s="432" t="e">
        <f t="shared" si="15"/>
        <v>#DIV/0!</v>
      </c>
      <c r="Y26" s="432" t="e">
        <f t="shared" si="15"/>
        <v>#DIV/0!</v>
      </c>
      <c r="Z26" s="432" t="e">
        <f t="shared" si="15"/>
        <v>#DIV/0!</v>
      </c>
      <c r="AA26" s="432" t="e">
        <f t="shared" si="15"/>
        <v>#DIV/0!</v>
      </c>
      <c r="AB26" s="432" t="e">
        <f t="shared" si="15"/>
        <v>#DIV/0!</v>
      </c>
      <c r="AC26" s="432" t="e">
        <f t="shared" si="15"/>
        <v>#DIV/0!</v>
      </c>
      <c r="AD26" s="432" t="e">
        <f t="shared" si="15"/>
        <v>#DIV/0!</v>
      </c>
      <c r="AE26" s="432"/>
      <c r="AF26" s="432">
        <f t="shared" si="17"/>
        <v>0</v>
      </c>
      <c r="AG26" s="432" t="e">
        <f t="shared" si="18"/>
        <v>#DIV/0!</v>
      </c>
      <c r="AH26" s="432" t="e">
        <f t="shared" si="19"/>
        <v>#DIV/0!</v>
      </c>
      <c r="AI26" s="432" t="e">
        <f t="shared" si="16"/>
        <v>#DIV/0!</v>
      </c>
      <c r="AJ26" s="432" t="e">
        <f t="shared" si="16"/>
        <v>#DIV/0!</v>
      </c>
      <c r="AK26" s="432" t="e">
        <f t="shared" si="16"/>
        <v>#DIV/0!</v>
      </c>
      <c r="AL26" s="430"/>
      <c r="AM26" s="430"/>
      <c r="AN26" s="430"/>
    </row>
    <row r="27" spans="2:40" x14ac:dyDescent="0.25">
      <c r="B27" s="439" t="s">
        <v>1049</v>
      </c>
      <c r="C27" s="439"/>
      <c r="D27" s="439"/>
      <c r="E27" s="440"/>
      <c r="F27" s="440"/>
      <c r="G27" s="432"/>
      <c r="H27" s="432"/>
      <c r="I27" s="432"/>
      <c r="J27" s="432"/>
      <c r="K27" s="432"/>
      <c r="L27" s="432"/>
      <c r="M27" s="432"/>
      <c r="N27" s="432"/>
      <c r="O27" s="432"/>
      <c r="P27" s="432"/>
      <c r="Q27" s="432"/>
      <c r="R27" s="432"/>
      <c r="S27" s="432"/>
      <c r="T27" s="432"/>
      <c r="U27" s="432" t="e">
        <f t="shared" si="15"/>
        <v>#DIV/0!</v>
      </c>
      <c r="V27" s="432" t="e">
        <f t="shared" si="15"/>
        <v>#DIV/0!</v>
      </c>
      <c r="W27" s="432" t="e">
        <f t="shared" si="15"/>
        <v>#DIV/0!</v>
      </c>
      <c r="X27" s="432" t="e">
        <f t="shared" si="15"/>
        <v>#DIV/0!</v>
      </c>
      <c r="Y27" s="432" t="e">
        <f t="shared" si="15"/>
        <v>#DIV/0!</v>
      </c>
      <c r="Z27" s="432" t="e">
        <f t="shared" si="15"/>
        <v>#DIV/0!</v>
      </c>
      <c r="AA27" s="432" t="e">
        <f t="shared" si="15"/>
        <v>#DIV/0!</v>
      </c>
      <c r="AB27" s="432" t="e">
        <f t="shared" si="15"/>
        <v>#DIV/0!</v>
      </c>
      <c r="AC27" s="432" t="e">
        <f t="shared" si="15"/>
        <v>#DIV/0!</v>
      </c>
      <c r="AD27" s="432" t="e">
        <f t="shared" si="15"/>
        <v>#DIV/0!</v>
      </c>
      <c r="AE27" s="432"/>
      <c r="AF27" s="432">
        <f t="shared" si="17"/>
        <v>0</v>
      </c>
      <c r="AG27" s="432" t="e">
        <f t="shared" si="18"/>
        <v>#DIV/0!</v>
      </c>
      <c r="AH27" s="432" t="e">
        <f t="shared" si="19"/>
        <v>#DIV/0!</v>
      </c>
      <c r="AI27" s="432" t="e">
        <f t="shared" si="16"/>
        <v>#DIV/0!</v>
      </c>
      <c r="AJ27" s="432" t="e">
        <f t="shared" si="16"/>
        <v>#DIV/0!</v>
      </c>
      <c r="AK27" s="432" t="e">
        <f t="shared" si="16"/>
        <v>#DIV/0!</v>
      </c>
      <c r="AL27" s="430"/>
      <c r="AM27" s="430"/>
      <c r="AN27" s="430"/>
    </row>
    <row r="28" spans="2:40" x14ac:dyDescent="0.25">
      <c r="B28" s="439" t="s">
        <v>1048</v>
      </c>
      <c r="C28" s="439"/>
      <c r="D28" s="439"/>
      <c r="E28" s="440"/>
      <c r="F28" s="440"/>
      <c r="G28" s="432"/>
      <c r="H28" s="432"/>
      <c r="I28" s="432"/>
      <c r="J28" s="432"/>
      <c r="K28" s="432"/>
      <c r="L28" s="432"/>
      <c r="M28" s="432"/>
      <c r="N28" s="432"/>
      <c r="O28" s="432"/>
      <c r="P28" s="432"/>
      <c r="Q28" s="432"/>
      <c r="R28" s="432"/>
      <c r="S28" s="432"/>
      <c r="T28" s="432"/>
      <c r="U28" s="432"/>
      <c r="V28" s="432" t="e">
        <f t="shared" si="15"/>
        <v>#DIV/0!</v>
      </c>
      <c r="W28" s="432" t="e">
        <f t="shared" si="15"/>
        <v>#DIV/0!</v>
      </c>
      <c r="X28" s="432" t="e">
        <f t="shared" si="15"/>
        <v>#DIV/0!</v>
      </c>
      <c r="Y28" s="432" t="e">
        <f t="shared" si="15"/>
        <v>#DIV/0!</v>
      </c>
      <c r="Z28" s="432" t="e">
        <f t="shared" si="15"/>
        <v>#DIV/0!</v>
      </c>
      <c r="AA28" s="432" t="e">
        <f t="shared" si="15"/>
        <v>#DIV/0!</v>
      </c>
      <c r="AB28" s="432" t="e">
        <f t="shared" si="15"/>
        <v>#DIV/0!</v>
      </c>
      <c r="AC28" s="432" t="e">
        <f t="shared" si="15"/>
        <v>#DIV/0!</v>
      </c>
      <c r="AD28" s="432" t="e">
        <f t="shared" si="15"/>
        <v>#DIV/0!</v>
      </c>
      <c r="AE28" s="432"/>
      <c r="AF28" s="432">
        <f t="shared" si="17"/>
        <v>0</v>
      </c>
      <c r="AG28" s="432" t="e">
        <f t="shared" si="18"/>
        <v>#DIV/0!</v>
      </c>
      <c r="AH28" s="432" t="e">
        <f t="shared" si="19"/>
        <v>#DIV/0!</v>
      </c>
      <c r="AI28" s="432" t="e">
        <f t="shared" si="16"/>
        <v>#DIV/0!</v>
      </c>
      <c r="AJ28" s="432" t="e">
        <f t="shared" si="16"/>
        <v>#DIV/0!</v>
      </c>
      <c r="AK28" s="432" t="e">
        <f t="shared" si="16"/>
        <v>#DIV/0!</v>
      </c>
      <c r="AL28" s="430"/>
      <c r="AM28" s="430"/>
      <c r="AN28" s="430"/>
    </row>
    <row r="29" spans="2:40" x14ac:dyDescent="0.25">
      <c r="B29" s="439" t="s">
        <v>1047</v>
      </c>
      <c r="C29" s="439"/>
      <c r="D29" s="439"/>
      <c r="E29" s="440"/>
      <c r="F29" s="440"/>
      <c r="G29" s="432"/>
      <c r="H29" s="432"/>
      <c r="I29" s="432"/>
      <c r="J29" s="432"/>
      <c r="K29" s="432"/>
      <c r="L29" s="432"/>
      <c r="M29" s="432"/>
      <c r="N29" s="432"/>
      <c r="O29" s="432"/>
      <c r="P29" s="432"/>
      <c r="Q29" s="432"/>
      <c r="R29" s="432"/>
      <c r="S29" s="432"/>
      <c r="T29" s="432"/>
      <c r="U29" s="432"/>
      <c r="V29" s="432"/>
      <c r="W29" s="432" t="e">
        <f t="shared" si="15"/>
        <v>#DIV/0!</v>
      </c>
      <c r="X29" s="432" t="e">
        <f t="shared" si="15"/>
        <v>#DIV/0!</v>
      </c>
      <c r="Y29" s="432" t="e">
        <f t="shared" si="15"/>
        <v>#DIV/0!</v>
      </c>
      <c r="Z29" s="432" t="e">
        <f t="shared" si="15"/>
        <v>#DIV/0!</v>
      </c>
      <c r="AA29" s="432" t="e">
        <f t="shared" si="15"/>
        <v>#DIV/0!</v>
      </c>
      <c r="AB29" s="432" t="e">
        <f t="shared" si="15"/>
        <v>#DIV/0!</v>
      </c>
      <c r="AC29" s="432" t="e">
        <f t="shared" si="15"/>
        <v>#DIV/0!</v>
      </c>
      <c r="AD29" s="432" t="e">
        <f t="shared" si="15"/>
        <v>#DIV/0!</v>
      </c>
      <c r="AE29" s="432"/>
      <c r="AF29" s="432">
        <f t="shared" si="17"/>
        <v>0</v>
      </c>
      <c r="AG29" s="432" t="e">
        <f t="shared" si="18"/>
        <v>#DIV/0!</v>
      </c>
      <c r="AH29" s="432" t="e">
        <f t="shared" si="19"/>
        <v>#DIV/0!</v>
      </c>
      <c r="AI29" s="432" t="e">
        <f t="shared" si="16"/>
        <v>#DIV/0!</v>
      </c>
      <c r="AJ29" s="432" t="e">
        <f t="shared" si="16"/>
        <v>#DIV/0!</v>
      </c>
      <c r="AK29" s="432" t="e">
        <f t="shared" si="16"/>
        <v>#DIV/0!</v>
      </c>
      <c r="AL29" s="430"/>
      <c r="AM29" s="430"/>
      <c r="AN29" s="430"/>
    </row>
    <row r="30" spans="2:40" x14ac:dyDescent="0.25">
      <c r="B30" s="439" t="s">
        <v>1046</v>
      </c>
      <c r="C30" s="439"/>
      <c r="D30" s="439"/>
      <c r="E30" s="440"/>
      <c r="F30" s="440"/>
      <c r="G30" s="432"/>
      <c r="H30" s="432"/>
      <c r="I30" s="432"/>
      <c r="J30" s="432"/>
      <c r="K30" s="432"/>
      <c r="L30" s="432"/>
      <c r="M30" s="432"/>
      <c r="N30" s="432"/>
      <c r="O30" s="432"/>
      <c r="P30" s="432"/>
      <c r="Q30" s="432"/>
      <c r="R30" s="432"/>
      <c r="S30" s="432"/>
      <c r="T30" s="432"/>
      <c r="U30" s="432"/>
      <c r="V30" s="432"/>
      <c r="W30" s="432"/>
      <c r="X30" s="432" t="e">
        <f t="shared" si="15"/>
        <v>#DIV/0!</v>
      </c>
      <c r="Y30" s="432" t="e">
        <f t="shared" si="15"/>
        <v>#DIV/0!</v>
      </c>
      <c r="Z30" s="432" t="e">
        <f t="shared" si="15"/>
        <v>#DIV/0!</v>
      </c>
      <c r="AA30" s="432" t="e">
        <f t="shared" si="15"/>
        <v>#DIV/0!</v>
      </c>
      <c r="AB30" s="432" t="e">
        <f t="shared" si="15"/>
        <v>#DIV/0!</v>
      </c>
      <c r="AC30" s="432" t="e">
        <f t="shared" si="15"/>
        <v>#DIV/0!</v>
      </c>
      <c r="AD30" s="432" t="e">
        <f t="shared" si="15"/>
        <v>#DIV/0!</v>
      </c>
      <c r="AE30" s="432"/>
      <c r="AF30" s="432">
        <f t="shared" si="17"/>
        <v>0</v>
      </c>
      <c r="AG30" s="432" t="e">
        <f t="shared" si="18"/>
        <v>#DIV/0!</v>
      </c>
      <c r="AH30" s="432" t="e">
        <f t="shared" si="19"/>
        <v>#DIV/0!</v>
      </c>
      <c r="AI30" s="432" t="e">
        <f t="shared" si="16"/>
        <v>#DIV/0!</v>
      </c>
      <c r="AJ30" s="432" t="e">
        <f t="shared" si="16"/>
        <v>#DIV/0!</v>
      </c>
      <c r="AK30" s="432" t="e">
        <f t="shared" si="16"/>
        <v>#DIV/0!</v>
      </c>
      <c r="AL30" s="430"/>
      <c r="AM30" s="430"/>
      <c r="AN30" s="430"/>
    </row>
    <row r="31" spans="2:40" x14ac:dyDescent="0.25">
      <c r="B31" s="439" t="s">
        <v>1045</v>
      </c>
      <c r="C31" s="439"/>
      <c r="D31" s="439"/>
      <c r="E31" s="440"/>
      <c r="F31" s="440"/>
      <c r="G31" s="432"/>
      <c r="H31" s="432"/>
      <c r="I31" s="432"/>
      <c r="J31" s="432"/>
      <c r="K31" s="432"/>
      <c r="L31" s="432"/>
      <c r="M31" s="432"/>
      <c r="N31" s="432"/>
      <c r="O31" s="432"/>
      <c r="P31" s="432"/>
      <c r="Q31" s="432"/>
      <c r="R31" s="432"/>
      <c r="S31" s="432"/>
      <c r="T31" s="432"/>
      <c r="U31" s="432"/>
      <c r="V31" s="432"/>
      <c r="W31" s="432"/>
      <c r="X31" s="432"/>
      <c r="Y31" s="432" t="e">
        <f t="shared" si="15"/>
        <v>#DIV/0!</v>
      </c>
      <c r="Z31" s="432" t="e">
        <f t="shared" si="15"/>
        <v>#DIV/0!</v>
      </c>
      <c r="AA31" s="432" t="e">
        <f t="shared" si="15"/>
        <v>#DIV/0!</v>
      </c>
      <c r="AB31" s="432" t="e">
        <f t="shared" si="15"/>
        <v>#DIV/0!</v>
      </c>
      <c r="AC31" s="432" t="e">
        <f t="shared" si="15"/>
        <v>#DIV/0!</v>
      </c>
      <c r="AD31" s="432" t="e">
        <f t="shared" si="15"/>
        <v>#DIV/0!</v>
      </c>
      <c r="AE31" s="432"/>
      <c r="AF31" s="432">
        <f t="shared" si="17"/>
        <v>0</v>
      </c>
      <c r="AG31" s="432" t="e">
        <f t="shared" si="18"/>
        <v>#DIV/0!</v>
      </c>
      <c r="AH31" s="432" t="e">
        <f t="shared" si="19"/>
        <v>#DIV/0!</v>
      </c>
      <c r="AI31" s="432" t="e">
        <f t="shared" si="16"/>
        <v>#DIV/0!</v>
      </c>
      <c r="AJ31" s="432" t="e">
        <f t="shared" si="16"/>
        <v>#DIV/0!</v>
      </c>
      <c r="AK31" s="432" t="e">
        <f t="shared" si="16"/>
        <v>#DIV/0!</v>
      </c>
      <c r="AL31" s="430"/>
      <c r="AM31" s="430"/>
      <c r="AN31" s="430"/>
    </row>
    <row r="32" spans="2:40" x14ac:dyDescent="0.25">
      <c r="B32" s="439" t="s">
        <v>1044</v>
      </c>
      <c r="C32" s="439"/>
      <c r="D32" s="439"/>
      <c r="E32" s="440"/>
      <c r="F32" s="440"/>
      <c r="G32" s="432"/>
      <c r="H32" s="432"/>
      <c r="I32" s="432"/>
      <c r="J32" s="432"/>
      <c r="K32" s="432"/>
      <c r="L32" s="432"/>
      <c r="M32" s="432"/>
      <c r="N32" s="432"/>
      <c r="O32" s="432"/>
      <c r="P32" s="432"/>
      <c r="Q32" s="432"/>
      <c r="R32" s="432"/>
      <c r="S32" s="432"/>
      <c r="T32" s="432"/>
      <c r="U32" s="432"/>
      <c r="V32" s="432"/>
      <c r="W32" s="432"/>
      <c r="X32" s="432"/>
      <c r="Y32" s="432"/>
      <c r="Z32" s="432" t="e">
        <f t="shared" si="15"/>
        <v>#DIV/0!</v>
      </c>
      <c r="AA32" s="432" t="e">
        <f t="shared" si="15"/>
        <v>#DIV/0!</v>
      </c>
      <c r="AB32" s="432" t="e">
        <f t="shared" si="15"/>
        <v>#DIV/0!</v>
      </c>
      <c r="AC32" s="432" t="e">
        <f t="shared" si="15"/>
        <v>#DIV/0!</v>
      </c>
      <c r="AD32" s="432" t="e">
        <f t="shared" si="15"/>
        <v>#DIV/0!</v>
      </c>
      <c r="AE32" s="432"/>
      <c r="AF32" s="432">
        <f t="shared" si="17"/>
        <v>0</v>
      </c>
      <c r="AG32" s="432" t="e">
        <f t="shared" si="18"/>
        <v>#DIV/0!</v>
      </c>
      <c r="AH32" s="432" t="e">
        <f t="shared" si="19"/>
        <v>#DIV/0!</v>
      </c>
      <c r="AI32" s="432" t="e">
        <f t="shared" si="16"/>
        <v>#DIV/0!</v>
      </c>
      <c r="AJ32" s="432" t="e">
        <f t="shared" si="16"/>
        <v>#DIV/0!</v>
      </c>
      <c r="AK32" s="432" t="e">
        <f t="shared" si="16"/>
        <v>#DIV/0!</v>
      </c>
      <c r="AL32" s="430"/>
      <c r="AM32" s="430"/>
      <c r="AN32" s="430"/>
    </row>
    <row r="33" spans="2:40" x14ac:dyDescent="0.25">
      <c r="B33" s="439" t="s">
        <v>1043</v>
      </c>
      <c r="C33" s="439"/>
      <c r="D33" s="439"/>
      <c r="E33" s="440"/>
      <c r="F33" s="440"/>
      <c r="G33" s="432"/>
      <c r="H33" s="432"/>
      <c r="I33" s="432"/>
      <c r="J33" s="432"/>
      <c r="K33" s="432"/>
      <c r="L33" s="432"/>
      <c r="M33" s="432"/>
      <c r="N33" s="432"/>
      <c r="O33" s="432"/>
      <c r="P33" s="432"/>
      <c r="Q33" s="432"/>
      <c r="R33" s="432"/>
      <c r="S33" s="432"/>
      <c r="T33" s="432"/>
      <c r="U33" s="432"/>
      <c r="V33" s="432"/>
      <c r="W33" s="432"/>
      <c r="X33" s="432"/>
      <c r="Y33" s="432"/>
      <c r="Z33" s="432"/>
      <c r="AA33" s="432" t="e">
        <f t="shared" si="15"/>
        <v>#DIV/0!</v>
      </c>
      <c r="AB33" s="432" t="e">
        <f t="shared" si="15"/>
        <v>#DIV/0!</v>
      </c>
      <c r="AC33" s="432" t="e">
        <f t="shared" si="15"/>
        <v>#DIV/0!</v>
      </c>
      <c r="AD33" s="432" t="e">
        <f t="shared" si="15"/>
        <v>#DIV/0!</v>
      </c>
      <c r="AE33" s="432"/>
      <c r="AF33" s="432">
        <f t="shared" si="17"/>
        <v>0</v>
      </c>
      <c r="AG33" s="432" t="e">
        <f t="shared" si="18"/>
        <v>#DIV/0!</v>
      </c>
      <c r="AH33" s="432" t="e">
        <f t="shared" si="19"/>
        <v>#DIV/0!</v>
      </c>
      <c r="AI33" s="432" t="e">
        <f t="shared" si="16"/>
        <v>#DIV/0!</v>
      </c>
      <c r="AJ33" s="432" t="e">
        <f t="shared" si="16"/>
        <v>#DIV/0!</v>
      </c>
      <c r="AK33" s="432" t="e">
        <f t="shared" si="16"/>
        <v>#DIV/0!</v>
      </c>
      <c r="AL33" s="430"/>
      <c r="AM33" s="430"/>
      <c r="AN33" s="430"/>
    </row>
    <row r="34" spans="2:40" x14ac:dyDescent="0.25">
      <c r="B34" s="439" t="s">
        <v>1042</v>
      </c>
      <c r="C34" s="439"/>
      <c r="D34" s="439"/>
      <c r="E34" s="440"/>
      <c r="F34" s="440"/>
      <c r="G34" s="432"/>
      <c r="H34" s="432"/>
      <c r="I34" s="432"/>
      <c r="J34" s="432"/>
      <c r="K34" s="432"/>
      <c r="L34" s="432"/>
      <c r="M34" s="432"/>
      <c r="N34" s="432"/>
      <c r="O34" s="432"/>
      <c r="P34" s="432"/>
      <c r="Q34" s="432"/>
      <c r="R34" s="432"/>
      <c r="S34" s="432"/>
      <c r="T34" s="432"/>
      <c r="U34" s="432"/>
      <c r="V34" s="432"/>
      <c r="W34" s="432"/>
      <c r="X34" s="432"/>
      <c r="Y34" s="432"/>
      <c r="Z34" s="432"/>
      <c r="AA34" s="432"/>
      <c r="AB34" s="432" t="e">
        <f t="shared" si="15"/>
        <v>#DIV/0!</v>
      </c>
      <c r="AC34" s="432" t="e">
        <f t="shared" si="15"/>
        <v>#DIV/0!</v>
      </c>
      <c r="AD34" s="432" t="e">
        <f t="shared" si="15"/>
        <v>#DIV/0!</v>
      </c>
      <c r="AE34" s="432"/>
      <c r="AF34" s="432">
        <f t="shared" si="17"/>
        <v>0</v>
      </c>
      <c r="AG34" s="432" t="e">
        <f t="shared" si="18"/>
        <v>#DIV/0!</v>
      </c>
      <c r="AH34" s="432" t="e">
        <f t="shared" si="19"/>
        <v>#DIV/0!</v>
      </c>
      <c r="AI34" s="432" t="e">
        <f t="shared" si="16"/>
        <v>#DIV/0!</v>
      </c>
      <c r="AJ34" s="432" t="e">
        <f t="shared" si="16"/>
        <v>#DIV/0!</v>
      </c>
      <c r="AK34" s="432" t="e">
        <f t="shared" si="16"/>
        <v>#DIV/0!</v>
      </c>
      <c r="AL34" s="430"/>
      <c r="AM34" s="430"/>
      <c r="AN34" s="430"/>
    </row>
    <row r="35" spans="2:40" x14ac:dyDescent="0.25">
      <c r="B35" s="439" t="s">
        <v>1041</v>
      </c>
      <c r="C35" s="439"/>
      <c r="D35" s="439"/>
      <c r="E35" s="440"/>
      <c r="F35" s="440"/>
      <c r="G35" s="432"/>
      <c r="H35" s="432"/>
      <c r="I35" s="432"/>
      <c r="J35" s="432"/>
      <c r="K35" s="432"/>
      <c r="L35" s="432"/>
      <c r="M35" s="432"/>
      <c r="N35" s="432"/>
      <c r="O35" s="432"/>
      <c r="P35" s="432"/>
      <c r="Q35" s="432"/>
      <c r="R35" s="432"/>
      <c r="S35" s="432"/>
      <c r="T35" s="432"/>
      <c r="U35" s="432"/>
      <c r="V35" s="432"/>
      <c r="W35" s="432"/>
      <c r="X35" s="432"/>
      <c r="Y35" s="432"/>
      <c r="Z35" s="432"/>
      <c r="AA35" s="432"/>
      <c r="AB35" s="432"/>
      <c r="AC35" s="432" t="e">
        <f t="shared" si="15"/>
        <v>#DIV/0!</v>
      </c>
      <c r="AD35" s="432" t="e">
        <f t="shared" si="15"/>
        <v>#DIV/0!</v>
      </c>
      <c r="AE35" s="432"/>
      <c r="AF35" s="432">
        <f t="shared" si="17"/>
        <v>0</v>
      </c>
      <c r="AG35" s="432" t="e">
        <f t="shared" si="18"/>
        <v>#DIV/0!</v>
      </c>
      <c r="AH35" s="432" t="e">
        <f t="shared" si="19"/>
        <v>#DIV/0!</v>
      </c>
      <c r="AI35" s="432" t="e">
        <f t="shared" si="19"/>
        <v>#DIV/0!</v>
      </c>
      <c r="AJ35" s="432" t="e">
        <f t="shared" si="19"/>
        <v>#DIV/0!</v>
      </c>
      <c r="AK35" s="432" t="e">
        <f t="shared" si="19"/>
        <v>#DIV/0!</v>
      </c>
      <c r="AL35" s="430"/>
      <c r="AM35" s="430"/>
      <c r="AN35" s="430"/>
    </row>
    <row r="36" spans="2:40" x14ac:dyDescent="0.25">
      <c r="B36" s="439" t="s">
        <v>1040</v>
      </c>
      <c r="C36" s="439"/>
      <c r="D36" s="439"/>
      <c r="E36" s="440"/>
      <c r="F36" s="440"/>
      <c r="G36" s="432"/>
      <c r="H36" s="432"/>
      <c r="I36" s="432"/>
      <c r="J36" s="432"/>
      <c r="K36" s="432"/>
      <c r="L36" s="432"/>
      <c r="M36" s="432"/>
      <c r="N36" s="432"/>
      <c r="O36" s="432"/>
      <c r="P36" s="432"/>
      <c r="Q36" s="432"/>
      <c r="R36" s="432"/>
      <c r="S36" s="432"/>
      <c r="T36" s="432"/>
      <c r="U36" s="432"/>
      <c r="V36" s="432"/>
      <c r="W36" s="432"/>
      <c r="X36" s="432"/>
      <c r="Y36" s="432"/>
      <c r="Z36" s="432"/>
      <c r="AA36" s="432"/>
      <c r="AB36" s="432"/>
      <c r="AC36" s="432"/>
      <c r="AD36" s="432" t="e">
        <f t="shared" si="15"/>
        <v>#DIV/0!</v>
      </c>
      <c r="AE36" s="432"/>
      <c r="AF36" s="432">
        <f t="shared" si="17"/>
        <v>0</v>
      </c>
      <c r="AG36" s="432" t="e">
        <f t="shared" si="18"/>
        <v>#DIV/0!</v>
      </c>
      <c r="AH36" s="432" t="e">
        <f t="shared" si="19"/>
        <v>#DIV/0!</v>
      </c>
      <c r="AI36" s="432" t="e">
        <f t="shared" si="19"/>
        <v>#DIV/0!</v>
      </c>
      <c r="AJ36" s="432" t="e">
        <f t="shared" si="19"/>
        <v>#DIV/0!</v>
      </c>
      <c r="AK36" s="432" t="e">
        <f t="shared" si="19"/>
        <v>#DIV/0!</v>
      </c>
      <c r="AL36" s="430"/>
      <c r="AM36" s="430"/>
      <c r="AN36" s="430"/>
    </row>
    <row r="37" spans="2:40" x14ac:dyDescent="0.25">
      <c r="B37" s="439" t="s">
        <v>1039</v>
      </c>
      <c r="C37" s="439"/>
      <c r="D37" s="439"/>
      <c r="E37" s="440">
        <v>290913</v>
      </c>
      <c r="F37" s="440">
        <v>50</v>
      </c>
      <c r="G37" s="432"/>
      <c r="H37" s="432"/>
      <c r="I37" s="432"/>
      <c r="J37" s="432"/>
      <c r="K37" s="432"/>
      <c r="L37" s="432"/>
      <c r="M37" s="432"/>
      <c r="N37" s="432"/>
      <c r="O37" s="432"/>
      <c r="P37" s="432"/>
      <c r="Q37" s="432"/>
      <c r="R37" s="432"/>
      <c r="S37" s="432"/>
      <c r="T37" s="432"/>
      <c r="U37" s="432"/>
      <c r="V37" s="432"/>
      <c r="W37" s="432"/>
      <c r="X37" s="432"/>
      <c r="Y37" s="432"/>
      <c r="Z37" s="432"/>
      <c r="AA37" s="432"/>
      <c r="AB37" s="432"/>
      <c r="AC37" s="432"/>
      <c r="AD37" s="432"/>
      <c r="AE37" s="432"/>
      <c r="AF37" s="432"/>
      <c r="AG37" s="432"/>
      <c r="AH37" s="432">
        <f t="shared" si="19"/>
        <v>5818.26</v>
      </c>
      <c r="AI37" s="432">
        <f t="shared" si="19"/>
        <v>5818.26</v>
      </c>
      <c r="AJ37" s="432">
        <f t="shared" si="19"/>
        <v>5818.26</v>
      </c>
      <c r="AK37" s="432">
        <f t="shared" si="19"/>
        <v>5818.26</v>
      </c>
      <c r="AL37" s="430"/>
      <c r="AM37" s="430"/>
      <c r="AN37" s="430"/>
    </row>
    <row r="38" spans="2:40" x14ac:dyDescent="0.25">
      <c r="B38" s="439" t="s">
        <v>1015</v>
      </c>
      <c r="C38" s="439"/>
      <c r="D38" s="439"/>
      <c r="E38" s="440"/>
      <c r="F38" s="440"/>
      <c r="G38" s="432"/>
      <c r="H38" s="432"/>
      <c r="I38" s="432"/>
      <c r="J38" s="432"/>
      <c r="K38" s="432"/>
      <c r="L38" s="432"/>
      <c r="M38" s="432"/>
      <c r="N38" s="432"/>
      <c r="O38" s="432"/>
      <c r="P38" s="432"/>
      <c r="Q38" s="432"/>
      <c r="R38" s="432"/>
      <c r="S38" s="432"/>
      <c r="T38" s="432"/>
      <c r="U38" s="432"/>
      <c r="V38" s="432"/>
      <c r="W38" s="432"/>
      <c r="X38" s="432"/>
      <c r="Y38" s="432"/>
      <c r="Z38" s="432"/>
      <c r="AA38" s="432"/>
      <c r="AB38" s="432"/>
      <c r="AC38" s="432"/>
      <c r="AD38" s="432"/>
      <c r="AE38" s="432"/>
      <c r="AF38" s="432"/>
      <c r="AG38" s="432"/>
      <c r="AH38" s="432" t="e">
        <f t="shared" si="19"/>
        <v>#DIV/0!</v>
      </c>
      <c r="AI38" s="432" t="e">
        <f t="shared" si="19"/>
        <v>#DIV/0!</v>
      </c>
      <c r="AJ38" s="432" t="e">
        <f t="shared" si="19"/>
        <v>#DIV/0!</v>
      </c>
      <c r="AK38" s="432" t="e">
        <f t="shared" si="19"/>
        <v>#DIV/0!</v>
      </c>
      <c r="AL38" s="430"/>
      <c r="AM38" s="430"/>
      <c r="AN38" s="430"/>
    </row>
    <row r="39" spans="2:40" x14ac:dyDescent="0.25">
      <c r="B39" s="439" t="s">
        <v>1016</v>
      </c>
      <c r="C39" s="439"/>
      <c r="D39" s="439"/>
      <c r="E39" s="440"/>
      <c r="F39" s="440"/>
      <c r="G39" s="432"/>
      <c r="H39" s="432"/>
      <c r="I39" s="432"/>
      <c r="J39" s="432"/>
      <c r="K39" s="432"/>
      <c r="L39" s="432"/>
      <c r="M39" s="432"/>
      <c r="N39" s="432"/>
      <c r="O39" s="432"/>
      <c r="P39" s="432"/>
      <c r="Q39" s="432"/>
      <c r="R39" s="432"/>
      <c r="S39" s="432"/>
      <c r="T39" s="432"/>
      <c r="U39" s="432"/>
      <c r="V39" s="432"/>
      <c r="W39" s="432"/>
      <c r="X39" s="432"/>
      <c r="Y39" s="432"/>
      <c r="Z39" s="432"/>
      <c r="AA39" s="432"/>
      <c r="AB39" s="432"/>
      <c r="AC39" s="432"/>
      <c r="AD39" s="432"/>
      <c r="AE39" s="432"/>
      <c r="AF39" s="432"/>
      <c r="AG39" s="432"/>
      <c r="AH39" s="432"/>
      <c r="AI39" s="432" t="e">
        <f t="shared" si="19"/>
        <v>#DIV/0!</v>
      </c>
      <c r="AJ39" s="432" t="e">
        <f t="shared" si="19"/>
        <v>#DIV/0!</v>
      </c>
      <c r="AK39" s="432" t="e">
        <f t="shared" si="19"/>
        <v>#DIV/0!</v>
      </c>
      <c r="AL39" s="430"/>
      <c r="AM39" s="430"/>
      <c r="AN39" s="430"/>
    </row>
    <row r="40" spans="2:40" x14ac:dyDescent="0.25">
      <c r="B40" s="439" t="s">
        <v>1038</v>
      </c>
      <c r="C40" s="439"/>
      <c r="D40" s="439"/>
      <c r="E40" s="440"/>
      <c r="F40" s="440"/>
      <c r="G40" s="432"/>
      <c r="H40" s="432"/>
      <c r="I40" s="432"/>
      <c r="J40" s="432"/>
      <c r="K40" s="432"/>
      <c r="L40" s="432"/>
      <c r="M40" s="432"/>
      <c r="N40" s="432"/>
      <c r="O40" s="432"/>
      <c r="P40" s="432"/>
      <c r="Q40" s="432"/>
      <c r="R40" s="432"/>
      <c r="S40" s="432"/>
      <c r="T40" s="432"/>
      <c r="U40" s="432"/>
      <c r="V40" s="432"/>
      <c r="W40" s="432"/>
      <c r="X40" s="432"/>
      <c r="Y40" s="432"/>
      <c r="Z40" s="432"/>
      <c r="AA40" s="432"/>
      <c r="AB40" s="432"/>
      <c r="AC40" s="432"/>
      <c r="AD40" s="432"/>
      <c r="AE40" s="432"/>
      <c r="AF40" s="432"/>
      <c r="AG40" s="432"/>
      <c r="AH40" s="432"/>
      <c r="AI40" s="432"/>
      <c r="AJ40" s="432" t="e">
        <f t="shared" si="19"/>
        <v>#DIV/0!</v>
      </c>
      <c r="AK40" s="432" t="e">
        <f t="shared" si="19"/>
        <v>#DIV/0!</v>
      </c>
      <c r="AL40" s="430"/>
      <c r="AM40" s="430"/>
      <c r="AN40" s="430"/>
    </row>
    <row r="41" spans="2:40" x14ac:dyDescent="0.25">
      <c r="B41" s="439" t="s">
        <v>1037</v>
      </c>
      <c r="C41" s="439"/>
      <c r="D41" s="439"/>
      <c r="E41" s="440"/>
      <c r="F41" s="440"/>
      <c r="G41" s="432"/>
      <c r="H41" s="432"/>
      <c r="I41" s="432"/>
      <c r="J41" s="432"/>
      <c r="K41" s="432"/>
      <c r="L41" s="432"/>
      <c r="M41" s="432"/>
      <c r="N41" s="432"/>
      <c r="O41" s="432"/>
      <c r="P41" s="432"/>
      <c r="Q41" s="432"/>
      <c r="R41" s="432"/>
      <c r="S41" s="432"/>
      <c r="T41" s="432"/>
      <c r="U41" s="432"/>
      <c r="V41" s="432"/>
      <c r="W41" s="432"/>
      <c r="X41" s="432"/>
      <c r="Y41" s="432"/>
      <c r="Z41" s="432"/>
      <c r="AA41" s="432"/>
      <c r="AB41" s="432"/>
      <c r="AC41" s="432"/>
      <c r="AD41" s="432"/>
      <c r="AE41" s="432"/>
      <c r="AF41" s="432"/>
      <c r="AG41" s="432"/>
      <c r="AH41" s="432"/>
      <c r="AI41" s="432"/>
      <c r="AJ41" s="432"/>
      <c r="AK41" s="432" t="e">
        <f t="shared" si="19"/>
        <v>#DIV/0!</v>
      </c>
      <c r="AL41" s="430"/>
      <c r="AM41" s="430"/>
      <c r="AN41" s="430"/>
    </row>
    <row r="42" spans="2:40" x14ac:dyDescent="0.25">
      <c r="E42" s="430"/>
      <c r="F42" s="430"/>
      <c r="G42" s="432"/>
      <c r="H42" s="432"/>
      <c r="I42" s="432"/>
      <c r="J42" s="432"/>
      <c r="K42" s="432"/>
      <c r="L42" s="432"/>
      <c r="M42" s="432"/>
      <c r="N42" s="432"/>
      <c r="O42" s="432"/>
      <c r="P42" s="432"/>
      <c r="Q42" s="432"/>
      <c r="R42" s="432"/>
      <c r="S42" s="432"/>
      <c r="T42" s="432"/>
      <c r="U42" s="432"/>
      <c r="V42" s="432"/>
      <c r="W42" s="432"/>
      <c r="X42" s="432"/>
      <c r="Y42" s="432"/>
      <c r="Z42" s="432"/>
      <c r="AA42" s="432"/>
      <c r="AB42" s="432"/>
      <c r="AC42" s="432"/>
      <c r="AD42" s="432"/>
      <c r="AE42" s="432"/>
      <c r="AF42" s="432"/>
      <c r="AG42" s="432"/>
      <c r="AH42" s="432"/>
      <c r="AI42" s="432"/>
      <c r="AJ42" s="432"/>
      <c r="AK42" s="432"/>
      <c r="AL42" s="430"/>
      <c r="AM42" s="430"/>
      <c r="AN42" s="430"/>
    </row>
    <row r="43" spans="2:40" x14ac:dyDescent="0.25">
      <c r="B43" s="438"/>
      <c r="C43" s="438"/>
      <c r="D43" s="438"/>
      <c r="E43" s="430"/>
      <c r="F43" s="430"/>
      <c r="G43" s="432"/>
      <c r="H43" s="432"/>
      <c r="I43" s="432"/>
      <c r="J43" s="432"/>
      <c r="K43" s="432"/>
      <c r="L43" s="432"/>
      <c r="M43" s="432">
        <f>M53+M54+M67+M68+M69+M70</f>
        <v>0</v>
      </c>
      <c r="N43" s="432">
        <f t="shared" ref="N43:AD43" si="20">N53+N54+N67+N68+N69+N70</f>
        <v>0</v>
      </c>
      <c r="O43" s="432">
        <f t="shared" si="20"/>
        <v>0</v>
      </c>
      <c r="P43" s="432">
        <f t="shared" si="20"/>
        <v>0</v>
      </c>
      <c r="Q43" s="432">
        <f t="shared" si="20"/>
        <v>0</v>
      </c>
      <c r="R43" s="432">
        <f t="shared" si="20"/>
        <v>0</v>
      </c>
      <c r="S43" s="432">
        <f t="shared" si="20"/>
        <v>10718.7047475</v>
      </c>
      <c r="T43" s="432">
        <f t="shared" si="20"/>
        <v>10718.7047475</v>
      </c>
      <c r="U43" s="432">
        <f t="shared" si="20"/>
        <v>10718.7047475</v>
      </c>
      <c r="V43" s="432">
        <f t="shared" si="20"/>
        <v>10718.7047475</v>
      </c>
      <c r="W43" s="432">
        <f t="shared" si="20"/>
        <v>10718.7047475</v>
      </c>
      <c r="X43" s="432">
        <f t="shared" si="20"/>
        <v>10718.7047475</v>
      </c>
      <c r="Y43" s="432">
        <f t="shared" si="20"/>
        <v>10718.7047475</v>
      </c>
      <c r="Z43" s="432">
        <f t="shared" si="20"/>
        <v>10718.7047475</v>
      </c>
      <c r="AA43" s="432">
        <f t="shared" si="20"/>
        <v>10718.7047475</v>
      </c>
      <c r="AB43" s="432">
        <f t="shared" si="20"/>
        <v>10718.7047475</v>
      </c>
      <c r="AC43" s="432">
        <f t="shared" si="20"/>
        <v>10718.7047475</v>
      </c>
      <c r="AD43" s="432">
        <f t="shared" si="20"/>
        <v>10718.7047475</v>
      </c>
      <c r="AE43" s="432"/>
      <c r="AF43" s="432"/>
      <c r="AG43" s="432">
        <f>AG53+AG54+AG67+AG68+AG69+AG70</f>
        <v>128624.45696999997</v>
      </c>
      <c r="AH43" s="432">
        <f t="shared" ref="AH43:AK43" si="21">AH53+AH54+AH67+AH68+AH69+AH70</f>
        <v>389375.18441109528</v>
      </c>
      <c r="AI43" s="432">
        <f t="shared" si="21"/>
        <v>389375.18441109528</v>
      </c>
      <c r="AJ43" s="432">
        <f t="shared" si="21"/>
        <v>389375.18441109528</v>
      </c>
      <c r="AK43" s="432">
        <f t="shared" si="21"/>
        <v>389375.18441109528</v>
      </c>
      <c r="AL43" s="430"/>
      <c r="AM43" s="430"/>
      <c r="AN43" s="430"/>
    </row>
    <row r="44" spans="2:40" ht="26.4" x14ac:dyDescent="0.25">
      <c r="B44" s="479" t="s">
        <v>1144</v>
      </c>
      <c r="C44" s="479"/>
      <c r="D44" s="479"/>
      <c r="E44" s="375" t="s">
        <v>1013</v>
      </c>
      <c r="F44" s="375" t="s">
        <v>1014</v>
      </c>
      <c r="G44" s="374">
        <f t="shared" ref="G44:AK44" si="22">SUM(G45:G76)</f>
        <v>0</v>
      </c>
      <c r="H44" s="374">
        <f t="shared" si="22"/>
        <v>0</v>
      </c>
      <c r="I44" s="374">
        <f t="shared" si="22"/>
        <v>0</v>
      </c>
      <c r="J44" s="374">
        <f t="shared" si="22"/>
        <v>0</v>
      </c>
      <c r="K44" s="374">
        <f t="shared" si="22"/>
        <v>0</v>
      </c>
      <c r="L44" s="374">
        <f t="shared" si="22"/>
        <v>0</v>
      </c>
      <c r="M44" s="374" t="e">
        <f t="shared" si="22"/>
        <v>#DIV/0!</v>
      </c>
      <c r="N44" s="374" t="e">
        <f t="shared" si="22"/>
        <v>#DIV/0!</v>
      </c>
      <c r="O44" s="374" t="e">
        <f t="shared" si="22"/>
        <v>#DIV/0!</v>
      </c>
      <c r="P44" s="374" t="e">
        <f t="shared" si="22"/>
        <v>#DIV/0!</v>
      </c>
      <c r="Q44" s="374" t="e">
        <f t="shared" si="22"/>
        <v>#DIV/0!</v>
      </c>
      <c r="R44" s="374" t="e">
        <f t="shared" si="22"/>
        <v>#DIV/0!</v>
      </c>
      <c r="S44" s="374" t="e">
        <f t="shared" si="22"/>
        <v>#DIV/0!</v>
      </c>
      <c r="T44" s="374" t="e">
        <f t="shared" si="22"/>
        <v>#DIV/0!</v>
      </c>
      <c r="U44" s="374" t="e">
        <f t="shared" si="22"/>
        <v>#DIV/0!</v>
      </c>
      <c r="V44" s="374" t="e">
        <f t="shared" si="22"/>
        <v>#DIV/0!</v>
      </c>
      <c r="W44" s="374" t="e">
        <f t="shared" si="22"/>
        <v>#DIV/0!</v>
      </c>
      <c r="X44" s="374" t="e">
        <f t="shared" si="22"/>
        <v>#DIV/0!</v>
      </c>
      <c r="Y44" s="374" t="e">
        <f t="shared" si="22"/>
        <v>#DIV/0!</v>
      </c>
      <c r="Z44" s="374" t="e">
        <f t="shared" si="22"/>
        <v>#DIV/0!</v>
      </c>
      <c r="AA44" s="374" t="e">
        <f t="shared" si="22"/>
        <v>#DIV/0!</v>
      </c>
      <c r="AB44" s="374" t="e">
        <f t="shared" si="22"/>
        <v>#DIV/0!</v>
      </c>
      <c r="AC44" s="374" t="e">
        <f t="shared" si="22"/>
        <v>#DIV/0!</v>
      </c>
      <c r="AD44" s="374" t="e">
        <f t="shared" si="22"/>
        <v>#DIV/0!</v>
      </c>
      <c r="AE44" s="374">
        <f t="shared" si="22"/>
        <v>0</v>
      </c>
      <c r="AF44" s="374" t="e">
        <f t="shared" si="22"/>
        <v>#DIV/0!</v>
      </c>
      <c r="AG44" s="374" t="e">
        <f t="shared" si="22"/>
        <v>#DIV/0!</v>
      </c>
      <c r="AH44" s="374" t="e">
        <f t="shared" si="22"/>
        <v>#DIV/0!</v>
      </c>
      <c r="AI44" s="374" t="e">
        <f t="shared" si="22"/>
        <v>#DIV/0!</v>
      </c>
      <c r="AJ44" s="374" t="e">
        <f t="shared" si="22"/>
        <v>#DIV/0!</v>
      </c>
      <c r="AK44" s="374" t="e">
        <f t="shared" si="22"/>
        <v>#DIV/0!</v>
      </c>
      <c r="AL44" s="430"/>
      <c r="AM44" s="430"/>
      <c r="AN44" s="430"/>
    </row>
    <row r="45" spans="2:40" x14ac:dyDescent="0.25">
      <c r="B45" s="439" t="s">
        <v>1057</v>
      </c>
      <c r="C45" s="439"/>
      <c r="D45" s="439"/>
      <c r="E45" s="440"/>
      <c r="F45" s="440"/>
      <c r="G45" s="432"/>
      <c r="H45" s="432"/>
      <c r="I45" s="432"/>
      <c r="J45" s="432"/>
      <c r="K45" s="432"/>
      <c r="L45" s="432"/>
      <c r="M45" s="432" t="e">
        <f>$E45/$F45/12</f>
        <v>#DIV/0!</v>
      </c>
      <c r="N45" s="432" t="e">
        <f t="shared" ref="N45:S55" si="23">$E45/$F45/12</f>
        <v>#DIV/0!</v>
      </c>
      <c r="O45" s="432" t="e">
        <f t="shared" si="23"/>
        <v>#DIV/0!</v>
      </c>
      <c r="P45" s="432" t="e">
        <f t="shared" si="23"/>
        <v>#DIV/0!</v>
      </c>
      <c r="Q45" s="432" t="e">
        <f t="shared" si="23"/>
        <v>#DIV/0!</v>
      </c>
      <c r="R45" s="432" t="e">
        <f t="shared" si="23"/>
        <v>#DIV/0!</v>
      </c>
      <c r="S45" s="432" t="e">
        <f>$E45/$F45/12</f>
        <v>#DIV/0!</v>
      </c>
      <c r="T45" s="432" t="e">
        <f t="shared" ref="T45:AD66" si="24">$E45/$F45/12</f>
        <v>#DIV/0!</v>
      </c>
      <c r="U45" s="432" t="e">
        <f t="shared" si="24"/>
        <v>#DIV/0!</v>
      </c>
      <c r="V45" s="432" t="e">
        <f t="shared" si="24"/>
        <v>#DIV/0!</v>
      </c>
      <c r="W45" s="432" t="e">
        <f t="shared" si="24"/>
        <v>#DIV/0!</v>
      </c>
      <c r="X45" s="432" t="e">
        <f t="shared" si="24"/>
        <v>#DIV/0!</v>
      </c>
      <c r="Y45" s="432" t="e">
        <f t="shared" si="24"/>
        <v>#DIV/0!</v>
      </c>
      <c r="Z45" s="432" t="e">
        <f t="shared" si="24"/>
        <v>#DIV/0!</v>
      </c>
      <c r="AA45" s="432" t="e">
        <f t="shared" si="24"/>
        <v>#DIV/0!</v>
      </c>
      <c r="AB45" s="432" t="e">
        <f t="shared" si="24"/>
        <v>#DIV/0!</v>
      </c>
      <c r="AC45" s="432" t="e">
        <f t="shared" si="24"/>
        <v>#DIV/0!</v>
      </c>
      <c r="AD45" s="432" t="e">
        <f t="shared" si="24"/>
        <v>#DIV/0!</v>
      </c>
      <c r="AE45" s="432"/>
      <c r="AF45" s="432" t="e">
        <f>SUM(M45:R45)</f>
        <v>#DIV/0!</v>
      </c>
      <c r="AG45" s="432" t="e">
        <f>SUM(S45:AD45)</f>
        <v>#DIV/0!</v>
      </c>
      <c r="AH45" s="432" t="e">
        <f>$E45/$F45</f>
        <v>#DIV/0!</v>
      </c>
      <c r="AI45" s="432" t="e">
        <f t="shared" ref="AI45:AK64" si="25">$E45/$F45</f>
        <v>#DIV/0!</v>
      </c>
      <c r="AJ45" s="432" t="e">
        <f t="shared" si="25"/>
        <v>#DIV/0!</v>
      </c>
      <c r="AK45" s="432" t="e">
        <f t="shared" si="25"/>
        <v>#DIV/0!</v>
      </c>
      <c r="AL45" s="430"/>
      <c r="AM45" s="430"/>
      <c r="AN45" s="430"/>
    </row>
    <row r="46" spans="2:40" x14ac:dyDescent="0.25">
      <c r="B46" s="439" t="s">
        <v>1056</v>
      </c>
      <c r="C46" s="439"/>
      <c r="D46" s="439"/>
      <c r="E46" s="440"/>
      <c r="F46" s="440"/>
      <c r="G46" s="432"/>
      <c r="H46" s="432"/>
      <c r="I46" s="432"/>
      <c r="J46" s="432"/>
      <c r="K46" s="432"/>
      <c r="L46" s="432"/>
      <c r="M46" s="432"/>
      <c r="N46" s="432" t="e">
        <f t="shared" si="23"/>
        <v>#DIV/0!</v>
      </c>
      <c r="O46" s="432" t="e">
        <f t="shared" si="23"/>
        <v>#DIV/0!</v>
      </c>
      <c r="P46" s="432" t="e">
        <f t="shared" si="23"/>
        <v>#DIV/0!</v>
      </c>
      <c r="Q46" s="432" t="e">
        <f t="shared" si="23"/>
        <v>#DIV/0!</v>
      </c>
      <c r="R46" s="432" t="e">
        <f t="shared" si="23"/>
        <v>#DIV/0!</v>
      </c>
      <c r="S46" s="432" t="e">
        <f t="shared" si="23"/>
        <v>#DIV/0!</v>
      </c>
      <c r="T46" s="432" t="e">
        <f t="shared" si="24"/>
        <v>#DIV/0!</v>
      </c>
      <c r="U46" s="432" t="e">
        <f t="shared" si="24"/>
        <v>#DIV/0!</v>
      </c>
      <c r="V46" s="432" t="e">
        <f t="shared" si="24"/>
        <v>#DIV/0!</v>
      </c>
      <c r="W46" s="432" t="e">
        <f t="shared" si="24"/>
        <v>#DIV/0!</v>
      </c>
      <c r="X46" s="432" t="e">
        <f t="shared" si="24"/>
        <v>#DIV/0!</v>
      </c>
      <c r="Y46" s="432" t="e">
        <f t="shared" si="24"/>
        <v>#DIV/0!</v>
      </c>
      <c r="Z46" s="432" t="e">
        <f t="shared" si="24"/>
        <v>#DIV/0!</v>
      </c>
      <c r="AA46" s="432" t="e">
        <f t="shared" si="24"/>
        <v>#DIV/0!</v>
      </c>
      <c r="AB46" s="432" t="e">
        <f t="shared" si="24"/>
        <v>#DIV/0!</v>
      </c>
      <c r="AC46" s="432" t="e">
        <f t="shared" si="24"/>
        <v>#DIV/0!</v>
      </c>
      <c r="AD46" s="432" t="e">
        <f t="shared" si="24"/>
        <v>#DIV/0!</v>
      </c>
      <c r="AE46" s="432"/>
      <c r="AF46" s="432" t="e">
        <f>SUM(M46:R46)</f>
        <v>#DIV/0!</v>
      </c>
      <c r="AG46" s="432" t="e">
        <f>SUM(S46:AD46)</f>
        <v>#DIV/0!</v>
      </c>
      <c r="AH46" s="432" t="e">
        <f>$E46/$F46</f>
        <v>#DIV/0!</v>
      </c>
      <c r="AI46" s="432" t="e">
        <f t="shared" si="25"/>
        <v>#DIV/0!</v>
      </c>
      <c r="AJ46" s="432" t="e">
        <f t="shared" si="25"/>
        <v>#DIV/0!</v>
      </c>
      <c r="AK46" s="432" t="e">
        <f t="shared" si="25"/>
        <v>#DIV/0!</v>
      </c>
      <c r="AL46" s="430"/>
      <c r="AM46" s="430"/>
      <c r="AN46" s="430"/>
    </row>
    <row r="47" spans="2:40" x14ac:dyDescent="0.25">
      <c r="B47" s="439" t="s">
        <v>1055</v>
      </c>
      <c r="C47" s="439"/>
      <c r="D47" s="439"/>
      <c r="E47" s="440"/>
      <c r="F47" s="440"/>
      <c r="G47" s="432"/>
      <c r="H47" s="432"/>
      <c r="I47" s="432"/>
      <c r="J47" s="432"/>
      <c r="K47" s="432"/>
      <c r="L47" s="432"/>
      <c r="M47" s="432"/>
      <c r="N47" s="432"/>
      <c r="O47" s="432" t="e">
        <f t="shared" si="23"/>
        <v>#DIV/0!</v>
      </c>
      <c r="P47" s="432" t="e">
        <f t="shared" si="23"/>
        <v>#DIV/0!</v>
      </c>
      <c r="Q47" s="432" t="e">
        <f t="shared" si="23"/>
        <v>#DIV/0!</v>
      </c>
      <c r="R47" s="432" t="e">
        <f t="shared" si="23"/>
        <v>#DIV/0!</v>
      </c>
      <c r="S47" s="432" t="e">
        <f t="shared" si="23"/>
        <v>#DIV/0!</v>
      </c>
      <c r="T47" s="432" t="e">
        <f t="shared" si="24"/>
        <v>#DIV/0!</v>
      </c>
      <c r="U47" s="432" t="e">
        <f t="shared" si="24"/>
        <v>#DIV/0!</v>
      </c>
      <c r="V47" s="432" t="e">
        <f t="shared" si="24"/>
        <v>#DIV/0!</v>
      </c>
      <c r="W47" s="432" t="e">
        <f t="shared" si="24"/>
        <v>#DIV/0!</v>
      </c>
      <c r="X47" s="432" t="e">
        <f t="shared" si="24"/>
        <v>#DIV/0!</v>
      </c>
      <c r="Y47" s="432" t="e">
        <f t="shared" si="24"/>
        <v>#DIV/0!</v>
      </c>
      <c r="Z47" s="432" t="e">
        <f t="shared" si="24"/>
        <v>#DIV/0!</v>
      </c>
      <c r="AA47" s="432" t="e">
        <f t="shared" si="24"/>
        <v>#DIV/0!</v>
      </c>
      <c r="AB47" s="432" t="e">
        <f t="shared" si="24"/>
        <v>#DIV/0!</v>
      </c>
      <c r="AC47" s="432" t="e">
        <f t="shared" si="24"/>
        <v>#DIV/0!</v>
      </c>
      <c r="AD47" s="432" t="e">
        <f t="shared" si="24"/>
        <v>#DIV/0!</v>
      </c>
      <c r="AE47" s="432"/>
      <c r="AF47" s="432" t="e">
        <f t="shared" ref="AF47:AF66" si="26">SUM(M47:R47)</f>
        <v>#DIV/0!</v>
      </c>
      <c r="AG47" s="432" t="e">
        <f t="shared" ref="AG47:AG66" si="27">SUM(S47:AD47)</f>
        <v>#DIV/0!</v>
      </c>
      <c r="AH47" s="432" t="e">
        <f t="shared" ref="AH47:AK76" si="28">$E47/$F47</f>
        <v>#DIV/0!</v>
      </c>
      <c r="AI47" s="432" t="e">
        <f t="shared" si="25"/>
        <v>#DIV/0!</v>
      </c>
      <c r="AJ47" s="432" t="e">
        <f t="shared" si="25"/>
        <v>#DIV/0!</v>
      </c>
      <c r="AK47" s="432" t="e">
        <f t="shared" si="25"/>
        <v>#DIV/0!</v>
      </c>
      <c r="AL47" s="430"/>
      <c r="AM47" s="430"/>
      <c r="AN47" s="430"/>
    </row>
    <row r="48" spans="2:40" x14ac:dyDescent="0.25">
      <c r="B48" s="439" t="s">
        <v>1054</v>
      </c>
      <c r="C48" s="439"/>
      <c r="D48" s="439"/>
      <c r="E48" s="440"/>
      <c r="F48" s="440"/>
      <c r="G48" s="432"/>
      <c r="H48" s="432"/>
      <c r="I48" s="432"/>
      <c r="J48" s="432"/>
      <c r="K48" s="432"/>
      <c r="L48" s="432"/>
      <c r="M48" s="432"/>
      <c r="N48" s="432"/>
      <c r="O48" s="432"/>
      <c r="P48" s="432" t="e">
        <f t="shared" si="23"/>
        <v>#DIV/0!</v>
      </c>
      <c r="Q48" s="432" t="e">
        <f t="shared" si="23"/>
        <v>#DIV/0!</v>
      </c>
      <c r="R48" s="432" t="e">
        <f t="shared" si="23"/>
        <v>#DIV/0!</v>
      </c>
      <c r="S48" s="432" t="e">
        <f t="shared" si="23"/>
        <v>#DIV/0!</v>
      </c>
      <c r="T48" s="432" t="e">
        <f t="shared" si="24"/>
        <v>#DIV/0!</v>
      </c>
      <c r="U48" s="432" t="e">
        <f t="shared" si="24"/>
        <v>#DIV/0!</v>
      </c>
      <c r="V48" s="432" t="e">
        <f t="shared" si="24"/>
        <v>#DIV/0!</v>
      </c>
      <c r="W48" s="432" t="e">
        <f t="shared" si="24"/>
        <v>#DIV/0!</v>
      </c>
      <c r="X48" s="432" t="e">
        <f t="shared" si="24"/>
        <v>#DIV/0!</v>
      </c>
      <c r="Y48" s="432" t="e">
        <f t="shared" si="24"/>
        <v>#DIV/0!</v>
      </c>
      <c r="Z48" s="432" t="e">
        <f t="shared" si="24"/>
        <v>#DIV/0!</v>
      </c>
      <c r="AA48" s="432" t="e">
        <f t="shared" si="24"/>
        <v>#DIV/0!</v>
      </c>
      <c r="AB48" s="432" t="e">
        <f t="shared" si="24"/>
        <v>#DIV/0!</v>
      </c>
      <c r="AC48" s="432" t="e">
        <f t="shared" si="24"/>
        <v>#DIV/0!</v>
      </c>
      <c r="AD48" s="432" t="e">
        <f t="shared" si="24"/>
        <v>#DIV/0!</v>
      </c>
      <c r="AE48" s="432"/>
      <c r="AF48" s="432" t="e">
        <f t="shared" si="26"/>
        <v>#DIV/0!</v>
      </c>
      <c r="AG48" s="432" t="e">
        <f t="shared" si="27"/>
        <v>#DIV/0!</v>
      </c>
      <c r="AH48" s="432" t="e">
        <f t="shared" si="28"/>
        <v>#DIV/0!</v>
      </c>
      <c r="AI48" s="432" t="e">
        <f t="shared" si="25"/>
        <v>#DIV/0!</v>
      </c>
      <c r="AJ48" s="432" t="e">
        <f t="shared" si="25"/>
        <v>#DIV/0!</v>
      </c>
      <c r="AK48" s="432" t="e">
        <f t="shared" si="25"/>
        <v>#DIV/0!</v>
      </c>
      <c r="AL48" s="430"/>
      <c r="AM48" s="430"/>
      <c r="AN48" s="430"/>
    </row>
    <row r="49" spans="2:40" x14ac:dyDescent="0.25">
      <c r="B49" s="439" t="s">
        <v>1053</v>
      </c>
      <c r="C49" s="439"/>
      <c r="D49" s="439"/>
      <c r="E49" s="440"/>
      <c r="F49" s="440"/>
      <c r="G49" s="432"/>
      <c r="H49" s="432"/>
      <c r="I49" s="432"/>
      <c r="J49" s="432"/>
      <c r="K49" s="432"/>
      <c r="L49" s="432"/>
      <c r="M49" s="432"/>
      <c r="N49" s="432"/>
      <c r="O49" s="432"/>
      <c r="P49" s="432"/>
      <c r="Q49" s="432" t="e">
        <f t="shared" si="23"/>
        <v>#DIV/0!</v>
      </c>
      <c r="R49" s="432" t="e">
        <f t="shared" si="23"/>
        <v>#DIV/0!</v>
      </c>
      <c r="S49" s="432" t="e">
        <f t="shared" si="23"/>
        <v>#DIV/0!</v>
      </c>
      <c r="T49" s="432" t="e">
        <f t="shared" si="24"/>
        <v>#DIV/0!</v>
      </c>
      <c r="U49" s="432" t="e">
        <f t="shared" si="24"/>
        <v>#DIV/0!</v>
      </c>
      <c r="V49" s="432" t="e">
        <f t="shared" si="24"/>
        <v>#DIV/0!</v>
      </c>
      <c r="W49" s="432" t="e">
        <f t="shared" si="24"/>
        <v>#DIV/0!</v>
      </c>
      <c r="X49" s="432" t="e">
        <f t="shared" si="24"/>
        <v>#DIV/0!</v>
      </c>
      <c r="Y49" s="432" t="e">
        <f t="shared" si="24"/>
        <v>#DIV/0!</v>
      </c>
      <c r="Z49" s="432" t="e">
        <f t="shared" si="24"/>
        <v>#DIV/0!</v>
      </c>
      <c r="AA49" s="432" t="e">
        <f t="shared" si="24"/>
        <v>#DIV/0!</v>
      </c>
      <c r="AB49" s="432" t="e">
        <f t="shared" si="24"/>
        <v>#DIV/0!</v>
      </c>
      <c r="AC49" s="432" t="e">
        <f t="shared" si="24"/>
        <v>#DIV/0!</v>
      </c>
      <c r="AD49" s="432" t="e">
        <f t="shared" si="24"/>
        <v>#DIV/0!</v>
      </c>
      <c r="AE49" s="432"/>
      <c r="AF49" s="432" t="e">
        <f t="shared" si="26"/>
        <v>#DIV/0!</v>
      </c>
      <c r="AG49" s="432" t="e">
        <f t="shared" si="27"/>
        <v>#DIV/0!</v>
      </c>
      <c r="AH49" s="432" t="e">
        <f t="shared" si="28"/>
        <v>#DIV/0!</v>
      </c>
      <c r="AI49" s="432" t="e">
        <f t="shared" si="25"/>
        <v>#DIV/0!</v>
      </c>
      <c r="AJ49" s="432" t="e">
        <f t="shared" si="25"/>
        <v>#DIV/0!</v>
      </c>
      <c r="AK49" s="432" t="e">
        <f t="shared" si="25"/>
        <v>#DIV/0!</v>
      </c>
      <c r="AL49" s="430"/>
      <c r="AM49" s="430"/>
      <c r="AN49" s="430"/>
    </row>
    <row r="50" spans="2:40" x14ac:dyDescent="0.25">
      <c r="B50" s="439" t="s">
        <v>1053</v>
      </c>
      <c r="C50" s="439"/>
      <c r="D50" s="439"/>
      <c r="E50" s="440"/>
      <c r="F50" s="440"/>
      <c r="G50" s="432"/>
      <c r="H50" s="432"/>
      <c r="I50" s="432"/>
      <c r="J50" s="432"/>
      <c r="K50" s="432"/>
      <c r="L50" s="432"/>
      <c r="M50" s="432"/>
      <c r="N50" s="432"/>
      <c r="O50" s="432"/>
      <c r="P50" s="432"/>
      <c r="Q50" s="432" t="e">
        <f t="shared" si="23"/>
        <v>#DIV/0!</v>
      </c>
      <c r="R50" s="432" t="e">
        <f t="shared" si="23"/>
        <v>#DIV/0!</v>
      </c>
      <c r="S50" s="432" t="e">
        <f t="shared" si="23"/>
        <v>#DIV/0!</v>
      </c>
      <c r="T50" s="432" t="e">
        <f t="shared" si="24"/>
        <v>#DIV/0!</v>
      </c>
      <c r="U50" s="432" t="e">
        <f t="shared" si="24"/>
        <v>#DIV/0!</v>
      </c>
      <c r="V50" s="432" t="e">
        <f t="shared" si="24"/>
        <v>#DIV/0!</v>
      </c>
      <c r="W50" s="432" t="e">
        <f t="shared" si="24"/>
        <v>#DIV/0!</v>
      </c>
      <c r="X50" s="432" t="e">
        <f t="shared" si="24"/>
        <v>#DIV/0!</v>
      </c>
      <c r="Y50" s="432" t="e">
        <f t="shared" si="24"/>
        <v>#DIV/0!</v>
      </c>
      <c r="Z50" s="432" t="e">
        <f t="shared" si="24"/>
        <v>#DIV/0!</v>
      </c>
      <c r="AA50" s="432" t="e">
        <f t="shared" si="24"/>
        <v>#DIV/0!</v>
      </c>
      <c r="AB50" s="432" t="e">
        <f t="shared" si="24"/>
        <v>#DIV/0!</v>
      </c>
      <c r="AC50" s="432" t="e">
        <f t="shared" si="24"/>
        <v>#DIV/0!</v>
      </c>
      <c r="AD50" s="432" t="e">
        <f t="shared" si="24"/>
        <v>#DIV/0!</v>
      </c>
      <c r="AE50" s="432"/>
      <c r="AF50" s="432" t="e">
        <f t="shared" si="26"/>
        <v>#DIV/0!</v>
      </c>
      <c r="AG50" s="432" t="e">
        <f t="shared" si="27"/>
        <v>#DIV/0!</v>
      </c>
      <c r="AH50" s="432" t="e">
        <f t="shared" si="28"/>
        <v>#DIV/0!</v>
      </c>
      <c r="AI50" s="432" t="e">
        <f t="shared" si="25"/>
        <v>#DIV/0!</v>
      </c>
      <c r="AJ50" s="432" t="e">
        <f t="shared" si="25"/>
        <v>#DIV/0!</v>
      </c>
      <c r="AK50" s="432" t="e">
        <f t="shared" si="25"/>
        <v>#DIV/0!</v>
      </c>
      <c r="AL50" s="430"/>
      <c r="AM50" s="430"/>
      <c r="AN50" s="430"/>
    </row>
    <row r="51" spans="2:40" x14ac:dyDescent="0.25">
      <c r="B51" s="439" t="s">
        <v>1053</v>
      </c>
      <c r="C51" s="439"/>
      <c r="D51" s="439"/>
      <c r="E51" s="440"/>
      <c r="F51" s="440"/>
      <c r="G51" s="432"/>
      <c r="H51" s="432"/>
      <c r="I51" s="432"/>
      <c r="J51" s="432"/>
      <c r="K51" s="432"/>
      <c r="L51" s="432"/>
      <c r="M51" s="432"/>
      <c r="N51" s="432"/>
      <c r="O51" s="432"/>
      <c r="P51" s="432"/>
      <c r="Q51" s="432" t="e">
        <f t="shared" si="23"/>
        <v>#DIV/0!</v>
      </c>
      <c r="R51" s="432" t="e">
        <f t="shared" si="23"/>
        <v>#DIV/0!</v>
      </c>
      <c r="S51" s="432" t="e">
        <f t="shared" si="23"/>
        <v>#DIV/0!</v>
      </c>
      <c r="T51" s="432" t="e">
        <f t="shared" si="24"/>
        <v>#DIV/0!</v>
      </c>
      <c r="U51" s="432" t="e">
        <f t="shared" si="24"/>
        <v>#DIV/0!</v>
      </c>
      <c r="V51" s="432" t="e">
        <f t="shared" si="24"/>
        <v>#DIV/0!</v>
      </c>
      <c r="W51" s="432" t="e">
        <f t="shared" si="24"/>
        <v>#DIV/0!</v>
      </c>
      <c r="X51" s="432" t="e">
        <f t="shared" si="24"/>
        <v>#DIV/0!</v>
      </c>
      <c r="Y51" s="432" t="e">
        <f t="shared" si="24"/>
        <v>#DIV/0!</v>
      </c>
      <c r="Z51" s="432" t="e">
        <f t="shared" si="24"/>
        <v>#DIV/0!</v>
      </c>
      <c r="AA51" s="432" t="e">
        <f t="shared" si="24"/>
        <v>#DIV/0!</v>
      </c>
      <c r="AB51" s="432" t="e">
        <f t="shared" si="24"/>
        <v>#DIV/0!</v>
      </c>
      <c r="AC51" s="432" t="e">
        <f t="shared" si="24"/>
        <v>#DIV/0!</v>
      </c>
      <c r="AD51" s="432" t="e">
        <f t="shared" si="24"/>
        <v>#DIV/0!</v>
      </c>
      <c r="AE51" s="432"/>
      <c r="AF51" s="432" t="e">
        <f t="shared" si="26"/>
        <v>#DIV/0!</v>
      </c>
      <c r="AG51" s="432" t="e">
        <f t="shared" si="27"/>
        <v>#DIV/0!</v>
      </c>
      <c r="AH51" s="432" t="e">
        <f t="shared" si="28"/>
        <v>#DIV/0!</v>
      </c>
      <c r="AI51" s="432" t="e">
        <f t="shared" si="25"/>
        <v>#DIV/0!</v>
      </c>
      <c r="AJ51" s="432" t="e">
        <f t="shared" si="25"/>
        <v>#DIV/0!</v>
      </c>
      <c r="AK51" s="432" t="e">
        <f t="shared" si="25"/>
        <v>#DIV/0!</v>
      </c>
      <c r="AL51" s="430"/>
      <c r="AM51" s="430"/>
      <c r="AN51" s="430"/>
    </row>
    <row r="52" spans="2:40" x14ac:dyDescent="0.25">
      <c r="B52" s="439" t="s">
        <v>1052</v>
      </c>
      <c r="C52" s="439"/>
      <c r="D52" s="439"/>
      <c r="E52" s="440"/>
      <c r="F52" s="440"/>
      <c r="G52" s="432"/>
      <c r="H52" s="432"/>
      <c r="I52" s="432"/>
      <c r="J52" s="432"/>
      <c r="K52" s="432"/>
      <c r="L52" s="432"/>
      <c r="M52" s="432"/>
      <c r="N52" s="432"/>
      <c r="O52" s="432"/>
      <c r="P52" s="432"/>
      <c r="Q52" s="432"/>
      <c r="R52" s="432" t="e">
        <f t="shared" si="23"/>
        <v>#DIV/0!</v>
      </c>
      <c r="S52" s="432" t="e">
        <f t="shared" si="23"/>
        <v>#DIV/0!</v>
      </c>
      <c r="T52" s="432" t="e">
        <f t="shared" si="24"/>
        <v>#DIV/0!</v>
      </c>
      <c r="U52" s="432" t="e">
        <f t="shared" si="24"/>
        <v>#DIV/0!</v>
      </c>
      <c r="V52" s="432" t="e">
        <f t="shared" si="24"/>
        <v>#DIV/0!</v>
      </c>
      <c r="W52" s="432" t="e">
        <f t="shared" si="24"/>
        <v>#DIV/0!</v>
      </c>
      <c r="X52" s="432" t="e">
        <f t="shared" si="24"/>
        <v>#DIV/0!</v>
      </c>
      <c r="Y52" s="432" t="e">
        <f t="shared" si="24"/>
        <v>#DIV/0!</v>
      </c>
      <c r="Z52" s="432" t="e">
        <f t="shared" si="24"/>
        <v>#DIV/0!</v>
      </c>
      <c r="AA52" s="432" t="e">
        <f t="shared" si="24"/>
        <v>#DIV/0!</v>
      </c>
      <c r="AB52" s="432" t="e">
        <f t="shared" si="24"/>
        <v>#DIV/0!</v>
      </c>
      <c r="AC52" s="432" t="e">
        <f t="shared" si="24"/>
        <v>#DIV/0!</v>
      </c>
      <c r="AD52" s="432" t="e">
        <f t="shared" si="24"/>
        <v>#DIV/0!</v>
      </c>
      <c r="AE52" s="432"/>
      <c r="AF52" s="432" t="e">
        <f t="shared" si="26"/>
        <v>#DIV/0!</v>
      </c>
      <c r="AG52" s="432" t="e">
        <f t="shared" si="27"/>
        <v>#DIV/0!</v>
      </c>
      <c r="AH52" s="432" t="e">
        <f t="shared" si="28"/>
        <v>#DIV/0!</v>
      </c>
      <c r="AI52" s="432" t="e">
        <f t="shared" si="25"/>
        <v>#DIV/0!</v>
      </c>
      <c r="AJ52" s="432" t="e">
        <f t="shared" si="25"/>
        <v>#DIV/0!</v>
      </c>
      <c r="AK52" s="432" t="e">
        <f t="shared" si="25"/>
        <v>#DIV/0!</v>
      </c>
      <c r="AL52" s="430"/>
      <c r="AM52" s="430"/>
      <c r="AN52" s="430"/>
    </row>
    <row r="53" spans="2:40" x14ac:dyDescent="0.25">
      <c r="B53" s="439" t="s">
        <v>1051</v>
      </c>
      <c r="C53" s="439"/>
      <c r="D53" s="439"/>
      <c r="E53" s="440">
        <v>4648512.1984999999</v>
      </c>
      <c r="F53" s="440">
        <v>50</v>
      </c>
      <c r="G53" s="432"/>
      <c r="H53" s="432"/>
      <c r="I53" s="432"/>
      <c r="J53" s="432"/>
      <c r="K53" s="432"/>
      <c r="L53" s="432"/>
      <c r="M53" s="432"/>
      <c r="N53" s="432"/>
      <c r="O53" s="432"/>
      <c r="P53" s="432"/>
      <c r="Q53" s="432"/>
      <c r="R53" s="432"/>
      <c r="S53" s="432">
        <f t="shared" si="23"/>
        <v>7747.520330833333</v>
      </c>
      <c r="T53" s="432">
        <f t="shared" si="24"/>
        <v>7747.520330833333</v>
      </c>
      <c r="U53" s="432">
        <f t="shared" si="24"/>
        <v>7747.520330833333</v>
      </c>
      <c r="V53" s="432">
        <f t="shared" si="24"/>
        <v>7747.520330833333</v>
      </c>
      <c r="W53" s="432">
        <f t="shared" si="24"/>
        <v>7747.520330833333</v>
      </c>
      <c r="X53" s="432">
        <f t="shared" si="24"/>
        <v>7747.520330833333</v>
      </c>
      <c r="Y53" s="432">
        <f t="shared" si="24"/>
        <v>7747.520330833333</v>
      </c>
      <c r="Z53" s="432">
        <f t="shared" si="24"/>
        <v>7747.520330833333</v>
      </c>
      <c r="AA53" s="432">
        <f t="shared" si="24"/>
        <v>7747.520330833333</v>
      </c>
      <c r="AB53" s="432">
        <f t="shared" si="24"/>
        <v>7747.520330833333</v>
      </c>
      <c r="AC53" s="432">
        <f t="shared" si="24"/>
        <v>7747.520330833333</v>
      </c>
      <c r="AD53" s="432">
        <f t="shared" si="24"/>
        <v>7747.520330833333</v>
      </c>
      <c r="AE53" s="432"/>
      <c r="AF53" s="432">
        <f t="shared" si="26"/>
        <v>0</v>
      </c>
      <c r="AG53" s="432">
        <f t="shared" si="27"/>
        <v>92970.243969999967</v>
      </c>
      <c r="AH53" s="432">
        <f t="shared" si="28"/>
        <v>92970.243969999996</v>
      </c>
      <c r="AI53" s="432">
        <f t="shared" si="25"/>
        <v>92970.243969999996</v>
      </c>
      <c r="AJ53" s="432">
        <f t="shared" si="25"/>
        <v>92970.243969999996</v>
      </c>
      <c r="AK53" s="432">
        <f t="shared" si="25"/>
        <v>92970.243969999996</v>
      </c>
      <c r="AL53" s="430"/>
      <c r="AM53" s="430"/>
      <c r="AN53" s="430"/>
    </row>
    <row r="54" spans="2:40" x14ac:dyDescent="0.25">
      <c r="B54" s="439" t="s">
        <v>1051</v>
      </c>
      <c r="C54" s="439"/>
      <c r="D54" s="439"/>
      <c r="E54" s="440">
        <v>178271.065</v>
      </c>
      <c r="F54" s="440">
        <v>5</v>
      </c>
      <c r="G54" s="432"/>
      <c r="H54" s="432"/>
      <c r="I54" s="432"/>
      <c r="J54" s="432"/>
      <c r="K54" s="432"/>
      <c r="L54" s="432"/>
      <c r="M54" s="432"/>
      <c r="N54" s="432"/>
      <c r="O54" s="432"/>
      <c r="P54" s="432"/>
      <c r="Q54" s="432"/>
      <c r="R54" s="432"/>
      <c r="S54" s="432">
        <f t="shared" si="23"/>
        <v>2971.1844166666669</v>
      </c>
      <c r="T54" s="432">
        <f t="shared" si="24"/>
        <v>2971.1844166666669</v>
      </c>
      <c r="U54" s="432">
        <f t="shared" si="24"/>
        <v>2971.1844166666669</v>
      </c>
      <c r="V54" s="432">
        <f t="shared" si="24"/>
        <v>2971.1844166666669</v>
      </c>
      <c r="W54" s="432">
        <f t="shared" si="24"/>
        <v>2971.1844166666669</v>
      </c>
      <c r="X54" s="432">
        <f t="shared" si="24"/>
        <v>2971.1844166666669</v>
      </c>
      <c r="Y54" s="432">
        <f t="shared" si="24"/>
        <v>2971.1844166666669</v>
      </c>
      <c r="Z54" s="432">
        <f t="shared" si="24"/>
        <v>2971.1844166666669</v>
      </c>
      <c r="AA54" s="432">
        <f t="shared" si="24"/>
        <v>2971.1844166666669</v>
      </c>
      <c r="AB54" s="432">
        <f t="shared" si="24"/>
        <v>2971.1844166666669</v>
      </c>
      <c r="AC54" s="432">
        <f t="shared" si="24"/>
        <v>2971.1844166666669</v>
      </c>
      <c r="AD54" s="432">
        <f t="shared" si="24"/>
        <v>2971.1844166666669</v>
      </c>
      <c r="AE54" s="432"/>
      <c r="AF54" s="432">
        <f t="shared" si="26"/>
        <v>0</v>
      </c>
      <c r="AG54" s="432">
        <f t="shared" si="27"/>
        <v>35654.213000000003</v>
      </c>
      <c r="AH54" s="432">
        <f t="shared" si="28"/>
        <v>35654.213000000003</v>
      </c>
      <c r="AI54" s="432">
        <f t="shared" si="25"/>
        <v>35654.213000000003</v>
      </c>
      <c r="AJ54" s="432">
        <f t="shared" si="25"/>
        <v>35654.213000000003</v>
      </c>
      <c r="AK54" s="432">
        <f t="shared" si="25"/>
        <v>35654.213000000003</v>
      </c>
      <c r="AL54" s="430"/>
      <c r="AM54" s="430"/>
      <c r="AN54" s="430"/>
    </row>
    <row r="55" spans="2:40" x14ac:dyDescent="0.25">
      <c r="B55" s="439" t="s">
        <v>1051</v>
      </c>
      <c r="C55" s="439"/>
      <c r="D55" s="439"/>
      <c r="E55" s="440"/>
      <c r="F55" s="440"/>
      <c r="G55" s="432"/>
      <c r="H55" s="432"/>
      <c r="I55" s="432"/>
      <c r="J55" s="432"/>
      <c r="K55" s="432"/>
      <c r="L55" s="432"/>
      <c r="M55" s="432"/>
      <c r="N55" s="432"/>
      <c r="O55" s="432"/>
      <c r="P55" s="432"/>
      <c r="Q55" s="432"/>
      <c r="R55" s="432"/>
      <c r="S55" s="432" t="e">
        <f t="shared" si="23"/>
        <v>#DIV/0!</v>
      </c>
      <c r="T55" s="432" t="e">
        <f t="shared" si="24"/>
        <v>#DIV/0!</v>
      </c>
      <c r="U55" s="432" t="e">
        <f t="shared" si="24"/>
        <v>#DIV/0!</v>
      </c>
      <c r="V55" s="432" t="e">
        <f t="shared" si="24"/>
        <v>#DIV/0!</v>
      </c>
      <c r="W55" s="432" t="e">
        <f t="shared" si="24"/>
        <v>#DIV/0!</v>
      </c>
      <c r="X55" s="432" t="e">
        <f t="shared" si="24"/>
        <v>#DIV/0!</v>
      </c>
      <c r="Y55" s="432" t="e">
        <f t="shared" si="24"/>
        <v>#DIV/0!</v>
      </c>
      <c r="Z55" s="432" t="e">
        <f t="shared" si="24"/>
        <v>#DIV/0!</v>
      </c>
      <c r="AA55" s="432" t="e">
        <f t="shared" si="24"/>
        <v>#DIV/0!</v>
      </c>
      <c r="AB55" s="432" t="e">
        <f t="shared" si="24"/>
        <v>#DIV/0!</v>
      </c>
      <c r="AC55" s="432" t="e">
        <f t="shared" si="24"/>
        <v>#DIV/0!</v>
      </c>
      <c r="AD55" s="432" t="e">
        <f t="shared" si="24"/>
        <v>#DIV/0!</v>
      </c>
      <c r="AE55" s="432"/>
      <c r="AF55" s="432">
        <f t="shared" si="26"/>
        <v>0</v>
      </c>
      <c r="AG55" s="432" t="e">
        <f t="shared" si="27"/>
        <v>#DIV/0!</v>
      </c>
      <c r="AH55" s="432" t="e">
        <f t="shared" si="28"/>
        <v>#DIV/0!</v>
      </c>
      <c r="AI55" s="432" t="e">
        <f t="shared" si="25"/>
        <v>#DIV/0!</v>
      </c>
      <c r="AJ55" s="432" t="e">
        <f t="shared" si="25"/>
        <v>#DIV/0!</v>
      </c>
      <c r="AK55" s="432" t="e">
        <f t="shared" si="25"/>
        <v>#DIV/0!</v>
      </c>
      <c r="AL55" s="430"/>
      <c r="AM55" s="430"/>
      <c r="AN55" s="430"/>
    </row>
    <row r="56" spans="2:40" x14ac:dyDescent="0.25">
      <c r="B56" s="439" t="s">
        <v>1050</v>
      </c>
      <c r="C56" s="439"/>
      <c r="D56" s="439"/>
      <c r="E56" s="440"/>
      <c r="F56" s="440"/>
      <c r="G56" s="432"/>
      <c r="H56" s="432"/>
      <c r="I56" s="432"/>
      <c r="J56" s="432"/>
      <c r="K56" s="432"/>
      <c r="L56" s="432"/>
      <c r="M56" s="432"/>
      <c r="N56" s="432"/>
      <c r="O56" s="432"/>
      <c r="P56" s="432"/>
      <c r="Q56" s="432"/>
      <c r="R56" s="432"/>
      <c r="S56" s="432"/>
      <c r="T56" s="432" t="e">
        <f t="shared" si="24"/>
        <v>#DIV/0!</v>
      </c>
      <c r="U56" s="432" t="e">
        <f t="shared" si="24"/>
        <v>#DIV/0!</v>
      </c>
      <c r="V56" s="432" t="e">
        <f t="shared" si="24"/>
        <v>#DIV/0!</v>
      </c>
      <c r="W56" s="432" t="e">
        <f t="shared" si="24"/>
        <v>#DIV/0!</v>
      </c>
      <c r="X56" s="432" t="e">
        <f t="shared" si="24"/>
        <v>#DIV/0!</v>
      </c>
      <c r="Y56" s="432" t="e">
        <f t="shared" si="24"/>
        <v>#DIV/0!</v>
      </c>
      <c r="Z56" s="432" t="e">
        <f t="shared" si="24"/>
        <v>#DIV/0!</v>
      </c>
      <c r="AA56" s="432" t="e">
        <f t="shared" si="24"/>
        <v>#DIV/0!</v>
      </c>
      <c r="AB56" s="432" t="e">
        <f t="shared" si="24"/>
        <v>#DIV/0!</v>
      </c>
      <c r="AC56" s="432" t="e">
        <f t="shared" si="24"/>
        <v>#DIV/0!</v>
      </c>
      <c r="AD56" s="432" t="e">
        <f t="shared" si="24"/>
        <v>#DIV/0!</v>
      </c>
      <c r="AE56" s="432"/>
      <c r="AF56" s="432">
        <f t="shared" si="26"/>
        <v>0</v>
      </c>
      <c r="AG56" s="432" t="e">
        <f t="shared" si="27"/>
        <v>#DIV/0!</v>
      </c>
      <c r="AH56" s="432" t="e">
        <f t="shared" si="28"/>
        <v>#DIV/0!</v>
      </c>
      <c r="AI56" s="432" t="e">
        <f t="shared" si="25"/>
        <v>#DIV/0!</v>
      </c>
      <c r="AJ56" s="432" t="e">
        <f t="shared" si="25"/>
        <v>#DIV/0!</v>
      </c>
      <c r="AK56" s="432" t="e">
        <f t="shared" si="25"/>
        <v>#DIV/0!</v>
      </c>
      <c r="AL56" s="430"/>
      <c r="AM56" s="430"/>
      <c r="AN56" s="430"/>
    </row>
    <row r="57" spans="2:40" x14ac:dyDescent="0.25">
      <c r="B57" s="439" t="s">
        <v>1049</v>
      </c>
      <c r="C57" s="439"/>
      <c r="D57" s="439"/>
      <c r="E57" s="440"/>
      <c r="F57" s="440"/>
      <c r="G57" s="432"/>
      <c r="H57" s="432"/>
      <c r="I57" s="432"/>
      <c r="J57" s="432"/>
      <c r="K57" s="432"/>
      <c r="L57" s="432"/>
      <c r="M57" s="432"/>
      <c r="N57" s="432"/>
      <c r="O57" s="432"/>
      <c r="P57" s="432"/>
      <c r="Q57" s="432"/>
      <c r="R57" s="432"/>
      <c r="S57" s="432"/>
      <c r="T57" s="432"/>
      <c r="U57" s="432" t="e">
        <f t="shared" si="24"/>
        <v>#DIV/0!</v>
      </c>
      <c r="V57" s="432" t="e">
        <f t="shared" si="24"/>
        <v>#DIV/0!</v>
      </c>
      <c r="W57" s="432" t="e">
        <f t="shared" si="24"/>
        <v>#DIV/0!</v>
      </c>
      <c r="X57" s="432" t="e">
        <f t="shared" si="24"/>
        <v>#DIV/0!</v>
      </c>
      <c r="Y57" s="432" t="e">
        <f t="shared" si="24"/>
        <v>#DIV/0!</v>
      </c>
      <c r="Z57" s="432" t="e">
        <f t="shared" si="24"/>
        <v>#DIV/0!</v>
      </c>
      <c r="AA57" s="432" t="e">
        <f t="shared" si="24"/>
        <v>#DIV/0!</v>
      </c>
      <c r="AB57" s="432" t="e">
        <f t="shared" si="24"/>
        <v>#DIV/0!</v>
      </c>
      <c r="AC57" s="432" t="e">
        <f t="shared" si="24"/>
        <v>#DIV/0!</v>
      </c>
      <c r="AD57" s="432" t="e">
        <f t="shared" si="24"/>
        <v>#DIV/0!</v>
      </c>
      <c r="AE57" s="432"/>
      <c r="AF57" s="432">
        <f t="shared" si="26"/>
        <v>0</v>
      </c>
      <c r="AG57" s="432" t="e">
        <f t="shared" si="27"/>
        <v>#DIV/0!</v>
      </c>
      <c r="AH57" s="432" t="e">
        <f t="shared" si="28"/>
        <v>#DIV/0!</v>
      </c>
      <c r="AI57" s="432" t="e">
        <f t="shared" si="25"/>
        <v>#DIV/0!</v>
      </c>
      <c r="AJ57" s="432" t="e">
        <f t="shared" si="25"/>
        <v>#DIV/0!</v>
      </c>
      <c r="AK57" s="432" t="e">
        <f t="shared" si="25"/>
        <v>#DIV/0!</v>
      </c>
      <c r="AL57" s="430"/>
      <c r="AM57" s="430"/>
      <c r="AN57" s="430"/>
    </row>
    <row r="58" spans="2:40" x14ac:dyDescent="0.25">
      <c r="B58" s="439" t="s">
        <v>1048</v>
      </c>
      <c r="C58" s="439"/>
      <c r="D58" s="439"/>
      <c r="E58" s="440"/>
      <c r="F58" s="440"/>
      <c r="G58" s="432"/>
      <c r="H58" s="432"/>
      <c r="I58" s="432"/>
      <c r="J58" s="432"/>
      <c r="K58" s="432"/>
      <c r="L58" s="432"/>
      <c r="M58" s="432"/>
      <c r="N58" s="432"/>
      <c r="O58" s="432"/>
      <c r="P58" s="432"/>
      <c r="Q58" s="432"/>
      <c r="R58" s="432"/>
      <c r="S58" s="432"/>
      <c r="T58" s="432"/>
      <c r="U58" s="432"/>
      <c r="V58" s="432" t="e">
        <f t="shared" si="24"/>
        <v>#DIV/0!</v>
      </c>
      <c r="W58" s="432" t="e">
        <f t="shared" si="24"/>
        <v>#DIV/0!</v>
      </c>
      <c r="X58" s="432" t="e">
        <f t="shared" si="24"/>
        <v>#DIV/0!</v>
      </c>
      <c r="Y58" s="432" t="e">
        <f t="shared" si="24"/>
        <v>#DIV/0!</v>
      </c>
      <c r="Z58" s="432" t="e">
        <f t="shared" si="24"/>
        <v>#DIV/0!</v>
      </c>
      <c r="AA58" s="432" t="e">
        <f t="shared" si="24"/>
        <v>#DIV/0!</v>
      </c>
      <c r="AB58" s="432" t="e">
        <f t="shared" si="24"/>
        <v>#DIV/0!</v>
      </c>
      <c r="AC58" s="432" t="e">
        <f t="shared" si="24"/>
        <v>#DIV/0!</v>
      </c>
      <c r="AD58" s="432" t="e">
        <f t="shared" si="24"/>
        <v>#DIV/0!</v>
      </c>
      <c r="AE58" s="432"/>
      <c r="AF58" s="432">
        <f t="shared" si="26"/>
        <v>0</v>
      </c>
      <c r="AG58" s="432" t="e">
        <f t="shared" si="27"/>
        <v>#DIV/0!</v>
      </c>
      <c r="AH58" s="432" t="e">
        <f t="shared" si="28"/>
        <v>#DIV/0!</v>
      </c>
      <c r="AI58" s="432" t="e">
        <f t="shared" si="25"/>
        <v>#DIV/0!</v>
      </c>
      <c r="AJ58" s="432" t="e">
        <f t="shared" si="25"/>
        <v>#DIV/0!</v>
      </c>
      <c r="AK58" s="432" t="e">
        <f t="shared" si="25"/>
        <v>#DIV/0!</v>
      </c>
      <c r="AL58" s="430"/>
      <c r="AM58" s="430"/>
      <c r="AN58" s="430"/>
    </row>
    <row r="59" spans="2:40" x14ac:dyDescent="0.25">
      <c r="B59" s="439" t="s">
        <v>1047</v>
      </c>
      <c r="C59" s="439"/>
      <c r="D59" s="439"/>
      <c r="E59" s="440"/>
      <c r="F59" s="440"/>
      <c r="G59" s="432"/>
      <c r="H59" s="432"/>
      <c r="I59" s="432"/>
      <c r="J59" s="432"/>
      <c r="K59" s="432"/>
      <c r="L59" s="432"/>
      <c r="M59" s="432"/>
      <c r="N59" s="432"/>
      <c r="O59" s="432"/>
      <c r="P59" s="432"/>
      <c r="Q59" s="432"/>
      <c r="R59" s="432"/>
      <c r="S59" s="432"/>
      <c r="T59" s="432"/>
      <c r="U59" s="432"/>
      <c r="V59" s="432"/>
      <c r="W59" s="432" t="e">
        <f t="shared" si="24"/>
        <v>#DIV/0!</v>
      </c>
      <c r="X59" s="432" t="e">
        <f t="shared" si="24"/>
        <v>#DIV/0!</v>
      </c>
      <c r="Y59" s="432" t="e">
        <f t="shared" si="24"/>
        <v>#DIV/0!</v>
      </c>
      <c r="Z59" s="432" t="e">
        <f t="shared" si="24"/>
        <v>#DIV/0!</v>
      </c>
      <c r="AA59" s="432" t="e">
        <f t="shared" si="24"/>
        <v>#DIV/0!</v>
      </c>
      <c r="AB59" s="432" t="e">
        <f t="shared" si="24"/>
        <v>#DIV/0!</v>
      </c>
      <c r="AC59" s="432" t="e">
        <f t="shared" si="24"/>
        <v>#DIV/0!</v>
      </c>
      <c r="AD59" s="432" t="e">
        <f t="shared" si="24"/>
        <v>#DIV/0!</v>
      </c>
      <c r="AE59" s="432"/>
      <c r="AF59" s="432">
        <f t="shared" si="26"/>
        <v>0</v>
      </c>
      <c r="AG59" s="432" t="e">
        <f t="shared" si="27"/>
        <v>#DIV/0!</v>
      </c>
      <c r="AH59" s="432" t="e">
        <f t="shared" si="28"/>
        <v>#DIV/0!</v>
      </c>
      <c r="AI59" s="432" t="e">
        <f t="shared" si="25"/>
        <v>#DIV/0!</v>
      </c>
      <c r="AJ59" s="432" t="e">
        <f t="shared" si="25"/>
        <v>#DIV/0!</v>
      </c>
      <c r="AK59" s="432" t="e">
        <f t="shared" si="25"/>
        <v>#DIV/0!</v>
      </c>
      <c r="AL59" s="430"/>
      <c r="AM59" s="430"/>
      <c r="AN59" s="430"/>
    </row>
    <row r="60" spans="2:40" x14ac:dyDescent="0.25">
      <c r="B60" s="439" t="s">
        <v>1046</v>
      </c>
      <c r="C60" s="439"/>
      <c r="D60" s="439"/>
      <c r="E60" s="440"/>
      <c r="F60" s="440"/>
      <c r="G60" s="432"/>
      <c r="H60" s="432"/>
      <c r="I60" s="432"/>
      <c r="J60" s="432"/>
      <c r="K60" s="432"/>
      <c r="L60" s="432"/>
      <c r="M60" s="432"/>
      <c r="N60" s="432"/>
      <c r="O60" s="432"/>
      <c r="P60" s="432"/>
      <c r="Q60" s="432"/>
      <c r="R60" s="432"/>
      <c r="S60" s="432"/>
      <c r="T60" s="432"/>
      <c r="U60" s="432"/>
      <c r="V60" s="432"/>
      <c r="W60" s="432"/>
      <c r="X60" s="432" t="e">
        <f t="shared" si="24"/>
        <v>#DIV/0!</v>
      </c>
      <c r="Y60" s="432" t="e">
        <f t="shared" si="24"/>
        <v>#DIV/0!</v>
      </c>
      <c r="Z60" s="432" t="e">
        <f t="shared" si="24"/>
        <v>#DIV/0!</v>
      </c>
      <c r="AA60" s="432" t="e">
        <f t="shared" si="24"/>
        <v>#DIV/0!</v>
      </c>
      <c r="AB60" s="432" t="e">
        <f t="shared" si="24"/>
        <v>#DIV/0!</v>
      </c>
      <c r="AC60" s="432" t="e">
        <f t="shared" si="24"/>
        <v>#DIV/0!</v>
      </c>
      <c r="AD60" s="432" t="e">
        <f t="shared" si="24"/>
        <v>#DIV/0!</v>
      </c>
      <c r="AE60" s="432"/>
      <c r="AF60" s="432">
        <f t="shared" si="26"/>
        <v>0</v>
      </c>
      <c r="AG60" s="432" t="e">
        <f t="shared" si="27"/>
        <v>#DIV/0!</v>
      </c>
      <c r="AH60" s="432" t="e">
        <f t="shared" si="28"/>
        <v>#DIV/0!</v>
      </c>
      <c r="AI60" s="432" t="e">
        <f t="shared" si="25"/>
        <v>#DIV/0!</v>
      </c>
      <c r="AJ60" s="432" t="e">
        <f t="shared" si="25"/>
        <v>#DIV/0!</v>
      </c>
      <c r="AK60" s="432" t="e">
        <f t="shared" si="25"/>
        <v>#DIV/0!</v>
      </c>
      <c r="AL60" s="430"/>
      <c r="AM60" s="430"/>
      <c r="AN60" s="430"/>
    </row>
    <row r="61" spans="2:40" x14ac:dyDescent="0.25">
      <c r="B61" s="439" t="s">
        <v>1045</v>
      </c>
      <c r="C61" s="439"/>
      <c r="D61" s="439"/>
      <c r="E61" s="440"/>
      <c r="F61" s="440"/>
      <c r="G61" s="432"/>
      <c r="H61" s="432"/>
      <c r="I61" s="432"/>
      <c r="J61" s="432"/>
      <c r="K61" s="432"/>
      <c r="L61" s="432"/>
      <c r="M61" s="432"/>
      <c r="N61" s="432"/>
      <c r="O61" s="432"/>
      <c r="P61" s="432"/>
      <c r="Q61" s="432"/>
      <c r="R61" s="432"/>
      <c r="S61" s="432"/>
      <c r="T61" s="432"/>
      <c r="U61" s="432"/>
      <c r="V61" s="432"/>
      <c r="W61" s="432"/>
      <c r="X61" s="432"/>
      <c r="Y61" s="432" t="e">
        <f t="shared" si="24"/>
        <v>#DIV/0!</v>
      </c>
      <c r="Z61" s="432" t="e">
        <f t="shared" si="24"/>
        <v>#DIV/0!</v>
      </c>
      <c r="AA61" s="432" t="e">
        <f t="shared" si="24"/>
        <v>#DIV/0!</v>
      </c>
      <c r="AB61" s="432" t="e">
        <f t="shared" si="24"/>
        <v>#DIV/0!</v>
      </c>
      <c r="AC61" s="432" t="e">
        <f t="shared" si="24"/>
        <v>#DIV/0!</v>
      </c>
      <c r="AD61" s="432" t="e">
        <f t="shared" si="24"/>
        <v>#DIV/0!</v>
      </c>
      <c r="AE61" s="432"/>
      <c r="AF61" s="432">
        <f t="shared" si="26"/>
        <v>0</v>
      </c>
      <c r="AG61" s="432" t="e">
        <f t="shared" si="27"/>
        <v>#DIV/0!</v>
      </c>
      <c r="AH61" s="432" t="e">
        <f t="shared" si="28"/>
        <v>#DIV/0!</v>
      </c>
      <c r="AI61" s="432" t="e">
        <f t="shared" si="25"/>
        <v>#DIV/0!</v>
      </c>
      <c r="AJ61" s="432" t="e">
        <f t="shared" si="25"/>
        <v>#DIV/0!</v>
      </c>
      <c r="AK61" s="432" t="e">
        <f t="shared" si="25"/>
        <v>#DIV/0!</v>
      </c>
      <c r="AL61" s="430"/>
      <c r="AM61" s="430"/>
      <c r="AN61" s="430"/>
    </row>
    <row r="62" spans="2:40" x14ac:dyDescent="0.25">
      <c r="B62" s="439" t="s">
        <v>1044</v>
      </c>
      <c r="C62" s="439"/>
      <c r="D62" s="439"/>
      <c r="E62" s="440"/>
      <c r="F62" s="440"/>
      <c r="G62" s="432"/>
      <c r="H62" s="432"/>
      <c r="I62" s="432"/>
      <c r="J62" s="432"/>
      <c r="K62" s="432"/>
      <c r="L62" s="432"/>
      <c r="M62" s="432"/>
      <c r="N62" s="432"/>
      <c r="O62" s="432"/>
      <c r="P62" s="432"/>
      <c r="Q62" s="432"/>
      <c r="R62" s="432"/>
      <c r="S62" s="432"/>
      <c r="T62" s="432"/>
      <c r="U62" s="432"/>
      <c r="V62" s="432"/>
      <c r="W62" s="432"/>
      <c r="X62" s="432"/>
      <c r="Y62" s="432"/>
      <c r="Z62" s="432" t="e">
        <f t="shared" si="24"/>
        <v>#DIV/0!</v>
      </c>
      <c r="AA62" s="432" t="e">
        <f t="shared" si="24"/>
        <v>#DIV/0!</v>
      </c>
      <c r="AB62" s="432" t="e">
        <f t="shared" si="24"/>
        <v>#DIV/0!</v>
      </c>
      <c r="AC62" s="432" t="e">
        <f t="shared" si="24"/>
        <v>#DIV/0!</v>
      </c>
      <c r="AD62" s="432" t="e">
        <f t="shared" si="24"/>
        <v>#DIV/0!</v>
      </c>
      <c r="AE62" s="432"/>
      <c r="AF62" s="432">
        <f t="shared" si="26"/>
        <v>0</v>
      </c>
      <c r="AG62" s="432" t="e">
        <f t="shared" si="27"/>
        <v>#DIV/0!</v>
      </c>
      <c r="AH62" s="432" t="e">
        <f t="shared" si="28"/>
        <v>#DIV/0!</v>
      </c>
      <c r="AI62" s="432" t="e">
        <f t="shared" si="25"/>
        <v>#DIV/0!</v>
      </c>
      <c r="AJ62" s="432" t="e">
        <f t="shared" si="25"/>
        <v>#DIV/0!</v>
      </c>
      <c r="AK62" s="432" t="e">
        <f t="shared" si="25"/>
        <v>#DIV/0!</v>
      </c>
      <c r="AL62" s="430"/>
      <c r="AM62" s="430"/>
      <c r="AN62" s="430"/>
    </row>
    <row r="63" spans="2:40" x14ac:dyDescent="0.25">
      <c r="B63" s="439" t="s">
        <v>1043</v>
      </c>
      <c r="C63" s="439"/>
      <c r="D63" s="439"/>
      <c r="E63" s="440"/>
      <c r="F63" s="440"/>
      <c r="G63" s="432"/>
      <c r="H63" s="432"/>
      <c r="I63" s="432"/>
      <c r="J63" s="432"/>
      <c r="K63" s="432"/>
      <c r="L63" s="432"/>
      <c r="M63" s="432"/>
      <c r="N63" s="432"/>
      <c r="O63" s="432"/>
      <c r="P63" s="432"/>
      <c r="Q63" s="432"/>
      <c r="R63" s="432"/>
      <c r="S63" s="432"/>
      <c r="T63" s="432"/>
      <c r="U63" s="432"/>
      <c r="V63" s="432"/>
      <c r="W63" s="432"/>
      <c r="X63" s="432"/>
      <c r="Y63" s="432"/>
      <c r="Z63" s="432"/>
      <c r="AA63" s="432" t="e">
        <f t="shared" si="24"/>
        <v>#DIV/0!</v>
      </c>
      <c r="AB63" s="432" t="e">
        <f t="shared" si="24"/>
        <v>#DIV/0!</v>
      </c>
      <c r="AC63" s="432" t="e">
        <f t="shared" si="24"/>
        <v>#DIV/0!</v>
      </c>
      <c r="AD63" s="432" t="e">
        <f t="shared" si="24"/>
        <v>#DIV/0!</v>
      </c>
      <c r="AE63" s="432"/>
      <c r="AF63" s="432">
        <f t="shared" si="26"/>
        <v>0</v>
      </c>
      <c r="AG63" s="432" t="e">
        <f t="shared" si="27"/>
        <v>#DIV/0!</v>
      </c>
      <c r="AH63" s="432" t="e">
        <f t="shared" si="28"/>
        <v>#DIV/0!</v>
      </c>
      <c r="AI63" s="432" t="e">
        <f t="shared" si="25"/>
        <v>#DIV/0!</v>
      </c>
      <c r="AJ63" s="432" t="e">
        <f t="shared" si="25"/>
        <v>#DIV/0!</v>
      </c>
      <c r="AK63" s="432" t="e">
        <f t="shared" si="25"/>
        <v>#DIV/0!</v>
      </c>
      <c r="AL63" s="430"/>
      <c r="AM63" s="430"/>
      <c r="AN63" s="430"/>
    </row>
    <row r="64" spans="2:40" x14ac:dyDescent="0.25">
      <c r="B64" s="439" t="s">
        <v>1042</v>
      </c>
      <c r="C64" s="439"/>
      <c r="D64" s="439"/>
      <c r="E64" s="440"/>
      <c r="F64" s="440"/>
      <c r="G64" s="432"/>
      <c r="H64" s="432"/>
      <c r="I64" s="432"/>
      <c r="J64" s="432"/>
      <c r="K64" s="432"/>
      <c r="L64" s="432"/>
      <c r="M64" s="432"/>
      <c r="N64" s="432"/>
      <c r="O64" s="432"/>
      <c r="P64" s="432"/>
      <c r="Q64" s="432"/>
      <c r="R64" s="432"/>
      <c r="S64" s="432"/>
      <c r="T64" s="432"/>
      <c r="U64" s="432"/>
      <c r="V64" s="432"/>
      <c r="W64" s="432"/>
      <c r="X64" s="432"/>
      <c r="Y64" s="432"/>
      <c r="Z64" s="432"/>
      <c r="AA64" s="432"/>
      <c r="AB64" s="432" t="e">
        <f t="shared" si="24"/>
        <v>#DIV/0!</v>
      </c>
      <c r="AC64" s="432" t="e">
        <f t="shared" si="24"/>
        <v>#DIV/0!</v>
      </c>
      <c r="AD64" s="432" t="e">
        <f t="shared" si="24"/>
        <v>#DIV/0!</v>
      </c>
      <c r="AE64" s="432"/>
      <c r="AF64" s="432">
        <f t="shared" si="26"/>
        <v>0</v>
      </c>
      <c r="AG64" s="432" t="e">
        <f t="shared" si="27"/>
        <v>#DIV/0!</v>
      </c>
      <c r="AH64" s="432" t="e">
        <f t="shared" si="28"/>
        <v>#DIV/0!</v>
      </c>
      <c r="AI64" s="432" t="e">
        <f t="shared" si="25"/>
        <v>#DIV/0!</v>
      </c>
      <c r="AJ64" s="432" t="e">
        <f t="shared" si="25"/>
        <v>#DIV/0!</v>
      </c>
      <c r="AK64" s="432" t="e">
        <f t="shared" si="25"/>
        <v>#DIV/0!</v>
      </c>
      <c r="AL64" s="430"/>
      <c r="AM64" s="430"/>
      <c r="AN64" s="430"/>
    </row>
    <row r="65" spans="2:40" x14ac:dyDescent="0.25">
      <c r="B65" s="439" t="s">
        <v>1041</v>
      </c>
      <c r="C65" s="439"/>
      <c r="D65" s="439"/>
      <c r="E65" s="440"/>
      <c r="F65" s="440"/>
      <c r="G65" s="432"/>
      <c r="H65" s="432"/>
      <c r="I65" s="432"/>
      <c r="J65" s="432"/>
      <c r="K65" s="432"/>
      <c r="L65" s="432"/>
      <c r="M65" s="432"/>
      <c r="N65" s="432"/>
      <c r="O65" s="432"/>
      <c r="P65" s="432"/>
      <c r="Q65" s="432"/>
      <c r="R65" s="432"/>
      <c r="S65" s="432"/>
      <c r="T65" s="432"/>
      <c r="U65" s="432"/>
      <c r="V65" s="432"/>
      <c r="W65" s="432"/>
      <c r="X65" s="432"/>
      <c r="Y65" s="432"/>
      <c r="Z65" s="432"/>
      <c r="AA65" s="432"/>
      <c r="AB65" s="432"/>
      <c r="AC65" s="432" t="e">
        <f t="shared" si="24"/>
        <v>#DIV/0!</v>
      </c>
      <c r="AD65" s="432" t="e">
        <f t="shared" si="24"/>
        <v>#DIV/0!</v>
      </c>
      <c r="AE65" s="432"/>
      <c r="AF65" s="432">
        <f t="shared" si="26"/>
        <v>0</v>
      </c>
      <c r="AG65" s="432" t="e">
        <f t="shared" si="27"/>
        <v>#DIV/0!</v>
      </c>
      <c r="AH65" s="432" t="e">
        <f t="shared" si="28"/>
        <v>#DIV/0!</v>
      </c>
      <c r="AI65" s="432" t="e">
        <f t="shared" si="28"/>
        <v>#DIV/0!</v>
      </c>
      <c r="AJ65" s="432" t="e">
        <f t="shared" si="28"/>
        <v>#DIV/0!</v>
      </c>
      <c r="AK65" s="432" t="e">
        <f t="shared" si="28"/>
        <v>#DIV/0!</v>
      </c>
      <c r="AL65" s="430"/>
      <c r="AM65" s="430"/>
      <c r="AN65" s="430"/>
    </row>
    <row r="66" spans="2:40" x14ac:dyDescent="0.25">
      <c r="B66" s="439" t="s">
        <v>1040</v>
      </c>
      <c r="C66" s="439"/>
      <c r="D66" s="439"/>
      <c r="E66" s="440"/>
      <c r="F66" s="440"/>
      <c r="G66" s="432"/>
      <c r="H66" s="432"/>
      <c r="I66" s="432"/>
      <c r="J66" s="432"/>
      <c r="K66" s="432"/>
      <c r="L66" s="432"/>
      <c r="M66" s="432"/>
      <c r="N66" s="432"/>
      <c r="O66" s="432"/>
      <c r="P66" s="432"/>
      <c r="Q66" s="432"/>
      <c r="R66" s="432"/>
      <c r="S66" s="432"/>
      <c r="T66" s="432"/>
      <c r="U66" s="432"/>
      <c r="V66" s="432"/>
      <c r="W66" s="432"/>
      <c r="X66" s="432"/>
      <c r="Y66" s="432"/>
      <c r="Z66" s="432"/>
      <c r="AA66" s="432"/>
      <c r="AB66" s="432"/>
      <c r="AC66" s="432"/>
      <c r="AD66" s="432" t="e">
        <f t="shared" si="24"/>
        <v>#DIV/0!</v>
      </c>
      <c r="AE66" s="432"/>
      <c r="AF66" s="432">
        <f t="shared" si="26"/>
        <v>0</v>
      </c>
      <c r="AG66" s="432" t="e">
        <f t="shared" si="27"/>
        <v>#DIV/0!</v>
      </c>
      <c r="AH66" s="432" t="e">
        <f t="shared" si="28"/>
        <v>#DIV/0!</v>
      </c>
      <c r="AI66" s="432" t="e">
        <f t="shared" si="28"/>
        <v>#DIV/0!</v>
      </c>
      <c r="AJ66" s="432" t="e">
        <f t="shared" si="28"/>
        <v>#DIV/0!</v>
      </c>
      <c r="AK66" s="432" t="e">
        <f t="shared" si="28"/>
        <v>#DIV/0!</v>
      </c>
      <c r="AL66" s="430"/>
      <c r="AM66" s="430"/>
      <c r="AN66" s="430"/>
    </row>
    <row r="67" spans="2:40" x14ac:dyDescent="0.25">
      <c r="B67" s="439" t="s">
        <v>1039</v>
      </c>
      <c r="C67" s="439"/>
      <c r="D67" s="439"/>
      <c r="E67" s="440">
        <v>27168.428</v>
      </c>
      <c r="F67" s="440">
        <v>3</v>
      </c>
      <c r="G67" s="432"/>
      <c r="H67" s="432"/>
      <c r="I67" s="432"/>
      <c r="J67" s="432"/>
      <c r="K67" s="432"/>
      <c r="L67" s="432"/>
      <c r="M67" s="432"/>
      <c r="N67" s="432"/>
      <c r="O67" s="432"/>
      <c r="P67" s="432"/>
      <c r="Q67" s="432"/>
      <c r="R67" s="432"/>
      <c r="S67" s="432"/>
      <c r="T67" s="432"/>
      <c r="U67" s="432"/>
      <c r="V67" s="432"/>
      <c r="W67" s="432"/>
      <c r="X67" s="432"/>
      <c r="Y67" s="432"/>
      <c r="Z67" s="432"/>
      <c r="AA67" s="432"/>
      <c r="AB67" s="432"/>
      <c r="AC67" s="432"/>
      <c r="AD67" s="432"/>
      <c r="AE67" s="432"/>
      <c r="AF67" s="432"/>
      <c r="AG67" s="432"/>
      <c r="AH67" s="432">
        <f>$E67/$F67</f>
        <v>9056.1426666666666</v>
      </c>
      <c r="AI67" s="432">
        <f t="shared" si="28"/>
        <v>9056.1426666666666</v>
      </c>
      <c r="AJ67" s="432">
        <f t="shared" si="28"/>
        <v>9056.1426666666666</v>
      </c>
      <c r="AK67" s="432">
        <f t="shared" si="28"/>
        <v>9056.1426666666666</v>
      </c>
      <c r="AL67" s="430"/>
      <c r="AM67" s="430"/>
      <c r="AN67" s="430"/>
    </row>
    <row r="68" spans="2:40" x14ac:dyDescent="0.25">
      <c r="B68" s="439" t="s">
        <v>1039</v>
      </c>
      <c r="C68" s="439"/>
      <c r="D68" s="439"/>
      <c r="E68" s="440">
        <v>867034.8756250001</v>
      </c>
      <c r="F68" s="440">
        <v>5</v>
      </c>
      <c r="G68" s="432"/>
      <c r="H68" s="432"/>
      <c r="I68" s="432"/>
      <c r="J68" s="432"/>
      <c r="K68" s="432"/>
      <c r="L68" s="432"/>
      <c r="M68" s="432"/>
      <c r="N68" s="432"/>
      <c r="O68" s="432"/>
      <c r="P68" s="432"/>
      <c r="Q68" s="432"/>
      <c r="R68" s="432"/>
      <c r="S68" s="432"/>
      <c r="T68" s="432"/>
      <c r="U68" s="432"/>
      <c r="V68" s="432"/>
      <c r="W68" s="432"/>
      <c r="X68" s="432"/>
      <c r="Y68" s="432"/>
      <c r="Z68" s="432"/>
      <c r="AA68" s="432"/>
      <c r="AB68" s="432"/>
      <c r="AC68" s="432"/>
      <c r="AD68" s="432"/>
      <c r="AE68" s="432"/>
      <c r="AF68" s="432"/>
      <c r="AG68" s="432"/>
      <c r="AH68" s="432">
        <f>$E68/$F68</f>
        <v>173406.97512500003</v>
      </c>
      <c r="AI68" s="432">
        <f t="shared" si="28"/>
        <v>173406.97512500003</v>
      </c>
      <c r="AJ68" s="432">
        <f t="shared" si="28"/>
        <v>173406.97512500003</v>
      </c>
      <c r="AK68" s="432">
        <f t="shared" si="28"/>
        <v>173406.97512500003</v>
      </c>
      <c r="AL68" s="430"/>
      <c r="AM68" s="430"/>
      <c r="AN68" s="430"/>
    </row>
    <row r="69" spans="2:40" x14ac:dyDescent="0.25">
      <c r="B69" s="439" t="s">
        <v>1039</v>
      </c>
      <c r="C69" s="439"/>
      <c r="D69" s="439"/>
      <c r="E69" s="440">
        <v>226159.37382000001</v>
      </c>
      <c r="F69" s="440">
        <v>10</v>
      </c>
      <c r="G69" s="432"/>
      <c r="H69" s="432"/>
      <c r="I69" s="432"/>
      <c r="J69" s="432"/>
      <c r="K69" s="432"/>
      <c r="L69" s="432"/>
      <c r="M69" s="432"/>
      <c r="N69" s="432"/>
      <c r="O69" s="432"/>
      <c r="P69" s="432"/>
      <c r="Q69" s="432"/>
      <c r="R69" s="432"/>
      <c r="S69" s="432"/>
      <c r="T69" s="432"/>
      <c r="U69" s="432"/>
      <c r="V69" s="432"/>
      <c r="W69" s="432"/>
      <c r="X69" s="432"/>
      <c r="Y69" s="432"/>
      <c r="Z69" s="432"/>
      <c r="AA69" s="432"/>
      <c r="AB69" s="432"/>
      <c r="AC69" s="432"/>
      <c r="AD69" s="432"/>
      <c r="AE69" s="432"/>
      <c r="AF69" s="432"/>
      <c r="AG69" s="432"/>
      <c r="AH69" s="432">
        <f>$E69/$F69</f>
        <v>22615.937382</v>
      </c>
      <c r="AI69" s="432">
        <f t="shared" si="28"/>
        <v>22615.937382</v>
      </c>
      <c r="AJ69" s="432">
        <f t="shared" si="28"/>
        <v>22615.937382</v>
      </c>
      <c r="AK69" s="432">
        <f t="shared" si="28"/>
        <v>22615.937382</v>
      </c>
      <c r="AL69" s="430"/>
      <c r="AM69" s="430"/>
      <c r="AN69" s="430"/>
    </row>
    <row r="70" spans="2:40" x14ac:dyDescent="0.25">
      <c r="B70" s="439" t="s">
        <v>1039</v>
      </c>
      <c r="C70" s="439"/>
      <c r="D70" s="439"/>
      <c r="E70" s="440">
        <v>2783583.613371429</v>
      </c>
      <c r="F70" s="440">
        <v>50</v>
      </c>
      <c r="G70" s="432"/>
      <c r="H70" s="432"/>
      <c r="I70" s="432"/>
      <c r="J70" s="432"/>
      <c r="K70" s="432"/>
      <c r="L70" s="432"/>
      <c r="M70" s="432"/>
      <c r="N70" s="432"/>
      <c r="O70" s="432"/>
      <c r="P70" s="432"/>
      <c r="Q70" s="432"/>
      <c r="R70" s="432"/>
      <c r="S70" s="432"/>
      <c r="T70" s="432"/>
      <c r="U70" s="432"/>
      <c r="V70" s="432"/>
      <c r="W70" s="432"/>
      <c r="X70" s="432"/>
      <c r="Y70" s="432"/>
      <c r="Z70" s="432"/>
      <c r="AA70" s="432"/>
      <c r="AB70" s="432"/>
      <c r="AC70" s="432"/>
      <c r="AD70" s="432"/>
      <c r="AE70" s="432"/>
      <c r="AF70" s="432"/>
      <c r="AG70" s="432"/>
      <c r="AH70" s="432">
        <f>$E70/$F70</f>
        <v>55671.672267428577</v>
      </c>
      <c r="AI70" s="432">
        <f t="shared" si="28"/>
        <v>55671.672267428577</v>
      </c>
      <c r="AJ70" s="432">
        <f t="shared" si="28"/>
        <v>55671.672267428577</v>
      </c>
      <c r="AK70" s="432">
        <f t="shared" si="28"/>
        <v>55671.672267428577</v>
      </c>
      <c r="AL70" s="430"/>
      <c r="AM70" s="430"/>
      <c r="AN70" s="430"/>
    </row>
    <row r="71" spans="2:40" x14ac:dyDescent="0.25">
      <c r="B71" s="439" t="s">
        <v>1015</v>
      </c>
      <c r="C71" s="439"/>
      <c r="D71" s="439"/>
      <c r="E71" s="440"/>
      <c r="F71" s="440"/>
      <c r="G71" s="432"/>
      <c r="H71" s="432"/>
      <c r="I71" s="432"/>
      <c r="J71" s="432"/>
      <c r="K71" s="432"/>
      <c r="L71" s="432"/>
      <c r="M71" s="432"/>
      <c r="N71" s="432"/>
      <c r="O71" s="432"/>
      <c r="P71" s="432"/>
      <c r="Q71" s="432"/>
      <c r="R71" s="432"/>
      <c r="S71" s="432"/>
      <c r="T71" s="432"/>
      <c r="U71" s="432"/>
      <c r="V71" s="432"/>
      <c r="W71" s="432"/>
      <c r="X71" s="432"/>
      <c r="Y71" s="432"/>
      <c r="Z71" s="432"/>
      <c r="AA71" s="432"/>
      <c r="AB71" s="432"/>
      <c r="AC71" s="432"/>
      <c r="AD71" s="432"/>
      <c r="AE71" s="432"/>
      <c r="AF71" s="432"/>
      <c r="AG71" s="432"/>
      <c r="AH71" s="432" t="e">
        <f t="shared" si="28"/>
        <v>#DIV/0!</v>
      </c>
      <c r="AI71" s="432" t="e">
        <f t="shared" si="28"/>
        <v>#DIV/0!</v>
      </c>
      <c r="AJ71" s="432" t="e">
        <f t="shared" si="28"/>
        <v>#DIV/0!</v>
      </c>
      <c r="AK71" s="432" t="e">
        <f t="shared" si="28"/>
        <v>#DIV/0!</v>
      </c>
      <c r="AL71" s="430"/>
      <c r="AM71" s="430"/>
      <c r="AN71" s="430"/>
    </row>
    <row r="72" spans="2:40" x14ac:dyDescent="0.25">
      <c r="B72" s="439" t="s">
        <v>1015</v>
      </c>
      <c r="C72" s="439"/>
      <c r="D72" s="439"/>
      <c r="E72" s="440"/>
      <c r="F72" s="440"/>
      <c r="G72" s="432"/>
      <c r="H72" s="432"/>
      <c r="I72" s="432"/>
      <c r="J72" s="432"/>
      <c r="K72" s="432"/>
      <c r="L72" s="432"/>
      <c r="M72" s="432"/>
      <c r="N72" s="432"/>
      <c r="O72" s="432"/>
      <c r="P72" s="432"/>
      <c r="Q72" s="432"/>
      <c r="R72" s="432"/>
      <c r="S72" s="432"/>
      <c r="T72" s="432"/>
      <c r="U72" s="432"/>
      <c r="V72" s="432"/>
      <c r="W72" s="432"/>
      <c r="X72" s="432"/>
      <c r="Y72" s="432"/>
      <c r="Z72" s="432"/>
      <c r="AA72" s="432"/>
      <c r="AB72" s="432"/>
      <c r="AC72" s="432"/>
      <c r="AD72" s="432"/>
      <c r="AE72" s="432"/>
      <c r="AF72" s="432"/>
      <c r="AG72" s="432"/>
      <c r="AH72" s="432" t="e">
        <f t="shared" si="28"/>
        <v>#DIV/0!</v>
      </c>
      <c r="AI72" s="432" t="e">
        <f t="shared" si="28"/>
        <v>#DIV/0!</v>
      </c>
      <c r="AJ72" s="432" t="e">
        <f t="shared" si="28"/>
        <v>#DIV/0!</v>
      </c>
      <c r="AK72" s="432" t="e">
        <f t="shared" si="28"/>
        <v>#DIV/0!</v>
      </c>
      <c r="AL72" s="430"/>
      <c r="AM72" s="430"/>
      <c r="AN72" s="430"/>
    </row>
    <row r="73" spans="2:40" x14ac:dyDescent="0.25">
      <c r="B73" s="439" t="s">
        <v>1015</v>
      </c>
      <c r="C73" s="439"/>
      <c r="D73" s="439"/>
      <c r="E73" s="440"/>
      <c r="F73" s="440"/>
      <c r="G73" s="432"/>
      <c r="H73" s="432"/>
      <c r="I73" s="432"/>
      <c r="J73" s="432"/>
      <c r="K73" s="432"/>
      <c r="L73" s="432"/>
      <c r="M73" s="432"/>
      <c r="N73" s="432"/>
      <c r="O73" s="432"/>
      <c r="P73" s="432"/>
      <c r="Q73" s="432"/>
      <c r="R73" s="432"/>
      <c r="S73" s="432"/>
      <c r="T73" s="432"/>
      <c r="U73" s="432"/>
      <c r="V73" s="432"/>
      <c r="W73" s="432"/>
      <c r="X73" s="432"/>
      <c r="Y73" s="432"/>
      <c r="Z73" s="432"/>
      <c r="AA73" s="432"/>
      <c r="AB73" s="432"/>
      <c r="AC73" s="432"/>
      <c r="AD73" s="432"/>
      <c r="AE73" s="432"/>
      <c r="AF73" s="432"/>
      <c r="AG73" s="432"/>
      <c r="AH73" s="432" t="e">
        <f t="shared" si="28"/>
        <v>#DIV/0!</v>
      </c>
      <c r="AI73" s="432" t="e">
        <f t="shared" si="28"/>
        <v>#DIV/0!</v>
      </c>
      <c r="AJ73" s="432" t="e">
        <f t="shared" si="28"/>
        <v>#DIV/0!</v>
      </c>
      <c r="AK73" s="432" t="e">
        <f t="shared" si="28"/>
        <v>#DIV/0!</v>
      </c>
      <c r="AL73" s="430"/>
      <c r="AM73" s="430"/>
      <c r="AN73" s="430"/>
    </row>
    <row r="74" spans="2:40" x14ac:dyDescent="0.25">
      <c r="B74" s="439" t="s">
        <v>1016</v>
      </c>
      <c r="C74" s="439"/>
      <c r="D74" s="439"/>
      <c r="E74" s="440"/>
      <c r="F74" s="440"/>
      <c r="G74" s="432"/>
      <c r="H74" s="432"/>
      <c r="I74" s="432"/>
      <c r="J74" s="432"/>
      <c r="K74" s="432"/>
      <c r="L74" s="432"/>
      <c r="M74" s="432"/>
      <c r="N74" s="432"/>
      <c r="O74" s="432"/>
      <c r="P74" s="432"/>
      <c r="Q74" s="432"/>
      <c r="R74" s="432"/>
      <c r="S74" s="432"/>
      <c r="T74" s="432"/>
      <c r="U74" s="432"/>
      <c r="V74" s="432"/>
      <c r="W74" s="432"/>
      <c r="X74" s="432"/>
      <c r="Y74" s="432"/>
      <c r="Z74" s="432"/>
      <c r="AA74" s="432"/>
      <c r="AB74" s="432"/>
      <c r="AC74" s="432"/>
      <c r="AD74" s="432"/>
      <c r="AE74" s="432"/>
      <c r="AF74" s="432"/>
      <c r="AG74" s="432"/>
      <c r="AH74" s="432"/>
      <c r="AI74" s="432" t="e">
        <f t="shared" si="28"/>
        <v>#DIV/0!</v>
      </c>
      <c r="AJ74" s="432" t="e">
        <f t="shared" si="28"/>
        <v>#DIV/0!</v>
      </c>
      <c r="AK74" s="432" t="e">
        <f t="shared" si="28"/>
        <v>#DIV/0!</v>
      </c>
      <c r="AL74" s="430"/>
      <c r="AM74" s="430"/>
      <c r="AN74" s="430"/>
    </row>
    <row r="75" spans="2:40" x14ac:dyDescent="0.25">
      <c r="B75" s="439" t="s">
        <v>1038</v>
      </c>
      <c r="C75" s="439"/>
      <c r="D75" s="439"/>
      <c r="E75" s="440"/>
      <c r="F75" s="440"/>
      <c r="G75" s="432"/>
      <c r="H75" s="432"/>
      <c r="I75" s="432"/>
      <c r="J75" s="432"/>
      <c r="K75" s="432"/>
      <c r="L75" s="432"/>
      <c r="M75" s="432"/>
      <c r="N75" s="432"/>
      <c r="O75" s="432"/>
      <c r="P75" s="432"/>
      <c r="Q75" s="432"/>
      <c r="R75" s="432"/>
      <c r="S75" s="432"/>
      <c r="T75" s="432"/>
      <c r="U75" s="432"/>
      <c r="V75" s="432"/>
      <c r="W75" s="432"/>
      <c r="X75" s="432"/>
      <c r="Y75" s="432"/>
      <c r="Z75" s="432"/>
      <c r="AA75" s="432"/>
      <c r="AB75" s="432"/>
      <c r="AC75" s="432"/>
      <c r="AD75" s="432"/>
      <c r="AE75" s="432"/>
      <c r="AF75" s="432"/>
      <c r="AG75" s="432"/>
      <c r="AH75" s="432"/>
      <c r="AI75" s="432"/>
      <c r="AJ75" s="432" t="e">
        <f t="shared" si="28"/>
        <v>#DIV/0!</v>
      </c>
      <c r="AK75" s="432" t="e">
        <f t="shared" si="28"/>
        <v>#DIV/0!</v>
      </c>
      <c r="AL75" s="430"/>
      <c r="AM75" s="430"/>
      <c r="AN75" s="430"/>
    </row>
    <row r="76" spans="2:40" x14ac:dyDescent="0.25">
      <c r="B76" s="439" t="s">
        <v>1037</v>
      </c>
      <c r="C76" s="439"/>
      <c r="D76" s="439"/>
      <c r="E76" s="440"/>
      <c r="F76" s="440"/>
      <c r="G76" s="432"/>
      <c r="H76" s="432"/>
      <c r="I76" s="432"/>
      <c r="J76" s="432"/>
      <c r="K76" s="432"/>
      <c r="L76" s="432"/>
      <c r="M76" s="432"/>
      <c r="N76" s="432"/>
      <c r="O76" s="432"/>
      <c r="P76" s="432"/>
      <c r="Q76" s="432"/>
      <c r="R76" s="432"/>
      <c r="S76" s="432"/>
      <c r="T76" s="432"/>
      <c r="U76" s="432"/>
      <c r="V76" s="432"/>
      <c r="W76" s="432"/>
      <c r="X76" s="432"/>
      <c r="Y76" s="432"/>
      <c r="Z76" s="432"/>
      <c r="AA76" s="432"/>
      <c r="AB76" s="432"/>
      <c r="AC76" s="432"/>
      <c r="AD76" s="432"/>
      <c r="AE76" s="432"/>
      <c r="AF76" s="432"/>
      <c r="AG76" s="432"/>
      <c r="AH76" s="432"/>
      <c r="AI76" s="432"/>
      <c r="AJ76" s="432"/>
      <c r="AK76" s="432" t="e">
        <f t="shared" si="28"/>
        <v>#DIV/0!</v>
      </c>
      <c r="AL76" s="430"/>
      <c r="AM76" s="430"/>
      <c r="AN76" s="430"/>
    </row>
    <row r="78" spans="2:40" x14ac:dyDescent="0.25">
      <c r="M78" s="430">
        <f>M96+M97+M98+M99</f>
        <v>0</v>
      </c>
      <c r="N78" s="430">
        <f t="shared" ref="N78:AD78" si="29">N96+N97+N98+N99</f>
        <v>0</v>
      </c>
      <c r="O78" s="430">
        <f t="shared" si="29"/>
        <v>0</v>
      </c>
      <c r="P78" s="430">
        <f t="shared" si="29"/>
        <v>0</v>
      </c>
      <c r="Q78" s="430">
        <f t="shared" si="29"/>
        <v>0</v>
      </c>
      <c r="R78" s="430">
        <f t="shared" si="29"/>
        <v>0</v>
      </c>
      <c r="S78" s="430">
        <f t="shared" si="29"/>
        <v>0</v>
      </c>
      <c r="T78" s="430">
        <f t="shared" si="29"/>
        <v>0</v>
      </c>
      <c r="U78" s="430">
        <f t="shared" si="29"/>
        <v>0</v>
      </c>
      <c r="V78" s="430">
        <f t="shared" si="29"/>
        <v>0</v>
      </c>
      <c r="W78" s="430">
        <f t="shared" si="29"/>
        <v>0</v>
      </c>
      <c r="X78" s="430">
        <f t="shared" si="29"/>
        <v>0</v>
      </c>
      <c r="Y78" s="430">
        <f t="shared" si="29"/>
        <v>0</v>
      </c>
      <c r="Z78" s="430">
        <f t="shared" si="29"/>
        <v>0</v>
      </c>
      <c r="AA78" s="430">
        <f t="shared" si="29"/>
        <v>0</v>
      </c>
      <c r="AB78" s="430">
        <f t="shared" si="29"/>
        <v>91274.598701849201</v>
      </c>
      <c r="AC78" s="430">
        <f t="shared" si="29"/>
        <v>91274.598701849201</v>
      </c>
      <c r="AD78" s="430">
        <f t="shared" si="29"/>
        <v>91274.598701849201</v>
      </c>
      <c r="AE78" s="438"/>
      <c r="AF78" s="438"/>
      <c r="AG78" s="430">
        <f t="shared" ref="AG78:AK78" si="30">AG96+AG97+AG98+AG99</f>
        <v>273823.79610554758</v>
      </c>
      <c r="AH78" s="430">
        <f t="shared" si="30"/>
        <v>1095295.1844221905</v>
      </c>
      <c r="AI78" s="430">
        <f t="shared" si="30"/>
        <v>1095295.1844221905</v>
      </c>
      <c r="AJ78" s="430">
        <f t="shared" si="30"/>
        <v>1095295.1844221905</v>
      </c>
      <c r="AK78" s="430">
        <f t="shared" si="30"/>
        <v>1095295.1844221905</v>
      </c>
    </row>
    <row r="79" spans="2:40" ht="26.4" x14ac:dyDescent="0.25">
      <c r="B79" s="475" t="s">
        <v>1145</v>
      </c>
      <c r="C79" s="475"/>
      <c r="D79" s="475"/>
      <c r="E79" s="375" t="s">
        <v>1013</v>
      </c>
      <c r="F79" s="375" t="s">
        <v>1014</v>
      </c>
      <c r="G79" s="374">
        <f t="shared" ref="G79:L79" si="31">SUM(G80:G106)</f>
        <v>0</v>
      </c>
      <c r="H79" s="374">
        <f t="shared" si="31"/>
        <v>0</v>
      </c>
      <c r="I79" s="374">
        <f t="shared" si="31"/>
        <v>0</v>
      </c>
      <c r="J79" s="374">
        <f t="shared" si="31"/>
        <v>0</v>
      </c>
      <c r="K79" s="374">
        <f t="shared" si="31"/>
        <v>0</v>
      </c>
      <c r="L79" s="374">
        <f t="shared" si="31"/>
        <v>0</v>
      </c>
      <c r="M79" s="374" t="e">
        <f>SUM(M80:M106)</f>
        <v>#DIV/0!</v>
      </c>
      <c r="N79" s="374" t="e">
        <f t="shared" ref="N79:AK79" si="32">SUM(N80:N106)</f>
        <v>#DIV/0!</v>
      </c>
      <c r="O79" s="374" t="e">
        <f t="shared" si="32"/>
        <v>#DIV/0!</v>
      </c>
      <c r="P79" s="374" t="e">
        <f t="shared" si="32"/>
        <v>#DIV/0!</v>
      </c>
      <c r="Q79" s="374" t="e">
        <f t="shared" si="32"/>
        <v>#DIV/0!</v>
      </c>
      <c r="R79" s="374" t="e">
        <f t="shared" si="32"/>
        <v>#DIV/0!</v>
      </c>
      <c r="S79" s="374" t="e">
        <f t="shared" si="32"/>
        <v>#DIV/0!</v>
      </c>
      <c r="T79" s="374" t="e">
        <f t="shared" si="32"/>
        <v>#DIV/0!</v>
      </c>
      <c r="U79" s="374" t="e">
        <f t="shared" si="32"/>
        <v>#DIV/0!</v>
      </c>
      <c r="V79" s="374" t="e">
        <f t="shared" si="32"/>
        <v>#DIV/0!</v>
      </c>
      <c r="W79" s="374" t="e">
        <f t="shared" si="32"/>
        <v>#DIV/0!</v>
      </c>
      <c r="X79" s="374" t="e">
        <f t="shared" si="32"/>
        <v>#DIV/0!</v>
      </c>
      <c r="Y79" s="374" t="e">
        <f t="shared" si="32"/>
        <v>#DIV/0!</v>
      </c>
      <c r="Z79" s="374" t="e">
        <f t="shared" si="32"/>
        <v>#DIV/0!</v>
      </c>
      <c r="AA79" s="374" t="e">
        <f t="shared" si="32"/>
        <v>#DIV/0!</v>
      </c>
      <c r="AB79" s="374" t="e">
        <f t="shared" si="32"/>
        <v>#DIV/0!</v>
      </c>
      <c r="AC79" s="374" t="e">
        <f t="shared" si="32"/>
        <v>#DIV/0!</v>
      </c>
      <c r="AD79" s="374" t="e">
        <f t="shared" si="32"/>
        <v>#DIV/0!</v>
      </c>
      <c r="AE79" s="374">
        <f t="shared" si="32"/>
        <v>0</v>
      </c>
      <c r="AF79" s="374" t="e">
        <f t="shared" si="32"/>
        <v>#DIV/0!</v>
      </c>
      <c r="AG79" s="374" t="e">
        <f t="shared" si="32"/>
        <v>#DIV/0!</v>
      </c>
      <c r="AH79" s="374" t="e">
        <f t="shared" si="32"/>
        <v>#DIV/0!</v>
      </c>
      <c r="AI79" s="374" t="e">
        <f t="shared" si="32"/>
        <v>#DIV/0!</v>
      </c>
      <c r="AJ79" s="374" t="e">
        <f t="shared" si="32"/>
        <v>#DIV/0!</v>
      </c>
      <c r="AK79" s="374" t="e">
        <f t="shared" si="32"/>
        <v>#DIV/0!</v>
      </c>
      <c r="AL79" s="430"/>
      <c r="AM79" s="430"/>
      <c r="AN79" s="430"/>
    </row>
    <row r="80" spans="2:40" x14ac:dyDescent="0.25">
      <c r="B80" s="439" t="s">
        <v>1057</v>
      </c>
      <c r="C80" s="439"/>
      <c r="D80" s="439"/>
      <c r="E80" s="440"/>
      <c r="F80" s="440"/>
      <c r="G80" s="432"/>
      <c r="H80" s="432"/>
      <c r="I80" s="432"/>
      <c r="J80" s="432"/>
      <c r="K80" s="432"/>
      <c r="L80" s="432"/>
      <c r="M80" s="432" t="e">
        <f>$E80/$F80/12</f>
        <v>#DIV/0!</v>
      </c>
      <c r="N80" s="432" t="e">
        <f t="shared" ref="N80:S87" si="33">$E80/$F80/12</f>
        <v>#DIV/0!</v>
      </c>
      <c r="O80" s="432" t="e">
        <f t="shared" si="33"/>
        <v>#DIV/0!</v>
      </c>
      <c r="P80" s="432" t="e">
        <f t="shared" si="33"/>
        <v>#DIV/0!</v>
      </c>
      <c r="Q80" s="432" t="e">
        <f t="shared" si="33"/>
        <v>#DIV/0!</v>
      </c>
      <c r="R80" s="432" t="e">
        <f t="shared" si="33"/>
        <v>#DIV/0!</v>
      </c>
      <c r="S80" s="432" t="e">
        <f>$E80/$F80/12</f>
        <v>#DIV/0!</v>
      </c>
      <c r="T80" s="432" t="e">
        <f t="shared" ref="T80:AD101" si="34">$E80/$F80/12</f>
        <v>#DIV/0!</v>
      </c>
      <c r="U80" s="432" t="e">
        <f t="shared" si="34"/>
        <v>#DIV/0!</v>
      </c>
      <c r="V80" s="432" t="e">
        <f t="shared" si="34"/>
        <v>#DIV/0!</v>
      </c>
      <c r="W80" s="432" t="e">
        <f t="shared" si="34"/>
        <v>#DIV/0!</v>
      </c>
      <c r="X80" s="432" t="e">
        <f t="shared" si="34"/>
        <v>#DIV/0!</v>
      </c>
      <c r="Y80" s="432" t="e">
        <f t="shared" si="34"/>
        <v>#DIV/0!</v>
      </c>
      <c r="Z80" s="432" t="e">
        <f t="shared" si="34"/>
        <v>#DIV/0!</v>
      </c>
      <c r="AA80" s="432" t="e">
        <f t="shared" si="34"/>
        <v>#DIV/0!</v>
      </c>
      <c r="AB80" s="432" t="e">
        <f t="shared" si="34"/>
        <v>#DIV/0!</v>
      </c>
      <c r="AC80" s="432" t="e">
        <f t="shared" si="34"/>
        <v>#DIV/0!</v>
      </c>
      <c r="AD80" s="432" t="e">
        <f t="shared" si="34"/>
        <v>#DIV/0!</v>
      </c>
      <c r="AE80" s="432"/>
      <c r="AF80" s="432" t="e">
        <f>SUM(M80:R80)</f>
        <v>#DIV/0!</v>
      </c>
      <c r="AG80" s="432" t="e">
        <f>SUM(S80:AD80)</f>
        <v>#DIV/0!</v>
      </c>
      <c r="AH80" s="432" t="e">
        <f>$E80/$F80</f>
        <v>#DIV/0!</v>
      </c>
      <c r="AI80" s="432" t="e">
        <f t="shared" ref="AI80:AK97" si="35">$E80/$F80</f>
        <v>#DIV/0!</v>
      </c>
      <c r="AJ80" s="432" t="e">
        <f t="shared" si="35"/>
        <v>#DIV/0!</v>
      </c>
      <c r="AK80" s="432" t="e">
        <f t="shared" si="35"/>
        <v>#DIV/0!</v>
      </c>
      <c r="AL80" s="430"/>
      <c r="AM80" s="430"/>
      <c r="AN80" s="430"/>
    </row>
    <row r="81" spans="2:40" x14ac:dyDescent="0.25">
      <c r="B81" s="439" t="s">
        <v>1056</v>
      </c>
      <c r="C81" s="439"/>
      <c r="D81" s="439"/>
      <c r="E81" s="440"/>
      <c r="F81" s="440"/>
      <c r="G81" s="432"/>
      <c r="H81" s="432"/>
      <c r="I81" s="432"/>
      <c r="J81" s="432"/>
      <c r="K81" s="432"/>
      <c r="L81" s="432"/>
      <c r="M81" s="432"/>
      <c r="N81" s="432" t="e">
        <f t="shared" si="33"/>
        <v>#DIV/0!</v>
      </c>
      <c r="O81" s="432" t="e">
        <f t="shared" si="33"/>
        <v>#DIV/0!</v>
      </c>
      <c r="P81" s="432" t="e">
        <f t="shared" si="33"/>
        <v>#DIV/0!</v>
      </c>
      <c r="Q81" s="432" t="e">
        <f t="shared" si="33"/>
        <v>#DIV/0!</v>
      </c>
      <c r="R81" s="432" t="e">
        <f t="shared" si="33"/>
        <v>#DIV/0!</v>
      </c>
      <c r="S81" s="432" t="e">
        <f t="shared" si="33"/>
        <v>#DIV/0!</v>
      </c>
      <c r="T81" s="432" t="e">
        <f t="shared" si="34"/>
        <v>#DIV/0!</v>
      </c>
      <c r="U81" s="432" t="e">
        <f t="shared" si="34"/>
        <v>#DIV/0!</v>
      </c>
      <c r="V81" s="432" t="e">
        <f t="shared" si="34"/>
        <v>#DIV/0!</v>
      </c>
      <c r="W81" s="432" t="e">
        <f t="shared" si="34"/>
        <v>#DIV/0!</v>
      </c>
      <c r="X81" s="432" t="e">
        <f t="shared" si="34"/>
        <v>#DIV/0!</v>
      </c>
      <c r="Y81" s="432" t="e">
        <f t="shared" si="34"/>
        <v>#DIV/0!</v>
      </c>
      <c r="Z81" s="432" t="e">
        <f t="shared" si="34"/>
        <v>#DIV/0!</v>
      </c>
      <c r="AA81" s="432" t="e">
        <f t="shared" si="34"/>
        <v>#DIV/0!</v>
      </c>
      <c r="AB81" s="432" t="e">
        <f t="shared" si="34"/>
        <v>#DIV/0!</v>
      </c>
      <c r="AC81" s="432" t="e">
        <f t="shared" si="34"/>
        <v>#DIV/0!</v>
      </c>
      <c r="AD81" s="432" t="e">
        <f t="shared" si="34"/>
        <v>#DIV/0!</v>
      </c>
      <c r="AE81" s="432"/>
      <c r="AF81" s="432" t="e">
        <f>SUM(M81:R81)</f>
        <v>#DIV/0!</v>
      </c>
      <c r="AG81" s="432" t="e">
        <f>SUM(S81:AD81)</f>
        <v>#DIV/0!</v>
      </c>
      <c r="AH81" s="432" t="e">
        <f>$E81/$F81</f>
        <v>#DIV/0!</v>
      </c>
      <c r="AI81" s="432" t="e">
        <f t="shared" si="35"/>
        <v>#DIV/0!</v>
      </c>
      <c r="AJ81" s="432" t="e">
        <f t="shared" si="35"/>
        <v>#DIV/0!</v>
      </c>
      <c r="AK81" s="432" t="e">
        <f t="shared" si="35"/>
        <v>#DIV/0!</v>
      </c>
      <c r="AL81" s="430"/>
      <c r="AM81" s="430"/>
      <c r="AN81" s="430"/>
    </row>
    <row r="82" spans="2:40" x14ac:dyDescent="0.25">
      <c r="B82" s="439" t="s">
        <v>1055</v>
      </c>
      <c r="C82" s="439"/>
      <c r="D82" s="439"/>
      <c r="E82" s="440"/>
      <c r="F82" s="440"/>
      <c r="G82" s="432"/>
      <c r="H82" s="432"/>
      <c r="I82" s="432"/>
      <c r="J82" s="432"/>
      <c r="K82" s="432"/>
      <c r="L82" s="432"/>
      <c r="M82" s="432"/>
      <c r="N82" s="432"/>
      <c r="O82" s="432" t="e">
        <f t="shared" si="33"/>
        <v>#DIV/0!</v>
      </c>
      <c r="P82" s="432" t="e">
        <f t="shared" si="33"/>
        <v>#DIV/0!</v>
      </c>
      <c r="Q82" s="432" t="e">
        <f t="shared" si="33"/>
        <v>#DIV/0!</v>
      </c>
      <c r="R82" s="432" t="e">
        <f t="shared" si="33"/>
        <v>#DIV/0!</v>
      </c>
      <c r="S82" s="432" t="e">
        <f t="shared" si="33"/>
        <v>#DIV/0!</v>
      </c>
      <c r="T82" s="432" t="e">
        <f t="shared" si="34"/>
        <v>#DIV/0!</v>
      </c>
      <c r="U82" s="432" t="e">
        <f t="shared" si="34"/>
        <v>#DIV/0!</v>
      </c>
      <c r="V82" s="432" t="e">
        <f t="shared" si="34"/>
        <v>#DIV/0!</v>
      </c>
      <c r="W82" s="432" t="e">
        <f t="shared" si="34"/>
        <v>#DIV/0!</v>
      </c>
      <c r="X82" s="432" t="e">
        <f t="shared" si="34"/>
        <v>#DIV/0!</v>
      </c>
      <c r="Y82" s="432" t="e">
        <f t="shared" si="34"/>
        <v>#DIV/0!</v>
      </c>
      <c r="Z82" s="432" t="e">
        <f t="shared" si="34"/>
        <v>#DIV/0!</v>
      </c>
      <c r="AA82" s="432" t="e">
        <f t="shared" si="34"/>
        <v>#DIV/0!</v>
      </c>
      <c r="AB82" s="432" t="e">
        <f t="shared" si="34"/>
        <v>#DIV/0!</v>
      </c>
      <c r="AC82" s="432" t="e">
        <f t="shared" si="34"/>
        <v>#DIV/0!</v>
      </c>
      <c r="AD82" s="432" t="e">
        <f t="shared" si="34"/>
        <v>#DIV/0!</v>
      </c>
      <c r="AE82" s="432"/>
      <c r="AF82" s="432" t="e">
        <f t="shared" ref="AF82:AF101" si="36">SUM(M82:R82)</f>
        <v>#DIV/0!</v>
      </c>
      <c r="AG82" s="432" t="e">
        <f t="shared" ref="AG82:AG101" si="37">SUM(S82:AD82)</f>
        <v>#DIV/0!</v>
      </c>
      <c r="AH82" s="432" t="e">
        <f t="shared" ref="AH82:AK106" si="38">$E82/$F82</f>
        <v>#DIV/0!</v>
      </c>
      <c r="AI82" s="432" t="e">
        <f t="shared" si="35"/>
        <v>#DIV/0!</v>
      </c>
      <c r="AJ82" s="432" t="e">
        <f t="shared" si="35"/>
        <v>#DIV/0!</v>
      </c>
      <c r="AK82" s="432" t="e">
        <f t="shared" si="35"/>
        <v>#DIV/0!</v>
      </c>
      <c r="AL82" s="430"/>
      <c r="AM82" s="430"/>
      <c r="AN82" s="430"/>
    </row>
    <row r="83" spans="2:40" x14ac:dyDescent="0.25">
      <c r="B83" s="439" t="s">
        <v>1054</v>
      </c>
      <c r="C83" s="439"/>
      <c r="D83" s="439"/>
      <c r="E83" s="440"/>
      <c r="F83" s="440"/>
      <c r="G83" s="432"/>
      <c r="H83" s="432"/>
      <c r="I83" s="432"/>
      <c r="J83" s="432"/>
      <c r="K83" s="432"/>
      <c r="L83" s="432"/>
      <c r="M83" s="432"/>
      <c r="N83" s="432"/>
      <c r="O83" s="432"/>
      <c r="P83" s="432" t="e">
        <f t="shared" si="33"/>
        <v>#DIV/0!</v>
      </c>
      <c r="Q83" s="432" t="e">
        <f t="shared" si="33"/>
        <v>#DIV/0!</v>
      </c>
      <c r="R83" s="432" t="e">
        <f t="shared" si="33"/>
        <v>#DIV/0!</v>
      </c>
      <c r="S83" s="432" t="e">
        <f t="shared" si="33"/>
        <v>#DIV/0!</v>
      </c>
      <c r="T83" s="432" t="e">
        <f t="shared" si="34"/>
        <v>#DIV/0!</v>
      </c>
      <c r="U83" s="432" t="e">
        <f t="shared" si="34"/>
        <v>#DIV/0!</v>
      </c>
      <c r="V83" s="432" t="e">
        <f t="shared" si="34"/>
        <v>#DIV/0!</v>
      </c>
      <c r="W83" s="432" t="e">
        <f t="shared" si="34"/>
        <v>#DIV/0!</v>
      </c>
      <c r="X83" s="432" t="e">
        <f t="shared" si="34"/>
        <v>#DIV/0!</v>
      </c>
      <c r="Y83" s="432" t="e">
        <f t="shared" si="34"/>
        <v>#DIV/0!</v>
      </c>
      <c r="Z83" s="432" t="e">
        <f t="shared" si="34"/>
        <v>#DIV/0!</v>
      </c>
      <c r="AA83" s="432" t="e">
        <f t="shared" si="34"/>
        <v>#DIV/0!</v>
      </c>
      <c r="AB83" s="432" t="e">
        <f t="shared" si="34"/>
        <v>#DIV/0!</v>
      </c>
      <c r="AC83" s="432" t="e">
        <f t="shared" si="34"/>
        <v>#DIV/0!</v>
      </c>
      <c r="AD83" s="432" t="e">
        <f t="shared" si="34"/>
        <v>#DIV/0!</v>
      </c>
      <c r="AE83" s="432"/>
      <c r="AF83" s="432" t="e">
        <f t="shared" si="36"/>
        <v>#DIV/0!</v>
      </c>
      <c r="AG83" s="432" t="e">
        <f t="shared" si="37"/>
        <v>#DIV/0!</v>
      </c>
      <c r="AH83" s="432" t="e">
        <f t="shared" si="38"/>
        <v>#DIV/0!</v>
      </c>
      <c r="AI83" s="432" t="e">
        <f t="shared" si="35"/>
        <v>#DIV/0!</v>
      </c>
      <c r="AJ83" s="432" t="e">
        <f t="shared" si="35"/>
        <v>#DIV/0!</v>
      </c>
      <c r="AK83" s="432" t="e">
        <f t="shared" si="35"/>
        <v>#DIV/0!</v>
      </c>
      <c r="AL83" s="430"/>
      <c r="AM83" s="430"/>
      <c r="AN83" s="430"/>
    </row>
    <row r="84" spans="2:40" x14ac:dyDescent="0.25">
      <c r="B84" s="439" t="s">
        <v>1053</v>
      </c>
      <c r="C84" s="439"/>
      <c r="D84" s="439"/>
      <c r="E84" s="440"/>
      <c r="F84" s="440"/>
      <c r="G84" s="432"/>
      <c r="H84" s="432"/>
      <c r="I84" s="432"/>
      <c r="J84" s="432"/>
      <c r="K84" s="432"/>
      <c r="L84" s="432"/>
      <c r="M84" s="432"/>
      <c r="N84" s="432"/>
      <c r="O84" s="432"/>
      <c r="P84" s="432"/>
      <c r="Q84" s="432" t="e">
        <f t="shared" si="33"/>
        <v>#DIV/0!</v>
      </c>
      <c r="R84" s="432" t="e">
        <f t="shared" si="33"/>
        <v>#DIV/0!</v>
      </c>
      <c r="S84" s="432" t="e">
        <f t="shared" si="33"/>
        <v>#DIV/0!</v>
      </c>
      <c r="T84" s="432" t="e">
        <f t="shared" si="34"/>
        <v>#DIV/0!</v>
      </c>
      <c r="U84" s="432" t="e">
        <f t="shared" si="34"/>
        <v>#DIV/0!</v>
      </c>
      <c r="V84" s="432" t="e">
        <f t="shared" si="34"/>
        <v>#DIV/0!</v>
      </c>
      <c r="W84" s="432" t="e">
        <f t="shared" si="34"/>
        <v>#DIV/0!</v>
      </c>
      <c r="X84" s="432" t="e">
        <f t="shared" si="34"/>
        <v>#DIV/0!</v>
      </c>
      <c r="Y84" s="432" t="e">
        <f t="shared" si="34"/>
        <v>#DIV/0!</v>
      </c>
      <c r="Z84" s="432" t="e">
        <f t="shared" si="34"/>
        <v>#DIV/0!</v>
      </c>
      <c r="AA84" s="432" t="e">
        <f t="shared" si="34"/>
        <v>#DIV/0!</v>
      </c>
      <c r="AB84" s="432" t="e">
        <f t="shared" si="34"/>
        <v>#DIV/0!</v>
      </c>
      <c r="AC84" s="432" t="e">
        <f t="shared" si="34"/>
        <v>#DIV/0!</v>
      </c>
      <c r="AD84" s="432" t="e">
        <f t="shared" si="34"/>
        <v>#DIV/0!</v>
      </c>
      <c r="AE84" s="432"/>
      <c r="AF84" s="432" t="e">
        <f t="shared" si="36"/>
        <v>#DIV/0!</v>
      </c>
      <c r="AG84" s="432" t="e">
        <f t="shared" si="37"/>
        <v>#DIV/0!</v>
      </c>
      <c r="AH84" s="432" t="e">
        <f t="shared" si="38"/>
        <v>#DIV/0!</v>
      </c>
      <c r="AI84" s="432" t="e">
        <f t="shared" si="35"/>
        <v>#DIV/0!</v>
      </c>
      <c r="AJ84" s="432" t="e">
        <f t="shared" si="35"/>
        <v>#DIV/0!</v>
      </c>
      <c r="AK84" s="432" t="e">
        <f t="shared" si="35"/>
        <v>#DIV/0!</v>
      </c>
      <c r="AL84" s="430"/>
      <c r="AM84" s="430"/>
      <c r="AN84" s="430"/>
    </row>
    <row r="85" spans="2:40" x14ac:dyDescent="0.25">
      <c r="B85" s="439" t="s">
        <v>1052</v>
      </c>
      <c r="C85" s="439"/>
      <c r="D85" s="439"/>
      <c r="E85" s="440"/>
      <c r="F85" s="440"/>
      <c r="G85" s="432"/>
      <c r="H85" s="432"/>
      <c r="I85" s="432"/>
      <c r="J85" s="432"/>
      <c r="K85" s="432"/>
      <c r="L85" s="432"/>
      <c r="M85" s="432"/>
      <c r="N85" s="432"/>
      <c r="O85" s="432"/>
      <c r="P85" s="432"/>
      <c r="Q85" s="432"/>
      <c r="R85" s="432" t="e">
        <f t="shared" si="33"/>
        <v>#DIV/0!</v>
      </c>
      <c r="S85" s="432" t="e">
        <f t="shared" si="33"/>
        <v>#DIV/0!</v>
      </c>
      <c r="T85" s="432" t="e">
        <f t="shared" si="34"/>
        <v>#DIV/0!</v>
      </c>
      <c r="U85" s="432" t="e">
        <f t="shared" si="34"/>
        <v>#DIV/0!</v>
      </c>
      <c r="V85" s="432" t="e">
        <f t="shared" si="34"/>
        <v>#DIV/0!</v>
      </c>
      <c r="W85" s="432" t="e">
        <f t="shared" si="34"/>
        <v>#DIV/0!</v>
      </c>
      <c r="X85" s="432" t="e">
        <f t="shared" si="34"/>
        <v>#DIV/0!</v>
      </c>
      <c r="Y85" s="432" t="e">
        <f t="shared" si="34"/>
        <v>#DIV/0!</v>
      </c>
      <c r="Z85" s="432" t="e">
        <f t="shared" si="34"/>
        <v>#DIV/0!</v>
      </c>
      <c r="AA85" s="432" t="e">
        <f t="shared" si="34"/>
        <v>#DIV/0!</v>
      </c>
      <c r="AB85" s="432" t="e">
        <f t="shared" si="34"/>
        <v>#DIV/0!</v>
      </c>
      <c r="AC85" s="432" t="e">
        <f t="shared" si="34"/>
        <v>#DIV/0!</v>
      </c>
      <c r="AD85" s="432" t="e">
        <f t="shared" si="34"/>
        <v>#DIV/0!</v>
      </c>
      <c r="AE85" s="432"/>
      <c r="AF85" s="432" t="e">
        <f t="shared" si="36"/>
        <v>#DIV/0!</v>
      </c>
      <c r="AG85" s="432" t="e">
        <f t="shared" si="37"/>
        <v>#DIV/0!</v>
      </c>
      <c r="AH85" s="432" t="e">
        <f t="shared" si="38"/>
        <v>#DIV/0!</v>
      </c>
      <c r="AI85" s="432" t="e">
        <f t="shared" si="35"/>
        <v>#DIV/0!</v>
      </c>
      <c r="AJ85" s="432" t="e">
        <f t="shared" si="35"/>
        <v>#DIV/0!</v>
      </c>
      <c r="AK85" s="432" t="e">
        <f t="shared" si="35"/>
        <v>#DIV/0!</v>
      </c>
      <c r="AL85" s="430"/>
      <c r="AM85" s="430"/>
      <c r="AN85" s="430"/>
    </row>
    <row r="86" spans="2:40" x14ac:dyDescent="0.25">
      <c r="B86" s="439" t="s">
        <v>1051</v>
      </c>
      <c r="C86" s="439"/>
      <c r="D86" s="439"/>
      <c r="E86" s="440"/>
      <c r="F86" s="440"/>
      <c r="G86" s="432"/>
      <c r="H86" s="432"/>
      <c r="I86" s="432"/>
      <c r="J86" s="432"/>
      <c r="K86" s="432"/>
      <c r="L86" s="432"/>
      <c r="M86" s="432"/>
      <c r="N86" s="432"/>
      <c r="O86" s="432"/>
      <c r="P86" s="432"/>
      <c r="Q86" s="432"/>
      <c r="R86" s="432"/>
      <c r="S86" s="432" t="e">
        <f t="shared" si="33"/>
        <v>#DIV/0!</v>
      </c>
      <c r="T86" s="432" t="e">
        <f t="shared" si="34"/>
        <v>#DIV/0!</v>
      </c>
      <c r="U86" s="432" t="e">
        <f t="shared" si="34"/>
        <v>#DIV/0!</v>
      </c>
      <c r="V86" s="432" t="e">
        <f t="shared" si="34"/>
        <v>#DIV/0!</v>
      </c>
      <c r="W86" s="432" t="e">
        <f t="shared" si="34"/>
        <v>#DIV/0!</v>
      </c>
      <c r="X86" s="432" t="e">
        <f t="shared" si="34"/>
        <v>#DIV/0!</v>
      </c>
      <c r="Y86" s="432" t="e">
        <f t="shared" si="34"/>
        <v>#DIV/0!</v>
      </c>
      <c r="Z86" s="432" t="e">
        <f t="shared" si="34"/>
        <v>#DIV/0!</v>
      </c>
      <c r="AA86" s="432" t="e">
        <f t="shared" si="34"/>
        <v>#DIV/0!</v>
      </c>
      <c r="AB86" s="432" t="e">
        <f t="shared" si="34"/>
        <v>#DIV/0!</v>
      </c>
      <c r="AC86" s="432" t="e">
        <f t="shared" si="34"/>
        <v>#DIV/0!</v>
      </c>
      <c r="AD86" s="432" t="e">
        <f t="shared" si="34"/>
        <v>#DIV/0!</v>
      </c>
      <c r="AE86" s="432"/>
      <c r="AF86" s="432">
        <f t="shared" si="36"/>
        <v>0</v>
      </c>
      <c r="AG86" s="432" t="e">
        <f t="shared" si="37"/>
        <v>#DIV/0!</v>
      </c>
      <c r="AH86" s="432" t="e">
        <f t="shared" si="38"/>
        <v>#DIV/0!</v>
      </c>
      <c r="AI86" s="432" t="e">
        <f t="shared" si="35"/>
        <v>#DIV/0!</v>
      </c>
      <c r="AJ86" s="432" t="e">
        <f t="shared" si="35"/>
        <v>#DIV/0!</v>
      </c>
      <c r="AK86" s="432" t="e">
        <f t="shared" si="35"/>
        <v>#DIV/0!</v>
      </c>
      <c r="AL86" s="430"/>
      <c r="AM86" s="430"/>
      <c r="AN86" s="430"/>
    </row>
    <row r="87" spans="2:40" x14ac:dyDescent="0.25">
      <c r="B87" s="439" t="s">
        <v>1051</v>
      </c>
      <c r="C87" s="439"/>
      <c r="D87" s="439"/>
      <c r="E87" s="440"/>
      <c r="F87" s="440"/>
      <c r="G87" s="432"/>
      <c r="H87" s="432"/>
      <c r="I87" s="432"/>
      <c r="J87" s="432"/>
      <c r="K87" s="432"/>
      <c r="L87" s="432"/>
      <c r="M87" s="432"/>
      <c r="N87" s="432"/>
      <c r="O87" s="432"/>
      <c r="P87" s="432"/>
      <c r="Q87" s="432"/>
      <c r="R87" s="432"/>
      <c r="S87" s="432" t="e">
        <f t="shared" si="33"/>
        <v>#DIV/0!</v>
      </c>
      <c r="T87" s="432" t="e">
        <f t="shared" si="34"/>
        <v>#DIV/0!</v>
      </c>
      <c r="U87" s="432" t="e">
        <f t="shared" si="34"/>
        <v>#DIV/0!</v>
      </c>
      <c r="V87" s="432" t="e">
        <f t="shared" si="34"/>
        <v>#DIV/0!</v>
      </c>
      <c r="W87" s="432" t="e">
        <f t="shared" si="34"/>
        <v>#DIV/0!</v>
      </c>
      <c r="X87" s="432" t="e">
        <f t="shared" si="34"/>
        <v>#DIV/0!</v>
      </c>
      <c r="Y87" s="432" t="e">
        <f t="shared" si="34"/>
        <v>#DIV/0!</v>
      </c>
      <c r="Z87" s="432" t="e">
        <f t="shared" si="34"/>
        <v>#DIV/0!</v>
      </c>
      <c r="AA87" s="432" t="e">
        <f t="shared" si="34"/>
        <v>#DIV/0!</v>
      </c>
      <c r="AB87" s="432" t="e">
        <f t="shared" si="34"/>
        <v>#DIV/0!</v>
      </c>
      <c r="AC87" s="432" t="e">
        <f t="shared" si="34"/>
        <v>#DIV/0!</v>
      </c>
      <c r="AD87" s="432" t="e">
        <f t="shared" si="34"/>
        <v>#DIV/0!</v>
      </c>
      <c r="AE87" s="432"/>
      <c r="AF87" s="432">
        <f t="shared" si="36"/>
        <v>0</v>
      </c>
      <c r="AG87" s="432" t="e">
        <f t="shared" si="37"/>
        <v>#DIV/0!</v>
      </c>
      <c r="AH87" s="432" t="e">
        <f t="shared" si="38"/>
        <v>#DIV/0!</v>
      </c>
      <c r="AI87" s="432" t="e">
        <f t="shared" si="35"/>
        <v>#DIV/0!</v>
      </c>
      <c r="AJ87" s="432" t="e">
        <f t="shared" si="35"/>
        <v>#DIV/0!</v>
      </c>
      <c r="AK87" s="432" t="e">
        <f t="shared" si="35"/>
        <v>#DIV/0!</v>
      </c>
      <c r="AL87" s="430"/>
      <c r="AM87" s="430"/>
      <c r="AN87" s="430"/>
    </row>
    <row r="88" spans="2:40" x14ac:dyDescent="0.25">
      <c r="B88" s="439" t="s">
        <v>1050</v>
      </c>
      <c r="C88" s="439"/>
      <c r="D88" s="439"/>
      <c r="E88" s="440"/>
      <c r="F88" s="440"/>
      <c r="G88" s="432"/>
      <c r="H88" s="432"/>
      <c r="I88" s="432"/>
      <c r="J88" s="432"/>
      <c r="K88" s="432"/>
      <c r="L88" s="432"/>
      <c r="M88" s="432"/>
      <c r="N88" s="432"/>
      <c r="O88" s="432"/>
      <c r="P88" s="432"/>
      <c r="Q88" s="432"/>
      <c r="R88" s="432"/>
      <c r="S88" s="432"/>
      <c r="T88" s="432" t="e">
        <f t="shared" si="34"/>
        <v>#DIV/0!</v>
      </c>
      <c r="U88" s="432" t="e">
        <f t="shared" si="34"/>
        <v>#DIV/0!</v>
      </c>
      <c r="V88" s="432" t="e">
        <f t="shared" si="34"/>
        <v>#DIV/0!</v>
      </c>
      <c r="W88" s="432" t="e">
        <f t="shared" si="34"/>
        <v>#DIV/0!</v>
      </c>
      <c r="X88" s="432" t="e">
        <f t="shared" si="34"/>
        <v>#DIV/0!</v>
      </c>
      <c r="Y88" s="432" t="e">
        <f t="shared" si="34"/>
        <v>#DIV/0!</v>
      </c>
      <c r="Z88" s="432" t="e">
        <f t="shared" si="34"/>
        <v>#DIV/0!</v>
      </c>
      <c r="AA88" s="432" t="e">
        <f t="shared" si="34"/>
        <v>#DIV/0!</v>
      </c>
      <c r="AB88" s="432" t="e">
        <f t="shared" si="34"/>
        <v>#DIV/0!</v>
      </c>
      <c r="AC88" s="432" t="e">
        <f t="shared" si="34"/>
        <v>#DIV/0!</v>
      </c>
      <c r="AD88" s="432" t="e">
        <f t="shared" si="34"/>
        <v>#DIV/0!</v>
      </c>
      <c r="AE88" s="432"/>
      <c r="AF88" s="432">
        <f t="shared" si="36"/>
        <v>0</v>
      </c>
      <c r="AG88" s="432" t="e">
        <f t="shared" si="37"/>
        <v>#DIV/0!</v>
      </c>
      <c r="AH88" s="432" t="e">
        <f t="shared" si="38"/>
        <v>#DIV/0!</v>
      </c>
      <c r="AI88" s="432" t="e">
        <f t="shared" si="35"/>
        <v>#DIV/0!</v>
      </c>
      <c r="AJ88" s="432" t="e">
        <f t="shared" si="35"/>
        <v>#DIV/0!</v>
      </c>
      <c r="AK88" s="432" t="e">
        <f t="shared" si="35"/>
        <v>#DIV/0!</v>
      </c>
      <c r="AL88" s="430"/>
      <c r="AM88" s="430"/>
      <c r="AN88" s="430"/>
    </row>
    <row r="89" spans="2:40" x14ac:dyDescent="0.25">
      <c r="B89" s="439" t="s">
        <v>1049</v>
      </c>
      <c r="C89" s="439"/>
      <c r="D89" s="439"/>
      <c r="E89" s="440"/>
      <c r="F89" s="440"/>
      <c r="G89" s="432"/>
      <c r="H89" s="432"/>
      <c r="I89" s="432"/>
      <c r="J89" s="432"/>
      <c r="K89" s="432"/>
      <c r="L89" s="432"/>
      <c r="M89" s="432"/>
      <c r="N89" s="432"/>
      <c r="O89" s="432"/>
      <c r="P89" s="432"/>
      <c r="Q89" s="432"/>
      <c r="R89" s="432"/>
      <c r="S89" s="432"/>
      <c r="T89" s="432"/>
      <c r="U89" s="432" t="e">
        <f t="shared" si="34"/>
        <v>#DIV/0!</v>
      </c>
      <c r="V89" s="432" t="e">
        <f t="shared" si="34"/>
        <v>#DIV/0!</v>
      </c>
      <c r="W89" s="432" t="e">
        <f t="shared" si="34"/>
        <v>#DIV/0!</v>
      </c>
      <c r="X89" s="432" t="e">
        <f t="shared" si="34"/>
        <v>#DIV/0!</v>
      </c>
      <c r="Y89" s="432" t="e">
        <f t="shared" si="34"/>
        <v>#DIV/0!</v>
      </c>
      <c r="Z89" s="432" t="e">
        <f t="shared" si="34"/>
        <v>#DIV/0!</v>
      </c>
      <c r="AA89" s="432" t="e">
        <f t="shared" si="34"/>
        <v>#DIV/0!</v>
      </c>
      <c r="AB89" s="432" t="e">
        <f t="shared" si="34"/>
        <v>#DIV/0!</v>
      </c>
      <c r="AC89" s="432" t="e">
        <f t="shared" si="34"/>
        <v>#DIV/0!</v>
      </c>
      <c r="AD89" s="432" t="e">
        <f t="shared" si="34"/>
        <v>#DIV/0!</v>
      </c>
      <c r="AE89" s="432"/>
      <c r="AF89" s="432">
        <f t="shared" si="36"/>
        <v>0</v>
      </c>
      <c r="AG89" s="432" t="e">
        <f t="shared" si="37"/>
        <v>#DIV/0!</v>
      </c>
      <c r="AH89" s="432" t="e">
        <f t="shared" si="38"/>
        <v>#DIV/0!</v>
      </c>
      <c r="AI89" s="432" t="e">
        <f t="shared" si="35"/>
        <v>#DIV/0!</v>
      </c>
      <c r="AJ89" s="432" t="e">
        <f t="shared" si="35"/>
        <v>#DIV/0!</v>
      </c>
      <c r="AK89" s="432" t="e">
        <f t="shared" si="35"/>
        <v>#DIV/0!</v>
      </c>
      <c r="AL89" s="430"/>
      <c r="AM89" s="430"/>
      <c r="AN89" s="430"/>
    </row>
    <row r="90" spans="2:40" x14ac:dyDescent="0.25">
      <c r="B90" s="439" t="s">
        <v>1048</v>
      </c>
      <c r="C90" s="439"/>
      <c r="D90" s="439"/>
      <c r="E90" s="440"/>
      <c r="F90" s="440"/>
      <c r="G90" s="432"/>
      <c r="H90" s="432"/>
      <c r="I90" s="432"/>
      <c r="J90" s="432"/>
      <c r="K90" s="432"/>
      <c r="L90" s="432"/>
      <c r="M90" s="432"/>
      <c r="N90" s="432"/>
      <c r="O90" s="432"/>
      <c r="P90" s="432"/>
      <c r="Q90" s="432"/>
      <c r="R90" s="432"/>
      <c r="S90" s="432"/>
      <c r="T90" s="432"/>
      <c r="U90" s="432"/>
      <c r="V90" s="432" t="e">
        <f t="shared" si="34"/>
        <v>#DIV/0!</v>
      </c>
      <c r="W90" s="432" t="e">
        <f t="shared" si="34"/>
        <v>#DIV/0!</v>
      </c>
      <c r="X90" s="432" t="e">
        <f t="shared" si="34"/>
        <v>#DIV/0!</v>
      </c>
      <c r="Y90" s="432" t="e">
        <f t="shared" si="34"/>
        <v>#DIV/0!</v>
      </c>
      <c r="Z90" s="432" t="e">
        <f t="shared" si="34"/>
        <v>#DIV/0!</v>
      </c>
      <c r="AA90" s="432" t="e">
        <f t="shared" si="34"/>
        <v>#DIV/0!</v>
      </c>
      <c r="AB90" s="432" t="e">
        <f t="shared" si="34"/>
        <v>#DIV/0!</v>
      </c>
      <c r="AC90" s="432" t="e">
        <f t="shared" si="34"/>
        <v>#DIV/0!</v>
      </c>
      <c r="AD90" s="432" t="e">
        <f t="shared" si="34"/>
        <v>#DIV/0!</v>
      </c>
      <c r="AE90" s="432"/>
      <c r="AF90" s="432">
        <f t="shared" si="36"/>
        <v>0</v>
      </c>
      <c r="AG90" s="432" t="e">
        <f t="shared" si="37"/>
        <v>#DIV/0!</v>
      </c>
      <c r="AH90" s="432" t="e">
        <f t="shared" si="38"/>
        <v>#DIV/0!</v>
      </c>
      <c r="AI90" s="432" t="e">
        <f t="shared" si="35"/>
        <v>#DIV/0!</v>
      </c>
      <c r="AJ90" s="432" t="e">
        <f t="shared" si="35"/>
        <v>#DIV/0!</v>
      </c>
      <c r="AK90" s="432" t="e">
        <f t="shared" si="35"/>
        <v>#DIV/0!</v>
      </c>
      <c r="AL90" s="430"/>
      <c r="AM90" s="430"/>
      <c r="AN90" s="430"/>
    </row>
    <row r="91" spans="2:40" x14ac:dyDescent="0.25">
      <c r="B91" s="439" t="s">
        <v>1047</v>
      </c>
      <c r="C91" s="439"/>
      <c r="D91" s="439"/>
      <c r="E91" s="440"/>
      <c r="F91" s="440"/>
      <c r="G91" s="432"/>
      <c r="H91" s="432"/>
      <c r="I91" s="432"/>
      <c r="J91" s="432"/>
      <c r="K91" s="432"/>
      <c r="L91" s="432"/>
      <c r="M91" s="432"/>
      <c r="N91" s="432"/>
      <c r="O91" s="432"/>
      <c r="P91" s="432"/>
      <c r="Q91" s="432"/>
      <c r="R91" s="432"/>
      <c r="S91" s="432"/>
      <c r="T91" s="432"/>
      <c r="U91" s="432"/>
      <c r="V91" s="432"/>
      <c r="W91" s="432" t="e">
        <f t="shared" si="34"/>
        <v>#DIV/0!</v>
      </c>
      <c r="X91" s="432" t="e">
        <f t="shared" si="34"/>
        <v>#DIV/0!</v>
      </c>
      <c r="Y91" s="432" t="e">
        <f t="shared" si="34"/>
        <v>#DIV/0!</v>
      </c>
      <c r="Z91" s="432" t="e">
        <f t="shared" si="34"/>
        <v>#DIV/0!</v>
      </c>
      <c r="AA91" s="432" t="e">
        <f t="shared" si="34"/>
        <v>#DIV/0!</v>
      </c>
      <c r="AB91" s="432" t="e">
        <f t="shared" si="34"/>
        <v>#DIV/0!</v>
      </c>
      <c r="AC91" s="432" t="e">
        <f t="shared" si="34"/>
        <v>#DIV/0!</v>
      </c>
      <c r="AD91" s="432" t="e">
        <f t="shared" si="34"/>
        <v>#DIV/0!</v>
      </c>
      <c r="AE91" s="432"/>
      <c r="AF91" s="432">
        <f t="shared" si="36"/>
        <v>0</v>
      </c>
      <c r="AG91" s="432" t="e">
        <f t="shared" si="37"/>
        <v>#DIV/0!</v>
      </c>
      <c r="AH91" s="432" t="e">
        <f t="shared" si="38"/>
        <v>#DIV/0!</v>
      </c>
      <c r="AI91" s="432" t="e">
        <f t="shared" si="35"/>
        <v>#DIV/0!</v>
      </c>
      <c r="AJ91" s="432" t="e">
        <f t="shared" si="35"/>
        <v>#DIV/0!</v>
      </c>
      <c r="AK91" s="432" t="e">
        <f t="shared" si="35"/>
        <v>#DIV/0!</v>
      </c>
      <c r="AL91" s="430"/>
      <c r="AM91" s="430"/>
      <c r="AN91" s="430"/>
    </row>
    <row r="92" spans="2:40" x14ac:dyDescent="0.25">
      <c r="B92" s="439" t="s">
        <v>1046</v>
      </c>
      <c r="C92" s="439"/>
      <c r="D92" s="439"/>
      <c r="E92" s="440"/>
      <c r="F92" s="440"/>
      <c r="G92" s="432"/>
      <c r="H92" s="432"/>
      <c r="I92" s="432"/>
      <c r="J92" s="432"/>
      <c r="K92" s="432"/>
      <c r="L92" s="432"/>
      <c r="M92" s="432"/>
      <c r="N92" s="432"/>
      <c r="O92" s="432"/>
      <c r="P92" s="432"/>
      <c r="Q92" s="432"/>
      <c r="R92" s="432"/>
      <c r="S92" s="432"/>
      <c r="T92" s="432"/>
      <c r="U92" s="432"/>
      <c r="V92" s="432"/>
      <c r="W92" s="432"/>
      <c r="X92" s="432" t="e">
        <f t="shared" si="34"/>
        <v>#DIV/0!</v>
      </c>
      <c r="Y92" s="432" t="e">
        <f t="shared" si="34"/>
        <v>#DIV/0!</v>
      </c>
      <c r="Z92" s="432" t="e">
        <f t="shared" si="34"/>
        <v>#DIV/0!</v>
      </c>
      <c r="AA92" s="432" t="e">
        <f t="shared" si="34"/>
        <v>#DIV/0!</v>
      </c>
      <c r="AB92" s="432" t="e">
        <f t="shared" si="34"/>
        <v>#DIV/0!</v>
      </c>
      <c r="AC92" s="432" t="e">
        <f t="shared" si="34"/>
        <v>#DIV/0!</v>
      </c>
      <c r="AD92" s="432" t="e">
        <f t="shared" si="34"/>
        <v>#DIV/0!</v>
      </c>
      <c r="AE92" s="432"/>
      <c r="AF92" s="432">
        <f t="shared" si="36"/>
        <v>0</v>
      </c>
      <c r="AG92" s="432" t="e">
        <f t="shared" si="37"/>
        <v>#DIV/0!</v>
      </c>
      <c r="AH92" s="432" t="e">
        <f t="shared" si="38"/>
        <v>#DIV/0!</v>
      </c>
      <c r="AI92" s="432" t="e">
        <f t="shared" si="35"/>
        <v>#DIV/0!</v>
      </c>
      <c r="AJ92" s="432" t="e">
        <f t="shared" si="35"/>
        <v>#DIV/0!</v>
      </c>
      <c r="AK92" s="432" t="e">
        <f t="shared" si="35"/>
        <v>#DIV/0!</v>
      </c>
      <c r="AL92" s="430"/>
      <c r="AM92" s="430"/>
      <c r="AN92" s="430"/>
    </row>
    <row r="93" spans="2:40" x14ac:dyDescent="0.25">
      <c r="B93" s="439" t="s">
        <v>1045</v>
      </c>
      <c r="C93" s="439"/>
      <c r="D93" s="439"/>
      <c r="E93" s="440"/>
      <c r="F93" s="440"/>
      <c r="G93" s="432"/>
      <c r="H93" s="432"/>
      <c r="I93" s="432"/>
      <c r="J93" s="432"/>
      <c r="K93" s="432"/>
      <c r="L93" s="432"/>
      <c r="M93" s="432"/>
      <c r="N93" s="432"/>
      <c r="O93" s="432"/>
      <c r="P93" s="432"/>
      <c r="Q93" s="432"/>
      <c r="R93" s="432"/>
      <c r="S93" s="432"/>
      <c r="T93" s="432"/>
      <c r="U93" s="432"/>
      <c r="V93" s="432"/>
      <c r="W93" s="432"/>
      <c r="X93" s="432"/>
      <c r="Y93" s="432" t="e">
        <f t="shared" si="34"/>
        <v>#DIV/0!</v>
      </c>
      <c r="Z93" s="432" t="e">
        <f t="shared" si="34"/>
        <v>#DIV/0!</v>
      </c>
      <c r="AA93" s="432" t="e">
        <f t="shared" si="34"/>
        <v>#DIV/0!</v>
      </c>
      <c r="AB93" s="432" t="e">
        <f t="shared" si="34"/>
        <v>#DIV/0!</v>
      </c>
      <c r="AC93" s="432" t="e">
        <f t="shared" si="34"/>
        <v>#DIV/0!</v>
      </c>
      <c r="AD93" s="432" t="e">
        <f t="shared" si="34"/>
        <v>#DIV/0!</v>
      </c>
      <c r="AE93" s="432"/>
      <c r="AF93" s="432">
        <f t="shared" si="36"/>
        <v>0</v>
      </c>
      <c r="AG93" s="432" t="e">
        <f t="shared" si="37"/>
        <v>#DIV/0!</v>
      </c>
      <c r="AH93" s="432" t="e">
        <f t="shared" si="38"/>
        <v>#DIV/0!</v>
      </c>
      <c r="AI93" s="432" t="e">
        <f t="shared" si="35"/>
        <v>#DIV/0!</v>
      </c>
      <c r="AJ93" s="432" t="e">
        <f t="shared" si="35"/>
        <v>#DIV/0!</v>
      </c>
      <c r="AK93" s="432" t="e">
        <f t="shared" si="35"/>
        <v>#DIV/0!</v>
      </c>
      <c r="AL93" s="430"/>
      <c r="AM93" s="430"/>
      <c r="AN93" s="430"/>
    </row>
    <row r="94" spans="2:40" x14ac:dyDescent="0.25">
      <c r="B94" s="439" t="s">
        <v>1044</v>
      </c>
      <c r="C94" s="439"/>
      <c r="D94" s="439"/>
      <c r="E94" s="440"/>
      <c r="F94" s="440"/>
      <c r="G94" s="432"/>
      <c r="H94" s="432"/>
      <c r="I94" s="432"/>
      <c r="J94" s="432"/>
      <c r="K94" s="432"/>
      <c r="L94" s="432"/>
      <c r="M94" s="432"/>
      <c r="N94" s="432"/>
      <c r="O94" s="432"/>
      <c r="P94" s="432"/>
      <c r="Q94" s="432"/>
      <c r="R94" s="432"/>
      <c r="S94" s="432"/>
      <c r="T94" s="432"/>
      <c r="U94" s="432"/>
      <c r="V94" s="432"/>
      <c r="W94" s="432"/>
      <c r="X94" s="432"/>
      <c r="Y94" s="432"/>
      <c r="Z94" s="432" t="e">
        <f t="shared" si="34"/>
        <v>#DIV/0!</v>
      </c>
      <c r="AA94" s="432" t="e">
        <f t="shared" si="34"/>
        <v>#DIV/0!</v>
      </c>
      <c r="AB94" s="432" t="e">
        <f t="shared" si="34"/>
        <v>#DIV/0!</v>
      </c>
      <c r="AC94" s="432" t="e">
        <f t="shared" si="34"/>
        <v>#DIV/0!</v>
      </c>
      <c r="AD94" s="432" t="e">
        <f t="shared" si="34"/>
        <v>#DIV/0!</v>
      </c>
      <c r="AE94" s="432"/>
      <c r="AF94" s="432">
        <f t="shared" si="36"/>
        <v>0</v>
      </c>
      <c r="AG94" s="432" t="e">
        <f t="shared" si="37"/>
        <v>#DIV/0!</v>
      </c>
      <c r="AH94" s="432" t="e">
        <f t="shared" si="38"/>
        <v>#DIV/0!</v>
      </c>
      <c r="AI94" s="432" t="e">
        <f t="shared" si="35"/>
        <v>#DIV/0!</v>
      </c>
      <c r="AJ94" s="432" t="e">
        <f t="shared" si="35"/>
        <v>#DIV/0!</v>
      </c>
      <c r="AK94" s="432" t="e">
        <f t="shared" si="35"/>
        <v>#DIV/0!</v>
      </c>
      <c r="AL94" s="430"/>
      <c r="AM94" s="430"/>
      <c r="AN94" s="430"/>
    </row>
    <row r="95" spans="2:40" x14ac:dyDescent="0.25">
      <c r="B95" s="439" t="s">
        <v>1043</v>
      </c>
      <c r="C95" s="439"/>
      <c r="D95" s="439"/>
      <c r="E95" s="440"/>
      <c r="F95" s="440"/>
      <c r="G95" s="432"/>
      <c r="H95" s="432"/>
      <c r="I95" s="432"/>
      <c r="J95" s="432"/>
      <c r="K95" s="432"/>
      <c r="L95" s="432"/>
      <c r="M95" s="432"/>
      <c r="N95" s="432"/>
      <c r="O95" s="432"/>
      <c r="P95" s="432"/>
      <c r="Q95" s="432"/>
      <c r="R95" s="432"/>
      <c r="S95" s="432"/>
      <c r="T95" s="432"/>
      <c r="U95" s="432"/>
      <c r="V95" s="432"/>
      <c r="W95" s="432"/>
      <c r="X95" s="432"/>
      <c r="Y95" s="432"/>
      <c r="Z95" s="432"/>
      <c r="AA95" s="432" t="e">
        <f t="shared" si="34"/>
        <v>#DIV/0!</v>
      </c>
      <c r="AB95" s="432" t="e">
        <f t="shared" si="34"/>
        <v>#DIV/0!</v>
      </c>
      <c r="AC95" s="432" t="e">
        <f t="shared" si="34"/>
        <v>#DIV/0!</v>
      </c>
      <c r="AD95" s="432" t="e">
        <f t="shared" si="34"/>
        <v>#DIV/0!</v>
      </c>
      <c r="AE95" s="432"/>
      <c r="AF95" s="432">
        <f t="shared" si="36"/>
        <v>0</v>
      </c>
      <c r="AG95" s="432" t="e">
        <f t="shared" si="37"/>
        <v>#DIV/0!</v>
      </c>
      <c r="AH95" s="432" t="e">
        <f t="shared" si="38"/>
        <v>#DIV/0!</v>
      </c>
      <c r="AI95" s="432" t="e">
        <f t="shared" si="35"/>
        <v>#DIV/0!</v>
      </c>
      <c r="AJ95" s="432" t="e">
        <f t="shared" si="35"/>
        <v>#DIV/0!</v>
      </c>
      <c r="AK95" s="432" t="e">
        <f t="shared" si="35"/>
        <v>#DIV/0!</v>
      </c>
      <c r="AL95" s="430"/>
      <c r="AM95" s="430"/>
      <c r="AN95" s="430"/>
    </row>
    <row r="96" spans="2:40" x14ac:dyDescent="0.25">
      <c r="B96" s="439" t="s">
        <v>1042</v>
      </c>
      <c r="C96" s="439"/>
      <c r="D96" s="439"/>
      <c r="E96" s="440">
        <v>168137.93104</v>
      </c>
      <c r="F96" s="440">
        <v>3</v>
      </c>
      <c r="G96" s="432"/>
      <c r="H96" s="432"/>
      <c r="I96" s="432"/>
      <c r="J96" s="432"/>
      <c r="K96" s="432"/>
      <c r="L96" s="432"/>
      <c r="M96" s="432"/>
      <c r="N96" s="432"/>
      <c r="O96" s="432"/>
      <c r="P96" s="432"/>
      <c r="Q96" s="432"/>
      <c r="R96" s="432"/>
      <c r="S96" s="432"/>
      <c r="T96" s="432"/>
      <c r="U96" s="432"/>
      <c r="V96" s="432"/>
      <c r="W96" s="432"/>
      <c r="X96" s="432"/>
      <c r="Y96" s="432"/>
      <c r="Z96" s="432"/>
      <c r="AA96" s="432"/>
      <c r="AB96" s="432">
        <f t="shared" si="34"/>
        <v>4670.4980844444444</v>
      </c>
      <c r="AC96" s="432">
        <f t="shared" si="34"/>
        <v>4670.4980844444444</v>
      </c>
      <c r="AD96" s="432">
        <f t="shared" si="34"/>
        <v>4670.4980844444444</v>
      </c>
      <c r="AE96" s="432"/>
      <c r="AF96" s="432">
        <f t="shared" si="36"/>
        <v>0</v>
      </c>
      <c r="AG96" s="432">
        <f>SUM(S96:AD96)</f>
        <v>14011.494253333334</v>
      </c>
      <c r="AH96" s="432">
        <f>$E96/$F96</f>
        <v>56045.97701333333</v>
      </c>
      <c r="AI96" s="432">
        <f t="shared" si="35"/>
        <v>56045.97701333333</v>
      </c>
      <c r="AJ96" s="432">
        <f t="shared" si="35"/>
        <v>56045.97701333333</v>
      </c>
      <c r="AK96" s="432">
        <f t="shared" si="35"/>
        <v>56045.97701333333</v>
      </c>
      <c r="AL96" s="430"/>
      <c r="AM96" s="430"/>
      <c r="AN96" s="430"/>
    </row>
    <row r="97" spans="2:40" x14ac:dyDescent="0.25">
      <c r="B97" s="439" t="s">
        <v>1042</v>
      </c>
      <c r="C97" s="439"/>
      <c r="D97" s="439"/>
      <c r="E97" s="440">
        <v>78489.656000000003</v>
      </c>
      <c r="F97" s="440">
        <v>5</v>
      </c>
      <c r="G97" s="432"/>
      <c r="H97" s="432"/>
      <c r="I97" s="432"/>
      <c r="J97" s="432"/>
      <c r="K97" s="432"/>
      <c r="L97" s="432"/>
      <c r="M97" s="432"/>
      <c r="N97" s="432"/>
      <c r="O97" s="432"/>
      <c r="P97" s="432"/>
      <c r="Q97" s="432"/>
      <c r="R97" s="432"/>
      <c r="S97" s="432"/>
      <c r="T97" s="432"/>
      <c r="U97" s="432"/>
      <c r="V97" s="432"/>
      <c r="W97" s="432"/>
      <c r="X97" s="432"/>
      <c r="Y97" s="432"/>
      <c r="Z97" s="432"/>
      <c r="AA97" s="432"/>
      <c r="AB97" s="432">
        <f t="shared" si="34"/>
        <v>1308.1609333333333</v>
      </c>
      <c r="AC97" s="432">
        <f t="shared" si="34"/>
        <v>1308.1609333333333</v>
      </c>
      <c r="AD97" s="432">
        <f t="shared" si="34"/>
        <v>1308.1609333333333</v>
      </c>
      <c r="AE97" s="432"/>
      <c r="AF97" s="432"/>
      <c r="AG97" s="432">
        <f>SUM(S97:AD97)</f>
        <v>3924.4827999999998</v>
      </c>
      <c r="AH97" s="432">
        <f t="shared" si="38"/>
        <v>15697.931200000001</v>
      </c>
      <c r="AI97" s="432">
        <f t="shared" si="35"/>
        <v>15697.931200000001</v>
      </c>
      <c r="AJ97" s="432">
        <f t="shared" si="35"/>
        <v>15697.931200000001</v>
      </c>
      <c r="AK97" s="432">
        <f t="shared" si="35"/>
        <v>15697.931200000001</v>
      </c>
      <c r="AL97" s="430"/>
      <c r="AM97" s="430"/>
      <c r="AN97" s="430"/>
    </row>
    <row r="98" spans="2:40" x14ac:dyDescent="0.25">
      <c r="B98" s="439" t="s">
        <v>1042</v>
      </c>
      <c r="C98" s="439"/>
      <c r="D98" s="439"/>
      <c r="E98" s="440">
        <v>4038156.2</v>
      </c>
      <c r="F98" s="440">
        <v>7</v>
      </c>
      <c r="G98" s="432"/>
      <c r="H98" s="432"/>
      <c r="I98" s="432"/>
      <c r="J98" s="432"/>
      <c r="K98" s="432"/>
      <c r="L98" s="432"/>
      <c r="M98" s="432"/>
      <c r="N98" s="432"/>
      <c r="O98" s="432"/>
      <c r="P98" s="432"/>
      <c r="Q98" s="432"/>
      <c r="R98" s="432"/>
      <c r="S98" s="432"/>
      <c r="T98" s="432"/>
      <c r="U98" s="432"/>
      <c r="V98" s="432"/>
      <c r="W98" s="432"/>
      <c r="X98" s="432"/>
      <c r="Y98" s="432"/>
      <c r="Z98" s="432"/>
      <c r="AA98" s="432"/>
      <c r="AB98" s="432">
        <f t="shared" si="34"/>
        <v>48073.288095238095</v>
      </c>
      <c r="AC98" s="432">
        <f t="shared" si="34"/>
        <v>48073.288095238095</v>
      </c>
      <c r="AD98" s="432">
        <f t="shared" si="34"/>
        <v>48073.288095238095</v>
      </c>
      <c r="AE98" s="432"/>
      <c r="AF98" s="432"/>
      <c r="AG98" s="432">
        <f>SUM(S98:AD98)</f>
        <v>144219.86428571428</v>
      </c>
      <c r="AH98" s="432">
        <f>$E98/$F98</f>
        <v>576879.45714285714</v>
      </c>
      <c r="AI98" s="432">
        <f t="shared" si="38"/>
        <v>576879.45714285714</v>
      </c>
      <c r="AJ98" s="432">
        <f t="shared" si="38"/>
        <v>576879.45714285714</v>
      </c>
      <c r="AK98" s="432">
        <f t="shared" si="38"/>
        <v>576879.45714285714</v>
      </c>
      <c r="AL98" s="430"/>
      <c r="AM98" s="430"/>
      <c r="AN98" s="430"/>
    </row>
    <row r="99" spans="2:40" x14ac:dyDescent="0.25">
      <c r="B99" s="439" t="s">
        <v>1042</v>
      </c>
      <c r="C99" s="439"/>
      <c r="D99" s="439"/>
      <c r="E99" s="440">
        <v>4466718.1906599998</v>
      </c>
      <c r="F99" s="440">
        <v>10</v>
      </c>
      <c r="G99" s="432"/>
      <c r="H99" s="432"/>
      <c r="I99" s="432"/>
      <c r="J99" s="432"/>
      <c r="K99" s="432"/>
      <c r="L99" s="432"/>
      <c r="M99" s="432"/>
      <c r="N99" s="432"/>
      <c r="O99" s="432"/>
      <c r="P99" s="432"/>
      <c r="Q99" s="432"/>
      <c r="R99" s="432"/>
      <c r="S99" s="432"/>
      <c r="T99" s="432"/>
      <c r="U99" s="432"/>
      <c r="V99" s="432"/>
      <c r="W99" s="432"/>
      <c r="X99" s="432"/>
      <c r="Y99" s="432"/>
      <c r="Z99" s="432"/>
      <c r="AA99" s="432"/>
      <c r="AB99" s="432">
        <f t="shared" si="34"/>
        <v>37222.651588833331</v>
      </c>
      <c r="AC99" s="432">
        <f t="shared" si="34"/>
        <v>37222.651588833331</v>
      </c>
      <c r="AD99" s="432">
        <f t="shared" si="34"/>
        <v>37222.651588833331</v>
      </c>
      <c r="AE99" s="432"/>
      <c r="AF99" s="432"/>
      <c r="AG99" s="432">
        <f>SUM(S99:AD99)</f>
        <v>111667.95476649998</v>
      </c>
      <c r="AH99" s="432">
        <f t="shared" si="38"/>
        <v>446671.819066</v>
      </c>
      <c r="AI99" s="432">
        <f t="shared" si="38"/>
        <v>446671.819066</v>
      </c>
      <c r="AJ99" s="432">
        <f t="shared" si="38"/>
        <v>446671.819066</v>
      </c>
      <c r="AK99" s="432">
        <f t="shared" si="38"/>
        <v>446671.819066</v>
      </c>
      <c r="AL99" s="430"/>
      <c r="AM99" s="430"/>
      <c r="AN99" s="430"/>
    </row>
    <row r="100" spans="2:40" x14ac:dyDescent="0.25">
      <c r="B100" s="439" t="s">
        <v>1041</v>
      </c>
      <c r="C100" s="439"/>
      <c r="D100" s="439"/>
      <c r="E100" s="440"/>
      <c r="F100" s="440"/>
      <c r="G100" s="432"/>
      <c r="H100" s="432"/>
      <c r="I100" s="432"/>
      <c r="J100" s="432"/>
      <c r="K100" s="432"/>
      <c r="L100" s="432"/>
      <c r="M100" s="432"/>
      <c r="N100" s="432"/>
      <c r="O100" s="432"/>
      <c r="P100" s="432"/>
      <c r="Q100" s="432"/>
      <c r="R100" s="432"/>
      <c r="S100" s="432"/>
      <c r="T100" s="432"/>
      <c r="U100" s="432"/>
      <c r="V100" s="432"/>
      <c r="W100" s="432"/>
      <c r="X100" s="432"/>
      <c r="Y100" s="432"/>
      <c r="Z100" s="432"/>
      <c r="AA100" s="432"/>
      <c r="AB100" s="432"/>
      <c r="AC100" s="432" t="e">
        <f t="shared" si="34"/>
        <v>#DIV/0!</v>
      </c>
      <c r="AD100" s="432" t="e">
        <f t="shared" si="34"/>
        <v>#DIV/0!</v>
      </c>
      <c r="AE100" s="432"/>
      <c r="AF100" s="432">
        <f t="shared" si="36"/>
        <v>0</v>
      </c>
      <c r="AG100" s="432" t="e">
        <f t="shared" si="37"/>
        <v>#DIV/0!</v>
      </c>
      <c r="AH100" s="432" t="e">
        <f t="shared" si="38"/>
        <v>#DIV/0!</v>
      </c>
      <c r="AI100" s="432" t="e">
        <f t="shared" si="38"/>
        <v>#DIV/0!</v>
      </c>
      <c r="AJ100" s="432" t="e">
        <f t="shared" si="38"/>
        <v>#DIV/0!</v>
      </c>
      <c r="AK100" s="432" t="e">
        <f t="shared" si="38"/>
        <v>#DIV/0!</v>
      </c>
      <c r="AL100" s="430"/>
      <c r="AM100" s="430"/>
      <c r="AN100" s="430"/>
    </row>
    <row r="101" spans="2:40" x14ac:dyDescent="0.25">
      <c r="B101" s="439" t="s">
        <v>1040</v>
      </c>
      <c r="C101" s="439"/>
      <c r="D101" s="439"/>
      <c r="E101" s="440"/>
      <c r="F101" s="440"/>
      <c r="G101" s="432"/>
      <c r="H101" s="432"/>
      <c r="I101" s="432"/>
      <c r="J101" s="432"/>
      <c r="K101" s="432"/>
      <c r="L101" s="432"/>
      <c r="M101" s="432"/>
      <c r="N101" s="432"/>
      <c r="O101" s="432"/>
      <c r="P101" s="432"/>
      <c r="Q101" s="432"/>
      <c r="R101" s="432"/>
      <c r="S101" s="432"/>
      <c r="T101" s="432"/>
      <c r="U101" s="432"/>
      <c r="V101" s="432"/>
      <c r="W101" s="432"/>
      <c r="X101" s="432"/>
      <c r="Y101" s="432"/>
      <c r="Z101" s="432"/>
      <c r="AA101" s="432"/>
      <c r="AB101" s="432"/>
      <c r="AC101" s="432"/>
      <c r="AD101" s="432" t="e">
        <f t="shared" si="34"/>
        <v>#DIV/0!</v>
      </c>
      <c r="AE101" s="432"/>
      <c r="AF101" s="432">
        <f t="shared" si="36"/>
        <v>0</v>
      </c>
      <c r="AG101" s="432" t="e">
        <f t="shared" si="37"/>
        <v>#DIV/0!</v>
      </c>
      <c r="AH101" s="432" t="e">
        <f t="shared" si="38"/>
        <v>#DIV/0!</v>
      </c>
      <c r="AI101" s="432" t="e">
        <f t="shared" si="38"/>
        <v>#DIV/0!</v>
      </c>
      <c r="AJ101" s="432" t="e">
        <f t="shared" si="38"/>
        <v>#DIV/0!</v>
      </c>
      <c r="AK101" s="432" t="e">
        <f t="shared" si="38"/>
        <v>#DIV/0!</v>
      </c>
      <c r="AL101" s="430"/>
      <c r="AM101" s="430"/>
      <c r="AN101" s="430"/>
    </row>
    <row r="102" spans="2:40" x14ac:dyDescent="0.25">
      <c r="B102" s="439" t="s">
        <v>1039</v>
      </c>
      <c r="C102" s="439"/>
      <c r="D102" s="439"/>
      <c r="E102" s="440"/>
      <c r="F102" s="440"/>
      <c r="G102" s="432"/>
      <c r="H102" s="432"/>
      <c r="I102" s="432"/>
      <c r="J102" s="432"/>
      <c r="K102" s="432"/>
      <c r="L102" s="432"/>
      <c r="M102" s="432"/>
      <c r="N102" s="432"/>
      <c r="O102" s="432"/>
      <c r="P102" s="432"/>
      <c r="Q102" s="432"/>
      <c r="R102" s="432"/>
      <c r="S102" s="432"/>
      <c r="T102" s="432"/>
      <c r="U102" s="432"/>
      <c r="V102" s="432"/>
      <c r="W102" s="432"/>
      <c r="X102" s="432"/>
      <c r="Y102" s="432"/>
      <c r="Z102" s="432"/>
      <c r="AA102" s="432"/>
      <c r="AB102" s="432"/>
      <c r="AC102" s="432"/>
      <c r="AD102" s="432"/>
      <c r="AE102" s="432"/>
      <c r="AF102" s="432"/>
      <c r="AG102" s="432" t="e">
        <f>$E102/$F102</f>
        <v>#DIV/0!</v>
      </c>
      <c r="AH102" s="432" t="e">
        <f t="shared" si="38"/>
        <v>#DIV/0!</v>
      </c>
      <c r="AI102" s="432" t="e">
        <f t="shared" si="38"/>
        <v>#DIV/0!</v>
      </c>
      <c r="AJ102" s="432" t="e">
        <f t="shared" si="38"/>
        <v>#DIV/0!</v>
      </c>
      <c r="AK102" s="432" t="e">
        <f t="shared" si="38"/>
        <v>#DIV/0!</v>
      </c>
      <c r="AL102" s="430"/>
      <c r="AM102" s="430"/>
      <c r="AN102" s="430"/>
    </row>
    <row r="103" spans="2:40" x14ac:dyDescent="0.25">
      <c r="B103" s="439" t="s">
        <v>1015</v>
      </c>
      <c r="C103" s="439"/>
      <c r="D103" s="439"/>
      <c r="E103" s="440"/>
      <c r="F103" s="440"/>
      <c r="G103" s="432"/>
      <c r="H103" s="432"/>
      <c r="I103" s="432"/>
      <c r="J103" s="432"/>
      <c r="K103" s="432"/>
      <c r="L103" s="432"/>
      <c r="M103" s="432"/>
      <c r="N103" s="432"/>
      <c r="O103" s="432"/>
      <c r="P103" s="432"/>
      <c r="Q103" s="432"/>
      <c r="R103" s="432"/>
      <c r="S103" s="432"/>
      <c r="T103" s="432"/>
      <c r="U103" s="432"/>
      <c r="V103" s="432"/>
      <c r="W103" s="432"/>
      <c r="X103" s="432"/>
      <c r="Y103" s="432"/>
      <c r="Z103" s="432"/>
      <c r="AA103" s="432"/>
      <c r="AB103" s="432"/>
      <c r="AC103" s="432"/>
      <c r="AD103" s="432"/>
      <c r="AE103" s="432"/>
      <c r="AF103" s="432"/>
      <c r="AG103" s="432"/>
      <c r="AH103" s="432" t="e">
        <f t="shared" si="38"/>
        <v>#DIV/0!</v>
      </c>
      <c r="AI103" s="432" t="e">
        <f t="shared" si="38"/>
        <v>#DIV/0!</v>
      </c>
      <c r="AJ103" s="432" t="e">
        <f t="shared" si="38"/>
        <v>#DIV/0!</v>
      </c>
      <c r="AK103" s="432" t="e">
        <f t="shared" si="38"/>
        <v>#DIV/0!</v>
      </c>
      <c r="AL103" s="430"/>
      <c r="AM103" s="430"/>
      <c r="AN103" s="430"/>
    </row>
    <row r="104" spans="2:40" x14ac:dyDescent="0.25">
      <c r="B104" s="439" t="s">
        <v>1016</v>
      </c>
      <c r="C104" s="439"/>
      <c r="D104" s="439"/>
      <c r="E104" s="440"/>
      <c r="F104" s="440"/>
      <c r="G104" s="432"/>
      <c r="H104" s="432"/>
      <c r="I104" s="432"/>
      <c r="J104" s="432"/>
      <c r="K104" s="432"/>
      <c r="L104" s="432"/>
      <c r="M104" s="432"/>
      <c r="N104" s="432"/>
      <c r="O104" s="432"/>
      <c r="P104" s="432"/>
      <c r="Q104" s="432"/>
      <c r="R104" s="432"/>
      <c r="S104" s="432"/>
      <c r="T104" s="432"/>
      <c r="U104" s="432"/>
      <c r="V104" s="432"/>
      <c r="W104" s="432"/>
      <c r="X104" s="432"/>
      <c r="Y104" s="432"/>
      <c r="Z104" s="432"/>
      <c r="AA104" s="432"/>
      <c r="AB104" s="432"/>
      <c r="AC104" s="432"/>
      <c r="AD104" s="432"/>
      <c r="AE104" s="432"/>
      <c r="AF104" s="432"/>
      <c r="AG104" s="432"/>
      <c r="AH104" s="432"/>
      <c r="AI104" s="432" t="e">
        <f t="shared" si="38"/>
        <v>#DIV/0!</v>
      </c>
      <c r="AJ104" s="432" t="e">
        <f t="shared" si="38"/>
        <v>#DIV/0!</v>
      </c>
      <c r="AK104" s="432" t="e">
        <f t="shared" si="38"/>
        <v>#DIV/0!</v>
      </c>
      <c r="AL104" s="430"/>
      <c r="AM104" s="430"/>
      <c r="AN104" s="430"/>
    </row>
    <row r="105" spans="2:40" x14ac:dyDescent="0.25">
      <c r="B105" s="439" t="s">
        <v>1038</v>
      </c>
      <c r="C105" s="439"/>
      <c r="D105" s="439"/>
      <c r="E105" s="440"/>
      <c r="F105" s="440"/>
      <c r="G105" s="432"/>
      <c r="H105" s="432"/>
      <c r="I105" s="432"/>
      <c r="J105" s="432"/>
      <c r="K105" s="432"/>
      <c r="L105" s="432"/>
      <c r="M105" s="432"/>
      <c r="N105" s="432"/>
      <c r="O105" s="432"/>
      <c r="P105" s="432"/>
      <c r="Q105" s="432"/>
      <c r="R105" s="432"/>
      <c r="S105" s="432"/>
      <c r="T105" s="432"/>
      <c r="U105" s="432"/>
      <c r="V105" s="432"/>
      <c r="W105" s="432"/>
      <c r="X105" s="432"/>
      <c r="Y105" s="432"/>
      <c r="Z105" s="432"/>
      <c r="AA105" s="432"/>
      <c r="AB105" s="432"/>
      <c r="AC105" s="432"/>
      <c r="AD105" s="432"/>
      <c r="AE105" s="432"/>
      <c r="AF105" s="432"/>
      <c r="AG105" s="432"/>
      <c r="AH105" s="432"/>
      <c r="AI105" s="432"/>
      <c r="AJ105" s="432" t="e">
        <f t="shared" si="38"/>
        <v>#DIV/0!</v>
      </c>
      <c r="AK105" s="432" t="e">
        <f t="shared" si="38"/>
        <v>#DIV/0!</v>
      </c>
      <c r="AL105" s="430"/>
      <c r="AM105" s="430"/>
      <c r="AN105" s="430"/>
    </row>
    <row r="106" spans="2:40" x14ac:dyDescent="0.25">
      <c r="B106" s="439" t="s">
        <v>1037</v>
      </c>
      <c r="C106" s="439"/>
      <c r="D106" s="439"/>
      <c r="E106" s="440"/>
      <c r="F106" s="440"/>
      <c r="G106" s="432"/>
      <c r="H106" s="432"/>
      <c r="I106" s="432"/>
      <c r="J106" s="432"/>
      <c r="K106" s="432"/>
      <c r="L106" s="432"/>
      <c r="M106" s="432"/>
      <c r="N106" s="432"/>
      <c r="O106" s="432"/>
      <c r="P106" s="432"/>
      <c r="Q106" s="432"/>
      <c r="R106" s="432"/>
      <c r="S106" s="432"/>
      <c r="T106" s="432"/>
      <c r="U106" s="432"/>
      <c r="V106" s="432"/>
      <c r="W106" s="432"/>
      <c r="X106" s="432"/>
      <c r="Y106" s="432"/>
      <c r="Z106" s="432"/>
      <c r="AA106" s="432"/>
      <c r="AB106" s="432"/>
      <c r="AC106" s="432"/>
      <c r="AD106" s="432"/>
      <c r="AE106" s="432"/>
      <c r="AF106" s="432"/>
      <c r="AG106" s="432"/>
      <c r="AH106" s="432"/>
      <c r="AI106" s="432"/>
      <c r="AJ106" s="432"/>
      <c r="AK106" s="432" t="e">
        <f t="shared" si="38"/>
        <v>#DIV/0!</v>
      </c>
      <c r="AL106" s="430"/>
      <c r="AM106" s="430"/>
      <c r="AN106" s="430"/>
    </row>
    <row r="108" spans="2:40" x14ac:dyDescent="0.25">
      <c r="M108" s="441">
        <f>M116+M128</f>
        <v>0</v>
      </c>
      <c r="N108" s="441">
        <f t="shared" ref="N108:AD108" si="39">N116+N128</f>
        <v>0</v>
      </c>
      <c r="O108" s="441">
        <f t="shared" si="39"/>
        <v>0</v>
      </c>
      <c r="P108" s="441">
        <f t="shared" si="39"/>
        <v>0</v>
      </c>
      <c r="Q108" s="441">
        <f t="shared" si="39"/>
        <v>0</v>
      </c>
      <c r="R108" s="441">
        <f t="shared" si="39"/>
        <v>0</v>
      </c>
      <c r="S108" s="441">
        <f t="shared" si="39"/>
        <v>2493.4659999999999</v>
      </c>
      <c r="T108" s="441">
        <f t="shared" si="39"/>
        <v>2493.4659999999999</v>
      </c>
      <c r="U108" s="441">
        <f t="shared" si="39"/>
        <v>2493.4659999999999</v>
      </c>
      <c r="V108" s="441">
        <f t="shared" si="39"/>
        <v>2493.4659999999999</v>
      </c>
      <c r="W108" s="441">
        <f t="shared" si="39"/>
        <v>2493.4659999999999</v>
      </c>
      <c r="X108" s="441">
        <f t="shared" si="39"/>
        <v>2493.4659999999999</v>
      </c>
      <c r="Y108" s="441">
        <f t="shared" si="39"/>
        <v>2493.4659999999999</v>
      </c>
      <c r="Z108" s="441">
        <f t="shared" si="39"/>
        <v>2493.4659999999999</v>
      </c>
      <c r="AA108" s="441">
        <f t="shared" si="39"/>
        <v>2493.4659999999999</v>
      </c>
      <c r="AB108" s="441">
        <f t="shared" si="39"/>
        <v>2493.4659999999999</v>
      </c>
      <c r="AC108" s="441">
        <f t="shared" si="39"/>
        <v>2493.4659999999999</v>
      </c>
      <c r="AD108" s="441">
        <f t="shared" si="39"/>
        <v>2493.4659999999999</v>
      </c>
      <c r="AE108" s="442"/>
      <c r="AF108" s="441"/>
      <c r="AG108" s="441">
        <f t="shared" ref="AG108:AK108" si="40">AG116+AG128</f>
        <v>29921.592000000001</v>
      </c>
      <c r="AH108" s="441">
        <f t="shared" si="40"/>
        <v>142897.39200000008</v>
      </c>
      <c r="AI108" s="441">
        <f t="shared" si="40"/>
        <v>142897.39200000008</v>
      </c>
      <c r="AJ108" s="441">
        <f t="shared" si="40"/>
        <v>142897.39200000008</v>
      </c>
      <c r="AK108" s="441">
        <f t="shared" si="40"/>
        <v>142897.39200000008</v>
      </c>
    </row>
    <row r="109" spans="2:40" ht="26.4" x14ac:dyDescent="0.25">
      <c r="B109" s="475" t="s">
        <v>1146</v>
      </c>
      <c r="C109" s="475"/>
      <c r="D109" s="475"/>
      <c r="E109" s="375" t="s">
        <v>1013</v>
      </c>
      <c r="F109" s="375" t="s">
        <v>1014</v>
      </c>
      <c r="G109" s="374">
        <f t="shared" ref="G109:L109" si="41">SUM(G110:G132)</f>
        <v>0</v>
      </c>
      <c r="H109" s="374">
        <f t="shared" si="41"/>
        <v>0</v>
      </c>
      <c r="I109" s="374">
        <f t="shared" si="41"/>
        <v>0</v>
      </c>
      <c r="J109" s="374">
        <f t="shared" si="41"/>
        <v>0</v>
      </c>
      <c r="K109" s="374">
        <f t="shared" si="41"/>
        <v>0</v>
      </c>
      <c r="L109" s="374">
        <f t="shared" si="41"/>
        <v>0</v>
      </c>
      <c r="M109" s="374" t="e">
        <f>SUM(M110:M132)</f>
        <v>#DIV/0!</v>
      </c>
      <c r="N109" s="374" t="e">
        <f t="shared" ref="N109:AK109" si="42">SUM(N110:N132)</f>
        <v>#DIV/0!</v>
      </c>
      <c r="O109" s="374" t="e">
        <f t="shared" si="42"/>
        <v>#DIV/0!</v>
      </c>
      <c r="P109" s="374" t="e">
        <f t="shared" si="42"/>
        <v>#DIV/0!</v>
      </c>
      <c r="Q109" s="374" t="e">
        <f t="shared" si="42"/>
        <v>#DIV/0!</v>
      </c>
      <c r="R109" s="374" t="e">
        <f t="shared" si="42"/>
        <v>#DIV/0!</v>
      </c>
      <c r="S109" s="374" t="e">
        <f t="shared" si="42"/>
        <v>#DIV/0!</v>
      </c>
      <c r="T109" s="374" t="e">
        <f t="shared" si="42"/>
        <v>#DIV/0!</v>
      </c>
      <c r="U109" s="374" t="e">
        <f t="shared" si="42"/>
        <v>#DIV/0!</v>
      </c>
      <c r="V109" s="374" t="e">
        <f t="shared" si="42"/>
        <v>#DIV/0!</v>
      </c>
      <c r="W109" s="374" t="e">
        <f t="shared" si="42"/>
        <v>#DIV/0!</v>
      </c>
      <c r="X109" s="374" t="e">
        <f t="shared" si="42"/>
        <v>#DIV/0!</v>
      </c>
      <c r="Y109" s="374" t="e">
        <f t="shared" si="42"/>
        <v>#DIV/0!</v>
      </c>
      <c r="Z109" s="374" t="e">
        <f t="shared" si="42"/>
        <v>#DIV/0!</v>
      </c>
      <c r="AA109" s="374" t="e">
        <f t="shared" si="42"/>
        <v>#DIV/0!</v>
      </c>
      <c r="AB109" s="374" t="e">
        <f t="shared" si="42"/>
        <v>#DIV/0!</v>
      </c>
      <c r="AC109" s="374" t="e">
        <f t="shared" si="42"/>
        <v>#DIV/0!</v>
      </c>
      <c r="AD109" s="374" t="e">
        <f t="shared" si="42"/>
        <v>#DIV/0!</v>
      </c>
      <c r="AE109" s="374">
        <f t="shared" si="42"/>
        <v>0</v>
      </c>
      <c r="AF109" s="374" t="e">
        <f t="shared" si="42"/>
        <v>#DIV/0!</v>
      </c>
      <c r="AG109" s="374" t="e">
        <f t="shared" si="42"/>
        <v>#DIV/0!</v>
      </c>
      <c r="AH109" s="374" t="e">
        <f t="shared" si="42"/>
        <v>#DIV/0!</v>
      </c>
      <c r="AI109" s="374" t="e">
        <f t="shared" si="42"/>
        <v>#DIV/0!</v>
      </c>
      <c r="AJ109" s="374" t="e">
        <f t="shared" si="42"/>
        <v>#DIV/0!</v>
      </c>
      <c r="AK109" s="374" t="e">
        <f t="shared" si="42"/>
        <v>#DIV/0!</v>
      </c>
      <c r="AL109" s="430"/>
      <c r="AM109" s="430"/>
      <c r="AN109" s="430"/>
    </row>
    <row r="110" spans="2:40" x14ac:dyDescent="0.25">
      <c r="B110" s="439" t="s">
        <v>1057</v>
      </c>
      <c r="C110" s="439"/>
      <c r="D110" s="439"/>
      <c r="E110" s="440"/>
      <c r="F110" s="440"/>
      <c r="G110" s="432"/>
      <c r="H110" s="432"/>
      <c r="I110" s="432"/>
      <c r="J110" s="432"/>
      <c r="K110" s="432"/>
      <c r="L110" s="432"/>
      <c r="M110" s="432" t="e">
        <f>$E110/$F110/12</f>
        <v>#DIV/0!</v>
      </c>
      <c r="N110" s="432" t="e">
        <f t="shared" ref="N110:S116" si="43">$E110/$F110/12</f>
        <v>#DIV/0!</v>
      </c>
      <c r="O110" s="432" t="e">
        <f t="shared" si="43"/>
        <v>#DIV/0!</v>
      </c>
      <c r="P110" s="432" t="e">
        <f t="shared" si="43"/>
        <v>#DIV/0!</v>
      </c>
      <c r="Q110" s="432" t="e">
        <f t="shared" si="43"/>
        <v>#DIV/0!</v>
      </c>
      <c r="R110" s="432" t="e">
        <f t="shared" si="43"/>
        <v>#DIV/0!</v>
      </c>
      <c r="S110" s="432" t="e">
        <f>$E110/$F110/12</f>
        <v>#DIV/0!</v>
      </c>
      <c r="T110" s="432" t="e">
        <f t="shared" ref="T110:AD127" si="44">$E110/$F110/12</f>
        <v>#DIV/0!</v>
      </c>
      <c r="U110" s="432" t="e">
        <f t="shared" si="44"/>
        <v>#DIV/0!</v>
      </c>
      <c r="V110" s="432" t="e">
        <f t="shared" si="44"/>
        <v>#DIV/0!</v>
      </c>
      <c r="W110" s="432" t="e">
        <f t="shared" si="44"/>
        <v>#DIV/0!</v>
      </c>
      <c r="X110" s="432" t="e">
        <f t="shared" si="44"/>
        <v>#DIV/0!</v>
      </c>
      <c r="Y110" s="432" t="e">
        <f t="shared" si="44"/>
        <v>#DIV/0!</v>
      </c>
      <c r="Z110" s="432" t="e">
        <f t="shared" si="44"/>
        <v>#DIV/0!</v>
      </c>
      <c r="AA110" s="432" t="e">
        <f t="shared" si="44"/>
        <v>#DIV/0!</v>
      </c>
      <c r="AB110" s="432" t="e">
        <f t="shared" si="44"/>
        <v>#DIV/0!</v>
      </c>
      <c r="AC110" s="432" t="e">
        <f t="shared" si="44"/>
        <v>#DIV/0!</v>
      </c>
      <c r="AD110" s="432" t="e">
        <f t="shared" si="44"/>
        <v>#DIV/0!</v>
      </c>
      <c r="AE110" s="432"/>
      <c r="AF110" s="432" t="e">
        <f>SUM(M110:R110)</f>
        <v>#DIV/0!</v>
      </c>
      <c r="AG110" s="432" t="e">
        <f>SUM(S110:AD110)</f>
        <v>#DIV/0!</v>
      </c>
      <c r="AH110" s="432" t="e">
        <f>$E110/$F110</f>
        <v>#DIV/0!</v>
      </c>
      <c r="AI110" s="432" t="e">
        <f t="shared" ref="AI110:AK125" si="45">$E110/$F110</f>
        <v>#DIV/0!</v>
      </c>
      <c r="AJ110" s="432" t="e">
        <f t="shared" si="45"/>
        <v>#DIV/0!</v>
      </c>
      <c r="AK110" s="432" t="e">
        <f t="shared" si="45"/>
        <v>#DIV/0!</v>
      </c>
      <c r="AL110" s="430"/>
      <c r="AM110" s="430"/>
      <c r="AN110" s="430"/>
    </row>
    <row r="111" spans="2:40" x14ac:dyDescent="0.25">
      <c r="B111" s="439" t="s">
        <v>1056</v>
      </c>
      <c r="C111" s="439"/>
      <c r="D111" s="439"/>
      <c r="E111" s="440"/>
      <c r="F111" s="440"/>
      <c r="G111" s="432"/>
      <c r="H111" s="432"/>
      <c r="I111" s="432"/>
      <c r="J111" s="432"/>
      <c r="K111" s="432"/>
      <c r="L111" s="432"/>
      <c r="M111" s="432"/>
      <c r="N111" s="432" t="e">
        <f t="shared" si="43"/>
        <v>#DIV/0!</v>
      </c>
      <c r="O111" s="432" t="e">
        <f t="shared" si="43"/>
        <v>#DIV/0!</v>
      </c>
      <c r="P111" s="432" t="e">
        <f t="shared" si="43"/>
        <v>#DIV/0!</v>
      </c>
      <c r="Q111" s="432" t="e">
        <f t="shared" si="43"/>
        <v>#DIV/0!</v>
      </c>
      <c r="R111" s="432" t="e">
        <f t="shared" si="43"/>
        <v>#DIV/0!</v>
      </c>
      <c r="S111" s="432" t="e">
        <f t="shared" si="43"/>
        <v>#DIV/0!</v>
      </c>
      <c r="T111" s="432" t="e">
        <f t="shared" si="44"/>
        <v>#DIV/0!</v>
      </c>
      <c r="U111" s="432" t="e">
        <f t="shared" si="44"/>
        <v>#DIV/0!</v>
      </c>
      <c r="V111" s="432" t="e">
        <f t="shared" si="44"/>
        <v>#DIV/0!</v>
      </c>
      <c r="W111" s="432" t="e">
        <f t="shared" si="44"/>
        <v>#DIV/0!</v>
      </c>
      <c r="X111" s="432" t="e">
        <f t="shared" si="44"/>
        <v>#DIV/0!</v>
      </c>
      <c r="Y111" s="432" t="e">
        <f t="shared" si="44"/>
        <v>#DIV/0!</v>
      </c>
      <c r="Z111" s="432" t="e">
        <f t="shared" si="44"/>
        <v>#DIV/0!</v>
      </c>
      <c r="AA111" s="432" t="e">
        <f t="shared" si="44"/>
        <v>#DIV/0!</v>
      </c>
      <c r="AB111" s="432" t="e">
        <f t="shared" si="44"/>
        <v>#DIV/0!</v>
      </c>
      <c r="AC111" s="432" t="e">
        <f t="shared" si="44"/>
        <v>#DIV/0!</v>
      </c>
      <c r="AD111" s="432" t="e">
        <f t="shared" si="44"/>
        <v>#DIV/0!</v>
      </c>
      <c r="AE111" s="432"/>
      <c r="AF111" s="432" t="e">
        <f>SUM(M111:R111)</f>
        <v>#DIV/0!</v>
      </c>
      <c r="AG111" s="432" t="e">
        <f>SUM(S111:AD111)</f>
        <v>#DIV/0!</v>
      </c>
      <c r="AH111" s="432" t="e">
        <f>$E111/$F111</f>
        <v>#DIV/0!</v>
      </c>
      <c r="AI111" s="432" t="e">
        <f t="shared" si="45"/>
        <v>#DIV/0!</v>
      </c>
      <c r="AJ111" s="432" t="e">
        <f t="shared" si="45"/>
        <v>#DIV/0!</v>
      </c>
      <c r="AK111" s="432" t="e">
        <f t="shared" si="45"/>
        <v>#DIV/0!</v>
      </c>
      <c r="AL111" s="430"/>
      <c r="AM111" s="430"/>
      <c r="AN111" s="430"/>
    </row>
    <row r="112" spans="2:40" x14ac:dyDescent="0.25">
      <c r="B112" s="439" t="s">
        <v>1055</v>
      </c>
      <c r="C112" s="439"/>
      <c r="D112" s="439"/>
      <c r="E112" s="440"/>
      <c r="F112" s="440"/>
      <c r="G112" s="432"/>
      <c r="H112" s="432"/>
      <c r="I112" s="432"/>
      <c r="J112" s="432"/>
      <c r="K112" s="432"/>
      <c r="L112" s="432"/>
      <c r="M112" s="432"/>
      <c r="N112" s="432"/>
      <c r="O112" s="432" t="e">
        <f t="shared" si="43"/>
        <v>#DIV/0!</v>
      </c>
      <c r="P112" s="432" t="e">
        <f t="shared" si="43"/>
        <v>#DIV/0!</v>
      </c>
      <c r="Q112" s="432" t="e">
        <f t="shared" si="43"/>
        <v>#DIV/0!</v>
      </c>
      <c r="R112" s="432" t="e">
        <f t="shared" si="43"/>
        <v>#DIV/0!</v>
      </c>
      <c r="S112" s="432" t="e">
        <f t="shared" si="43"/>
        <v>#DIV/0!</v>
      </c>
      <c r="T112" s="432" t="e">
        <f t="shared" si="44"/>
        <v>#DIV/0!</v>
      </c>
      <c r="U112" s="432" t="e">
        <f t="shared" si="44"/>
        <v>#DIV/0!</v>
      </c>
      <c r="V112" s="432" t="e">
        <f t="shared" si="44"/>
        <v>#DIV/0!</v>
      </c>
      <c r="W112" s="432" t="e">
        <f t="shared" si="44"/>
        <v>#DIV/0!</v>
      </c>
      <c r="X112" s="432" t="e">
        <f t="shared" si="44"/>
        <v>#DIV/0!</v>
      </c>
      <c r="Y112" s="432" t="e">
        <f t="shared" si="44"/>
        <v>#DIV/0!</v>
      </c>
      <c r="Z112" s="432" t="e">
        <f t="shared" si="44"/>
        <v>#DIV/0!</v>
      </c>
      <c r="AA112" s="432" t="e">
        <f t="shared" si="44"/>
        <v>#DIV/0!</v>
      </c>
      <c r="AB112" s="432" t="e">
        <f t="shared" si="44"/>
        <v>#DIV/0!</v>
      </c>
      <c r="AC112" s="432" t="e">
        <f t="shared" si="44"/>
        <v>#DIV/0!</v>
      </c>
      <c r="AD112" s="432" t="e">
        <f t="shared" si="44"/>
        <v>#DIV/0!</v>
      </c>
      <c r="AE112" s="432"/>
      <c r="AF112" s="432" t="e">
        <f t="shared" ref="AF112:AF127" si="46">SUM(M112:R112)</f>
        <v>#DIV/0!</v>
      </c>
      <c r="AG112" s="432" t="e">
        <f t="shared" ref="AG112:AG127" si="47">SUM(S112:AD112)</f>
        <v>#DIV/0!</v>
      </c>
      <c r="AH112" s="432" t="e">
        <f t="shared" ref="AH112:AK132" si="48">$E112/$F112</f>
        <v>#DIV/0!</v>
      </c>
      <c r="AI112" s="432" t="e">
        <f t="shared" si="45"/>
        <v>#DIV/0!</v>
      </c>
      <c r="AJ112" s="432" t="e">
        <f t="shared" si="45"/>
        <v>#DIV/0!</v>
      </c>
      <c r="AK112" s="432" t="e">
        <f t="shared" si="45"/>
        <v>#DIV/0!</v>
      </c>
      <c r="AL112" s="430"/>
      <c r="AM112" s="430"/>
      <c r="AN112" s="430"/>
    </row>
    <row r="113" spans="2:40" x14ac:dyDescent="0.25">
      <c r="B113" s="439" t="s">
        <v>1054</v>
      </c>
      <c r="C113" s="439"/>
      <c r="D113" s="439"/>
      <c r="E113" s="440"/>
      <c r="F113" s="440"/>
      <c r="G113" s="432"/>
      <c r="H113" s="432"/>
      <c r="I113" s="432"/>
      <c r="J113" s="432"/>
      <c r="K113" s="432"/>
      <c r="L113" s="432"/>
      <c r="M113" s="432"/>
      <c r="N113" s="432"/>
      <c r="O113" s="432"/>
      <c r="P113" s="432" t="e">
        <f t="shared" si="43"/>
        <v>#DIV/0!</v>
      </c>
      <c r="Q113" s="432" t="e">
        <f t="shared" si="43"/>
        <v>#DIV/0!</v>
      </c>
      <c r="R113" s="432" t="e">
        <f t="shared" si="43"/>
        <v>#DIV/0!</v>
      </c>
      <c r="S113" s="432" t="e">
        <f t="shared" si="43"/>
        <v>#DIV/0!</v>
      </c>
      <c r="T113" s="432" t="e">
        <f t="shared" si="44"/>
        <v>#DIV/0!</v>
      </c>
      <c r="U113" s="432" t="e">
        <f t="shared" si="44"/>
        <v>#DIV/0!</v>
      </c>
      <c r="V113" s="432" t="e">
        <f t="shared" si="44"/>
        <v>#DIV/0!</v>
      </c>
      <c r="W113" s="432" t="e">
        <f t="shared" si="44"/>
        <v>#DIV/0!</v>
      </c>
      <c r="X113" s="432" t="e">
        <f t="shared" si="44"/>
        <v>#DIV/0!</v>
      </c>
      <c r="Y113" s="432" t="e">
        <f t="shared" si="44"/>
        <v>#DIV/0!</v>
      </c>
      <c r="Z113" s="432" t="e">
        <f t="shared" si="44"/>
        <v>#DIV/0!</v>
      </c>
      <c r="AA113" s="432" t="e">
        <f t="shared" si="44"/>
        <v>#DIV/0!</v>
      </c>
      <c r="AB113" s="432" t="e">
        <f t="shared" si="44"/>
        <v>#DIV/0!</v>
      </c>
      <c r="AC113" s="432" t="e">
        <f t="shared" si="44"/>
        <v>#DIV/0!</v>
      </c>
      <c r="AD113" s="432" t="e">
        <f t="shared" si="44"/>
        <v>#DIV/0!</v>
      </c>
      <c r="AE113" s="432"/>
      <c r="AF113" s="432" t="e">
        <f t="shared" si="46"/>
        <v>#DIV/0!</v>
      </c>
      <c r="AG113" s="432" t="e">
        <f t="shared" si="47"/>
        <v>#DIV/0!</v>
      </c>
      <c r="AH113" s="432" t="e">
        <f t="shared" si="48"/>
        <v>#DIV/0!</v>
      </c>
      <c r="AI113" s="432" t="e">
        <f t="shared" si="45"/>
        <v>#DIV/0!</v>
      </c>
      <c r="AJ113" s="432" t="e">
        <f t="shared" si="45"/>
        <v>#DIV/0!</v>
      </c>
      <c r="AK113" s="432" t="e">
        <f t="shared" si="45"/>
        <v>#DIV/0!</v>
      </c>
      <c r="AL113" s="430"/>
      <c r="AM113" s="430"/>
      <c r="AN113" s="430"/>
    </row>
    <row r="114" spans="2:40" x14ac:dyDescent="0.25">
      <c r="B114" s="439" t="s">
        <v>1053</v>
      </c>
      <c r="C114" s="439"/>
      <c r="D114" s="439"/>
      <c r="E114" s="440"/>
      <c r="F114" s="440"/>
      <c r="G114" s="432"/>
      <c r="H114" s="432"/>
      <c r="I114" s="432"/>
      <c r="J114" s="432"/>
      <c r="K114" s="432"/>
      <c r="L114" s="432"/>
      <c r="M114" s="432"/>
      <c r="N114" s="432"/>
      <c r="O114" s="432"/>
      <c r="P114" s="432"/>
      <c r="Q114" s="432" t="e">
        <f t="shared" si="43"/>
        <v>#DIV/0!</v>
      </c>
      <c r="R114" s="432" t="e">
        <f t="shared" si="43"/>
        <v>#DIV/0!</v>
      </c>
      <c r="S114" s="432" t="e">
        <f t="shared" si="43"/>
        <v>#DIV/0!</v>
      </c>
      <c r="T114" s="432" t="e">
        <f t="shared" si="44"/>
        <v>#DIV/0!</v>
      </c>
      <c r="U114" s="432" t="e">
        <f t="shared" si="44"/>
        <v>#DIV/0!</v>
      </c>
      <c r="V114" s="432" t="e">
        <f t="shared" si="44"/>
        <v>#DIV/0!</v>
      </c>
      <c r="W114" s="432" t="e">
        <f t="shared" si="44"/>
        <v>#DIV/0!</v>
      </c>
      <c r="X114" s="432" t="e">
        <f t="shared" si="44"/>
        <v>#DIV/0!</v>
      </c>
      <c r="Y114" s="432" t="e">
        <f t="shared" si="44"/>
        <v>#DIV/0!</v>
      </c>
      <c r="Z114" s="432" t="e">
        <f t="shared" si="44"/>
        <v>#DIV/0!</v>
      </c>
      <c r="AA114" s="432" t="e">
        <f t="shared" si="44"/>
        <v>#DIV/0!</v>
      </c>
      <c r="AB114" s="432" t="e">
        <f t="shared" si="44"/>
        <v>#DIV/0!</v>
      </c>
      <c r="AC114" s="432" t="e">
        <f t="shared" si="44"/>
        <v>#DIV/0!</v>
      </c>
      <c r="AD114" s="432" t="e">
        <f t="shared" si="44"/>
        <v>#DIV/0!</v>
      </c>
      <c r="AE114" s="432"/>
      <c r="AF114" s="432" t="e">
        <f t="shared" si="46"/>
        <v>#DIV/0!</v>
      </c>
      <c r="AG114" s="432" t="e">
        <f t="shared" si="47"/>
        <v>#DIV/0!</v>
      </c>
      <c r="AH114" s="432" t="e">
        <f t="shared" si="48"/>
        <v>#DIV/0!</v>
      </c>
      <c r="AI114" s="432" t="e">
        <f t="shared" si="45"/>
        <v>#DIV/0!</v>
      </c>
      <c r="AJ114" s="432" t="e">
        <f t="shared" si="45"/>
        <v>#DIV/0!</v>
      </c>
      <c r="AK114" s="432" t="e">
        <f t="shared" si="45"/>
        <v>#DIV/0!</v>
      </c>
      <c r="AL114" s="430"/>
      <c r="AM114" s="430"/>
      <c r="AN114" s="430"/>
    </row>
    <row r="115" spans="2:40" x14ac:dyDescent="0.25">
      <c r="B115" s="439" t="s">
        <v>1052</v>
      </c>
      <c r="C115" s="439"/>
      <c r="D115" s="439"/>
      <c r="E115" s="440"/>
      <c r="F115" s="440"/>
      <c r="G115" s="432"/>
      <c r="H115" s="432"/>
      <c r="I115" s="432"/>
      <c r="J115" s="432"/>
      <c r="K115" s="432"/>
      <c r="L115" s="432"/>
      <c r="M115" s="432"/>
      <c r="N115" s="432"/>
      <c r="O115" s="432"/>
      <c r="P115" s="432"/>
      <c r="Q115" s="432"/>
      <c r="R115" s="432" t="e">
        <f t="shared" si="43"/>
        <v>#DIV/0!</v>
      </c>
      <c r="S115" s="432" t="e">
        <f t="shared" si="43"/>
        <v>#DIV/0!</v>
      </c>
      <c r="T115" s="432" t="e">
        <f t="shared" si="44"/>
        <v>#DIV/0!</v>
      </c>
      <c r="U115" s="432" t="e">
        <f t="shared" si="44"/>
        <v>#DIV/0!</v>
      </c>
      <c r="V115" s="432" t="e">
        <f t="shared" si="44"/>
        <v>#DIV/0!</v>
      </c>
      <c r="W115" s="432" t="e">
        <f t="shared" si="44"/>
        <v>#DIV/0!</v>
      </c>
      <c r="X115" s="432" t="e">
        <f t="shared" si="44"/>
        <v>#DIV/0!</v>
      </c>
      <c r="Y115" s="432" t="e">
        <f t="shared" si="44"/>
        <v>#DIV/0!</v>
      </c>
      <c r="Z115" s="432" t="e">
        <f t="shared" si="44"/>
        <v>#DIV/0!</v>
      </c>
      <c r="AA115" s="432" t="e">
        <f t="shared" si="44"/>
        <v>#DIV/0!</v>
      </c>
      <c r="AB115" s="432" t="e">
        <f t="shared" si="44"/>
        <v>#DIV/0!</v>
      </c>
      <c r="AC115" s="432" t="e">
        <f t="shared" si="44"/>
        <v>#DIV/0!</v>
      </c>
      <c r="AD115" s="432" t="e">
        <f t="shared" si="44"/>
        <v>#DIV/0!</v>
      </c>
      <c r="AE115" s="432"/>
      <c r="AF115" s="432" t="e">
        <f t="shared" si="46"/>
        <v>#DIV/0!</v>
      </c>
      <c r="AG115" s="432" t="e">
        <f t="shared" si="47"/>
        <v>#DIV/0!</v>
      </c>
      <c r="AH115" s="432" t="e">
        <f t="shared" si="48"/>
        <v>#DIV/0!</v>
      </c>
      <c r="AI115" s="432" t="e">
        <f t="shared" si="45"/>
        <v>#DIV/0!</v>
      </c>
      <c r="AJ115" s="432" t="e">
        <f t="shared" si="45"/>
        <v>#DIV/0!</v>
      </c>
      <c r="AK115" s="432" t="e">
        <f t="shared" si="45"/>
        <v>#DIV/0!</v>
      </c>
      <c r="AL115" s="430"/>
      <c r="AM115" s="430"/>
      <c r="AN115" s="430"/>
    </row>
    <row r="116" spans="2:40" x14ac:dyDescent="0.25">
      <c r="B116" s="439" t="s">
        <v>1051</v>
      </c>
      <c r="C116" s="439"/>
      <c r="D116" s="439"/>
      <c r="E116" s="440">
        <v>299215.92</v>
      </c>
      <c r="F116" s="440">
        <v>10</v>
      </c>
      <c r="G116" s="432"/>
      <c r="H116" s="432"/>
      <c r="I116" s="432"/>
      <c r="J116" s="432"/>
      <c r="K116" s="432"/>
      <c r="L116" s="432"/>
      <c r="M116" s="432"/>
      <c r="N116" s="432"/>
      <c r="O116" s="432"/>
      <c r="P116" s="432"/>
      <c r="Q116" s="432"/>
      <c r="R116" s="432"/>
      <c r="S116" s="432">
        <f t="shared" si="43"/>
        <v>2493.4659999999999</v>
      </c>
      <c r="T116" s="432">
        <f t="shared" si="44"/>
        <v>2493.4659999999999</v>
      </c>
      <c r="U116" s="432">
        <f t="shared" si="44"/>
        <v>2493.4659999999999</v>
      </c>
      <c r="V116" s="432">
        <f t="shared" si="44"/>
        <v>2493.4659999999999</v>
      </c>
      <c r="W116" s="432">
        <f t="shared" si="44"/>
        <v>2493.4659999999999</v>
      </c>
      <c r="X116" s="432">
        <f t="shared" si="44"/>
        <v>2493.4659999999999</v>
      </c>
      <c r="Y116" s="432">
        <f t="shared" si="44"/>
        <v>2493.4659999999999</v>
      </c>
      <c r="Z116" s="432">
        <f t="shared" si="44"/>
        <v>2493.4659999999999</v>
      </c>
      <c r="AA116" s="432">
        <f t="shared" si="44"/>
        <v>2493.4659999999999</v>
      </c>
      <c r="AB116" s="432">
        <f t="shared" si="44"/>
        <v>2493.4659999999999</v>
      </c>
      <c r="AC116" s="432">
        <f t="shared" si="44"/>
        <v>2493.4659999999999</v>
      </c>
      <c r="AD116" s="432">
        <f t="shared" si="44"/>
        <v>2493.4659999999999</v>
      </c>
      <c r="AE116" s="432"/>
      <c r="AF116" s="432">
        <f t="shared" si="46"/>
        <v>0</v>
      </c>
      <c r="AG116" s="432">
        <f t="shared" si="47"/>
        <v>29921.592000000001</v>
      </c>
      <c r="AH116" s="432">
        <f t="shared" si="48"/>
        <v>29921.591999999997</v>
      </c>
      <c r="AI116" s="432">
        <f t="shared" si="45"/>
        <v>29921.591999999997</v>
      </c>
      <c r="AJ116" s="432">
        <f t="shared" si="45"/>
        <v>29921.591999999997</v>
      </c>
      <c r="AK116" s="432">
        <f t="shared" si="45"/>
        <v>29921.591999999997</v>
      </c>
      <c r="AL116" s="430"/>
      <c r="AM116" s="430"/>
      <c r="AN116" s="430"/>
    </row>
    <row r="117" spans="2:40" x14ac:dyDescent="0.25">
      <c r="B117" s="439" t="s">
        <v>1050</v>
      </c>
      <c r="C117" s="439"/>
      <c r="D117" s="439"/>
      <c r="E117" s="440"/>
      <c r="F117" s="440"/>
      <c r="G117" s="432"/>
      <c r="H117" s="432"/>
      <c r="I117" s="432"/>
      <c r="J117" s="432"/>
      <c r="K117" s="432"/>
      <c r="L117" s="432"/>
      <c r="M117" s="432"/>
      <c r="N117" s="432"/>
      <c r="O117" s="432"/>
      <c r="P117" s="432"/>
      <c r="Q117" s="432"/>
      <c r="R117" s="432"/>
      <c r="S117" s="432"/>
      <c r="T117" s="432" t="e">
        <f t="shared" si="44"/>
        <v>#DIV/0!</v>
      </c>
      <c r="U117" s="432" t="e">
        <f t="shared" si="44"/>
        <v>#DIV/0!</v>
      </c>
      <c r="V117" s="432" t="e">
        <f t="shared" si="44"/>
        <v>#DIV/0!</v>
      </c>
      <c r="W117" s="432" t="e">
        <f t="shared" si="44"/>
        <v>#DIV/0!</v>
      </c>
      <c r="X117" s="432" t="e">
        <f t="shared" si="44"/>
        <v>#DIV/0!</v>
      </c>
      <c r="Y117" s="432" t="e">
        <f t="shared" si="44"/>
        <v>#DIV/0!</v>
      </c>
      <c r="Z117" s="432" t="e">
        <f t="shared" si="44"/>
        <v>#DIV/0!</v>
      </c>
      <c r="AA117" s="432" t="e">
        <f t="shared" si="44"/>
        <v>#DIV/0!</v>
      </c>
      <c r="AB117" s="432" t="e">
        <f t="shared" si="44"/>
        <v>#DIV/0!</v>
      </c>
      <c r="AC117" s="432" t="e">
        <f t="shared" si="44"/>
        <v>#DIV/0!</v>
      </c>
      <c r="AD117" s="432" t="e">
        <f t="shared" si="44"/>
        <v>#DIV/0!</v>
      </c>
      <c r="AE117" s="432"/>
      <c r="AF117" s="432">
        <f t="shared" si="46"/>
        <v>0</v>
      </c>
      <c r="AG117" s="432" t="e">
        <f t="shared" si="47"/>
        <v>#DIV/0!</v>
      </c>
      <c r="AH117" s="432" t="e">
        <f t="shared" si="48"/>
        <v>#DIV/0!</v>
      </c>
      <c r="AI117" s="432" t="e">
        <f t="shared" si="45"/>
        <v>#DIV/0!</v>
      </c>
      <c r="AJ117" s="432" t="e">
        <f t="shared" si="45"/>
        <v>#DIV/0!</v>
      </c>
      <c r="AK117" s="432" t="e">
        <f t="shared" si="45"/>
        <v>#DIV/0!</v>
      </c>
      <c r="AL117" s="430"/>
      <c r="AM117" s="430"/>
      <c r="AN117" s="430"/>
    </row>
    <row r="118" spans="2:40" x14ac:dyDescent="0.25">
      <c r="B118" s="439" t="s">
        <v>1049</v>
      </c>
      <c r="C118" s="439"/>
      <c r="D118" s="439"/>
      <c r="E118" s="440"/>
      <c r="F118" s="440"/>
      <c r="G118" s="432"/>
      <c r="H118" s="432"/>
      <c r="I118" s="432"/>
      <c r="J118" s="432"/>
      <c r="K118" s="432"/>
      <c r="L118" s="432"/>
      <c r="M118" s="432"/>
      <c r="N118" s="432"/>
      <c r="O118" s="432"/>
      <c r="P118" s="432"/>
      <c r="Q118" s="432"/>
      <c r="R118" s="432"/>
      <c r="S118" s="432"/>
      <c r="T118" s="432"/>
      <c r="U118" s="432" t="e">
        <f t="shared" si="44"/>
        <v>#DIV/0!</v>
      </c>
      <c r="V118" s="432" t="e">
        <f t="shared" si="44"/>
        <v>#DIV/0!</v>
      </c>
      <c r="W118" s="432" t="e">
        <f t="shared" si="44"/>
        <v>#DIV/0!</v>
      </c>
      <c r="X118" s="432" t="e">
        <f t="shared" si="44"/>
        <v>#DIV/0!</v>
      </c>
      <c r="Y118" s="432" t="e">
        <f t="shared" si="44"/>
        <v>#DIV/0!</v>
      </c>
      <c r="Z118" s="432" t="e">
        <f t="shared" si="44"/>
        <v>#DIV/0!</v>
      </c>
      <c r="AA118" s="432" t="e">
        <f t="shared" si="44"/>
        <v>#DIV/0!</v>
      </c>
      <c r="AB118" s="432" t="e">
        <f t="shared" si="44"/>
        <v>#DIV/0!</v>
      </c>
      <c r="AC118" s="432" t="e">
        <f t="shared" si="44"/>
        <v>#DIV/0!</v>
      </c>
      <c r="AD118" s="432" t="e">
        <f t="shared" si="44"/>
        <v>#DIV/0!</v>
      </c>
      <c r="AE118" s="432"/>
      <c r="AF118" s="432">
        <f t="shared" si="46"/>
        <v>0</v>
      </c>
      <c r="AG118" s="432" t="e">
        <f t="shared" si="47"/>
        <v>#DIV/0!</v>
      </c>
      <c r="AH118" s="432" t="e">
        <f t="shared" si="48"/>
        <v>#DIV/0!</v>
      </c>
      <c r="AI118" s="432" t="e">
        <f t="shared" si="45"/>
        <v>#DIV/0!</v>
      </c>
      <c r="AJ118" s="432" t="e">
        <f t="shared" si="45"/>
        <v>#DIV/0!</v>
      </c>
      <c r="AK118" s="432" t="e">
        <f t="shared" si="45"/>
        <v>#DIV/0!</v>
      </c>
      <c r="AL118" s="430"/>
      <c r="AM118" s="430"/>
      <c r="AN118" s="430"/>
    </row>
    <row r="119" spans="2:40" x14ac:dyDescent="0.25">
      <c r="B119" s="439" t="s">
        <v>1048</v>
      </c>
      <c r="C119" s="439"/>
      <c r="D119" s="439"/>
      <c r="E119" s="440"/>
      <c r="F119" s="440"/>
      <c r="G119" s="432"/>
      <c r="H119" s="432"/>
      <c r="I119" s="432"/>
      <c r="J119" s="432"/>
      <c r="K119" s="432"/>
      <c r="L119" s="432"/>
      <c r="M119" s="432"/>
      <c r="N119" s="432"/>
      <c r="O119" s="432"/>
      <c r="P119" s="432"/>
      <c r="Q119" s="432"/>
      <c r="R119" s="432"/>
      <c r="S119" s="432"/>
      <c r="T119" s="432"/>
      <c r="U119" s="432"/>
      <c r="V119" s="432" t="e">
        <f t="shared" si="44"/>
        <v>#DIV/0!</v>
      </c>
      <c r="W119" s="432" t="e">
        <f t="shared" si="44"/>
        <v>#DIV/0!</v>
      </c>
      <c r="X119" s="432" t="e">
        <f t="shared" si="44"/>
        <v>#DIV/0!</v>
      </c>
      <c r="Y119" s="432" t="e">
        <f t="shared" si="44"/>
        <v>#DIV/0!</v>
      </c>
      <c r="Z119" s="432" t="e">
        <f t="shared" si="44"/>
        <v>#DIV/0!</v>
      </c>
      <c r="AA119" s="432" t="e">
        <f t="shared" si="44"/>
        <v>#DIV/0!</v>
      </c>
      <c r="AB119" s="432" t="e">
        <f t="shared" si="44"/>
        <v>#DIV/0!</v>
      </c>
      <c r="AC119" s="432" t="e">
        <f t="shared" si="44"/>
        <v>#DIV/0!</v>
      </c>
      <c r="AD119" s="432" t="e">
        <f t="shared" si="44"/>
        <v>#DIV/0!</v>
      </c>
      <c r="AE119" s="432"/>
      <c r="AF119" s="432">
        <f t="shared" si="46"/>
        <v>0</v>
      </c>
      <c r="AG119" s="432" t="e">
        <f t="shared" si="47"/>
        <v>#DIV/0!</v>
      </c>
      <c r="AH119" s="432" t="e">
        <f t="shared" si="48"/>
        <v>#DIV/0!</v>
      </c>
      <c r="AI119" s="432" t="e">
        <f t="shared" si="45"/>
        <v>#DIV/0!</v>
      </c>
      <c r="AJ119" s="432" t="e">
        <f t="shared" si="45"/>
        <v>#DIV/0!</v>
      </c>
      <c r="AK119" s="432" t="e">
        <f t="shared" si="45"/>
        <v>#DIV/0!</v>
      </c>
      <c r="AL119" s="430"/>
      <c r="AM119" s="430"/>
      <c r="AN119" s="430"/>
    </row>
    <row r="120" spans="2:40" x14ac:dyDescent="0.25">
      <c r="B120" s="439" t="s">
        <v>1047</v>
      </c>
      <c r="C120" s="439"/>
      <c r="D120" s="439"/>
      <c r="E120" s="440"/>
      <c r="F120" s="440"/>
      <c r="G120" s="432"/>
      <c r="H120" s="432"/>
      <c r="I120" s="432"/>
      <c r="J120" s="432"/>
      <c r="K120" s="432"/>
      <c r="L120" s="432"/>
      <c r="M120" s="432"/>
      <c r="N120" s="432"/>
      <c r="O120" s="432"/>
      <c r="P120" s="432"/>
      <c r="Q120" s="432"/>
      <c r="R120" s="432"/>
      <c r="S120" s="432"/>
      <c r="T120" s="432"/>
      <c r="U120" s="432"/>
      <c r="V120" s="432"/>
      <c r="W120" s="432" t="e">
        <f t="shared" si="44"/>
        <v>#DIV/0!</v>
      </c>
      <c r="X120" s="432" t="e">
        <f t="shared" si="44"/>
        <v>#DIV/0!</v>
      </c>
      <c r="Y120" s="432" t="e">
        <f t="shared" si="44"/>
        <v>#DIV/0!</v>
      </c>
      <c r="Z120" s="432" t="e">
        <f t="shared" si="44"/>
        <v>#DIV/0!</v>
      </c>
      <c r="AA120" s="432" t="e">
        <f t="shared" si="44"/>
        <v>#DIV/0!</v>
      </c>
      <c r="AB120" s="432" t="e">
        <f t="shared" si="44"/>
        <v>#DIV/0!</v>
      </c>
      <c r="AC120" s="432" t="e">
        <f t="shared" si="44"/>
        <v>#DIV/0!</v>
      </c>
      <c r="AD120" s="432" t="e">
        <f t="shared" si="44"/>
        <v>#DIV/0!</v>
      </c>
      <c r="AE120" s="432"/>
      <c r="AF120" s="432">
        <f t="shared" si="46"/>
        <v>0</v>
      </c>
      <c r="AG120" s="432" t="e">
        <f t="shared" si="47"/>
        <v>#DIV/0!</v>
      </c>
      <c r="AH120" s="432" t="e">
        <f t="shared" si="48"/>
        <v>#DIV/0!</v>
      </c>
      <c r="AI120" s="432" t="e">
        <f t="shared" si="45"/>
        <v>#DIV/0!</v>
      </c>
      <c r="AJ120" s="432" t="e">
        <f t="shared" si="45"/>
        <v>#DIV/0!</v>
      </c>
      <c r="AK120" s="432" t="e">
        <f t="shared" si="45"/>
        <v>#DIV/0!</v>
      </c>
      <c r="AL120" s="430"/>
      <c r="AM120" s="430"/>
      <c r="AN120" s="430"/>
    </row>
    <row r="121" spans="2:40" x14ac:dyDescent="0.25">
      <c r="B121" s="439" t="s">
        <v>1046</v>
      </c>
      <c r="C121" s="439"/>
      <c r="D121" s="439"/>
      <c r="E121" s="440"/>
      <c r="F121" s="440"/>
      <c r="G121" s="432"/>
      <c r="H121" s="432"/>
      <c r="I121" s="432"/>
      <c r="J121" s="432"/>
      <c r="K121" s="432"/>
      <c r="L121" s="432"/>
      <c r="M121" s="432"/>
      <c r="N121" s="432"/>
      <c r="O121" s="432"/>
      <c r="P121" s="432"/>
      <c r="Q121" s="432"/>
      <c r="R121" s="432"/>
      <c r="S121" s="432"/>
      <c r="T121" s="432"/>
      <c r="U121" s="432"/>
      <c r="V121" s="432"/>
      <c r="W121" s="432"/>
      <c r="X121" s="432" t="e">
        <f t="shared" si="44"/>
        <v>#DIV/0!</v>
      </c>
      <c r="Y121" s="432" t="e">
        <f t="shared" si="44"/>
        <v>#DIV/0!</v>
      </c>
      <c r="Z121" s="432" t="e">
        <f t="shared" si="44"/>
        <v>#DIV/0!</v>
      </c>
      <c r="AA121" s="432" t="e">
        <f t="shared" si="44"/>
        <v>#DIV/0!</v>
      </c>
      <c r="AB121" s="432" t="e">
        <f t="shared" si="44"/>
        <v>#DIV/0!</v>
      </c>
      <c r="AC121" s="432" t="e">
        <f t="shared" si="44"/>
        <v>#DIV/0!</v>
      </c>
      <c r="AD121" s="432" t="e">
        <f t="shared" si="44"/>
        <v>#DIV/0!</v>
      </c>
      <c r="AE121" s="432"/>
      <c r="AF121" s="432">
        <f t="shared" si="46"/>
        <v>0</v>
      </c>
      <c r="AG121" s="432" t="e">
        <f t="shared" si="47"/>
        <v>#DIV/0!</v>
      </c>
      <c r="AH121" s="432" t="e">
        <f t="shared" si="48"/>
        <v>#DIV/0!</v>
      </c>
      <c r="AI121" s="432" t="e">
        <f t="shared" si="45"/>
        <v>#DIV/0!</v>
      </c>
      <c r="AJ121" s="432" t="e">
        <f t="shared" si="45"/>
        <v>#DIV/0!</v>
      </c>
      <c r="AK121" s="432" t="e">
        <f t="shared" si="45"/>
        <v>#DIV/0!</v>
      </c>
      <c r="AL121" s="430"/>
      <c r="AM121" s="430"/>
      <c r="AN121" s="430"/>
    </row>
    <row r="122" spans="2:40" x14ac:dyDescent="0.25">
      <c r="B122" s="439" t="s">
        <v>1045</v>
      </c>
      <c r="C122" s="439"/>
      <c r="D122" s="439"/>
      <c r="E122" s="440"/>
      <c r="F122" s="440"/>
      <c r="G122" s="432"/>
      <c r="H122" s="432"/>
      <c r="I122" s="432"/>
      <c r="J122" s="432"/>
      <c r="K122" s="432"/>
      <c r="L122" s="432"/>
      <c r="M122" s="432"/>
      <c r="N122" s="432"/>
      <c r="O122" s="432"/>
      <c r="P122" s="432"/>
      <c r="Q122" s="432"/>
      <c r="R122" s="432"/>
      <c r="S122" s="432"/>
      <c r="T122" s="432"/>
      <c r="U122" s="432"/>
      <c r="V122" s="432"/>
      <c r="W122" s="432"/>
      <c r="X122" s="432"/>
      <c r="Y122" s="432" t="e">
        <f t="shared" si="44"/>
        <v>#DIV/0!</v>
      </c>
      <c r="Z122" s="432" t="e">
        <f t="shared" si="44"/>
        <v>#DIV/0!</v>
      </c>
      <c r="AA122" s="432" t="e">
        <f t="shared" si="44"/>
        <v>#DIV/0!</v>
      </c>
      <c r="AB122" s="432" t="e">
        <f t="shared" si="44"/>
        <v>#DIV/0!</v>
      </c>
      <c r="AC122" s="432" t="e">
        <f t="shared" si="44"/>
        <v>#DIV/0!</v>
      </c>
      <c r="AD122" s="432" t="e">
        <f t="shared" si="44"/>
        <v>#DIV/0!</v>
      </c>
      <c r="AE122" s="432"/>
      <c r="AF122" s="432">
        <f t="shared" si="46"/>
        <v>0</v>
      </c>
      <c r="AG122" s="432" t="e">
        <f t="shared" si="47"/>
        <v>#DIV/0!</v>
      </c>
      <c r="AH122" s="432" t="e">
        <f t="shared" si="48"/>
        <v>#DIV/0!</v>
      </c>
      <c r="AI122" s="432" t="e">
        <f t="shared" si="45"/>
        <v>#DIV/0!</v>
      </c>
      <c r="AJ122" s="432" t="e">
        <f t="shared" si="45"/>
        <v>#DIV/0!</v>
      </c>
      <c r="AK122" s="432" t="e">
        <f t="shared" si="45"/>
        <v>#DIV/0!</v>
      </c>
      <c r="AL122" s="430"/>
      <c r="AM122" s="430"/>
      <c r="AN122" s="430"/>
    </row>
    <row r="123" spans="2:40" x14ac:dyDescent="0.25">
      <c r="B123" s="439" t="s">
        <v>1044</v>
      </c>
      <c r="C123" s="439"/>
      <c r="D123" s="439"/>
      <c r="E123" s="440"/>
      <c r="F123" s="440"/>
      <c r="G123" s="432"/>
      <c r="H123" s="432"/>
      <c r="I123" s="432"/>
      <c r="J123" s="432"/>
      <c r="K123" s="432"/>
      <c r="L123" s="432"/>
      <c r="M123" s="432"/>
      <c r="N123" s="432"/>
      <c r="O123" s="432"/>
      <c r="P123" s="432"/>
      <c r="Q123" s="432"/>
      <c r="R123" s="432"/>
      <c r="S123" s="432"/>
      <c r="T123" s="432"/>
      <c r="U123" s="432"/>
      <c r="V123" s="432"/>
      <c r="W123" s="432"/>
      <c r="X123" s="432"/>
      <c r="Y123" s="432"/>
      <c r="Z123" s="432" t="e">
        <f t="shared" si="44"/>
        <v>#DIV/0!</v>
      </c>
      <c r="AA123" s="432" t="e">
        <f t="shared" si="44"/>
        <v>#DIV/0!</v>
      </c>
      <c r="AB123" s="432" t="e">
        <f t="shared" si="44"/>
        <v>#DIV/0!</v>
      </c>
      <c r="AC123" s="432" t="e">
        <f t="shared" si="44"/>
        <v>#DIV/0!</v>
      </c>
      <c r="AD123" s="432" t="e">
        <f t="shared" si="44"/>
        <v>#DIV/0!</v>
      </c>
      <c r="AE123" s="432"/>
      <c r="AF123" s="432">
        <f t="shared" si="46"/>
        <v>0</v>
      </c>
      <c r="AG123" s="432" t="e">
        <f t="shared" si="47"/>
        <v>#DIV/0!</v>
      </c>
      <c r="AH123" s="432" t="e">
        <f t="shared" si="48"/>
        <v>#DIV/0!</v>
      </c>
      <c r="AI123" s="432" t="e">
        <f t="shared" si="45"/>
        <v>#DIV/0!</v>
      </c>
      <c r="AJ123" s="432" t="e">
        <f t="shared" si="45"/>
        <v>#DIV/0!</v>
      </c>
      <c r="AK123" s="432" t="e">
        <f t="shared" si="45"/>
        <v>#DIV/0!</v>
      </c>
      <c r="AL123" s="430"/>
      <c r="AM123" s="430"/>
      <c r="AN123" s="430"/>
    </row>
    <row r="124" spans="2:40" x14ac:dyDescent="0.25">
      <c r="B124" s="439" t="s">
        <v>1043</v>
      </c>
      <c r="C124" s="439"/>
      <c r="D124" s="439"/>
      <c r="E124" s="440"/>
      <c r="F124" s="440"/>
      <c r="G124" s="432"/>
      <c r="H124" s="432"/>
      <c r="I124" s="432"/>
      <c r="J124" s="432"/>
      <c r="K124" s="432"/>
      <c r="L124" s="432"/>
      <c r="M124" s="432"/>
      <c r="N124" s="432"/>
      <c r="O124" s="432"/>
      <c r="P124" s="432"/>
      <c r="Q124" s="432"/>
      <c r="R124" s="432"/>
      <c r="S124" s="432"/>
      <c r="T124" s="432"/>
      <c r="U124" s="432"/>
      <c r="V124" s="432"/>
      <c r="W124" s="432"/>
      <c r="X124" s="432"/>
      <c r="Y124" s="432"/>
      <c r="Z124" s="432"/>
      <c r="AA124" s="432" t="e">
        <f t="shared" si="44"/>
        <v>#DIV/0!</v>
      </c>
      <c r="AB124" s="432" t="e">
        <f t="shared" si="44"/>
        <v>#DIV/0!</v>
      </c>
      <c r="AC124" s="432" t="e">
        <f t="shared" si="44"/>
        <v>#DIV/0!</v>
      </c>
      <c r="AD124" s="432" t="e">
        <f t="shared" si="44"/>
        <v>#DIV/0!</v>
      </c>
      <c r="AE124" s="432"/>
      <c r="AF124" s="432">
        <f t="shared" si="46"/>
        <v>0</v>
      </c>
      <c r="AG124" s="432" t="e">
        <f t="shared" si="47"/>
        <v>#DIV/0!</v>
      </c>
      <c r="AH124" s="432" t="e">
        <f t="shared" si="48"/>
        <v>#DIV/0!</v>
      </c>
      <c r="AI124" s="432" t="e">
        <f t="shared" si="45"/>
        <v>#DIV/0!</v>
      </c>
      <c r="AJ124" s="432" t="e">
        <f t="shared" si="45"/>
        <v>#DIV/0!</v>
      </c>
      <c r="AK124" s="432" t="e">
        <f t="shared" si="45"/>
        <v>#DIV/0!</v>
      </c>
      <c r="AL124" s="430"/>
      <c r="AM124" s="430"/>
      <c r="AN124" s="430"/>
    </row>
    <row r="125" spans="2:40" x14ac:dyDescent="0.25">
      <c r="B125" s="439" t="s">
        <v>1042</v>
      </c>
      <c r="C125" s="439"/>
      <c r="D125" s="439"/>
      <c r="E125" s="440"/>
      <c r="F125" s="440"/>
      <c r="G125" s="432"/>
      <c r="H125" s="432"/>
      <c r="I125" s="432"/>
      <c r="J125" s="432"/>
      <c r="K125" s="432"/>
      <c r="L125" s="432"/>
      <c r="M125" s="432"/>
      <c r="N125" s="432"/>
      <c r="O125" s="432"/>
      <c r="P125" s="432"/>
      <c r="Q125" s="432"/>
      <c r="R125" s="432"/>
      <c r="S125" s="432"/>
      <c r="T125" s="432"/>
      <c r="U125" s="432"/>
      <c r="V125" s="432"/>
      <c r="W125" s="432"/>
      <c r="X125" s="432"/>
      <c r="Y125" s="432"/>
      <c r="Z125" s="432"/>
      <c r="AA125" s="432"/>
      <c r="AB125" s="432" t="e">
        <f t="shared" si="44"/>
        <v>#DIV/0!</v>
      </c>
      <c r="AC125" s="432" t="e">
        <f t="shared" si="44"/>
        <v>#DIV/0!</v>
      </c>
      <c r="AD125" s="432" t="e">
        <f t="shared" si="44"/>
        <v>#DIV/0!</v>
      </c>
      <c r="AE125" s="432"/>
      <c r="AF125" s="432">
        <f t="shared" si="46"/>
        <v>0</v>
      </c>
      <c r="AG125" s="432" t="e">
        <f t="shared" si="47"/>
        <v>#DIV/0!</v>
      </c>
      <c r="AH125" s="432" t="e">
        <f t="shared" si="48"/>
        <v>#DIV/0!</v>
      </c>
      <c r="AI125" s="432" t="e">
        <f t="shared" si="45"/>
        <v>#DIV/0!</v>
      </c>
      <c r="AJ125" s="432" t="e">
        <f t="shared" si="45"/>
        <v>#DIV/0!</v>
      </c>
      <c r="AK125" s="432" t="e">
        <f t="shared" si="45"/>
        <v>#DIV/0!</v>
      </c>
      <c r="AL125" s="430"/>
      <c r="AM125" s="430"/>
      <c r="AN125" s="430"/>
    </row>
    <row r="126" spans="2:40" x14ac:dyDescent="0.25">
      <c r="B126" s="439" t="s">
        <v>1041</v>
      </c>
      <c r="C126" s="439"/>
      <c r="D126" s="439"/>
      <c r="E126" s="440"/>
      <c r="F126" s="440"/>
      <c r="G126" s="432"/>
      <c r="H126" s="432"/>
      <c r="I126" s="432"/>
      <c r="J126" s="432"/>
      <c r="K126" s="432"/>
      <c r="L126" s="432"/>
      <c r="M126" s="432"/>
      <c r="N126" s="432"/>
      <c r="O126" s="432"/>
      <c r="P126" s="432"/>
      <c r="Q126" s="432"/>
      <c r="R126" s="432"/>
      <c r="S126" s="432"/>
      <c r="T126" s="432"/>
      <c r="U126" s="432"/>
      <c r="V126" s="432"/>
      <c r="W126" s="432"/>
      <c r="X126" s="432"/>
      <c r="Y126" s="432"/>
      <c r="Z126" s="432"/>
      <c r="AA126" s="432"/>
      <c r="AB126" s="432"/>
      <c r="AC126" s="432" t="e">
        <f t="shared" si="44"/>
        <v>#DIV/0!</v>
      </c>
      <c r="AD126" s="432" t="e">
        <f t="shared" si="44"/>
        <v>#DIV/0!</v>
      </c>
      <c r="AE126" s="432"/>
      <c r="AF126" s="432">
        <f t="shared" si="46"/>
        <v>0</v>
      </c>
      <c r="AG126" s="432" t="e">
        <f t="shared" si="47"/>
        <v>#DIV/0!</v>
      </c>
      <c r="AH126" s="432" t="e">
        <f t="shared" si="48"/>
        <v>#DIV/0!</v>
      </c>
      <c r="AI126" s="432" t="e">
        <f t="shared" si="48"/>
        <v>#DIV/0!</v>
      </c>
      <c r="AJ126" s="432" t="e">
        <f t="shared" si="48"/>
        <v>#DIV/0!</v>
      </c>
      <c r="AK126" s="432" t="e">
        <f t="shared" si="48"/>
        <v>#DIV/0!</v>
      </c>
      <c r="AL126" s="430"/>
      <c r="AM126" s="430"/>
      <c r="AN126" s="430"/>
    </row>
    <row r="127" spans="2:40" x14ac:dyDescent="0.25">
      <c r="B127" s="439" t="s">
        <v>1040</v>
      </c>
      <c r="C127" s="439"/>
      <c r="D127" s="439"/>
      <c r="E127" s="440"/>
      <c r="F127" s="440"/>
      <c r="G127" s="432"/>
      <c r="H127" s="432"/>
      <c r="I127" s="432"/>
      <c r="J127" s="432"/>
      <c r="K127" s="432"/>
      <c r="L127" s="432"/>
      <c r="M127" s="432"/>
      <c r="N127" s="432"/>
      <c r="O127" s="432"/>
      <c r="P127" s="432"/>
      <c r="Q127" s="432"/>
      <c r="R127" s="432"/>
      <c r="S127" s="432"/>
      <c r="T127" s="432"/>
      <c r="U127" s="432"/>
      <c r="V127" s="432"/>
      <c r="W127" s="432"/>
      <c r="X127" s="432"/>
      <c r="Y127" s="432"/>
      <c r="Z127" s="432"/>
      <c r="AA127" s="432"/>
      <c r="AB127" s="432"/>
      <c r="AC127" s="432"/>
      <c r="AD127" s="432" t="e">
        <f t="shared" si="44"/>
        <v>#DIV/0!</v>
      </c>
      <c r="AE127" s="432"/>
      <c r="AF127" s="432">
        <f t="shared" si="46"/>
        <v>0</v>
      </c>
      <c r="AG127" s="432" t="e">
        <f t="shared" si="47"/>
        <v>#DIV/0!</v>
      </c>
      <c r="AH127" s="432" t="e">
        <f t="shared" si="48"/>
        <v>#DIV/0!</v>
      </c>
      <c r="AI127" s="432" t="e">
        <f t="shared" si="48"/>
        <v>#DIV/0!</v>
      </c>
      <c r="AJ127" s="432" t="e">
        <f t="shared" si="48"/>
        <v>#DIV/0!</v>
      </c>
      <c r="AK127" s="432" t="e">
        <f t="shared" si="48"/>
        <v>#DIV/0!</v>
      </c>
      <c r="AL127" s="430"/>
      <c r="AM127" s="430"/>
      <c r="AN127" s="430"/>
    </row>
    <row r="128" spans="2:40" x14ac:dyDescent="0.25">
      <c r="B128" s="439" t="s">
        <v>1039</v>
      </c>
      <c r="C128" s="439"/>
      <c r="D128" s="439"/>
      <c r="E128" s="440">
        <v>1129758.0000000007</v>
      </c>
      <c r="F128" s="440">
        <v>10</v>
      </c>
      <c r="G128" s="432"/>
      <c r="H128" s="432"/>
      <c r="I128" s="432"/>
      <c r="J128" s="432"/>
      <c r="K128" s="432"/>
      <c r="L128" s="432"/>
      <c r="M128" s="432"/>
      <c r="N128" s="432"/>
      <c r="O128" s="432"/>
      <c r="P128" s="432"/>
      <c r="Q128" s="432"/>
      <c r="R128" s="432"/>
      <c r="S128" s="432"/>
      <c r="T128" s="432"/>
      <c r="U128" s="432"/>
      <c r="V128" s="432"/>
      <c r="W128" s="432"/>
      <c r="X128" s="432"/>
      <c r="Y128" s="432"/>
      <c r="Z128" s="432"/>
      <c r="AA128" s="432"/>
      <c r="AB128" s="432"/>
      <c r="AC128" s="432"/>
      <c r="AD128" s="432"/>
      <c r="AE128" s="432"/>
      <c r="AF128" s="432"/>
      <c r="AG128" s="432"/>
      <c r="AH128" s="432">
        <f>$E128/$F128</f>
        <v>112975.80000000008</v>
      </c>
      <c r="AI128" s="432">
        <f t="shared" si="48"/>
        <v>112975.80000000008</v>
      </c>
      <c r="AJ128" s="432">
        <f t="shared" si="48"/>
        <v>112975.80000000008</v>
      </c>
      <c r="AK128" s="432">
        <f t="shared" si="48"/>
        <v>112975.80000000008</v>
      </c>
      <c r="AL128" s="430"/>
      <c r="AM128" s="430"/>
      <c r="AN128" s="430"/>
    </row>
    <row r="129" spans="2:40" x14ac:dyDescent="0.25">
      <c r="B129" s="439" t="s">
        <v>1015</v>
      </c>
      <c r="C129" s="439"/>
      <c r="D129" s="439"/>
      <c r="E129" s="440"/>
      <c r="F129" s="440"/>
      <c r="G129" s="432"/>
      <c r="H129" s="432"/>
      <c r="I129" s="432"/>
      <c r="J129" s="432"/>
      <c r="K129" s="432"/>
      <c r="L129" s="432"/>
      <c r="M129" s="432"/>
      <c r="N129" s="432"/>
      <c r="O129" s="432"/>
      <c r="P129" s="432"/>
      <c r="Q129" s="432"/>
      <c r="R129" s="432"/>
      <c r="S129" s="432"/>
      <c r="T129" s="432"/>
      <c r="U129" s="432"/>
      <c r="V129" s="432"/>
      <c r="W129" s="432"/>
      <c r="X129" s="432"/>
      <c r="Y129" s="432"/>
      <c r="Z129" s="432"/>
      <c r="AA129" s="432"/>
      <c r="AB129" s="432"/>
      <c r="AC129" s="432"/>
      <c r="AD129" s="432"/>
      <c r="AE129" s="432"/>
      <c r="AF129" s="432"/>
      <c r="AG129" s="432"/>
      <c r="AH129" s="432" t="e">
        <f t="shared" si="48"/>
        <v>#DIV/0!</v>
      </c>
      <c r="AI129" s="432" t="e">
        <f t="shared" si="48"/>
        <v>#DIV/0!</v>
      </c>
      <c r="AJ129" s="432" t="e">
        <f t="shared" si="48"/>
        <v>#DIV/0!</v>
      </c>
      <c r="AK129" s="432" t="e">
        <f t="shared" si="48"/>
        <v>#DIV/0!</v>
      </c>
      <c r="AL129" s="430"/>
      <c r="AM129" s="430"/>
      <c r="AN129" s="430"/>
    </row>
    <row r="130" spans="2:40" x14ac:dyDescent="0.25">
      <c r="B130" s="439" t="s">
        <v>1016</v>
      </c>
      <c r="C130" s="439"/>
      <c r="D130" s="439"/>
      <c r="E130" s="440"/>
      <c r="F130" s="440"/>
      <c r="G130" s="432"/>
      <c r="H130" s="432"/>
      <c r="I130" s="432"/>
      <c r="J130" s="432"/>
      <c r="K130" s="432"/>
      <c r="L130" s="432"/>
      <c r="M130" s="432"/>
      <c r="N130" s="432"/>
      <c r="O130" s="432"/>
      <c r="P130" s="432"/>
      <c r="Q130" s="432"/>
      <c r="R130" s="432"/>
      <c r="S130" s="432"/>
      <c r="T130" s="432"/>
      <c r="U130" s="432"/>
      <c r="V130" s="432"/>
      <c r="W130" s="432"/>
      <c r="X130" s="432"/>
      <c r="Y130" s="432"/>
      <c r="Z130" s="432"/>
      <c r="AA130" s="432"/>
      <c r="AB130" s="432"/>
      <c r="AC130" s="432"/>
      <c r="AD130" s="432"/>
      <c r="AE130" s="432"/>
      <c r="AF130" s="432"/>
      <c r="AG130" s="432"/>
      <c r="AH130" s="432"/>
      <c r="AI130" s="432" t="e">
        <f t="shared" si="48"/>
        <v>#DIV/0!</v>
      </c>
      <c r="AJ130" s="432" t="e">
        <f t="shared" si="48"/>
        <v>#DIV/0!</v>
      </c>
      <c r="AK130" s="432" t="e">
        <f t="shared" si="48"/>
        <v>#DIV/0!</v>
      </c>
      <c r="AL130" s="430"/>
      <c r="AM130" s="430"/>
      <c r="AN130" s="430"/>
    </row>
    <row r="131" spans="2:40" x14ac:dyDescent="0.25">
      <c r="B131" s="439" t="s">
        <v>1038</v>
      </c>
      <c r="C131" s="439"/>
      <c r="D131" s="439"/>
      <c r="E131" s="440"/>
      <c r="F131" s="440"/>
      <c r="G131" s="432"/>
      <c r="H131" s="432"/>
      <c r="I131" s="432"/>
      <c r="J131" s="432"/>
      <c r="K131" s="432"/>
      <c r="L131" s="432"/>
      <c r="M131" s="432"/>
      <c r="N131" s="432"/>
      <c r="O131" s="432"/>
      <c r="P131" s="432"/>
      <c r="Q131" s="432"/>
      <c r="R131" s="432"/>
      <c r="S131" s="432"/>
      <c r="T131" s="432"/>
      <c r="U131" s="432"/>
      <c r="V131" s="432"/>
      <c r="W131" s="432"/>
      <c r="X131" s="432"/>
      <c r="Y131" s="432"/>
      <c r="Z131" s="432"/>
      <c r="AA131" s="432"/>
      <c r="AB131" s="432"/>
      <c r="AC131" s="432"/>
      <c r="AD131" s="432"/>
      <c r="AE131" s="432"/>
      <c r="AF131" s="432"/>
      <c r="AG131" s="432"/>
      <c r="AH131" s="432"/>
      <c r="AI131" s="432"/>
      <c r="AJ131" s="432" t="e">
        <f t="shared" si="48"/>
        <v>#DIV/0!</v>
      </c>
      <c r="AK131" s="432" t="e">
        <f t="shared" si="48"/>
        <v>#DIV/0!</v>
      </c>
      <c r="AL131" s="430"/>
      <c r="AM131" s="430"/>
      <c r="AN131" s="430"/>
    </row>
    <row r="132" spans="2:40" x14ac:dyDescent="0.25">
      <c r="B132" s="439" t="s">
        <v>1037</v>
      </c>
      <c r="C132" s="439"/>
      <c r="D132" s="439"/>
      <c r="E132" s="440"/>
      <c r="F132" s="440"/>
      <c r="G132" s="432"/>
      <c r="H132" s="432"/>
      <c r="I132" s="432"/>
      <c r="J132" s="432"/>
      <c r="K132" s="432"/>
      <c r="L132" s="432"/>
      <c r="M132" s="432"/>
      <c r="N132" s="432"/>
      <c r="O132" s="432"/>
      <c r="P132" s="432"/>
      <c r="Q132" s="432"/>
      <c r="R132" s="432"/>
      <c r="S132" s="432"/>
      <c r="T132" s="432"/>
      <c r="U132" s="432"/>
      <c r="V132" s="432"/>
      <c r="W132" s="432"/>
      <c r="X132" s="432"/>
      <c r="Y132" s="432"/>
      <c r="Z132" s="432"/>
      <c r="AA132" s="432"/>
      <c r="AB132" s="432"/>
      <c r="AC132" s="432"/>
      <c r="AD132" s="432"/>
      <c r="AE132" s="432"/>
      <c r="AF132" s="432"/>
      <c r="AG132" s="432"/>
      <c r="AH132" s="432"/>
      <c r="AI132" s="432"/>
      <c r="AJ132" s="432"/>
      <c r="AK132" s="432" t="e">
        <f t="shared" si="48"/>
        <v>#DIV/0!</v>
      </c>
      <c r="AL132" s="430"/>
      <c r="AM132" s="430"/>
      <c r="AN132" s="430"/>
    </row>
    <row r="134" spans="2:40" x14ac:dyDescent="0.25">
      <c r="M134" s="441"/>
      <c r="N134" s="441"/>
      <c r="O134" s="441"/>
      <c r="P134" s="441"/>
      <c r="Q134" s="441"/>
      <c r="R134" s="441"/>
      <c r="S134" s="441"/>
      <c r="T134" s="441"/>
      <c r="U134" s="441"/>
      <c r="V134" s="441"/>
      <c r="W134" s="441"/>
      <c r="X134" s="441"/>
      <c r="Y134" s="441"/>
      <c r="Z134" s="441"/>
      <c r="AA134" s="441"/>
      <c r="AB134" s="441"/>
      <c r="AC134" s="441"/>
      <c r="AD134" s="441"/>
      <c r="AE134" s="442"/>
      <c r="AF134" s="441"/>
      <c r="AG134" s="441"/>
      <c r="AH134" s="441"/>
      <c r="AI134" s="441"/>
      <c r="AJ134" s="441"/>
      <c r="AK134" s="441"/>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G72"/>
  <sheetViews>
    <sheetView zoomScale="70" zoomScaleNormal="70" workbookViewId="0">
      <pane xSplit="2" ySplit="4" topLeftCell="C5" activePane="bottomRight" state="frozen"/>
      <selection activeCell="AB1" sqref="AB1"/>
      <selection pane="topRight" activeCell="AB1" sqref="AB1"/>
      <selection pane="bottomLeft" activeCell="AB1" sqref="AB1"/>
      <selection pane="bottomRight" activeCell="AJ64" sqref="AJ64"/>
    </sheetView>
  </sheetViews>
  <sheetFormatPr defaultColWidth="9.109375" defaultRowHeight="12" outlineLevelRow="1" x14ac:dyDescent="0.25"/>
  <cols>
    <col min="1" max="1" width="7.5546875" style="314" customWidth="1"/>
    <col min="2" max="2" width="53.6640625" style="314" customWidth="1"/>
    <col min="3" max="5" width="9" style="315" customWidth="1"/>
    <col min="6" max="13" width="8.33203125" style="315" customWidth="1"/>
    <col min="14" max="14" width="10" style="315" customWidth="1"/>
    <col min="15" max="21" width="8.33203125" style="315" customWidth="1"/>
    <col min="22" max="16384" width="9.109375" style="314"/>
  </cols>
  <sheetData>
    <row r="1" spans="1:33" s="304" customFormat="1" ht="18" thickBot="1" x14ac:dyDescent="0.35">
      <c r="A1" s="302"/>
      <c r="B1" s="303" t="s">
        <v>1036</v>
      </c>
    </row>
    <row r="2" spans="1:33" s="304" customFormat="1" ht="17.399999999999999" x14ac:dyDescent="0.3">
      <c r="A2" s="302"/>
      <c r="C2" s="1296">
        <v>2026</v>
      </c>
      <c r="D2" s="1297"/>
      <c r="E2" s="1297"/>
      <c r="F2" s="1297"/>
      <c r="G2" s="1297"/>
      <c r="H2" s="1297"/>
      <c r="I2" s="1297"/>
      <c r="J2" s="1297"/>
      <c r="K2" s="1297"/>
      <c r="L2" s="1297"/>
      <c r="M2" s="1297"/>
      <c r="N2" s="1298"/>
      <c r="O2" s="1293">
        <v>2027</v>
      </c>
      <c r="P2" s="1294"/>
      <c r="Q2" s="1294"/>
      <c r="R2" s="1294"/>
      <c r="S2" s="1294"/>
      <c r="T2" s="1294"/>
      <c r="U2" s="1294"/>
      <c r="V2" s="1294"/>
      <c r="W2" s="1294"/>
      <c r="X2" s="1294"/>
      <c r="Y2" s="1294"/>
      <c r="Z2" s="1295"/>
      <c r="AA2" s="242">
        <v>2025</v>
      </c>
      <c r="AB2" s="242">
        <v>2026</v>
      </c>
      <c r="AC2" s="244">
        <f>AB2+1</f>
        <v>2027</v>
      </c>
      <c r="AD2" s="244">
        <f t="shared" ref="AD2:AG2" si="0">AC2+1</f>
        <v>2028</v>
      </c>
      <c r="AE2" s="244">
        <f t="shared" si="0"/>
        <v>2029</v>
      </c>
      <c r="AF2" s="244">
        <f t="shared" si="0"/>
        <v>2030</v>
      </c>
      <c r="AG2" s="244">
        <f t="shared" si="0"/>
        <v>2031</v>
      </c>
    </row>
    <row r="3" spans="1:33" s="304" customFormat="1" ht="18" thickBot="1" x14ac:dyDescent="0.35">
      <c r="A3" s="1299" t="s">
        <v>853</v>
      </c>
      <c r="B3" s="1299"/>
      <c r="C3" s="34" t="s">
        <v>1</v>
      </c>
      <c r="D3" s="32" t="s">
        <v>1</v>
      </c>
      <c r="E3" s="32" t="s">
        <v>1</v>
      </c>
      <c r="F3" s="32" t="s">
        <v>1</v>
      </c>
      <c r="G3" s="32" t="s">
        <v>1</v>
      </c>
      <c r="H3" s="32" t="s">
        <v>1</v>
      </c>
      <c r="I3" s="32" t="s">
        <v>1</v>
      </c>
      <c r="J3" s="37" t="s">
        <v>574</v>
      </c>
      <c r="K3" s="37" t="s">
        <v>574</v>
      </c>
      <c r="L3" s="37" t="s">
        <v>574</v>
      </c>
      <c r="M3" s="37" t="s">
        <v>574</v>
      </c>
      <c r="N3" s="38" t="s">
        <v>574</v>
      </c>
      <c r="O3" s="25" t="s">
        <v>575</v>
      </c>
      <c r="P3" s="23" t="s">
        <v>575</v>
      </c>
      <c r="Q3" s="23" t="s">
        <v>575</v>
      </c>
      <c r="R3" s="23" t="s">
        <v>575</v>
      </c>
      <c r="S3" s="23" t="s">
        <v>575</v>
      </c>
      <c r="T3" s="23" t="s">
        <v>575</v>
      </c>
      <c r="U3" s="23" t="s">
        <v>575</v>
      </c>
      <c r="V3" s="23" t="s">
        <v>575</v>
      </c>
      <c r="W3" s="23" t="s">
        <v>575</v>
      </c>
      <c r="X3" s="23" t="s">
        <v>575</v>
      </c>
      <c r="Y3" s="23" t="s">
        <v>575</v>
      </c>
      <c r="Z3" s="24" t="s">
        <v>575</v>
      </c>
      <c r="AA3" s="243" t="s">
        <v>1</v>
      </c>
      <c r="AB3" s="243" t="s">
        <v>574</v>
      </c>
      <c r="AC3" s="245" t="s">
        <v>575</v>
      </c>
      <c r="AD3" s="245" t="s">
        <v>575</v>
      </c>
      <c r="AE3" s="245" t="s">
        <v>575</v>
      </c>
      <c r="AF3" s="245" t="s">
        <v>575</v>
      </c>
      <c r="AG3" s="245" t="s">
        <v>575</v>
      </c>
    </row>
    <row r="4" spans="1:33" s="305" customFormat="1" ht="16.2" thickBot="1" x14ac:dyDescent="0.35">
      <c r="A4" s="335" t="s">
        <v>2</v>
      </c>
      <c r="B4" s="336" t="s">
        <v>3</v>
      </c>
      <c r="C4" s="18" t="s">
        <v>4</v>
      </c>
      <c r="D4" s="16" t="s">
        <v>5</v>
      </c>
      <c r="E4" s="16" t="s">
        <v>6</v>
      </c>
      <c r="F4" s="16" t="s">
        <v>7</v>
      </c>
      <c r="G4" s="16" t="s">
        <v>8</v>
      </c>
      <c r="H4" s="16" t="s">
        <v>9</v>
      </c>
      <c r="I4" s="16" t="s">
        <v>10</v>
      </c>
      <c r="J4" s="16" t="s">
        <v>11</v>
      </c>
      <c r="K4" s="16" t="s">
        <v>12</v>
      </c>
      <c r="L4" s="16" t="s">
        <v>13</v>
      </c>
      <c r="M4" s="16" t="s">
        <v>14</v>
      </c>
      <c r="N4" s="19" t="s">
        <v>15</v>
      </c>
      <c r="O4" s="25" t="s">
        <v>4</v>
      </c>
      <c r="P4" s="23" t="s">
        <v>5</v>
      </c>
      <c r="Q4" s="23" t="s">
        <v>6</v>
      </c>
      <c r="R4" s="23" t="s">
        <v>7</v>
      </c>
      <c r="S4" s="23" t="s">
        <v>8</v>
      </c>
      <c r="T4" s="23" t="s">
        <v>9</v>
      </c>
      <c r="U4" s="23" t="s">
        <v>10</v>
      </c>
      <c r="V4" s="23" t="s">
        <v>11</v>
      </c>
      <c r="W4" s="23" t="s">
        <v>12</v>
      </c>
      <c r="X4" s="23" t="s">
        <v>13</v>
      </c>
      <c r="Y4" s="23" t="s">
        <v>14</v>
      </c>
      <c r="Z4" s="24" t="s">
        <v>15</v>
      </c>
      <c r="AA4" s="243" t="s">
        <v>837</v>
      </c>
      <c r="AB4" s="243" t="s">
        <v>837</v>
      </c>
      <c r="AC4" s="245" t="s">
        <v>837</v>
      </c>
      <c r="AD4" s="245" t="s">
        <v>837</v>
      </c>
      <c r="AE4" s="245" t="s">
        <v>837</v>
      </c>
      <c r="AF4" s="245" t="s">
        <v>837</v>
      </c>
      <c r="AG4" s="245" t="s">
        <v>837</v>
      </c>
    </row>
    <row r="5" spans="1:33" s="306" customFormat="1" ht="14.4" x14ac:dyDescent="0.3">
      <c r="A5" s="337" t="s">
        <v>841</v>
      </c>
      <c r="B5" s="338" t="s">
        <v>842</v>
      </c>
      <c r="C5" s="339"/>
      <c r="D5" s="340"/>
      <c r="E5" s="340"/>
      <c r="F5" s="340"/>
      <c r="G5" s="340"/>
      <c r="H5" s="340"/>
      <c r="I5" s="340"/>
      <c r="J5" s="340"/>
      <c r="K5" s="340"/>
      <c r="L5" s="340"/>
      <c r="M5" s="340"/>
      <c r="N5" s="341"/>
      <c r="O5" s="339"/>
      <c r="P5" s="340"/>
      <c r="Q5" s="340"/>
      <c r="R5" s="340"/>
      <c r="S5" s="340"/>
      <c r="T5" s="340"/>
      <c r="U5" s="340"/>
      <c r="V5" s="340"/>
      <c r="W5" s="340"/>
      <c r="X5" s="340"/>
      <c r="Y5" s="340"/>
      <c r="Z5" s="342"/>
      <c r="AA5" s="343"/>
      <c r="AB5" s="343"/>
      <c r="AC5" s="343"/>
      <c r="AD5" s="343"/>
      <c r="AE5" s="343"/>
      <c r="AF5" s="343"/>
      <c r="AG5" s="343"/>
    </row>
    <row r="6" spans="1:33" s="308" customFormat="1" ht="14.4" x14ac:dyDescent="0.25">
      <c r="A6" s="344"/>
      <c r="B6" s="317" t="s">
        <v>843</v>
      </c>
      <c r="C6" s="322">
        <f>C7+C8</f>
        <v>0</v>
      </c>
      <c r="D6" s="323">
        <f t="shared" ref="D6:AG6" si="1">D7+D8</f>
        <v>0</v>
      </c>
      <c r="E6" s="323">
        <f t="shared" si="1"/>
        <v>0</v>
      </c>
      <c r="F6" s="323">
        <f t="shared" si="1"/>
        <v>0</v>
      </c>
      <c r="G6" s="323">
        <f t="shared" si="1"/>
        <v>0</v>
      </c>
      <c r="H6" s="323">
        <f t="shared" si="1"/>
        <v>0</v>
      </c>
      <c r="I6" s="323">
        <f t="shared" si="1"/>
        <v>0</v>
      </c>
      <c r="J6" s="323">
        <f t="shared" si="1"/>
        <v>0</v>
      </c>
      <c r="K6" s="323">
        <f t="shared" si="1"/>
        <v>0</v>
      </c>
      <c r="L6" s="323">
        <f t="shared" si="1"/>
        <v>0</v>
      </c>
      <c r="M6" s="323">
        <f t="shared" si="1"/>
        <v>0</v>
      </c>
      <c r="N6" s="324">
        <f t="shared" si="1"/>
        <v>0</v>
      </c>
      <c r="O6" s="322">
        <f t="shared" si="1"/>
        <v>0</v>
      </c>
      <c r="P6" s="323">
        <f t="shared" si="1"/>
        <v>0</v>
      </c>
      <c r="Q6" s="323">
        <f t="shared" si="1"/>
        <v>0</v>
      </c>
      <c r="R6" s="323">
        <f t="shared" si="1"/>
        <v>0</v>
      </c>
      <c r="S6" s="323">
        <f t="shared" si="1"/>
        <v>0</v>
      </c>
      <c r="T6" s="323">
        <f t="shared" si="1"/>
        <v>0</v>
      </c>
      <c r="U6" s="323">
        <f t="shared" si="1"/>
        <v>0</v>
      </c>
      <c r="V6" s="323">
        <f t="shared" si="1"/>
        <v>0</v>
      </c>
      <c r="W6" s="323">
        <f t="shared" si="1"/>
        <v>0</v>
      </c>
      <c r="X6" s="323">
        <f t="shared" si="1"/>
        <v>0</v>
      </c>
      <c r="Y6" s="323">
        <f t="shared" si="1"/>
        <v>0</v>
      </c>
      <c r="Z6" s="333">
        <f t="shared" si="1"/>
        <v>0</v>
      </c>
      <c r="AA6" s="329">
        <f t="shared" si="1"/>
        <v>0</v>
      </c>
      <c r="AB6" s="329">
        <f t="shared" si="1"/>
        <v>0</v>
      </c>
      <c r="AC6" s="329">
        <f t="shared" si="1"/>
        <v>0</v>
      </c>
      <c r="AD6" s="329">
        <f t="shared" si="1"/>
        <v>0</v>
      </c>
      <c r="AE6" s="329">
        <f t="shared" si="1"/>
        <v>0</v>
      </c>
      <c r="AF6" s="329">
        <f t="shared" si="1"/>
        <v>0</v>
      </c>
      <c r="AG6" s="329">
        <f t="shared" si="1"/>
        <v>0</v>
      </c>
    </row>
    <row r="7" spans="1:33" s="307" customFormat="1" ht="13.8" x14ac:dyDescent="0.25">
      <c r="A7" s="345"/>
      <c r="B7" s="318" t="s">
        <v>844</v>
      </c>
      <c r="C7" s="325">
        <f>C22+C37+C51</f>
        <v>0</v>
      </c>
      <c r="D7" s="326">
        <f t="shared" ref="D7:AG7" si="2">D22+D37+D51</f>
        <v>0</v>
      </c>
      <c r="E7" s="326">
        <f t="shared" si="2"/>
        <v>0</v>
      </c>
      <c r="F7" s="326">
        <f t="shared" si="2"/>
        <v>0</v>
      </c>
      <c r="G7" s="326">
        <f t="shared" si="2"/>
        <v>0</v>
      </c>
      <c r="H7" s="326">
        <f t="shared" si="2"/>
        <v>0</v>
      </c>
      <c r="I7" s="326">
        <f t="shared" si="2"/>
        <v>0</v>
      </c>
      <c r="J7" s="326">
        <f t="shared" si="2"/>
        <v>0</v>
      </c>
      <c r="K7" s="326">
        <f t="shared" si="2"/>
        <v>0</v>
      </c>
      <c r="L7" s="326">
        <f t="shared" si="2"/>
        <v>0</v>
      </c>
      <c r="M7" s="326">
        <f t="shared" si="2"/>
        <v>0</v>
      </c>
      <c r="N7" s="327">
        <f t="shared" si="2"/>
        <v>0</v>
      </c>
      <c r="O7" s="325">
        <f t="shared" si="2"/>
        <v>0</v>
      </c>
      <c r="P7" s="326">
        <f t="shared" si="2"/>
        <v>0</v>
      </c>
      <c r="Q7" s="326">
        <f t="shared" si="2"/>
        <v>0</v>
      </c>
      <c r="R7" s="326">
        <f t="shared" si="2"/>
        <v>0</v>
      </c>
      <c r="S7" s="326">
        <f t="shared" si="2"/>
        <v>0</v>
      </c>
      <c r="T7" s="326">
        <f t="shared" si="2"/>
        <v>0</v>
      </c>
      <c r="U7" s="326">
        <f t="shared" si="2"/>
        <v>0</v>
      </c>
      <c r="V7" s="326">
        <f t="shared" si="2"/>
        <v>0</v>
      </c>
      <c r="W7" s="326">
        <f t="shared" si="2"/>
        <v>0</v>
      </c>
      <c r="X7" s="326">
        <f t="shared" si="2"/>
        <v>0</v>
      </c>
      <c r="Y7" s="326">
        <f t="shared" si="2"/>
        <v>0</v>
      </c>
      <c r="Z7" s="334">
        <f t="shared" si="2"/>
        <v>0</v>
      </c>
      <c r="AA7" s="330">
        <f t="shared" si="2"/>
        <v>0</v>
      </c>
      <c r="AB7" s="330">
        <f t="shared" si="2"/>
        <v>0</v>
      </c>
      <c r="AC7" s="330">
        <f t="shared" si="2"/>
        <v>0</v>
      </c>
      <c r="AD7" s="330">
        <f t="shared" si="2"/>
        <v>0</v>
      </c>
      <c r="AE7" s="330">
        <f t="shared" si="2"/>
        <v>0</v>
      </c>
      <c r="AF7" s="330">
        <f t="shared" si="2"/>
        <v>0</v>
      </c>
      <c r="AG7" s="330">
        <f t="shared" si="2"/>
        <v>0</v>
      </c>
    </row>
    <row r="8" spans="1:33" s="307" customFormat="1" ht="13.8" x14ac:dyDescent="0.25">
      <c r="A8" s="345"/>
      <c r="B8" s="318" t="s">
        <v>845</v>
      </c>
      <c r="C8" s="325">
        <f>C23+C38+C52</f>
        <v>0</v>
      </c>
      <c r="D8" s="326">
        <f t="shared" ref="D8:AG8" si="3">D23+D38+D52</f>
        <v>0</v>
      </c>
      <c r="E8" s="326">
        <f t="shared" si="3"/>
        <v>0</v>
      </c>
      <c r="F8" s="326">
        <f t="shared" si="3"/>
        <v>0</v>
      </c>
      <c r="G8" s="326">
        <f t="shared" si="3"/>
        <v>0</v>
      </c>
      <c r="H8" s="326">
        <f t="shared" si="3"/>
        <v>0</v>
      </c>
      <c r="I8" s="326">
        <f t="shared" si="3"/>
        <v>0</v>
      </c>
      <c r="J8" s="326">
        <f t="shared" si="3"/>
        <v>0</v>
      </c>
      <c r="K8" s="326">
        <f t="shared" si="3"/>
        <v>0</v>
      </c>
      <c r="L8" s="326">
        <f t="shared" si="3"/>
        <v>0</v>
      </c>
      <c r="M8" s="326">
        <f t="shared" si="3"/>
        <v>0</v>
      </c>
      <c r="N8" s="327">
        <f t="shared" si="3"/>
        <v>0</v>
      </c>
      <c r="O8" s="325">
        <f t="shared" si="3"/>
        <v>0</v>
      </c>
      <c r="P8" s="326">
        <f t="shared" si="3"/>
        <v>0</v>
      </c>
      <c r="Q8" s="326">
        <f t="shared" si="3"/>
        <v>0</v>
      </c>
      <c r="R8" s="326">
        <f t="shared" si="3"/>
        <v>0</v>
      </c>
      <c r="S8" s="326">
        <f t="shared" si="3"/>
        <v>0</v>
      </c>
      <c r="T8" s="326">
        <f t="shared" si="3"/>
        <v>0</v>
      </c>
      <c r="U8" s="326">
        <f t="shared" si="3"/>
        <v>0</v>
      </c>
      <c r="V8" s="326">
        <f t="shared" si="3"/>
        <v>0</v>
      </c>
      <c r="W8" s="326">
        <f t="shared" si="3"/>
        <v>0</v>
      </c>
      <c r="X8" s="326">
        <f t="shared" si="3"/>
        <v>0</v>
      </c>
      <c r="Y8" s="326">
        <f t="shared" si="3"/>
        <v>0</v>
      </c>
      <c r="Z8" s="334">
        <f t="shared" si="3"/>
        <v>0</v>
      </c>
      <c r="AA8" s="330">
        <f t="shared" si="3"/>
        <v>0</v>
      </c>
      <c r="AB8" s="330">
        <f t="shared" si="3"/>
        <v>0</v>
      </c>
      <c r="AC8" s="330">
        <f t="shared" si="3"/>
        <v>0</v>
      </c>
      <c r="AD8" s="330">
        <f t="shared" si="3"/>
        <v>0</v>
      </c>
      <c r="AE8" s="330">
        <f t="shared" si="3"/>
        <v>0</v>
      </c>
      <c r="AF8" s="330">
        <f t="shared" si="3"/>
        <v>0</v>
      </c>
      <c r="AG8" s="330">
        <f t="shared" si="3"/>
        <v>0</v>
      </c>
    </row>
    <row r="9" spans="1:33" s="306" customFormat="1" ht="14.4" x14ac:dyDescent="0.3">
      <c r="A9" s="346" t="s">
        <v>612</v>
      </c>
      <c r="B9" s="316" t="s">
        <v>847</v>
      </c>
      <c r="C9" s="319"/>
      <c r="D9" s="320"/>
      <c r="E9" s="320"/>
      <c r="F9" s="320"/>
      <c r="G9" s="320"/>
      <c r="H9" s="320"/>
      <c r="I9" s="320"/>
      <c r="J9" s="320"/>
      <c r="K9" s="320"/>
      <c r="L9" s="320"/>
      <c r="M9" s="320"/>
      <c r="N9" s="321"/>
      <c r="O9" s="319"/>
      <c r="P9" s="320"/>
      <c r="Q9" s="320"/>
      <c r="R9" s="320"/>
      <c r="S9" s="320"/>
      <c r="T9" s="320"/>
      <c r="U9" s="320"/>
      <c r="V9" s="320"/>
      <c r="W9" s="320"/>
      <c r="X9" s="320"/>
      <c r="Y9" s="320"/>
      <c r="Z9" s="332"/>
      <c r="AA9" s="328"/>
      <c r="AB9" s="328"/>
      <c r="AC9" s="328"/>
      <c r="AD9" s="328"/>
      <c r="AE9" s="328"/>
      <c r="AF9" s="328"/>
      <c r="AG9" s="328"/>
    </row>
    <row r="10" spans="1:33" s="308" customFormat="1" ht="14.4" x14ac:dyDescent="0.25">
      <c r="A10" s="344"/>
      <c r="B10" s="317" t="s">
        <v>843</v>
      </c>
      <c r="C10" s="322">
        <f>C11+C12</f>
        <v>0</v>
      </c>
      <c r="D10" s="323">
        <f t="shared" ref="D10:AG10" si="4">D11+D12</f>
        <v>0</v>
      </c>
      <c r="E10" s="323">
        <f t="shared" si="4"/>
        <v>0</v>
      </c>
      <c r="F10" s="323">
        <f t="shared" si="4"/>
        <v>0</v>
      </c>
      <c r="G10" s="323">
        <f t="shared" si="4"/>
        <v>0</v>
      </c>
      <c r="H10" s="323">
        <f t="shared" si="4"/>
        <v>0</v>
      </c>
      <c r="I10" s="323">
        <f t="shared" si="4"/>
        <v>0</v>
      </c>
      <c r="J10" s="323">
        <f t="shared" si="4"/>
        <v>0</v>
      </c>
      <c r="K10" s="323">
        <f t="shared" si="4"/>
        <v>0</v>
      </c>
      <c r="L10" s="323">
        <f t="shared" si="4"/>
        <v>0</v>
      </c>
      <c r="M10" s="323">
        <f t="shared" si="4"/>
        <v>0</v>
      </c>
      <c r="N10" s="324">
        <f t="shared" si="4"/>
        <v>0</v>
      </c>
      <c r="O10" s="322">
        <f t="shared" si="4"/>
        <v>0</v>
      </c>
      <c r="P10" s="323">
        <f t="shared" si="4"/>
        <v>0</v>
      </c>
      <c r="Q10" s="323">
        <f t="shared" si="4"/>
        <v>0</v>
      </c>
      <c r="R10" s="323">
        <f t="shared" si="4"/>
        <v>0</v>
      </c>
      <c r="S10" s="323">
        <f t="shared" si="4"/>
        <v>0</v>
      </c>
      <c r="T10" s="323">
        <f t="shared" si="4"/>
        <v>0</v>
      </c>
      <c r="U10" s="323">
        <f t="shared" si="4"/>
        <v>0</v>
      </c>
      <c r="V10" s="323">
        <f t="shared" si="4"/>
        <v>0</v>
      </c>
      <c r="W10" s="323">
        <f t="shared" si="4"/>
        <v>0</v>
      </c>
      <c r="X10" s="323">
        <f t="shared" si="4"/>
        <v>0</v>
      </c>
      <c r="Y10" s="323">
        <f t="shared" si="4"/>
        <v>0</v>
      </c>
      <c r="Z10" s="333">
        <f t="shared" si="4"/>
        <v>0</v>
      </c>
      <c r="AA10" s="329">
        <f t="shared" si="4"/>
        <v>0</v>
      </c>
      <c r="AB10" s="329">
        <f t="shared" si="4"/>
        <v>0</v>
      </c>
      <c r="AC10" s="329">
        <f t="shared" si="4"/>
        <v>0</v>
      </c>
      <c r="AD10" s="329">
        <f t="shared" si="4"/>
        <v>0</v>
      </c>
      <c r="AE10" s="329">
        <f t="shared" si="4"/>
        <v>0</v>
      </c>
      <c r="AF10" s="329">
        <f t="shared" si="4"/>
        <v>0</v>
      </c>
      <c r="AG10" s="329">
        <f t="shared" si="4"/>
        <v>0</v>
      </c>
    </row>
    <row r="11" spans="1:33" s="307" customFormat="1" ht="13.8" x14ac:dyDescent="0.25">
      <c r="A11" s="345"/>
      <c r="B11" s="318" t="s">
        <v>844</v>
      </c>
      <c r="C11" s="325">
        <f>C26+C41+C55</f>
        <v>0</v>
      </c>
      <c r="D11" s="326">
        <f t="shared" ref="D11:AG11" si="5">D26+D41+D55</f>
        <v>0</v>
      </c>
      <c r="E11" s="326">
        <f t="shared" si="5"/>
        <v>0</v>
      </c>
      <c r="F11" s="326">
        <f t="shared" si="5"/>
        <v>0</v>
      </c>
      <c r="G11" s="326">
        <f t="shared" si="5"/>
        <v>0</v>
      </c>
      <c r="H11" s="326">
        <f t="shared" si="5"/>
        <v>0</v>
      </c>
      <c r="I11" s="326">
        <f t="shared" si="5"/>
        <v>0</v>
      </c>
      <c r="J11" s="326">
        <f t="shared" si="5"/>
        <v>0</v>
      </c>
      <c r="K11" s="326">
        <f t="shared" si="5"/>
        <v>0</v>
      </c>
      <c r="L11" s="326">
        <f t="shared" si="5"/>
        <v>0</v>
      </c>
      <c r="M11" s="326">
        <f t="shared" si="5"/>
        <v>0</v>
      </c>
      <c r="N11" s="327">
        <f t="shared" si="5"/>
        <v>0</v>
      </c>
      <c r="O11" s="325">
        <f t="shared" si="5"/>
        <v>0</v>
      </c>
      <c r="P11" s="326">
        <f t="shared" si="5"/>
        <v>0</v>
      </c>
      <c r="Q11" s="326">
        <f t="shared" si="5"/>
        <v>0</v>
      </c>
      <c r="R11" s="326">
        <f t="shared" si="5"/>
        <v>0</v>
      </c>
      <c r="S11" s="326">
        <f t="shared" si="5"/>
        <v>0</v>
      </c>
      <c r="T11" s="326">
        <f t="shared" si="5"/>
        <v>0</v>
      </c>
      <c r="U11" s="326">
        <f t="shared" si="5"/>
        <v>0</v>
      </c>
      <c r="V11" s="326">
        <f t="shared" si="5"/>
        <v>0</v>
      </c>
      <c r="W11" s="326">
        <f t="shared" si="5"/>
        <v>0</v>
      </c>
      <c r="X11" s="326">
        <f t="shared" si="5"/>
        <v>0</v>
      </c>
      <c r="Y11" s="326">
        <f t="shared" si="5"/>
        <v>0</v>
      </c>
      <c r="Z11" s="334">
        <f t="shared" si="5"/>
        <v>0</v>
      </c>
      <c r="AA11" s="330">
        <f t="shared" si="5"/>
        <v>0</v>
      </c>
      <c r="AB11" s="330">
        <f t="shared" si="5"/>
        <v>0</v>
      </c>
      <c r="AC11" s="330">
        <f t="shared" si="5"/>
        <v>0</v>
      </c>
      <c r="AD11" s="330">
        <f t="shared" si="5"/>
        <v>0</v>
      </c>
      <c r="AE11" s="330">
        <f t="shared" si="5"/>
        <v>0</v>
      </c>
      <c r="AF11" s="330">
        <f t="shared" si="5"/>
        <v>0</v>
      </c>
      <c r="AG11" s="330">
        <f t="shared" si="5"/>
        <v>0</v>
      </c>
    </row>
    <row r="12" spans="1:33" s="307" customFormat="1" ht="13.8" x14ac:dyDescent="0.25">
      <c r="A12" s="345"/>
      <c r="B12" s="318" t="s">
        <v>845</v>
      </c>
      <c r="C12" s="325">
        <f>C27+C42+C56</f>
        <v>0</v>
      </c>
      <c r="D12" s="326">
        <f t="shared" ref="D12:AG12" si="6">D27+D42+D56</f>
        <v>0</v>
      </c>
      <c r="E12" s="326">
        <f t="shared" si="6"/>
        <v>0</v>
      </c>
      <c r="F12" s="326">
        <f t="shared" si="6"/>
        <v>0</v>
      </c>
      <c r="G12" s="326">
        <f t="shared" si="6"/>
        <v>0</v>
      </c>
      <c r="H12" s="326">
        <f t="shared" si="6"/>
        <v>0</v>
      </c>
      <c r="I12" s="326">
        <f t="shared" si="6"/>
        <v>0</v>
      </c>
      <c r="J12" s="326">
        <f t="shared" si="6"/>
        <v>0</v>
      </c>
      <c r="K12" s="326">
        <f t="shared" si="6"/>
        <v>0</v>
      </c>
      <c r="L12" s="326">
        <f t="shared" si="6"/>
        <v>0</v>
      </c>
      <c r="M12" s="326">
        <f t="shared" si="6"/>
        <v>0</v>
      </c>
      <c r="N12" s="327">
        <f t="shared" si="6"/>
        <v>0</v>
      </c>
      <c r="O12" s="325">
        <f t="shared" si="6"/>
        <v>0</v>
      </c>
      <c r="P12" s="326">
        <f t="shared" si="6"/>
        <v>0</v>
      </c>
      <c r="Q12" s="326">
        <f t="shared" si="6"/>
        <v>0</v>
      </c>
      <c r="R12" s="326">
        <f t="shared" si="6"/>
        <v>0</v>
      </c>
      <c r="S12" s="326">
        <f t="shared" si="6"/>
        <v>0</v>
      </c>
      <c r="T12" s="326">
        <f t="shared" si="6"/>
        <v>0</v>
      </c>
      <c r="U12" s="326">
        <f t="shared" si="6"/>
        <v>0</v>
      </c>
      <c r="V12" s="326">
        <f t="shared" si="6"/>
        <v>0</v>
      </c>
      <c r="W12" s="326">
        <f t="shared" si="6"/>
        <v>0</v>
      </c>
      <c r="X12" s="326">
        <f t="shared" si="6"/>
        <v>0</v>
      </c>
      <c r="Y12" s="326">
        <f t="shared" si="6"/>
        <v>0</v>
      </c>
      <c r="Z12" s="334">
        <f t="shared" si="6"/>
        <v>0</v>
      </c>
      <c r="AA12" s="330">
        <f t="shared" si="6"/>
        <v>0</v>
      </c>
      <c r="AB12" s="330">
        <f t="shared" si="6"/>
        <v>0</v>
      </c>
      <c r="AC12" s="330">
        <f t="shared" si="6"/>
        <v>0</v>
      </c>
      <c r="AD12" s="330">
        <f t="shared" si="6"/>
        <v>0</v>
      </c>
      <c r="AE12" s="330">
        <f t="shared" si="6"/>
        <v>0</v>
      </c>
      <c r="AF12" s="330">
        <f t="shared" si="6"/>
        <v>0</v>
      </c>
      <c r="AG12" s="330">
        <f t="shared" si="6"/>
        <v>0</v>
      </c>
    </row>
    <row r="13" spans="1:33" s="306" customFormat="1" ht="14.4" x14ac:dyDescent="0.3">
      <c r="A13" s="346" t="s">
        <v>637</v>
      </c>
      <c r="B13" s="316" t="s">
        <v>848</v>
      </c>
      <c r="C13" s="319"/>
      <c r="D13" s="320"/>
      <c r="E13" s="320"/>
      <c r="F13" s="320"/>
      <c r="G13" s="320"/>
      <c r="H13" s="320"/>
      <c r="I13" s="320"/>
      <c r="J13" s="320"/>
      <c r="K13" s="320"/>
      <c r="L13" s="320"/>
      <c r="M13" s="320"/>
      <c r="N13" s="321"/>
      <c r="O13" s="319"/>
      <c r="P13" s="320"/>
      <c r="Q13" s="320"/>
      <c r="R13" s="320"/>
      <c r="S13" s="320"/>
      <c r="T13" s="320"/>
      <c r="U13" s="320"/>
      <c r="V13" s="320"/>
      <c r="W13" s="320"/>
      <c r="X13" s="320"/>
      <c r="Y13" s="320"/>
      <c r="Z13" s="332"/>
      <c r="AA13" s="328"/>
      <c r="AB13" s="328"/>
      <c r="AC13" s="328"/>
      <c r="AD13" s="328"/>
      <c r="AE13" s="328"/>
      <c r="AF13" s="328"/>
      <c r="AG13" s="328"/>
    </row>
    <row r="14" spans="1:33" s="308" customFormat="1" ht="14.4" x14ac:dyDescent="0.25">
      <c r="A14" s="344"/>
      <c r="B14" s="317" t="s">
        <v>843</v>
      </c>
      <c r="C14" s="322">
        <f>C15+C16</f>
        <v>0</v>
      </c>
      <c r="D14" s="323">
        <f t="shared" ref="D14:AG14" si="7">D15+D16</f>
        <v>0</v>
      </c>
      <c r="E14" s="323">
        <f t="shared" si="7"/>
        <v>0</v>
      </c>
      <c r="F14" s="323">
        <f t="shared" si="7"/>
        <v>0</v>
      </c>
      <c r="G14" s="323">
        <f t="shared" si="7"/>
        <v>0</v>
      </c>
      <c r="H14" s="323">
        <f t="shared" si="7"/>
        <v>0</v>
      </c>
      <c r="I14" s="323">
        <f t="shared" si="7"/>
        <v>0</v>
      </c>
      <c r="J14" s="323">
        <f t="shared" si="7"/>
        <v>0</v>
      </c>
      <c r="K14" s="323">
        <f t="shared" si="7"/>
        <v>0</v>
      </c>
      <c r="L14" s="323">
        <f t="shared" si="7"/>
        <v>0</v>
      </c>
      <c r="M14" s="323">
        <f t="shared" si="7"/>
        <v>0</v>
      </c>
      <c r="N14" s="324">
        <f t="shared" si="7"/>
        <v>0</v>
      </c>
      <c r="O14" s="322">
        <f t="shared" si="7"/>
        <v>0</v>
      </c>
      <c r="P14" s="323">
        <f t="shared" si="7"/>
        <v>0</v>
      </c>
      <c r="Q14" s="323">
        <f t="shared" si="7"/>
        <v>0</v>
      </c>
      <c r="R14" s="323">
        <f t="shared" si="7"/>
        <v>0</v>
      </c>
      <c r="S14" s="323">
        <f t="shared" si="7"/>
        <v>0</v>
      </c>
      <c r="T14" s="323">
        <f t="shared" si="7"/>
        <v>0</v>
      </c>
      <c r="U14" s="323">
        <f t="shared" si="7"/>
        <v>0</v>
      </c>
      <c r="V14" s="323">
        <f t="shared" si="7"/>
        <v>0</v>
      </c>
      <c r="W14" s="323">
        <f t="shared" si="7"/>
        <v>0</v>
      </c>
      <c r="X14" s="323">
        <f t="shared" si="7"/>
        <v>0</v>
      </c>
      <c r="Y14" s="323">
        <f t="shared" si="7"/>
        <v>0</v>
      </c>
      <c r="Z14" s="333">
        <f t="shared" si="7"/>
        <v>0</v>
      </c>
      <c r="AA14" s="329">
        <f t="shared" si="7"/>
        <v>0</v>
      </c>
      <c r="AB14" s="329">
        <f t="shared" si="7"/>
        <v>0</v>
      </c>
      <c r="AC14" s="329">
        <f t="shared" si="7"/>
        <v>0</v>
      </c>
      <c r="AD14" s="329">
        <f t="shared" si="7"/>
        <v>0</v>
      </c>
      <c r="AE14" s="329">
        <f t="shared" si="7"/>
        <v>0</v>
      </c>
      <c r="AF14" s="329">
        <f t="shared" si="7"/>
        <v>0</v>
      </c>
      <c r="AG14" s="329">
        <f t="shared" si="7"/>
        <v>0</v>
      </c>
    </row>
    <row r="15" spans="1:33" s="307" customFormat="1" ht="13.8" x14ac:dyDescent="0.25">
      <c r="A15" s="345"/>
      <c r="B15" s="318" t="s">
        <v>844</v>
      </c>
      <c r="C15" s="325">
        <f>C30+C45+C59</f>
        <v>0</v>
      </c>
      <c r="D15" s="326">
        <f t="shared" ref="D15:AG15" si="8">D30+D45+D59</f>
        <v>0</v>
      </c>
      <c r="E15" s="326">
        <f t="shared" si="8"/>
        <v>0</v>
      </c>
      <c r="F15" s="326">
        <f t="shared" si="8"/>
        <v>0</v>
      </c>
      <c r="G15" s="326">
        <f t="shared" si="8"/>
        <v>0</v>
      </c>
      <c r="H15" s="326">
        <f t="shared" si="8"/>
        <v>0</v>
      </c>
      <c r="I15" s="326">
        <f t="shared" si="8"/>
        <v>0</v>
      </c>
      <c r="J15" s="326">
        <f t="shared" si="8"/>
        <v>0</v>
      </c>
      <c r="K15" s="326">
        <f t="shared" si="8"/>
        <v>0</v>
      </c>
      <c r="L15" s="326">
        <f t="shared" si="8"/>
        <v>0</v>
      </c>
      <c r="M15" s="326">
        <f t="shared" si="8"/>
        <v>0</v>
      </c>
      <c r="N15" s="327">
        <f t="shared" si="8"/>
        <v>0</v>
      </c>
      <c r="O15" s="325">
        <f t="shared" si="8"/>
        <v>0</v>
      </c>
      <c r="P15" s="326">
        <f t="shared" si="8"/>
        <v>0</v>
      </c>
      <c r="Q15" s="326">
        <f t="shared" si="8"/>
        <v>0</v>
      </c>
      <c r="R15" s="326">
        <f t="shared" si="8"/>
        <v>0</v>
      </c>
      <c r="S15" s="326">
        <f t="shared" si="8"/>
        <v>0</v>
      </c>
      <c r="T15" s="326">
        <f t="shared" si="8"/>
        <v>0</v>
      </c>
      <c r="U15" s="326">
        <f t="shared" si="8"/>
        <v>0</v>
      </c>
      <c r="V15" s="326">
        <f t="shared" si="8"/>
        <v>0</v>
      </c>
      <c r="W15" s="326">
        <f t="shared" si="8"/>
        <v>0</v>
      </c>
      <c r="X15" s="326">
        <f t="shared" si="8"/>
        <v>0</v>
      </c>
      <c r="Y15" s="326">
        <f t="shared" si="8"/>
        <v>0</v>
      </c>
      <c r="Z15" s="334">
        <f t="shared" si="8"/>
        <v>0</v>
      </c>
      <c r="AA15" s="330">
        <f t="shared" si="8"/>
        <v>0</v>
      </c>
      <c r="AB15" s="330">
        <f t="shared" si="8"/>
        <v>0</v>
      </c>
      <c r="AC15" s="330">
        <f t="shared" si="8"/>
        <v>0</v>
      </c>
      <c r="AD15" s="330">
        <f t="shared" si="8"/>
        <v>0</v>
      </c>
      <c r="AE15" s="330">
        <f t="shared" si="8"/>
        <v>0</v>
      </c>
      <c r="AF15" s="330">
        <f t="shared" si="8"/>
        <v>0</v>
      </c>
      <c r="AG15" s="330">
        <f t="shared" si="8"/>
        <v>0</v>
      </c>
    </row>
    <row r="16" spans="1:33" s="307" customFormat="1" ht="14.4" thickBot="1" x14ac:dyDescent="0.3">
      <c r="A16" s="347"/>
      <c r="B16" s="348" t="s">
        <v>845</v>
      </c>
      <c r="C16" s="349">
        <f>C31+C46+C60</f>
        <v>0</v>
      </c>
      <c r="D16" s="350">
        <f t="shared" ref="D16:AG16" si="9">D31+D46+D60</f>
        <v>0</v>
      </c>
      <c r="E16" s="350">
        <f t="shared" si="9"/>
        <v>0</v>
      </c>
      <c r="F16" s="350">
        <f t="shared" si="9"/>
        <v>0</v>
      </c>
      <c r="G16" s="350">
        <f t="shared" si="9"/>
        <v>0</v>
      </c>
      <c r="H16" s="350">
        <f t="shared" si="9"/>
        <v>0</v>
      </c>
      <c r="I16" s="350">
        <f t="shared" si="9"/>
        <v>0</v>
      </c>
      <c r="J16" s="350">
        <f t="shared" si="9"/>
        <v>0</v>
      </c>
      <c r="K16" s="350">
        <f t="shared" si="9"/>
        <v>0</v>
      </c>
      <c r="L16" s="350">
        <f t="shared" si="9"/>
        <v>0</v>
      </c>
      <c r="M16" s="350">
        <f t="shared" si="9"/>
        <v>0</v>
      </c>
      <c r="N16" s="351">
        <f t="shared" si="9"/>
        <v>0</v>
      </c>
      <c r="O16" s="349">
        <f t="shared" si="9"/>
        <v>0</v>
      </c>
      <c r="P16" s="350">
        <f t="shared" si="9"/>
        <v>0</v>
      </c>
      <c r="Q16" s="350">
        <f t="shared" si="9"/>
        <v>0</v>
      </c>
      <c r="R16" s="350">
        <f t="shared" si="9"/>
        <v>0</v>
      </c>
      <c r="S16" s="350">
        <f t="shared" si="9"/>
        <v>0</v>
      </c>
      <c r="T16" s="350">
        <f t="shared" si="9"/>
        <v>0</v>
      </c>
      <c r="U16" s="350">
        <f t="shared" si="9"/>
        <v>0</v>
      </c>
      <c r="V16" s="350">
        <f t="shared" si="9"/>
        <v>0</v>
      </c>
      <c r="W16" s="350">
        <f t="shared" si="9"/>
        <v>0</v>
      </c>
      <c r="X16" s="350">
        <f t="shared" si="9"/>
        <v>0</v>
      </c>
      <c r="Y16" s="350">
        <f t="shared" si="9"/>
        <v>0</v>
      </c>
      <c r="Z16" s="352">
        <f t="shared" si="9"/>
        <v>0</v>
      </c>
      <c r="AA16" s="331">
        <f t="shared" si="9"/>
        <v>0</v>
      </c>
      <c r="AB16" s="331">
        <f t="shared" si="9"/>
        <v>0</v>
      </c>
      <c r="AC16" s="331">
        <f t="shared" si="9"/>
        <v>0</v>
      </c>
      <c r="AD16" s="331">
        <f t="shared" si="9"/>
        <v>0</v>
      </c>
      <c r="AE16" s="331">
        <f t="shared" si="9"/>
        <v>0</v>
      </c>
      <c r="AF16" s="331">
        <f t="shared" si="9"/>
        <v>0</v>
      </c>
      <c r="AG16" s="331">
        <f t="shared" si="9"/>
        <v>0</v>
      </c>
    </row>
    <row r="17" spans="1:33" s="307" customFormat="1" ht="13.8" x14ac:dyDescent="0.25">
      <c r="A17" s="309"/>
      <c r="B17" s="310"/>
      <c r="C17" s="311"/>
      <c r="D17" s="311"/>
      <c r="E17" s="311"/>
      <c r="F17" s="312"/>
      <c r="G17" s="312"/>
      <c r="H17" s="312"/>
      <c r="I17" s="312"/>
      <c r="J17" s="312"/>
      <c r="K17" s="312"/>
      <c r="L17" s="312"/>
      <c r="M17" s="312"/>
      <c r="N17" s="312"/>
      <c r="O17" s="312"/>
      <c r="P17" s="312"/>
      <c r="Q17" s="312"/>
      <c r="R17" s="312"/>
      <c r="S17" s="312"/>
      <c r="T17" s="312"/>
      <c r="U17" s="312"/>
    </row>
    <row r="18" spans="1:33" s="307" customFormat="1" ht="13.8" x14ac:dyDescent="0.25">
      <c r="A18" s="308"/>
      <c r="C18" s="313"/>
      <c r="D18" s="313"/>
      <c r="E18" s="313"/>
      <c r="F18" s="313"/>
      <c r="G18" s="313"/>
      <c r="H18" s="313"/>
      <c r="I18" s="313"/>
      <c r="J18" s="313"/>
      <c r="K18" s="313"/>
      <c r="L18" s="313"/>
      <c r="M18" s="313"/>
      <c r="N18" s="313"/>
      <c r="O18" s="313"/>
      <c r="P18" s="313"/>
      <c r="Q18" s="313"/>
      <c r="R18" s="313"/>
      <c r="S18" s="313"/>
      <c r="T18" s="313"/>
      <c r="U18" s="313"/>
    </row>
    <row r="19" spans="1:33" s="307" customFormat="1" ht="18" thickBot="1" x14ac:dyDescent="0.35">
      <c r="A19" s="1292" t="s">
        <v>854</v>
      </c>
      <c r="B19" s="1292"/>
      <c r="C19" s="313"/>
      <c r="D19" s="313"/>
      <c r="E19" s="313"/>
      <c r="F19" s="313"/>
      <c r="G19" s="313"/>
      <c r="H19" s="313"/>
      <c r="I19" s="313"/>
      <c r="J19" s="313"/>
      <c r="K19" s="313"/>
      <c r="L19" s="313"/>
      <c r="M19" s="313"/>
      <c r="N19" s="313"/>
      <c r="O19" s="313"/>
      <c r="P19" s="313"/>
      <c r="Q19" s="313"/>
      <c r="R19" s="313"/>
      <c r="S19" s="313"/>
      <c r="T19" s="313"/>
      <c r="U19" s="313"/>
    </row>
    <row r="20" spans="1:33" s="306" customFormat="1" ht="14.4" x14ac:dyDescent="0.3">
      <c r="A20" s="337" t="s">
        <v>841</v>
      </c>
      <c r="B20" s="338" t="s">
        <v>842</v>
      </c>
      <c r="C20" s="339"/>
      <c r="D20" s="340"/>
      <c r="E20" s="340"/>
      <c r="F20" s="340"/>
      <c r="G20" s="340"/>
      <c r="H20" s="340"/>
      <c r="I20" s="340"/>
      <c r="J20" s="340"/>
      <c r="K20" s="340"/>
      <c r="L20" s="340"/>
      <c r="M20" s="340"/>
      <c r="N20" s="341"/>
      <c r="O20" s="339"/>
      <c r="P20" s="340"/>
      <c r="Q20" s="340"/>
      <c r="R20" s="340"/>
      <c r="S20" s="340"/>
      <c r="T20" s="340"/>
      <c r="U20" s="340"/>
      <c r="V20" s="340"/>
      <c r="W20" s="340"/>
      <c r="X20" s="340"/>
      <c r="Y20" s="340"/>
      <c r="Z20" s="342"/>
      <c r="AA20" s="343"/>
      <c r="AB20" s="343"/>
      <c r="AC20" s="343"/>
      <c r="AD20" s="343"/>
      <c r="AE20" s="343"/>
      <c r="AF20" s="343"/>
      <c r="AG20" s="343"/>
    </row>
    <row r="21" spans="1:33" s="308" customFormat="1" ht="14.4" hidden="1" outlineLevel="1" x14ac:dyDescent="0.25">
      <c r="A21" s="344"/>
      <c r="B21" s="317" t="s">
        <v>843</v>
      </c>
      <c r="C21" s="322">
        <f>C22+C23</f>
        <v>0</v>
      </c>
      <c r="D21" s="323">
        <f t="shared" ref="D21:AG21" si="10">D22+D23</f>
        <v>0</v>
      </c>
      <c r="E21" s="323">
        <f t="shared" si="10"/>
        <v>0</v>
      </c>
      <c r="F21" s="323">
        <f t="shared" si="10"/>
        <v>0</v>
      </c>
      <c r="G21" s="323">
        <f t="shared" si="10"/>
        <v>0</v>
      </c>
      <c r="H21" s="323">
        <f t="shared" si="10"/>
        <v>0</v>
      </c>
      <c r="I21" s="323">
        <f t="shared" si="10"/>
        <v>0</v>
      </c>
      <c r="J21" s="323">
        <f t="shared" si="10"/>
        <v>0</v>
      </c>
      <c r="K21" s="323">
        <f t="shared" si="10"/>
        <v>0</v>
      </c>
      <c r="L21" s="323">
        <f t="shared" si="10"/>
        <v>0</v>
      </c>
      <c r="M21" s="323">
        <f t="shared" si="10"/>
        <v>0</v>
      </c>
      <c r="N21" s="324">
        <f t="shared" si="10"/>
        <v>0</v>
      </c>
      <c r="O21" s="322">
        <f t="shared" si="10"/>
        <v>0</v>
      </c>
      <c r="P21" s="323">
        <f t="shared" si="10"/>
        <v>0</v>
      </c>
      <c r="Q21" s="323">
        <f t="shared" si="10"/>
        <v>0</v>
      </c>
      <c r="R21" s="323">
        <f t="shared" si="10"/>
        <v>0</v>
      </c>
      <c r="S21" s="323">
        <f t="shared" si="10"/>
        <v>0</v>
      </c>
      <c r="T21" s="323">
        <f t="shared" si="10"/>
        <v>0</v>
      </c>
      <c r="U21" s="323">
        <f t="shared" si="10"/>
        <v>0</v>
      </c>
      <c r="V21" s="323">
        <f t="shared" si="10"/>
        <v>0</v>
      </c>
      <c r="W21" s="323">
        <f t="shared" si="10"/>
        <v>0</v>
      </c>
      <c r="X21" s="323">
        <f t="shared" si="10"/>
        <v>0</v>
      </c>
      <c r="Y21" s="323">
        <f t="shared" si="10"/>
        <v>0</v>
      </c>
      <c r="Z21" s="333">
        <f t="shared" si="10"/>
        <v>0</v>
      </c>
      <c r="AA21" s="329">
        <f t="shared" si="10"/>
        <v>0</v>
      </c>
      <c r="AB21" s="329">
        <f t="shared" si="10"/>
        <v>0</v>
      </c>
      <c r="AC21" s="329">
        <f t="shared" si="10"/>
        <v>0</v>
      </c>
      <c r="AD21" s="329">
        <f t="shared" si="10"/>
        <v>0</v>
      </c>
      <c r="AE21" s="329">
        <f t="shared" si="10"/>
        <v>0</v>
      </c>
      <c r="AF21" s="329">
        <f t="shared" si="10"/>
        <v>0</v>
      </c>
      <c r="AG21" s="329">
        <f t="shared" si="10"/>
        <v>0</v>
      </c>
    </row>
    <row r="22" spans="1:33" s="307" customFormat="1" ht="13.8" hidden="1" outlineLevel="1" x14ac:dyDescent="0.25">
      <c r="A22" s="345"/>
      <c r="B22" s="318" t="s">
        <v>844</v>
      </c>
      <c r="C22" s="325"/>
      <c r="D22" s="326"/>
      <c r="E22" s="326"/>
      <c r="F22" s="326"/>
      <c r="G22" s="326"/>
      <c r="H22" s="326"/>
      <c r="I22" s="326"/>
      <c r="J22" s="326"/>
      <c r="K22" s="326"/>
      <c r="L22" s="326"/>
      <c r="M22" s="326"/>
      <c r="N22" s="327"/>
      <c r="O22" s="325"/>
      <c r="P22" s="326"/>
      <c r="Q22" s="326"/>
      <c r="R22" s="326"/>
      <c r="S22" s="326"/>
      <c r="T22" s="326"/>
      <c r="U22" s="326"/>
      <c r="V22" s="326"/>
      <c r="W22" s="326"/>
      <c r="X22" s="326"/>
      <c r="Y22" s="326"/>
      <c r="Z22" s="334"/>
      <c r="AA22" s="330"/>
      <c r="AB22" s="330"/>
      <c r="AC22" s="330"/>
      <c r="AD22" s="330"/>
      <c r="AE22" s="330"/>
      <c r="AF22" s="330"/>
      <c r="AG22" s="330"/>
    </row>
    <row r="23" spans="1:33" s="307" customFormat="1" ht="13.8" hidden="1" outlineLevel="1" x14ac:dyDescent="0.25">
      <c r="A23" s="345"/>
      <c r="B23" s="318" t="s">
        <v>845</v>
      </c>
      <c r="C23" s="325"/>
      <c r="D23" s="326"/>
      <c r="E23" s="326"/>
      <c r="F23" s="326"/>
      <c r="G23" s="326"/>
      <c r="H23" s="326"/>
      <c r="I23" s="326"/>
      <c r="J23" s="326"/>
      <c r="K23" s="326"/>
      <c r="L23" s="326"/>
      <c r="M23" s="326"/>
      <c r="N23" s="327"/>
      <c r="O23" s="325"/>
      <c r="P23" s="326"/>
      <c r="Q23" s="326"/>
      <c r="R23" s="326"/>
      <c r="S23" s="326"/>
      <c r="T23" s="326"/>
      <c r="U23" s="326"/>
      <c r="V23" s="326"/>
      <c r="W23" s="326"/>
      <c r="X23" s="326"/>
      <c r="Y23" s="326"/>
      <c r="Z23" s="334"/>
      <c r="AA23" s="330"/>
      <c r="AB23" s="330"/>
      <c r="AC23" s="330"/>
      <c r="AD23" s="330"/>
      <c r="AE23" s="330"/>
      <c r="AF23" s="330"/>
      <c r="AG23" s="330"/>
    </row>
    <row r="24" spans="1:33" s="306" customFormat="1" ht="14.4" collapsed="1" x14ac:dyDescent="0.3">
      <c r="A24" s="346" t="s">
        <v>612</v>
      </c>
      <c r="B24" s="316" t="s">
        <v>847</v>
      </c>
      <c r="C24" s="319"/>
      <c r="D24" s="320"/>
      <c r="E24" s="320"/>
      <c r="F24" s="320"/>
      <c r="G24" s="320"/>
      <c r="H24" s="320"/>
      <c r="I24" s="320"/>
      <c r="J24" s="320"/>
      <c r="K24" s="320"/>
      <c r="L24" s="320"/>
      <c r="M24" s="320"/>
      <c r="N24" s="321"/>
      <c r="O24" s="319"/>
      <c r="P24" s="320"/>
      <c r="Q24" s="320"/>
      <c r="R24" s="320"/>
      <c r="S24" s="320"/>
      <c r="T24" s="320"/>
      <c r="U24" s="320"/>
      <c r="V24" s="320"/>
      <c r="W24" s="320"/>
      <c r="X24" s="320"/>
      <c r="Y24" s="320"/>
      <c r="Z24" s="332"/>
      <c r="AA24" s="328"/>
      <c r="AB24" s="328"/>
      <c r="AC24" s="328"/>
      <c r="AD24" s="328"/>
      <c r="AE24" s="328"/>
      <c r="AF24" s="328"/>
      <c r="AG24" s="328"/>
    </row>
    <row r="25" spans="1:33" s="308" customFormat="1" ht="14.4" hidden="1" outlineLevel="1" x14ac:dyDescent="0.25">
      <c r="A25" s="344"/>
      <c r="B25" s="317" t="s">
        <v>843</v>
      </c>
      <c r="C25" s="322">
        <f>C26+C27</f>
        <v>0</v>
      </c>
      <c r="D25" s="323">
        <f t="shared" ref="D25:AG25" si="11">D26+D27</f>
        <v>0</v>
      </c>
      <c r="E25" s="323">
        <f t="shared" si="11"/>
        <v>0</v>
      </c>
      <c r="F25" s="323">
        <f t="shared" si="11"/>
        <v>0</v>
      </c>
      <c r="G25" s="323">
        <f t="shared" si="11"/>
        <v>0</v>
      </c>
      <c r="H25" s="323">
        <f t="shared" si="11"/>
        <v>0</v>
      </c>
      <c r="I25" s="323">
        <f t="shared" si="11"/>
        <v>0</v>
      </c>
      <c r="J25" s="323">
        <f t="shared" si="11"/>
        <v>0</v>
      </c>
      <c r="K25" s="323">
        <f t="shared" si="11"/>
        <v>0</v>
      </c>
      <c r="L25" s="323">
        <f t="shared" si="11"/>
        <v>0</v>
      </c>
      <c r="M25" s="323">
        <f t="shared" si="11"/>
        <v>0</v>
      </c>
      <c r="N25" s="324">
        <f t="shared" si="11"/>
        <v>0</v>
      </c>
      <c r="O25" s="322">
        <f t="shared" si="11"/>
        <v>0</v>
      </c>
      <c r="P25" s="323">
        <f t="shared" si="11"/>
        <v>0</v>
      </c>
      <c r="Q25" s="323">
        <f t="shared" si="11"/>
        <v>0</v>
      </c>
      <c r="R25" s="323">
        <f t="shared" si="11"/>
        <v>0</v>
      </c>
      <c r="S25" s="323">
        <f t="shared" si="11"/>
        <v>0</v>
      </c>
      <c r="T25" s="323">
        <f t="shared" si="11"/>
        <v>0</v>
      </c>
      <c r="U25" s="323">
        <f t="shared" si="11"/>
        <v>0</v>
      </c>
      <c r="V25" s="323">
        <f t="shared" si="11"/>
        <v>0</v>
      </c>
      <c r="W25" s="323">
        <f t="shared" si="11"/>
        <v>0</v>
      </c>
      <c r="X25" s="323">
        <f t="shared" si="11"/>
        <v>0</v>
      </c>
      <c r="Y25" s="323">
        <f t="shared" si="11"/>
        <v>0</v>
      </c>
      <c r="Z25" s="333">
        <f t="shared" si="11"/>
        <v>0</v>
      </c>
      <c r="AA25" s="329">
        <f t="shared" si="11"/>
        <v>0</v>
      </c>
      <c r="AB25" s="329">
        <f t="shared" si="11"/>
        <v>0</v>
      </c>
      <c r="AC25" s="329">
        <f t="shared" si="11"/>
        <v>0</v>
      </c>
      <c r="AD25" s="329">
        <f t="shared" si="11"/>
        <v>0</v>
      </c>
      <c r="AE25" s="329">
        <f t="shared" si="11"/>
        <v>0</v>
      </c>
      <c r="AF25" s="329">
        <f t="shared" si="11"/>
        <v>0</v>
      </c>
      <c r="AG25" s="329">
        <f t="shared" si="11"/>
        <v>0</v>
      </c>
    </row>
    <row r="26" spans="1:33" s="307" customFormat="1" ht="13.8" hidden="1" outlineLevel="1" x14ac:dyDescent="0.25">
      <c r="A26" s="345"/>
      <c r="B26" s="318" t="s">
        <v>844</v>
      </c>
      <c r="C26" s="325"/>
      <c r="D26" s="326"/>
      <c r="E26" s="326"/>
      <c r="F26" s="326"/>
      <c r="G26" s="326"/>
      <c r="H26" s="326"/>
      <c r="I26" s="326"/>
      <c r="J26" s="326"/>
      <c r="K26" s="326"/>
      <c r="L26" s="326"/>
      <c r="M26" s="326"/>
      <c r="N26" s="327"/>
      <c r="O26" s="325"/>
      <c r="P26" s="326"/>
      <c r="Q26" s="326"/>
      <c r="R26" s="326"/>
      <c r="S26" s="326"/>
      <c r="T26" s="326"/>
      <c r="U26" s="326"/>
      <c r="V26" s="326"/>
      <c r="W26" s="326"/>
      <c r="X26" s="326"/>
      <c r="Y26" s="326"/>
      <c r="Z26" s="334"/>
      <c r="AA26" s="330"/>
      <c r="AB26" s="330"/>
      <c r="AC26" s="330"/>
      <c r="AD26" s="330"/>
      <c r="AE26" s="330"/>
      <c r="AF26" s="330"/>
      <c r="AG26" s="330"/>
    </row>
    <row r="27" spans="1:33" s="307" customFormat="1" ht="13.8" hidden="1" outlineLevel="1" x14ac:dyDescent="0.25">
      <c r="A27" s="345"/>
      <c r="B27" s="318" t="s">
        <v>845</v>
      </c>
      <c r="C27" s="325"/>
      <c r="D27" s="326"/>
      <c r="E27" s="326"/>
      <c r="F27" s="326"/>
      <c r="G27" s="326"/>
      <c r="H27" s="326"/>
      <c r="I27" s="326"/>
      <c r="J27" s="326"/>
      <c r="K27" s="326"/>
      <c r="L27" s="326"/>
      <c r="M27" s="326"/>
      <c r="N27" s="327"/>
      <c r="O27" s="325"/>
      <c r="P27" s="326"/>
      <c r="Q27" s="326"/>
      <c r="R27" s="326"/>
      <c r="S27" s="326"/>
      <c r="T27" s="326"/>
      <c r="U27" s="326"/>
      <c r="V27" s="326"/>
      <c r="W27" s="326"/>
      <c r="X27" s="326"/>
      <c r="Y27" s="326"/>
      <c r="Z27" s="334"/>
      <c r="AA27" s="330"/>
      <c r="AB27" s="330"/>
      <c r="AC27" s="330"/>
      <c r="AD27" s="330"/>
      <c r="AE27" s="330"/>
      <c r="AF27" s="330"/>
      <c r="AG27" s="330"/>
    </row>
    <row r="28" spans="1:33" s="306" customFormat="1" ht="14.4" collapsed="1" x14ac:dyDescent="0.3">
      <c r="A28" s="346" t="s">
        <v>637</v>
      </c>
      <c r="B28" s="316" t="s">
        <v>848</v>
      </c>
      <c r="C28" s="319"/>
      <c r="D28" s="320"/>
      <c r="E28" s="320"/>
      <c r="F28" s="320"/>
      <c r="G28" s="320"/>
      <c r="H28" s="320"/>
      <c r="I28" s="320"/>
      <c r="J28" s="320"/>
      <c r="K28" s="320"/>
      <c r="L28" s="320"/>
      <c r="M28" s="320"/>
      <c r="N28" s="321"/>
      <c r="O28" s="319"/>
      <c r="P28" s="320"/>
      <c r="Q28" s="320"/>
      <c r="R28" s="320"/>
      <c r="S28" s="320"/>
      <c r="T28" s="320"/>
      <c r="U28" s="320"/>
      <c r="V28" s="320"/>
      <c r="W28" s="320"/>
      <c r="X28" s="320"/>
      <c r="Y28" s="320"/>
      <c r="Z28" s="332"/>
      <c r="AA28" s="328"/>
      <c r="AB28" s="328"/>
      <c r="AC28" s="328"/>
      <c r="AD28" s="328"/>
      <c r="AE28" s="328"/>
      <c r="AF28" s="328"/>
      <c r="AG28" s="328"/>
    </row>
    <row r="29" spans="1:33" s="308" customFormat="1" ht="14.4" hidden="1" outlineLevel="1" x14ac:dyDescent="0.25">
      <c r="A29" s="344"/>
      <c r="B29" s="317" t="s">
        <v>843</v>
      </c>
      <c r="C29" s="322">
        <f>C30+C31</f>
        <v>0</v>
      </c>
      <c r="D29" s="323">
        <f t="shared" ref="D29:AG29" si="12">D30+D31</f>
        <v>0</v>
      </c>
      <c r="E29" s="323">
        <f t="shared" si="12"/>
        <v>0</v>
      </c>
      <c r="F29" s="323">
        <f t="shared" si="12"/>
        <v>0</v>
      </c>
      <c r="G29" s="323">
        <f t="shared" si="12"/>
        <v>0</v>
      </c>
      <c r="H29" s="323">
        <f t="shared" si="12"/>
        <v>0</v>
      </c>
      <c r="I29" s="323">
        <f t="shared" si="12"/>
        <v>0</v>
      </c>
      <c r="J29" s="323">
        <f t="shared" si="12"/>
        <v>0</v>
      </c>
      <c r="K29" s="323">
        <f t="shared" si="12"/>
        <v>0</v>
      </c>
      <c r="L29" s="323">
        <f t="shared" si="12"/>
        <v>0</v>
      </c>
      <c r="M29" s="323">
        <f t="shared" si="12"/>
        <v>0</v>
      </c>
      <c r="N29" s="324">
        <f t="shared" si="12"/>
        <v>0</v>
      </c>
      <c r="O29" s="322">
        <f t="shared" si="12"/>
        <v>0</v>
      </c>
      <c r="P29" s="323">
        <f t="shared" si="12"/>
        <v>0</v>
      </c>
      <c r="Q29" s="323">
        <f t="shared" si="12"/>
        <v>0</v>
      </c>
      <c r="R29" s="323">
        <f t="shared" si="12"/>
        <v>0</v>
      </c>
      <c r="S29" s="323">
        <f t="shared" si="12"/>
        <v>0</v>
      </c>
      <c r="T29" s="323">
        <f t="shared" si="12"/>
        <v>0</v>
      </c>
      <c r="U29" s="323">
        <f t="shared" si="12"/>
        <v>0</v>
      </c>
      <c r="V29" s="323">
        <f t="shared" si="12"/>
        <v>0</v>
      </c>
      <c r="W29" s="323">
        <f t="shared" si="12"/>
        <v>0</v>
      </c>
      <c r="X29" s="323">
        <f t="shared" si="12"/>
        <v>0</v>
      </c>
      <c r="Y29" s="323">
        <f t="shared" si="12"/>
        <v>0</v>
      </c>
      <c r="Z29" s="333">
        <f t="shared" si="12"/>
        <v>0</v>
      </c>
      <c r="AA29" s="329">
        <f t="shared" si="12"/>
        <v>0</v>
      </c>
      <c r="AB29" s="329">
        <f t="shared" si="12"/>
        <v>0</v>
      </c>
      <c r="AC29" s="329">
        <f t="shared" si="12"/>
        <v>0</v>
      </c>
      <c r="AD29" s="329">
        <f t="shared" si="12"/>
        <v>0</v>
      </c>
      <c r="AE29" s="329">
        <f t="shared" si="12"/>
        <v>0</v>
      </c>
      <c r="AF29" s="329">
        <f t="shared" si="12"/>
        <v>0</v>
      </c>
      <c r="AG29" s="329">
        <f t="shared" si="12"/>
        <v>0</v>
      </c>
    </row>
    <row r="30" spans="1:33" s="307" customFormat="1" ht="13.8" hidden="1" outlineLevel="1" x14ac:dyDescent="0.25">
      <c r="A30" s="345"/>
      <c r="B30" s="318" t="s">
        <v>844</v>
      </c>
      <c r="C30" s="325"/>
      <c r="D30" s="326"/>
      <c r="E30" s="326"/>
      <c r="F30" s="326"/>
      <c r="G30" s="326"/>
      <c r="H30" s="326"/>
      <c r="I30" s="326"/>
      <c r="J30" s="326"/>
      <c r="K30" s="326"/>
      <c r="L30" s="326"/>
      <c r="M30" s="326"/>
      <c r="N30" s="327"/>
      <c r="O30" s="325"/>
      <c r="P30" s="326"/>
      <c r="Q30" s="326"/>
      <c r="R30" s="326"/>
      <c r="S30" s="326"/>
      <c r="T30" s="326"/>
      <c r="U30" s="326"/>
      <c r="V30" s="326"/>
      <c r="W30" s="326"/>
      <c r="X30" s="326"/>
      <c r="Y30" s="326"/>
      <c r="Z30" s="334"/>
      <c r="AA30" s="330"/>
      <c r="AB30" s="330"/>
      <c r="AC30" s="330"/>
      <c r="AD30" s="330"/>
      <c r="AE30" s="330"/>
      <c r="AF30" s="330"/>
      <c r="AG30" s="330"/>
    </row>
    <row r="31" spans="1:33" s="307" customFormat="1" ht="14.4" hidden="1" outlineLevel="1" thickBot="1" x14ac:dyDescent="0.3">
      <c r="A31" s="347"/>
      <c r="B31" s="348" t="s">
        <v>845</v>
      </c>
      <c r="C31" s="349"/>
      <c r="D31" s="350"/>
      <c r="E31" s="350"/>
      <c r="F31" s="350"/>
      <c r="G31" s="350"/>
      <c r="H31" s="350"/>
      <c r="I31" s="350"/>
      <c r="J31" s="350"/>
      <c r="K31" s="350"/>
      <c r="L31" s="350"/>
      <c r="M31" s="350"/>
      <c r="N31" s="351"/>
      <c r="O31" s="349"/>
      <c r="P31" s="350"/>
      <c r="Q31" s="350"/>
      <c r="R31" s="350"/>
      <c r="S31" s="350"/>
      <c r="T31" s="350"/>
      <c r="U31" s="350"/>
      <c r="V31" s="350"/>
      <c r="W31" s="350"/>
      <c r="X31" s="350"/>
      <c r="Y31" s="350"/>
      <c r="Z31" s="352"/>
      <c r="AA31" s="331"/>
      <c r="AB31" s="331"/>
      <c r="AC31" s="331"/>
      <c r="AD31" s="331"/>
      <c r="AE31" s="331"/>
      <c r="AF31" s="331"/>
      <c r="AG31" s="331"/>
    </row>
    <row r="32" spans="1:33" s="307" customFormat="1" ht="13.8" collapsed="1" x14ac:dyDescent="0.25">
      <c r="A32" s="309"/>
      <c r="B32" s="310"/>
      <c r="C32" s="311"/>
      <c r="D32" s="311"/>
      <c r="E32" s="311"/>
      <c r="F32" s="312"/>
      <c r="G32" s="312"/>
      <c r="H32" s="312"/>
      <c r="I32" s="312"/>
      <c r="J32" s="312"/>
      <c r="K32" s="312"/>
      <c r="L32" s="312"/>
      <c r="M32" s="312"/>
      <c r="N32" s="312"/>
      <c r="O32" s="312"/>
      <c r="P32" s="312"/>
      <c r="Q32" s="312"/>
      <c r="R32" s="312"/>
      <c r="S32" s="312"/>
      <c r="T32" s="312"/>
      <c r="U32" s="312"/>
    </row>
    <row r="33" spans="1:33" s="307" customFormat="1" ht="13.8" x14ac:dyDescent="0.25">
      <c r="A33" s="309"/>
      <c r="B33" s="310"/>
      <c r="C33" s="311"/>
      <c r="D33" s="311"/>
      <c r="E33" s="311"/>
      <c r="F33" s="312"/>
      <c r="G33" s="312"/>
      <c r="H33" s="312"/>
      <c r="I33" s="312"/>
      <c r="J33" s="312"/>
      <c r="K33" s="312"/>
      <c r="L33" s="312"/>
      <c r="M33" s="312"/>
      <c r="N33" s="312"/>
      <c r="O33" s="312"/>
      <c r="P33" s="312"/>
      <c r="Q33" s="312"/>
      <c r="R33" s="312"/>
      <c r="S33" s="312"/>
      <c r="T33" s="312"/>
      <c r="U33" s="312"/>
    </row>
    <row r="34" spans="1:33" s="307" customFormat="1" ht="18" thickBot="1" x14ac:dyDescent="0.35">
      <c r="A34" s="1292" t="s">
        <v>855</v>
      </c>
      <c r="B34" s="1292"/>
      <c r="C34" s="313"/>
      <c r="D34" s="313"/>
      <c r="E34" s="313"/>
      <c r="F34" s="313"/>
      <c r="G34" s="313"/>
      <c r="H34" s="313"/>
      <c r="I34" s="313"/>
      <c r="J34" s="313"/>
      <c r="K34" s="313"/>
      <c r="L34" s="313"/>
      <c r="M34" s="313"/>
      <c r="N34" s="313"/>
      <c r="O34" s="313"/>
      <c r="P34" s="313"/>
      <c r="Q34" s="313"/>
      <c r="R34" s="313"/>
      <c r="S34" s="313"/>
      <c r="T34" s="313"/>
      <c r="U34" s="313"/>
    </row>
    <row r="35" spans="1:33" s="306" customFormat="1" ht="14.4" x14ac:dyDescent="0.3">
      <c r="A35" s="337" t="s">
        <v>841</v>
      </c>
      <c r="B35" s="338" t="s">
        <v>842</v>
      </c>
      <c r="C35" s="339"/>
      <c r="D35" s="340"/>
      <c r="E35" s="340"/>
      <c r="F35" s="340"/>
      <c r="G35" s="340"/>
      <c r="H35" s="340"/>
      <c r="I35" s="340"/>
      <c r="J35" s="340"/>
      <c r="K35" s="340"/>
      <c r="L35" s="340"/>
      <c r="M35" s="340"/>
      <c r="N35" s="341"/>
      <c r="O35" s="339"/>
      <c r="P35" s="340"/>
      <c r="Q35" s="340"/>
      <c r="R35" s="340"/>
      <c r="S35" s="340"/>
      <c r="T35" s="340"/>
      <c r="U35" s="340"/>
      <c r="V35" s="340"/>
      <c r="W35" s="340"/>
      <c r="X35" s="340"/>
      <c r="Y35" s="340"/>
      <c r="Z35" s="342"/>
      <c r="AA35" s="343"/>
      <c r="AB35" s="343"/>
      <c r="AC35" s="343"/>
      <c r="AD35" s="343"/>
      <c r="AE35" s="343"/>
      <c r="AF35" s="343"/>
      <c r="AG35" s="343"/>
    </row>
    <row r="36" spans="1:33" s="308" customFormat="1" ht="14.4" hidden="1" outlineLevel="1" x14ac:dyDescent="0.25">
      <c r="A36" s="344"/>
      <c r="B36" s="317" t="s">
        <v>843</v>
      </c>
      <c r="C36" s="322">
        <f>C37+C38</f>
        <v>0</v>
      </c>
      <c r="D36" s="323">
        <f t="shared" ref="D36" si="13">D37+D38</f>
        <v>0</v>
      </c>
      <c r="E36" s="323">
        <f t="shared" ref="E36" si="14">E37+E38</f>
        <v>0</v>
      </c>
      <c r="F36" s="323">
        <f t="shared" ref="F36" si="15">F37+F38</f>
        <v>0</v>
      </c>
      <c r="G36" s="323">
        <f t="shared" ref="G36" si="16">G37+G38</f>
        <v>0</v>
      </c>
      <c r="H36" s="323">
        <f t="shared" ref="H36" si="17">H37+H38</f>
        <v>0</v>
      </c>
      <c r="I36" s="323">
        <f t="shared" ref="I36" si="18">I37+I38</f>
        <v>0</v>
      </c>
      <c r="J36" s="323">
        <f t="shared" ref="J36" si="19">J37+J38</f>
        <v>0</v>
      </c>
      <c r="K36" s="323">
        <f t="shared" ref="K36" si="20">K37+K38</f>
        <v>0</v>
      </c>
      <c r="L36" s="323">
        <f t="shared" ref="L36" si="21">L37+L38</f>
        <v>0</v>
      </c>
      <c r="M36" s="323">
        <f t="shared" ref="M36" si="22">M37+M38</f>
        <v>0</v>
      </c>
      <c r="N36" s="324">
        <f t="shared" ref="N36" si="23">N37+N38</f>
        <v>0</v>
      </c>
      <c r="O36" s="322">
        <f t="shared" ref="O36" si="24">O37+O38</f>
        <v>0</v>
      </c>
      <c r="P36" s="323">
        <f t="shared" ref="P36" si="25">P37+P38</f>
        <v>0</v>
      </c>
      <c r="Q36" s="323">
        <f t="shared" ref="Q36" si="26">Q37+Q38</f>
        <v>0</v>
      </c>
      <c r="R36" s="323">
        <f t="shared" ref="R36" si="27">R37+R38</f>
        <v>0</v>
      </c>
      <c r="S36" s="323">
        <f t="shared" ref="S36" si="28">S37+S38</f>
        <v>0</v>
      </c>
      <c r="T36" s="323">
        <f t="shared" ref="T36" si="29">T37+T38</f>
        <v>0</v>
      </c>
      <c r="U36" s="323">
        <f t="shared" ref="U36" si="30">U37+U38</f>
        <v>0</v>
      </c>
      <c r="V36" s="323">
        <f t="shared" ref="V36" si="31">V37+V38</f>
        <v>0</v>
      </c>
      <c r="W36" s="323">
        <f t="shared" ref="W36" si="32">W37+W38</f>
        <v>0</v>
      </c>
      <c r="X36" s="323">
        <f t="shared" ref="X36" si="33">X37+X38</f>
        <v>0</v>
      </c>
      <c r="Y36" s="323">
        <f t="shared" ref="Y36" si="34">Y37+Y38</f>
        <v>0</v>
      </c>
      <c r="Z36" s="333">
        <f t="shared" ref="Z36" si="35">Z37+Z38</f>
        <v>0</v>
      </c>
      <c r="AA36" s="329">
        <f t="shared" ref="AA36" si="36">AA37+AA38</f>
        <v>0</v>
      </c>
      <c r="AB36" s="329">
        <f t="shared" ref="AB36" si="37">AB37+AB38</f>
        <v>0</v>
      </c>
      <c r="AC36" s="329">
        <f t="shared" ref="AC36" si="38">AC37+AC38</f>
        <v>0</v>
      </c>
      <c r="AD36" s="329">
        <f t="shared" ref="AD36" si="39">AD37+AD38</f>
        <v>0</v>
      </c>
      <c r="AE36" s="329">
        <f t="shared" ref="AE36" si="40">AE37+AE38</f>
        <v>0</v>
      </c>
      <c r="AF36" s="329">
        <f t="shared" ref="AF36" si="41">AF37+AF38</f>
        <v>0</v>
      </c>
      <c r="AG36" s="329">
        <f t="shared" ref="AG36" si="42">AG37+AG38</f>
        <v>0</v>
      </c>
    </row>
    <row r="37" spans="1:33" s="307" customFormat="1" ht="13.8" hidden="1" outlineLevel="1" x14ac:dyDescent="0.25">
      <c r="A37" s="345"/>
      <c r="B37" s="318" t="s">
        <v>844</v>
      </c>
      <c r="C37" s="325"/>
      <c r="D37" s="326"/>
      <c r="E37" s="326"/>
      <c r="F37" s="326"/>
      <c r="G37" s="326"/>
      <c r="H37" s="326"/>
      <c r="I37" s="326"/>
      <c r="J37" s="326"/>
      <c r="K37" s="326"/>
      <c r="L37" s="326"/>
      <c r="M37" s="326"/>
      <c r="N37" s="327"/>
      <c r="O37" s="325"/>
      <c r="P37" s="326"/>
      <c r="Q37" s="326"/>
      <c r="R37" s="326"/>
      <c r="S37" s="326"/>
      <c r="T37" s="326"/>
      <c r="U37" s="326"/>
      <c r="V37" s="326"/>
      <c r="W37" s="326"/>
      <c r="X37" s="326"/>
      <c r="Y37" s="326"/>
      <c r="Z37" s="334"/>
      <c r="AA37" s="330"/>
      <c r="AB37" s="330"/>
      <c r="AC37" s="330"/>
      <c r="AD37" s="330"/>
      <c r="AE37" s="330"/>
      <c r="AF37" s="330"/>
      <c r="AG37" s="330"/>
    </row>
    <row r="38" spans="1:33" s="307" customFormat="1" ht="13.8" hidden="1" outlineLevel="1" x14ac:dyDescent="0.25">
      <c r="A38" s="345"/>
      <c r="B38" s="318" t="s">
        <v>845</v>
      </c>
      <c r="C38" s="325"/>
      <c r="D38" s="326"/>
      <c r="E38" s="326"/>
      <c r="F38" s="326"/>
      <c r="G38" s="326"/>
      <c r="H38" s="326"/>
      <c r="I38" s="326"/>
      <c r="J38" s="326"/>
      <c r="K38" s="326"/>
      <c r="L38" s="326"/>
      <c r="M38" s="326"/>
      <c r="N38" s="327"/>
      <c r="O38" s="325"/>
      <c r="P38" s="326"/>
      <c r="Q38" s="326"/>
      <c r="R38" s="326"/>
      <c r="S38" s="326"/>
      <c r="T38" s="326"/>
      <c r="U38" s="326"/>
      <c r="V38" s="326"/>
      <c r="W38" s="326"/>
      <c r="X38" s="326"/>
      <c r="Y38" s="326"/>
      <c r="Z38" s="334"/>
      <c r="AA38" s="330"/>
      <c r="AB38" s="330"/>
      <c r="AC38" s="330"/>
      <c r="AD38" s="330"/>
      <c r="AE38" s="330"/>
      <c r="AF38" s="330"/>
      <c r="AG38" s="330"/>
    </row>
    <row r="39" spans="1:33" s="306" customFormat="1" ht="14.4" collapsed="1" x14ac:dyDescent="0.3">
      <c r="A39" s="346" t="s">
        <v>612</v>
      </c>
      <c r="B39" s="316" t="s">
        <v>847</v>
      </c>
      <c r="C39" s="319"/>
      <c r="D39" s="320"/>
      <c r="E39" s="320"/>
      <c r="F39" s="320"/>
      <c r="G39" s="320"/>
      <c r="H39" s="320"/>
      <c r="I39" s="320"/>
      <c r="J39" s="320"/>
      <c r="K39" s="320"/>
      <c r="L39" s="320"/>
      <c r="M39" s="320"/>
      <c r="N39" s="321"/>
      <c r="O39" s="319"/>
      <c r="P39" s="320"/>
      <c r="Q39" s="320"/>
      <c r="R39" s="320"/>
      <c r="S39" s="320"/>
      <c r="T39" s="320"/>
      <c r="U39" s="320"/>
      <c r="V39" s="320"/>
      <c r="W39" s="320"/>
      <c r="X39" s="320"/>
      <c r="Y39" s="320"/>
      <c r="Z39" s="332"/>
      <c r="AA39" s="328"/>
      <c r="AB39" s="328"/>
      <c r="AC39" s="328"/>
      <c r="AD39" s="328"/>
      <c r="AE39" s="328"/>
      <c r="AF39" s="328"/>
      <c r="AG39" s="328"/>
    </row>
    <row r="40" spans="1:33" s="308" customFormat="1" ht="14.4" hidden="1" outlineLevel="1" x14ac:dyDescent="0.25">
      <c r="A40" s="344"/>
      <c r="B40" s="317" t="s">
        <v>843</v>
      </c>
      <c r="C40" s="322">
        <f>C41+C42</f>
        <v>0</v>
      </c>
      <c r="D40" s="323">
        <f t="shared" ref="D40" si="43">D41+D42</f>
        <v>0</v>
      </c>
      <c r="E40" s="323">
        <f t="shared" ref="E40" si="44">E41+E42</f>
        <v>0</v>
      </c>
      <c r="F40" s="323">
        <f t="shared" ref="F40" si="45">F41+F42</f>
        <v>0</v>
      </c>
      <c r="G40" s="323">
        <f t="shared" ref="G40" si="46">G41+G42</f>
        <v>0</v>
      </c>
      <c r="H40" s="323">
        <f t="shared" ref="H40" si="47">H41+H42</f>
        <v>0</v>
      </c>
      <c r="I40" s="323">
        <f t="shared" ref="I40" si="48">I41+I42</f>
        <v>0</v>
      </c>
      <c r="J40" s="323">
        <f t="shared" ref="J40" si="49">J41+J42</f>
        <v>0</v>
      </c>
      <c r="K40" s="323">
        <f t="shared" ref="K40" si="50">K41+K42</f>
        <v>0</v>
      </c>
      <c r="L40" s="323">
        <f t="shared" ref="L40" si="51">L41+L42</f>
        <v>0</v>
      </c>
      <c r="M40" s="323">
        <f t="shared" ref="M40" si="52">M41+M42</f>
        <v>0</v>
      </c>
      <c r="N40" s="324">
        <f t="shared" ref="N40" si="53">N41+N42</f>
        <v>0</v>
      </c>
      <c r="O40" s="322">
        <f t="shared" ref="O40" si="54">O41+O42</f>
        <v>0</v>
      </c>
      <c r="P40" s="323">
        <f t="shared" ref="P40" si="55">P41+P42</f>
        <v>0</v>
      </c>
      <c r="Q40" s="323">
        <f t="shared" ref="Q40" si="56">Q41+Q42</f>
        <v>0</v>
      </c>
      <c r="R40" s="323">
        <f t="shared" ref="R40" si="57">R41+R42</f>
        <v>0</v>
      </c>
      <c r="S40" s="323">
        <f t="shared" ref="S40" si="58">S41+S42</f>
        <v>0</v>
      </c>
      <c r="T40" s="323">
        <f t="shared" ref="T40" si="59">T41+T42</f>
        <v>0</v>
      </c>
      <c r="U40" s="323">
        <f t="shared" ref="U40" si="60">U41+U42</f>
        <v>0</v>
      </c>
      <c r="V40" s="323">
        <f t="shared" ref="V40" si="61">V41+V42</f>
        <v>0</v>
      </c>
      <c r="W40" s="323">
        <f t="shared" ref="W40" si="62">W41+W42</f>
        <v>0</v>
      </c>
      <c r="X40" s="323">
        <f t="shared" ref="X40" si="63">X41+X42</f>
        <v>0</v>
      </c>
      <c r="Y40" s="323">
        <f t="shared" ref="Y40" si="64">Y41+Y42</f>
        <v>0</v>
      </c>
      <c r="Z40" s="333">
        <f t="shared" ref="Z40" si="65">Z41+Z42</f>
        <v>0</v>
      </c>
      <c r="AA40" s="329">
        <f t="shared" ref="AA40" si="66">AA41+AA42</f>
        <v>0</v>
      </c>
      <c r="AB40" s="329">
        <f t="shared" ref="AB40" si="67">AB41+AB42</f>
        <v>0</v>
      </c>
      <c r="AC40" s="329">
        <f t="shared" ref="AC40" si="68">AC41+AC42</f>
        <v>0</v>
      </c>
      <c r="AD40" s="329">
        <f t="shared" ref="AD40" si="69">AD41+AD42</f>
        <v>0</v>
      </c>
      <c r="AE40" s="329">
        <f t="shared" ref="AE40" si="70">AE41+AE42</f>
        <v>0</v>
      </c>
      <c r="AF40" s="329">
        <f t="shared" ref="AF40" si="71">AF41+AF42</f>
        <v>0</v>
      </c>
      <c r="AG40" s="329">
        <f t="shared" ref="AG40" si="72">AG41+AG42</f>
        <v>0</v>
      </c>
    </row>
    <row r="41" spans="1:33" s="307" customFormat="1" ht="13.8" hidden="1" outlineLevel="1" x14ac:dyDescent="0.25">
      <c r="A41" s="345"/>
      <c r="B41" s="318" t="s">
        <v>844</v>
      </c>
      <c r="C41" s="325"/>
      <c r="D41" s="326"/>
      <c r="E41" s="326"/>
      <c r="F41" s="326"/>
      <c r="G41" s="326"/>
      <c r="H41" s="326"/>
      <c r="I41" s="326"/>
      <c r="J41" s="326"/>
      <c r="K41" s="326"/>
      <c r="L41" s="326"/>
      <c r="M41" s="326"/>
      <c r="N41" s="327"/>
      <c r="O41" s="325"/>
      <c r="P41" s="326"/>
      <c r="Q41" s="326"/>
      <c r="R41" s="326"/>
      <c r="S41" s="326"/>
      <c r="T41" s="326"/>
      <c r="U41" s="326"/>
      <c r="V41" s="326"/>
      <c r="W41" s="326"/>
      <c r="X41" s="326"/>
      <c r="Y41" s="326"/>
      <c r="Z41" s="334"/>
      <c r="AA41" s="330"/>
      <c r="AB41" s="330"/>
      <c r="AC41" s="330"/>
      <c r="AD41" s="330"/>
      <c r="AE41" s="330"/>
      <c r="AF41" s="330"/>
      <c r="AG41" s="330"/>
    </row>
    <row r="42" spans="1:33" s="307" customFormat="1" ht="13.8" hidden="1" outlineLevel="1" x14ac:dyDescent="0.25">
      <c r="A42" s="345"/>
      <c r="B42" s="318" t="s">
        <v>845</v>
      </c>
      <c r="C42" s="325"/>
      <c r="D42" s="326"/>
      <c r="E42" s="326"/>
      <c r="F42" s="326"/>
      <c r="G42" s="326"/>
      <c r="H42" s="326"/>
      <c r="I42" s="326"/>
      <c r="J42" s="326"/>
      <c r="K42" s="326"/>
      <c r="L42" s="326"/>
      <c r="M42" s="326"/>
      <c r="N42" s="327"/>
      <c r="O42" s="325"/>
      <c r="P42" s="326"/>
      <c r="Q42" s="326"/>
      <c r="R42" s="326"/>
      <c r="S42" s="326"/>
      <c r="T42" s="326"/>
      <c r="U42" s="326"/>
      <c r="V42" s="326"/>
      <c r="W42" s="326"/>
      <c r="X42" s="326"/>
      <c r="Y42" s="326"/>
      <c r="Z42" s="334"/>
      <c r="AA42" s="330"/>
      <c r="AB42" s="330"/>
      <c r="AC42" s="330"/>
      <c r="AD42" s="330"/>
      <c r="AE42" s="330"/>
      <c r="AF42" s="330"/>
      <c r="AG42" s="330"/>
    </row>
    <row r="43" spans="1:33" s="306" customFormat="1" ht="14.4" collapsed="1" x14ac:dyDescent="0.3">
      <c r="A43" s="346" t="s">
        <v>637</v>
      </c>
      <c r="B43" s="316" t="s">
        <v>848</v>
      </c>
      <c r="C43" s="319"/>
      <c r="D43" s="320"/>
      <c r="E43" s="320"/>
      <c r="F43" s="320"/>
      <c r="G43" s="320"/>
      <c r="H43" s="320"/>
      <c r="I43" s="320"/>
      <c r="J43" s="320"/>
      <c r="K43" s="320"/>
      <c r="L43" s="320"/>
      <c r="M43" s="320"/>
      <c r="N43" s="321"/>
      <c r="O43" s="319"/>
      <c r="P43" s="320"/>
      <c r="Q43" s="320"/>
      <c r="R43" s="320"/>
      <c r="S43" s="320"/>
      <c r="T43" s="320"/>
      <c r="U43" s="320"/>
      <c r="V43" s="320"/>
      <c r="W43" s="320"/>
      <c r="X43" s="320"/>
      <c r="Y43" s="320"/>
      <c r="Z43" s="332"/>
      <c r="AA43" s="328"/>
      <c r="AB43" s="328"/>
      <c r="AC43" s="328"/>
      <c r="AD43" s="328"/>
      <c r="AE43" s="328"/>
      <c r="AF43" s="328"/>
      <c r="AG43" s="328"/>
    </row>
    <row r="44" spans="1:33" s="308" customFormat="1" ht="14.4" hidden="1" outlineLevel="1" x14ac:dyDescent="0.25">
      <c r="A44" s="344"/>
      <c r="B44" s="317" t="s">
        <v>843</v>
      </c>
      <c r="C44" s="322">
        <f>C45+C46</f>
        <v>0</v>
      </c>
      <c r="D44" s="323">
        <f t="shared" ref="D44" si="73">D45+D46</f>
        <v>0</v>
      </c>
      <c r="E44" s="323">
        <f t="shared" ref="E44" si="74">E45+E46</f>
        <v>0</v>
      </c>
      <c r="F44" s="323">
        <f t="shared" ref="F44" si="75">F45+F46</f>
        <v>0</v>
      </c>
      <c r="G44" s="323">
        <f t="shared" ref="G44" si="76">G45+G46</f>
        <v>0</v>
      </c>
      <c r="H44" s="323">
        <f t="shared" ref="H44" si="77">H45+H46</f>
        <v>0</v>
      </c>
      <c r="I44" s="323">
        <f t="shared" ref="I44" si="78">I45+I46</f>
        <v>0</v>
      </c>
      <c r="J44" s="323">
        <f t="shared" ref="J44" si="79">J45+J46</f>
        <v>0</v>
      </c>
      <c r="K44" s="323">
        <f t="shared" ref="K44" si="80">K45+K46</f>
        <v>0</v>
      </c>
      <c r="L44" s="323">
        <f t="shared" ref="L44" si="81">L45+L46</f>
        <v>0</v>
      </c>
      <c r="M44" s="323">
        <f t="shared" ref="M44" si="82">M45+M46</f>
        <v>0</v>
      </c>
      <c r="N44" s="324">
        <f t="shared" ref="N44" si="83">N45+N46</f>
        <v>0</v>
      </c>
      <c r="O44" s="322">
        <f t="shared" ref="O44" si="84">O45+O46</f>
        <v>0</v>
      </c>
      <c r="P44" s="323">
        <f t="shared" ref="P44" si="85">P45+P46</f>
        <v>0</v>
      </c>
      <c r="Q44" s="323">
        <f t="shared" ref="Q44" si="86">Q45+Q46</f>
        <v>0</v>
      </c>
      <c r="R44" s="323">
        <f t="shared" ref="R44" si="87">R45+R46</f>
        <v>0</v>
      </c>
      <c r="S44" s="323">
        <f t="shared" ref="S44" si="88">S45+S46</f>
        <v>0</v>
      </c>
      <c r="T44" s="323">
        <f t="shared" ref="T44" si="89">T45+T46</f>
        <v>0</v>
      </c>
      <c r="U44" s="323">
        <f t="shared" ref="U44" si="90">U45+U46</f>
        <v>0</v>
      </c>
      <c r="V44" s="323">
        <f t="shared" ref="V44" si="91">V45+V46</f>
        <v>0</v>
      </c>
      <c r="W44" s="323">
        <f t="shared" ref="W44" si="92">W45+W46</f>
        <v>0</v>
      </c>
      <c r="X44" s="323">
        <f t="shared" ref="X44" si="93">X45+X46</f>
        <v>0</v>
      </c>
      <c r="Y44" s="323">
        <f t="shared" ref="Y44" si="94">Y45+Y46</f>
        <v>0</v>
      </c>
      <c r="Z44" s="333">
        <f t="shared" ref="Z44" si="95">Z45+Z46</f>
        <v>0</v>
      </c>
      <c r="AA44" s="329">
        <f t="shared" ref="AA44" si="96">AA45+AA46</f>
        <v>0</v>
      </c>
      <c r="AB44" s="329">
        <f t="shared" ref="AB44" si="97">AB45+AB46</f>
        <v>0</v>
      </c>
      <c r="AC44" s="329">
        <f t="shared" ref="AC44" si="98">AC45+AC46</f>
        <v>0</v>
      </c>
      <c r="AD44" s="329">
        <f t="shared" ref="AD44" si="99">AD45+AD46</f>
        <v>0</v>
      </c>
      <c r="AE44" s="329">
        <f t="shared" ref="AE44" si="100">AE45+AE46</f>
        <v>0</v>
      </c>
      <c r="AF44" s="329">
        <f t="shared" ref="AF44" si="101">AF45+AF46</f>
        <v>0</v>
      </c>
      <c r="AG44" s="329">
        <f t="shared" ref="AG44" si="102">AG45+AG46</f>
        <v>0</v>
      </c>
    </row>
    <row r="45" spans="1:33" s="307" customFormat="1" ht="13.8" hidden="1" outlineLevel="1" x14ac:dyDescent="0.25">
      <c r="A45" s="345"/>
      <c r="B45" s="318" t="s">
        <v>844</v>
      </c>
      <c r="C45" s="325"/>
      <c r="D45" s="326"/>
      <c r="E45" s="326"/>
      <c r="F45" s="326"/>
      <c r="G45" s="326"/>
      <c r="H45" s="326"/>
      <c r="I45" s="326"/>
      <c r="J45" s="326"/>
      <c r="K45" s="326"/>
      <c r="L45" s="326"/>
      <c r="M45" s="326"/>
      <c r="N45" s="327"/>
      <c r="O45" s="325"/>
      <c r="P45" s="326"/>
      <c r="Q45" s="326"/>
      <c r="R45" s="326"/>
      <c r="S45" s="326"/>
      <c r="T45" s="326"/>
      <c r="U45" s="326"/>
      <c r="V45" s="326"/>
      <c r="W45" s="326"/>
      <c r="X45" s="326"/>
      <c r="Y45" s="326"/>
      <c r="Z45" s="334"/>
      <c r="AA45" s="330"/>
      <c r="AB45" s="330"/>
      <c r="AC45" s="330"/>
      <c r="AD45" s="330"/>
      <c r="AE45" s="330"/>
      <c r="AF45" s="330"/>
      <c r="AG45" s="330"/>
    </row>
    <row r="46" spans="1:33" s="307" customFormat="1" ht="14.4" hidden="1" outlineLevel="1" thickBot="1" x14ac:dyDescent="0.3">
      <c r="A46" s="347"/>
      <c r="B46" s="348" t="s">
        <v>845</v>
      </c>
      <c r="C46" s="349"/>
      <c r="D46" s="350"/>
      <c r="E46" s="350"/>
      <c r="F46" s="350"/>
      <c r="G46" s="350"/>
      <c r="H46" s="350"/>
      <c r="I46" s="350"/>
      <c r="J46" s="350"/>
      <c r="K46" s="350"/>
      <c r="L46" s="350"/>
      <c r="M46" s="350"/>
      <c r="N46" s="351"/>
      <c r="O46" s="349"/>
      <c r="P46" s="350"/>
      <c r="Q46" s="350"/>
      <c r="R46" s="350"/>
      <c r="S46" s="350"/>
      <c r="T46" s="350"/>
      <c r="U46" s="350"/>
      <c r="V46" s="350"/>
      <c r="W46" s="350"/>
      <c r="X46" s="350"/>
      <c r="Y46" s="350"/>
      <c r="Z46" s="352"/>
      <c r="AA46" s="331"/>
      <c r="AB46" s="331"/>
      <c r="AC46" s="331"/>
      <c r="AD46" s="331"/>
      <c r="AE46" s="331"/>
      <c r="AF46" s="331"/>
      <c r="AG46" s="331"/>
    </row>
    <row r="47" spans="1:33" s="307" customFormat="1" ht="13.8" collapsed="1" x14ac:dyDescent="0.25">
      <c r="A47" s="309"/>
      <c r="B47" s="310"/>
      <c r="C47" s="311"/>
      <c r="D47" s="311"/>
      <c r="E47" s="311"/>
      <c r="F47" s="312"/>
      <c r="G47" s="312"/>
      <c r="H47" s="312"/>
      <c r="I47" s="312"/>
      <c r="J47" s="312"/>
      <c r="K47" s="312"/>
      <c r="L47" s="312"/>
      <c r="M47" s="312"/>
      <c r="N47" s="312"/>
      <c r="O47" s="312"/>
      <c r="P47" s="312"/>
      <c r="Q47" s="312"/>
      <c r="R47" s="312"/>
      <c r="S47" s="312"/>
      <c r="T47" s="312"/>
      <c r="U47" s="312"/>
    </row>
    <row r="48" spans="1:33" s="307" customFormat="1" ht="18" thickBot="1" x14ac:dyDescent="0.35">
      <c r="A48" s="1292" t="s">
        <v>856</v>
      </c>
      <c r="B48" s="1292"/>
      <c r="C48" s="313"/>
      <c r="D48" s="313"/>
      <c r="E48" s="313"/>
      <c r="F48" s="313"/>
      <c r="G48" s="313"/>
      <c r="H48" s="313"/>
      <c r="I48" s="313"/>
      <c r="J48" s="313"/>
      <c r="K48" s="313"/>
      <c r="L48" s="313"/>
      <c r="M48" s="313"/>
      <c r="N48" s="313"/>
      <c r="O48" s="313"/>
      <c r="P48" s="313"/>
      <c r="Q48" s="313"/>
      <c r="R48" s="313"/>
      <c r="S48" s="313"/>
      <c r="T48" s="313"/>
      <c r="U48" s="313"/>
    </row>
    <row r="49" spans="1:33" s="306" customFormat="1" ht="14.4" x14ac:dyDescent="0.3">
      <c r="A49" s="337" t="s">
        <v>841</v>
      </c>
      <c r="B49" s="338" t="s">
        <v>842</v>
      </c>
      <c r="C49" s="339"/>
      <c r="D49" s="340"/>
      <c r="E49" s="340"/>
      <c r="F49" s="340"/>
      <c r="G49" s="340"/>
      <c r="H49" s="340"/>
      <c r="I49" s="340"/>
      <c r="J49" s="340"/>
      <c r="K49" s="340"/>
      <c r="L49" s="340"/>
      <c r="M49" s="340"/>
      <c r="N49" s="341"/>
      <c r="O49" s="339"/>
      <c r="P49" s="340"/>
      <c r="Q49" s="340"/>
      <c r="R49" s="340"/>
      <c r="S49" s="340"/>
      <c r="T49" s="340"/>
      <c r="U49" s="340"/>
      <c r="V49" s="340"/>
      <c r="W49" s="340"/>
      <c r="X49" s="340"/>
      <c r="Y49" s="340"/>
      <c r="Z49" s="342"/>
      <c r="AA49" s="343"/>
      <c r="AB49" s="343"/>
      <c r="AC49" s="343"/>
      <c r="AD49" s="343"/>
      <c r="AE49" s="343"/>
      <c r="AF49" s="343"/>
      <c r="AG49" s="343"/>
    </row>
    <row r="50" spans="1:33" s="308" customFormat="1" ht="14.4" hidden="1" outlineLevel="1" x14ac:dyDescent="0.25">
      <c r="A50" s="344"/>
      <c r="B50" s="317" t="s">
        <v>843</v>
      </c>
      <c r="C50" s="322">
        <f>C51+C52</f>
        <v>0</v>
      </c>
      <c r="D50" s="323">
        <f t="shared" ref="D50" si="103">D51+D52</f>
        <v>0</v>
      </c>
      <c r="E50" s="323">
        <f t="shared" ref="E50" si="104">E51+E52</f>
        <v>0</v>
      </c>
      <c r="F50" s="323">
        <f t="shared" ref="F50" si="105">F51+F52</f>
        <v>0</v>
      </c>
      <c r="G50" s="323">
        <f t="shared" ref="G50" si="106">G51+G52</f>
        <v>0</v>
      </c>
      <c r="H50" s="323">
        <f t="shared" ref="H50" si="107">H51+H52</f>
        <v>0</v>
      </c>
      <c r="I50" s="323">
        <f t="shared" ref="I50" si="108">I51+I52</f>
        <v>0</v>
      </c>
      <c r="J50" s="323">
        <f t="shared" ref="J50" si="109">J51+J52</f>
        <v>0</v>
      </c>
      <c r="K50" s="323">
        <f t="shared" ref="K50" si="110">K51+K52</f>
        <v>0</v>
      </c>
      <c r="L50" s="323">
        <f t="shared" ref="L50" si="111">L51+L52</f>
        <v>0</v>
      </c>
      <c r="M50" s="323">
        <f t="shared" ref="M50" si="112">M51+M52</f>
        <v>0</v>
      </c>
      <c r="N50" s="324">
        <f t="shared" ref="N50" si="113">N51+N52</f>
        <v>0</v>
      </c>
      <c r="O50" s="322">
        <f t="shared" ref="O50" si="114">O51+O52</f>
        <v>0</v>
      </c>
      <c r="P50" s="323">
        <f t="shared" ref="P50" si="115">P51+P52</f>
        <v>0</v>
      </c>
      <c r="Q50" s="323">
        <f t="shared" ref="Q50" si="116">Q51+Q52</f>
        <v>0</v>
      </c>
      <c r="R50" s="323">
        <f t="shared" ref="R50" si="117">R51+R52</f>
        <v>0</v>
      </c>
      <c r="S50" s="323">
        <f t="shared" ref="S50" si="118">S51+S52</f>
        <v>0</v>
      </c>
      <c r="T50" s="323">
        <f t="shared" ref="T50" si="119">T51+T52</f>
        <v>0</v>
      </c>
      <c r="U50" s="323">
        <f t="shared" ref="U50" si="120">U51+U52</f>
        <v>0</v>
      </c>
      <c r="V50" s="323">
        <f t="shared" ref="V50" si="121">V51+V52</f>
        <v>0</v>
      </c>
      <c r="W50" s="323">
        <f t="shared" ref="W50" si="122">W51+W52</f>
        <v>0</v>
      </c>
      <c r="X50" s="323">
        <f t="shared" ref="X50" si="123">X51+X52</f>
        <v>0</v>
      </c>
      <c r="Y50" s="323">
        <f t="shared" ref="Y50" si="124">Y51+Y52</f>
        <v>0</v>
      </c>
      <c r="Z50" s="333">
        <f t="shared" ref="Z50" si="125">Z51+Z52</f>
        <v>0</v>
      </c>
      <c r="AA50" s="329">
        <f t="shared" ref="AA50" si="126">AA51+AA52</f>
        <v>0</v>
      </c>
      <c r="AB50" s="329">
        <f t="shared" ref="AB50" si="127">AB51+AB52</f>
        <v>0</v>
      </c>
      <c r="AC50" s="329">
        <f t="shared" ref="AC50" si="128">AC51+AC52</f>
        <v>0</v>
      </c>
      <c r="AD50" s="329">
        <f t="shared" ref="AD50" si="129">AD51+AD52</f>
        <v>0</v>
      </c>
      <c r="AE50" s="329">
        <f t="shared" ref="AE50" si="130">AE51+AE52</f>
        <v>0</v>
      </c>
      <c r="AF50" s="329">
        <f t="shared" ref="AF50" si="131">AF51+AF52</f>
        <v>0</v>
      </c>
      <c r="AG50" s="329">
        <f t="shared" ref="AG50" si="132">AG51+AG52</f>
        <v>0</v>
      </c>
    </row>
    <row r="51" spans="1:33" s="307" customFormat="1" ht="13.8" hidden="1" outlineLevel="1" x14ac:dyDescent="0.25">
      <c r="A51" s="345"/>
      <c r="B51" s="318" t="s">
        <v>844</v>
      </c>
      <c r="C51" s="325"/>
      <c r="D51" s="326"/>
      <c r="E51" s="326"/>
      <c r="F51" s="326"/>
      <c r="G51" s="326"/>
      <c r="H51" s="326"/>
      <c r="I51" s="326"/>
      <c r="J51" s="326"/>
      <c r="K51" s="326"/>
      <c r="L51" s="326"/>
      <c r="M51" s="326"/>
      <c r="N51" s="327"/>
      <c r="O51" s="325"/>
      <c r="P51" s="326"/>
      <c r="Q51" s="326"/>
      <c r="R51" s="326"/>
      <c r="S51" s="326"/>
      <c r="T51" s="326"/>
      <c r="U51" s="326"/>
      <c r="V51" s="326"/>
      <c r="W51" s="326"/>
      <c r="X51" s="326"/>
      <c r="Y51" s="326"/>
      <c r="Z51" s="334"/>
      <c r="AA51" s="330"/>
      <c r="AB51" s="330"/>
      <c r="AC51" s="330"/>
      <c r="AD51" s="330"/>
      <c r="AE51" s="330"/>
      <c r="AF51" s="330"/>
      <c r="AG51" s="330"/>
    </row>
    <row r="52" spans="1:33" s="307" customFormat="1" ht="13.8" hidden="1" outlineLevel="1" x14ac:dyDescent="0.25">
      <c r="A52" s="345"/>
      <c r="B52" s="318" t="s">
        <v>845</v>
      </c>
      <c r="C52" s="325"/>
      <c r="D52" s="326"/>
      <c r="E52" s="326"/>
      <c r="F52" s="326"/>
      <c r="G52" s="326"/>
      <c r="H52" s="326"/>
      <c r="I52" s="326"/>
      <c r="J52" s="326"/>
      <c r="K52" s="326"/>
      <c r="L52" s="326"/>
      <c r="M52" s="326"/>
      <c r="N52" s="327"/>
      <c r="O52" s="325"/>
      <c r="P52" s="326"/>
      <c r="Q52" s="326"/>
      <c r="R52" s="326"/>
      <c r="S52" s="326"/>
      <c r="T52" s="326"/>
      <c r="U52" s="326"/>
      <c r="V52" s="326"/>
      <c r="W52" s="326"/>
      <c r="X52" s="326"/>
      <c r="Y52" s="326"/>
      <c r="Z52" s="334"/>
      <c r="AA52" s="330"/>
      <c r="AB52" s="330"/>
      <c r="AC52" s="330"/>
      <c r="AD52" s="330"/>
      <c r="AE52" s="330"/>
      <c r="AF52" s="330"/>
      <c r="AG52" s="330"/>
    </row>
    <row r="53" spans="1:33" s="306" customFormat="1" ht="14.4" collapsed="1" x14ac:dyDescent="0.3">
      <c r="A53" s="346" t="s">
        <v>612</v>
      </c>
      <c r="B53" s="316" t="s">
        <v>847</v>
      </c>
      <c r="C53" s="319"/>
      <c r="D53" s="320"/>
      <c r="E53" s="320"/>
      <c r="F53" s="320"/>
      <c r="G53" s="320"/>
      <c r="H53" s="320"/>
      <c r="I53" s="320"/>
      <c r="J53" s="320"/>
      <c r="K53" s="320"/>
      <c r="L53" s="320"/>
      <c r="M53" s="320"/>
      <c r="N53" s="321"/>
      <c r="O53" s="319"/>
      <c r="P53" s="320"/>
      <c r="Q53" s="320"/>
      <c r="R53" s="320"/>
      <c r="S53" s="320"/>
      <c r="T53" s="320"/>
      <c r="U53" s="320"/>
      <c r="V53" s="320"/>
      <c r="W53" s="320"/>
      <c r="X53" s="320"/>
      <c r="Y53" s="320"/>
      <c r="Z53" s="332"/>
      <c r="AA53" s="328"/>
      <c r="AB53" s="328"/>
      <c r="AC53" s="328"/>
      <c r="AD53" s="328"/>
      <c r="AE53" s="328"/>
      <c r="AF53" s="328"/>
      <c r="AG53" s="328"/>
    </row>
    <row r="54" spans="1:33" s="308" customFormat="1" ht="14.4" hidden="1" outlineLevel="1" x14ac:dyDescent="0.25">
      <c r="A54" s="344"/>
      <c r="B54" s="317" t="s">
        <v>843</v>
      </c>
      <c r="C54" s="322">
        <f>C55+C56</f>
        <v>0</v>
      </c>
      <c r="D54" s="323">
        <f t="shared" ref="D54" si="133">D55+D56</f>
        <v>0</v>
      </c>
      <c r="E54" s="323">
        <f t="shared" ref="E54" si="134">E55+E56</f>
        <v>0</v>
      </c>
      <c r="F54" s="323">
        <f t="shared" ref="F54" si="135">F55+F56</f>
        <v>0</v>
      </c>
      <c r="G54" s="323">
        <f t="shared" ref="G54" si="136">G55+G56</f>
        <v>0</v>
      </c>
      <c r="H54" s="323">
        <f t="shared" ref="H54" si="137">H55+H56</f>
        <v>0</v>
      </c>
      <c r="I54" s="323">
        <f t="shared" ref="I54" si="138">I55+I56</f>
        <v>0</v>
      </c>
      <c r="J54" s="323">
        <f t="shared" ref="J54" si="139">J55+J56</f>
        <v>0</v>
      </c>
      <c r="K54" s="323">
        <f t="shared" ref="K54" si="140">K55+K56</f>
        <v>0</v>
      </c>
      <c r="L54" s="323">
        <f t="shared" ref="L54" si="141">L55+L56</f>
        <v>0</v>
      </c>
      <c r="M54" s="323">
        <f t="shared" ref="M54" si="142">M55+M56</f>
        <v>0</v>
      </c>
      <c r="N54" s="324">
        <f t="shared" ref="N54" si="143">N55+N56</f>
        <v>0</v>
      </c>
      <c r="O54" s="322">
        <f t="shared" ref="O54" si="144">O55+O56</f>
        <v>0</v>
      </c>
      <c r="P54" s="323">
        <f t="shared" ref="P54" si="145">P55+P56</f>
        <v>0</v>
      </c>
      <c r="Q54" s="323">
        <f t="shared" ref="Q54" si="146">Q55+Q56</f>
        <v>0</v>
      </c>
      <c r="R54" s="323">
        <f t="shared" ref="R54" si="147">R55+R56</f>
        <v>0</v>
      </c>
      <c r="S54" s="323">
        <f t="shared" ref="S54" si="148">S55+S56</f>
        <v>0</v>
      </c>
      <c r="T54" s="323">
        <f t="shared" ref="T54" si="149">T55+T56</f>
        <v>0</v>
      </c>
      <c r="U54" s="323">
        <f t="shared" ref="U54" si="150">U55+U56</f>
        <v>0</v>
      </c>
      <c r="V54" s="323">
        <f t="shared" ref="V54" si="151">V55+V56</f>
        <v>0</v>
      </c>
      <c r="W54" s="323">
        <f t="shared" ref="W54" si="152">W55+W56</f>
        <v>0</v>
      </c>
      <c r="X54" s="323">
        <f t="shared" ref="X54" si="153">X55+X56</f>
        <v>0</v>
      </c>
      <c r="Y54" s="323">
        <f t="shared" ref="Y54" si="154">Y55+Y56</f>
        <v>0</v>
      </c>
      <c r="Z54" s="333">
        <f t="shared" ref="Z54" si="155">Z55+Z56</f>
        <v>0</v>
      </c>
      <c r="AA54" s="329">
        <f t="shared" ref="AA54" si="156">AA55+AA56</f>
        <v>0</v>
      </c>
      <c r="AB54" s="329">
        <f t="shared" ref="AB54" si="157">AB55+AB56</f>
        <v>0</v>
      </c>
      <c r="AC54" s="329">
        <f t="shared" ref="AC54" si="158">AC55+AC56</f>
        <v>0</v>
      </c>
      <c r="AD54" s="329">
        <f t="shared" ref="AD54" si="159">AD55+AD56</f>
        <v>0</v>
      </c>
      <c r="AE54" s="329">
        <f t="shared" ref="AE54" si="160">AE55+AE56</f>
        <v>0</v>
      </c>
      <c r="AF54" s="329">
        <f t="shared" ref="AF54" si="161">AF55+AF56</f>
        <v>0</v>
      </c>
      <c r="AG54" s="329">
        <f t="shared" ref="AG54" si="162">AG55+AG56</f>
        <v>0</v>
      </c>
    </row>
    <row r="55" spans="1:33" s="307" customFormat="1" ht="13.8" hidden="1" outlineLevel="1" x14ac:dyDescent="0.25">
      <c r="A55" s="345"/>
      <c r="B55" s="318" t="s">
        <v>844</v>
      </c>
      <c r="C55" s="325"/>
      <c r="D55" s="326"/>
      <c r="E55" s="326"/>
      <c r="F55" s="326"/>
      <c r="G55" s="326"/>
      <c r="H55" s="326"/>
      <c r="I55" s="326"/>
      <c r="J55" s="326"/>
      <c r="K55" s="326"/>
      <c r="L55" s="326"/>
      <c r="M55" s="326"/>
      <c r="N55" s="327"/>
      <c r="O55" s="325"/>
      <c r="P55" s="326"/>
      <c r="Q55" s="326"/>
      <c r="R55" s="326"/>
      <c r="S55" s="326"/>
      <c r="T55" s="326"/>
      <c r="U55" s="326"/>
      <c r="V55" s="326"/>
      <c r="W55" s="326"/>
      <c r="X55" s="326"/>
      <c r="Y55" s="326"/>
      <c r="Z55" s="334"/>
      <c r="AA55" s="330"/>
      <c r="AB55" s="330"/>
      <c r="AC55" s="330"/>
      <c r="AD55" s="330"/>
      <c r="AE55" s="330"/>
      <c r="AF55" s="330"/>
      <c r="AG55" s="330"/>
    </row>
    <row r="56" spans="1:33" s="307" customFormat="1" ht="13.8" hidden="1" outlineLevel="1" x14ac:dyDescent="0.25">
      <c r="A56" s="345"/>
      <c r="B56" s="318" t="s">
        <v>845</v>
      </c>
      <c r="C56" s="325"/>
      <c r="D56" s="326"/>
      <c r="E56" s="326"/>
      <c r="F56" s="326"/>
      <c r="G56" s="326"/>
      <c r="H56" s="326"/>
      <c r="I56" s="326"/>
      <c r="J56" s="326"/>
      <c r="K56" s="326"/>
      <c r="L56" s="326"/>
      <c r="M56" s="326"/>
      <c r="N56" s="327"/>
      <c r="O56" s="325"/>
      <c r="P56" s="326"/>
      <c r="Q56" s="326"/>
      <c r="R56" s="326"/>
      <c r="S56" s="326"/>
      <c r="T56" s="326"/>
      <c r="U56" s="326"/>
      <c r="V56" s="326"/>
      <c r="W56" s="326"/>
      <c r="X56" s="326"/>
      <c r="Y56" s="326"/>
      <c r="Z56" s="334"/>
      <c r="AA56" s="330"/>
      <c r="AB56" s="330"/>
      <c r="AC56" s="330"/>
      <c r="AD56" s="330"/>
      <c r="AE56" s="330"/>
      <c r="AF56" s="330"/>
      <c r="AG56" s="330"/>
    </row>
    <row r="57" spans="1:33" s="306" customFormat="1" ht="14.4" collapsed="1" x14ac:dyDescent="0.3">
      <c r="A57" s="346" t="s">
        <v>637</v>
      </c>
      <c r="B57" s="316" t="s">
        <v>848</v>
      </c>
      <c r="C57" s="319"/>
      <c r="D57" s="320"/>
      <c r="E57" s="320"/>
      <c r="F57" s="320"/>
      <c r="G57" s="320"/>
      <c r="H57" s="320"/>
      <c r="I57" s="320"/>
      <c r="J57" s="320"/>
      <c r="K57" s="320"/>
      <c r="L57" s="320"/>
      <c r="M57" s="320"/>
      <c r="N57" s="321"/>
      <c r="O57" s="319"/>
      <c r="P57" s="320"/>
      <c r="Q57" s="320"/>
      <c r="R57" s="320"/>
      <c r="S57" s="320"/>
      <c r="T57" s="320"/>
      <c r="U57" s="320"/>
      <c r="V57" s="320"/>
      <c r="W57" s="320"/>
      <c r="X57" s="320"/>
      <c r="Y57" s="320"/>
      <c r="Z57" s="332"/>
      <c r="AA57" s="328"/>
      <c r="AB57" s="328"/>
      <c r="AC57" s="328"/>
      <c r="AD57" s="328"/>
      <c r="AE57" s="328"/>
      <c r="AF57" s="328"/>
      <c r="AG57" s="328"/>
    </row>
    <row r="58" spans="1:33" s="308" customFormat="1" ht="14.4" hidden="1" outlineLevel="1" x14ac:dyDescent="0.25">
      <c r="A58" s="344"/>
      <c r="B58" s="317" t="s">
        <v>843</v>
      </c>
      <c r="C58" s="322">
        <f>C59+C60</f>
        <v>0</v>
      </c>
      <c r="D58" s="323">
        <f t="shared" ref="D58" si="163">D59+D60</f>
        <v>0</v>
      </c>
      <c r="E58" s="323">
        <f t="shared" ref="E58" si="164">E59+E60</f>
        <v>0</v>
      </c>
      <c r="F58" s="323">
        <f t="shared" ref="F58" si="165">F59+F60</f>
        <v>0</v>
      </c>
      <c r="G58" s="323">
        <f t="shared" ref="G58" si="166">G59+G60</f>
        <v>0</v>
      </c>
      <c r="H58" s="323">
        <f t="shared" ref="H58" si="167">H59+H60</f>
        <v>0</v>
      </c>
      <c r="I58" s="323">
        <f t="shared" ref="I58" si="168">I59+I60</f>
        <v>0</v>
      </c>
      <c r="J58" s="323">
        <f t="shared" ref="J58" si="169">J59+J60</f>
        <v>0</v>
      </c>
      <c r="K58" s="323">
        <f t="shared" ref="K58" si="170">K59+K60</f>
        <v>0</v>
      </c>
      <c r="L58" s="323">
        <f t="shared" ref="L58" si="171">L59+L60</f>
        <v>0</v>
      </c>
      <c r="M58" s="323">
        <f t="shared" ref="M58" si="172">M59+M60</f>
        <v>0</v>
      </c>
      <c r="N58" s="324">
        <f t="shared" ref="N58" si="173">N59+N60</f>
        <v>0</v>
      </c>
      <c r="O58" s="322">
        <f t="shared" ref="O58" si="174">O59+O60</f>
        <v>0</v>
      </c>
      <c r="P58" s="323">
        <f t="shared" ref="P58" si="175">P59+P60</f>
        <v>0</v>
      </c>
      <c r="Q58" s="323">
        <f t="shared" ref="Q58" si="176">Q59+Q60</f>
        <v>0</v>
      </c>
      <c r="R58" s="323">
        <f t="shared" ref="R58" si="177">R59+R60</f>
        <v>0</v>
      </c>
      <c r="S58" s="323">
        <f t="shared" ref="S58" si="178">S59+S60</f>
        <v>0</v>
      </c>
      <c r="T58" s="323">
        <f t="shared" ref="T58" si="179">T59+T60</f>
        <v>0</v>
      </c>
      <c r="U58" s="323">
        <f t="shared" ref="U58" si="180">U59+U60</f>
        <v>0</v>
      </c>
      <c r="V58" s="323">
        <f t="shared" ref="V58" si="181">V59+V60</f>
        <v>0</v>
      </c>
      <c r="W58" s="323">
        <f t="shared" ref="W58" si="182">W59+W60</f>
        <v>0</v>
      </c>
      <c r="X58" s="323">
        <f t="shared" ref="X58" si="183">X59+X60</f>
        <v>0</v>
      </c>
      <c r="Y58" s="323">
        <f t="shared" ref="Y58" si="184">Y59+Y60</f>
        <v>0</v>
      </c>
      <c r="Z58" s="333">
        <f t="shared" ref="Z58" si="185">Z59+Z60</f>
        <v>0</v>
      </c>
      <c r="AA58" s="329">
        <f t="shared" ref="AA58" si="186">AA59+AA60</f>
        <v>0</v>
      </c>
      <c r="AB58" s="329">
        <f t="shared" ref="AB58" si="187">AB59+AB60</f>
        <v>0</v>
      </c>
      <c r="AC58" s="329">
        <f t="shared" ref="AC58" si="188">AC59+AC60</f>
        <v>0</v>
      </c>
      <c r="AD58" s="329">
        <f t="shared" ref="AD58" si="189">AD59+AD60</f>
        <v>0</v>
      </c>
      <c r="AE58" s="329">
        <f t="shared" ref="AE58" si="190">AE59+AE60</f>
        <v>0</v>
      </c>
      <c r="AF58" s="329">
        <f t="shared" ref="AF58" si="191">AF59+AF60</f>
        <v>0</v>
      </c>
      <c r="AG58" s="329">
        <f t="shared" ref="AG58" si="192">AG59+AG60</f>
        <v>0</v>
      </c>
    </row>
    <row r="59" spans="1:33" s="307" customFormat="1" ht="13.8" hidden="1" outlineLevel="1" x14ac:dyDescent="0.25">
      <c r="A59" s="345"/>
      <c r="B59" s="318" t="s">
        <v>844</v>
      </c>
      <c r="C59" s="325"/>
      <c r="D59" s="326"/>
      <c r="E59" s="326"/>
      <c r="F59" s="326"/>
      <c r="G59" s="326"/>
      <c r="H59" s="326"/>
      <c r="I59" s="326"/>
      <c r="J59" s="326"/>
      <c r="K59" s="326"/>
      <c r="L59" s="326"/>
      <c r="M59" s="326"/>
      <c r="N59" s="327"/>
      <c r="O59" s="325"/>
      <c r="P59" s="326"/>
      <c r="Q59" s="326"/>
      <c r="R59" s="326"/>
      <c r="S59" s="326"/>
      <c r="T59" s="326"/>
      <c r="U59" s="326"/>
      <c r="V59" s="326"/>
      <c r="W59" s="326"/>
      <c r="X59" s="326"/>
      <c r="Y59" s="326"/>
      <c r="Z59" s="334"/>
      <c r="AA59" s="330"/>
      <c r="AB59" s="330"/>
      <c r="AC59" s="330"/>
      <c r="AD59" s="330"/>
      <c r="AE59" s="330"/>
      <c r="AF59" s="330"/>
      <c r="AG59" s="330"/>
    </row>
    <row r="60" spans="1:33" s="307" customFormat="1" ht="14.4" hidden="1" outlineLevel="1" thickBot="1" x14ac:dyDescent="0.3">
      <c r="A60" s="347"/>
      <c r="B60" s="348" t="s">
        <v>845</v>
      </c>
      <c r="C60" s="349"/>
      <c r="D60" s="350"/>
      <c r="E60" s="350"/>
      <c r="F60" s="350"/>
      <c r="G60" s="350"/>
      <c r="H60" s="350"/>
      <c r="I60" s="350"/>
      <c r="J60" s="350"/>
      <c r="K60" s="350"/>
      <c r="L60" s="350"/>
      <c r="M60" s="350"/>
      <c r="N60" s="351"/>
      <c r="O60" s="349"/>
      <c r="P60" s="350"/>
      <c r="Q60" s="350"/>
      <c r="R60" s="350"/>
      <c r="S60" s="350"/>
      <c r="T60" s="350"/>
      <c r="U60" s="350"/>
      <c r="V60" s="350"/>
      <c r="W60" s="350"/>
      <c r="X60" s="350"/>
      <c r="Y60" s="350"/>
      <c r="Z60" s="352"/>
      <c r="AA60" s="331"/>
      <c r="AB60" s="331"/>
      <c r="AC60" s="331"/>
      <c r="AD60" s="331"/>
      <c r="AE60" s="331"/>
      <c r="AF60" s="331"/>
      <c r="AG60" s="331"/>
    </row>
    <row r="61" spans="1:33" collapsed="1" x14ac:dyDescent="0.25"/>
    <row r="64" spans="1:33" s="307" customFormat="1" ht="17.399999999999999" x14ac:dyDescent="0.3">
      <c r="A64" s="1292" t="s">
        <v>857</v>
      </c>
      <c r="B64" s="1292" t="s">
        <v>852</v>
      </c>
      <c r="C64" s="313"/>
      <c r="D64" s="313"/>
      <c r="E64" s="313"/>
      <c r="F64" s="313"/>
      <c r="G64" s="313"/>
      <c r="H64" s="313"/>
      <c r="I64" s="313"/>
      <c r="J64" s="313"/>
      <c r="K64" s="313"/>
      <c r="L64" s="313"/>
      <c r="M64" s="313"/>
      <c r="N64" s="313"/>
      <c r="O64" s="313"/>
      <c r="P64" s="313"/>
      <c r="Q64" s="313"/>
      <c r="R64" s="313"/>
      <c r="S64" s="313"/>
      <c r="T64" s="313"/>
      <c r="U64" s="313"/>
    </row>
    <row r="65" spans="1:33" s="306" customFormat="1" ht="14.4" x14ac:dyDescent="0.3">
      <c r="A65" s="353"/>
      <c r="B65" s="354" t="s">
        <v>846</v>
      </c>
      <c r="C65" s="355"/>
      <c r="D65" s="356"/>
      <c r="E65" s="356"/>
      <c r="F65" s="356"/>
      <c r="G65" s="356"/>
      <c r="H65" s="356"/>
      <c r="I65" s="356"/>
      <c r="J65" s="356"/>
      <c r="K65" s="356"/>
      <c r="L65" s="356"/>
      <c r="M65" s="356"/>
      <c r="N65" s="357"/>
      <c r="O65" s="355"/>
      <c r="P65" s="356"/>
      <c r="Q65" s="356"/>
      <c r="R65" s="356"/>
      <c r="S65" s="356"/>
      <c r="T65" s="356"/>
      <c r="U65" s="356"/>
      <c r="V65" s="356"/>
      <c r="W65" s="356"/>
      <c r="X65" s="356"/>
      <c r="Y65" s="356"/>
      <c r="Z65" s="358"/>
      <c r="AA65" s="359"/>
      <c r="AB65" s="359"/>
      <c r="AC65" s="359"/>
      <c r="AD65" s="359"/>
      <c r="AE65" s="359"/>
      <c r="AF65" s="359"/>
      <c r="AG65" s="359"/>
    </row>
    <row r="66" spans="1:33" s="306" customFormat="1" ht="14.4" x14ac:dyDescent="0.3">
      <c r="A66" s="346"/>
      <c r="B66" s="354" t="s">
        <v>849</v>
      </c>
      <c r="C66" s="319"/>
      <c r="D66" s="320"/>
      <c r="E66" s="320"/>
      <c r="F66" s="320"/>
      <c r="G66" s="320"/>
      <c r="H66" s="320"/>
      <c r="I66" s="320"/>
      <c r="J66" s="320"/>
      <c r="K66" s="320"/>
      <c r="L66" s="320"/>
      <c r="M66" s="320"/>
      <c r="N66" s="321"/>
      <c r="O66" s="319"/>
      <c r="P66" s="320"/>
      <c r="Q66" s="320"/>
      <c r="R66" s="320"/>
      <c r="S66" s="320"/>
      <c r="T66" s="320"/>
      <c r="U66" s="320"/>
      <c r="V66" s="320"/>
      <c r="W66" s="320"/>
      <c r="X66" s="320"/>
      <c r="Y66" s="320"/>
      <c r="Z66" s="332"/>
      <c r="AA66" s="328"/>
      <c r="AB66" s="328"/>
      <c r="AC66" s="328"/>
      <c r="AD66" s="328"/>
      <c r="AE66" s="328"/>
      <c r="AF66" s="328"/>
      <c r="AG66" s="328"/>
    </row>
    <row r="67" spans="1:33" s="306" customFormat="1" ht="14.4" x14ac:dyDescent="0.3">
      <c r="A67" s="346"/>
      <c r="B67" s="316" t="s">
        <v>850</v>
      </c>
      <c r="C67" s="319"/>
      <c r="D67" s="320"/>
      <c r="E67" s="320"/>
      <c r="F67" s="320"/>
      <c r="G67" s="320"/>
      <c r="H67" s="320"/>
      <c r="I67" s="320"/>
      <c r="J67" s="320"/>
      <c r="K67" s="320"/>
      <c r="L67" s="320"/>
      <c r="M67" s="320"/>
      <c r="N67" s="321"/>
      <c r="O67" s="319"/>
      <c r="P67" s="320"/>
      <c r="Q67" s="320"/>
      <c r="R67" s="320"/>
      <c r="S67" s="320"/>
      <c r="T67" s="320"/>
      <c r="U67" s="320"/>
      <c r="V67" s="320"/>
      <c r="W67" s="320"/>
      <c r="X67" s="320"/>
      <c r="Y67" s="320"/>
      <c r="Z67" s="332"/>
      <c r="AA67" s="328"/>
      <c r="AB67" s="328"/>
      <c r="AC67" s="328"/>
      <c r="AD67" s="328"/>
      <c r="AE67" s="328"/>
      <c r="AF67" s="328"/>
      <c r="AG67" s="328"/>
    </row>
    <row r="68" spans="1:33" s="306" customFormat="1" ht="14.4" x14ac:dyDescent="0.3">
      <c r="A68" s="346"/>
      <c r="B68" s="316" t="s">
        <v>851</v>
      </c>
      <c r="C68" s="319"/>
      <c r="D68" s="320"/>
      <c r="E68" s="320"/>
      <c r="F68" s="320"/>
      <c r="G68" s="320"/>
      <c r="H68" s="320"/>
      <c r="I68" s="320"/>
      <c r="J68" s="320"/>
      <c r="K68" s="320"/>
      <c r="L68" s="320"/>
      <c r="M68" s="320"/>
      <c r="N68" s="321"/>
      <c r="O68" s="319"/>
      <c r="P68" s="320"/>
      <c r="Q68" s="320"/>
      <c r="R68" s="320"/>
      <c r="S68" s="320"/>
      <c r="T68" s="320"/>
      <c r="U68" s="320"/>
      <c r="V68" s="320"/>
      <c r="W68" s="320"/>
      <c r="X68" s="320"/>
      <c r="Y68" s="320"/>
      <c r="Z68" s="332"/>
      <c r="AA68" s="328"/>
      <c r="AB68" s="328"/>
      <c r="AC68" s="328"/>
      <c r="AD68" s="328"/>
      <c r="AE68" s="328"/>
      <c r="AF68" s="328"/>
      <c r="AG68" s="328"/>
    </row>
    <row r="69" spans="1:33" s="306" customFormat="1" ht="14.4" x14ac:dyDescent="0.3">
      <c r="A69" s="346"/>
      <c r="B69" s="316"/>
      <c r="C69" s="319"/>
      <c r="D69" s="320"/>
      <c r="E69" s="320"/>
      <c r="F69" s="320"/>
      <c r="G69" s="320"/>
      <c r="H69" s="320"/>
      <c r="I69" s="320"/>
      <c r="J69" s="320"/>
      <c r="K69" s="320"/>
      <c r="L69" s="320"/>
      <c r="M69" s="320"/>
      <c r="N69" s="321"/>
      <c r="O69" s="319"/>
      <c r="P69" s="320"/>
      <c r="Q69" s="320"/>
      <c r="R69" s="320"/>
      <c r="S69" s="320"/>
      <c r="T69" s="320"/>
      <c r="U69" s="320"/>
      <c r="V69" s="320"/>
      <c r="W69" s="320"/>
      <c r="X69" s="320"/>
      <c r="Y69" s="320"/>
      <c r="Z69" s="332"/>
      <c r="AA69" s="328"/>
      <c r="AB69" s="328"/>
      <c r="AC69" s="328"/>
      <c r="AD69" s="328"/>
      <c r="AE69" s="328"/>
      <c r="AF69" s="328"/>
      <c r="AG69" s="328"/>
    </row>
    <row r="70" spans="1:33" s="306" customFormat="1" ht="14.4" x14ac:dyDescent="0.3">
      <c r="A70" s="346"/>
      <c r="B70" s="316"/>
      <c r="C70" s="319"/>
      <c r="D70" s="320"/>
      <c r="E70" s="320"/>
      <c r="F70" s="320"/>
      <c r="G70" s="320"/>
      <c r="H70" s="320"/>
      <c r="I70" s="320"/>
      <c r="J70" s="320"/>
      <c r="K70" s="320"/>
      <c r="L70" s="320"/>
      <c r="M70" s="320"/>
      <c r="N70" s="321"/>
      <c r="O70" s="319"/>
      <c r="P70" s="320"/>
      <c r="Q70" s="320"/>
      <c r="R70" s="320"/>
      <c r="S70" s="320"/>
      <c r="T70" s="320"/>
      <c r="U70" s="320"/>
      <c r="V70" s="320"/>
      <c r="W70" s="320"/>
      <c r="X70" s="320"/>
      <c r="Y70" s="320"/>
      <c r="Z70" s="332"/>
      <c r="AA70" s="328"/>
      <c r="AB70" s="328"/>
      <c r="AC70" s="328"/>
      <c r="AD70" s="328"/>
      <c r="AE70" s="328"/>
      <c r="AF70" s="328"/>
      <c r="AG70" s="328"/>
    </row>
    <row r="71" spans="1:33" s="306" customFormat="1" ht="14.4" x14ac:dyDescent="0.3">
      <c r="A71" s="346"/>
      <c r="B71" s="316"/>
      <c r="C71" s="319"/>
      <c r="D71" s="320"/>
      <c r="E71" s="320"/>
      <c r="F71" s="320"/>
      <c r="G71" s="320"/>
      <c r="H71" s="320"/>
      <c r="I71" s="320"/>
      <c r="J71" s="320"/>
      <c r="K71" s="320"/>
      <c r="L71" s="320"/>
      <c r="M71" s="320"/>
      <c r="N71" s="321"/>
      <c r="O71" s="319"/>
      <c r="P71" s="320"/>
      <c r="Q71" s="320"/>
      <c r="R71" s="320"/>
      <c r="S71" s="320"/>
      <c r="T71" s="320"/>
      <c r="U71" s="320"/>
      <c r="V71" s="320"/>
      <c r="W71" s="320"/>
      <c r="X71" s="320"/>
      <c r="Y71" s="320"/>
      <c r="Z71" s="332"/>
      <c r="AA71" s="328"/>
      <c r="AB71" s="328"/>
      <c r="AC71" s="328"/>
      <c r="AD71" s="328"/>
      <c r="AE71" s="328"/>
      <c r="AF71" s="328"/>
      <c r="AG71" s="328"/>
    </row>
    <row r="72" spans="1:33" s="306" customFormat="1" ht="14.4" x14ac:dyDescent="0.3">
      <c r="A72" s="346"/>
      <c r="B72" s="316"/>
      <c r="C72" s="319"/>
      <c r="D72" s="320"/>
      <c r="E72" s="320"/>
      <c r="F72" s="320"/>
      <c r="G72" s="320"/>
      <c r="H72" s="320"/>
      <c r="I72" s="320"/>
      <c r="J72" s="320"/>
      <c r="K72" s="320"/>
      <c r="L72" s="320"/>
      <c r="M72" s="320"/>
      <c r="N72" s="321"/>
      <c r="O72" s="319"/>
      <c r="P72" s="320"/>
      <c r="Q72" s="320"/>
      <c r="R72" s="320"/>
      <c r="S72" s="320"/>
      <c r="T72" s="320"/>
      <c r="U72" s="320"/>
      <c r="V72" s="320"/>
      <c r="W72" s="320"/>
      <c r="X72" s="320"/>
      <c r="Y72" s="320"/>
      <c r="Z72" s="332"/>
      <c r="AA72" s="328"/>
      <c r="AB72" s="328"/>
      <c r="AC72" s="328"/>
      <c r="AD72" s="328"/>
      <c r="AE72" s="328"/>
      <c r="AF72" s="328"/>
      <c r="AG72" s="328"/>
    </row>
  </sheetData>
  <mergeCells count="7">
    <mergeCell ref="A48:B48"/>
    <mergeCell ref="A64:B64"/>
    <mergeCell ref="O2:Z2"/>
    <mergeCell ref="C2:N2"/>
    <mergeCell ref="A3:B3"/>
    <mergeCell ref="A19:B19"/>
    <mergeCell ref="A34:B34"/>
  </mergeCells>
  <conditionalFormatting sqref="C21:C31">
    <cfRule type="cellIs" dxfId="9" priority="75" operator="lessThan">
      <formula>0</formula>
    </cfRule>
  </conditionalFormatting>
  <conditionalFormatting sqref="C36:C46">
    <cfRule type="cellIs" dxfId="8" priority="24" operator="lessThan">
      <formula>0</formula>
    </cfRule>
  </conditionalFormatting>
  <conditionalFormatting sqref="C50:C60">
    <cfRule type="cellIs" dxfId="7" priority="7" operator="lessThan">
      <formula>0</formula>
    </cfRule>
  </conditionalFormatting>
  <conditionalFormatting sqref="C5:AG16 F17:U17">
    <cfRule type="cellIs" dxfId="6" priority="101" operator="lessThan">
      <formula>0</formula>
    </cfRule>
  </conditionalFormatting>
  <conditionalFormatting sqref="C20:AG31">
    <cfRule type="cellIs" dxfId="5" priority="74" operator="lessThan">
      <formula>0</formula>
    </cfRule>
  </conditionalFormatting>
  <conditionalFormatting sqref="C35:AG46">
    <cfRule type="cellIs" dxfId="4" priority="23" operator="lessThan">
      <formula>0</formula>
    </cfRule>
  </conditionalFormatting>
  <conditionalFormatting sqref="C49:AG60">
    <cfRule type="cellIs" dxfId="3" priority="6" operator="lessThan">
      <formula>0</formula>
    </cfRule>
  </conditionalFormatting>
  <conditionalFormatting sqref="C65:AG72">
    <cfRule type="cellIs" dxfId="2" priority="1" operator="lessThan">
      <formula>0</formula>
    </cfRule>
  </conditionalFormatting>
  <conditionalFormatting sqref="F32:U33">
    <cfRule type="cellIs" dxfId="1" priority="100" operator="lessThan">
      <formula>0</formula>
    </cfRule>
  </conditionalFormatting>
  <conditionalFormatting sqref="F47:U47">
    <cfRule type="cellIs" dxfId="0" priority="99" operator="lessThan">
      <formula>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GTBClassification>
  <attrValue>Публично</attrValue>
  <customPropName>Classification</customPropName>
  <timestamp> 25.06.2025 12:56:17</timestamp>
  <userName>System</userName>
  <computerName>CA000011024.CDN.TELECOM.KZ</computerName>
  <guid>{2D9805C9-01F9-422A-9703-0B994F66B083}</guid>
</GTBClassification>
</file>

<file path=customXml/itemProps1.xml><?xml version="1.0" encoding="utf-8"?>
<ds:datastoreItem xmlns:ds="http://schemas.openxmlformats.org/officeDocument/2006/customXml" ds:itemID="{A40B4BBD-9F69-4778-9CA0-F75B42B9B75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6</vt:i4>
      </vt:variant>
    </vt:vector>
  </HeadingPairs>
  <TitlesOfParts>
    <vt:vector size="31" baseType="lpstr">
      <vt:lpstr>Инструкция</vt:lpstr>
      <vt:lpstr>Форма ОБ 10092026</vt:lpstr>
      <vt:lpstr>АХО комменты</vt:lpstr>
      <vt:lpstr>топл для отопл</vt:lpstr>
      <vt:lpstr>электроэнергия</vt:lpstr>
      <vt:lpstr>охр объектов ПС</vt:lpstr>
      <vt:lpstr>Охр труда</vt:lpstr>
      <vt:lpstr>Наемный транспорт</vt:lpstr>
      <vt:lpstr>обсл и рем автотр ср</vt:lpstr>
      <vt:lpstr>Расшифр авто ПС</vt:lpstr>
      <vt:lpstr>Расшифр авто РП</vt:lpstr>
      <vt:lpstr>комм услуги</vt:lpstr>
      <vt:lpstr>Сводная_ком расх 2025</vt:lpstr>
      <vt:lpstr>Сводная_ком расходы 7 мес 2026</vt:lpstr>
      <vt:lpstr>аморт 2026-2027</vt:lpstr>
      <vt:lpstr>аморт Динамика</vt:lpstr>
      <vt:lpstr>ПНР</vt:lpstr>
      <vt:lpstr>ДОАР</vt:lpstr>
      <vt:lpstr>РР_Другие</vt:lpstr>
      <vt:lpstr>Неосн.д_Прочие доходы</vt:lpstr>
      <vt:lpstr>Неосн.д_Прочие расходы</vt:lpstr>
      <vt:lpstr>Расшифровка по доходам</vt:lpstr>
      <vt:lpstr>Сервисные контракты</vt:lpstr>
      <vt:lpstr>Расчет по амортизации (для АО)</vt:lpstr>
      <vt:lpstr>Объемные показатели Моб.опер</vt:lpstr>
      <vt:lpstr>ДОАР!Область_печати</vt:lpstr>
      <vt:lpstr>'Неосн.д_Прочие доходы'!Область_печати</vt:lpstr>
      <vt:lpstr>'Неосн.д_Прочие расходы'!Область_печати</vt:lpstr>
      <vt:lpstr>ПНР!Область_печати</vt:lpstr>
      <vt:lpstr>РР_Другие!Область_печати</vt:lpstr>
      <vt:lpstr>'Форма ОБ 10092026'!Область_печати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Шегай Татьяна</dc:creator>
  <cp:keywords>ClassificationData:&lt;Classification:Публично&gt;</cp:keywords>
  <cp:lastModifiedBy>user</cp:lastModifiedBy>
  <dcterms:created xsi:type="dcterms:W3CDTF">2023-06-06T06:10:41Z</dcterms:created>
  <dcterms:modified xsi:type="dcterms:W3CDTF">2026-09-16T10:08:49Z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lassification">
    <vt:lpwstr>Публично</vt:lpwstr>
  </property>
  <property fmtid="{D5CDD505-2E9C-101B-9397-08002B2CF9AE}" pid="3" name="ClassifiedBy">
    <vt:lpwstr>System</vt:lpwstr>
  </property>
  <property fmtid="{D5CDD505-2E9C-101B-9397-08002B2CF9AE}" pid="4" name="ClassificationDate">
    <vt:lpwstr> 25.06.2025 12:56:17</vt:lpwstr>
  </property>
  <property fmtid="{D5CDD505-2E9C-101B-9397-08002B2CF9AE}" pid="5" name="ClassificationHost">
    <vt:lpwstr>CA000011024.CDN.TELECOM.KZ</vt:lpwstr>
  </property>
  <property fmtid="{D5CDD505-2E9C-101B-9397-08002B2CF9AE}" pid="6" name="ClassificationGUID">
    <vt:lpwstr>{2D9805C9-01F9-422A-9703-0B994F66B083}</vt:lpwstr>
  </property>
</Properties>
</file>